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Setup" sheetId="1" state="visible" r:id="rId3"/>
  </sheets>
  <definedNames>
    <definedName function="false" hidden="false" localSheetId="0" name="_xlnm.Print_Area" vbProcedure="false">'Feb Setup'!$BG$1:$HJ$147</definedName>
    <definedName function="false" hidden="false" localSheetId="0" name="_xlnm.Print_Titles" vbProcedure="false">'Feb Setup'!$A:$BB,'Feb Setup'!$1:$7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<sst xmlns="http://schemas.openxmlformats.org/spreadsheetml/2006/main" count="1697" uniqueCount="430">
  <si>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</si>
  <si>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</si>
  <si>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</si>
  <si>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</si>
  <si>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</si>
  <si>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</si>
  <si>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</si>
  <si>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A06-Mc Ag</t>
  </si>
  <si>
    <t xml:space="preserve">801-Leach</t>
  </si>
  <si>
    <t xml:space="preserve">STOW</t>
  </si>
  <si>
    <t xml:space="preserve">A05-Del Ag</t>
  </si>
  <si>
    <t xml:space="preserve">B9-Broadrun</t>
  </si>
  <si>
    <t xml:space="preserve">801/A05/A06</t>
  </si>
  <si>
    <t xml:space="preserve">C16-Delmont</t>
  </si>
  <si>
    <t xml:space="preserve">F1-ANR Paul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</si>
  <si>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</si>
  <si>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</si>
  <si>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</si>
  <si>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</si>
  <si>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</si>
  <si>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</si>
  <si>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25-cpa 8</t>
  </si>
  <si>
    <t xml:space="preserve">46-cgv 10</t>
  </si>
  <si>
    <t xml:space="preserve">19-cmd 8</t>
  </si>
  <si>
    <t xml:space="preserve">19E-cmd 4</t>
  </si>
  <si>
    <t xml:space="preserve">22-coh 3</t>
  </si>
  <si>
    <t xml:space="preserve">24-coh 8</t>
  </si>
  <si>
    <t xml:space="preserve">25-CPA8</t>
  </si>
  <si>
    <t xml:space="preserve">CGV-10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</si>
  <si>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</si>
  <si>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</si>
  <si>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</si>
  <si>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</si>
  <si>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</si>
  <si>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</si>
  <si>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</si>
  <si>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</si>
  <si>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</si>
  <si>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</si>
  <si>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</si>
  <si>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</si>
  <si>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</si>
  <si>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</si>
  <si>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54-O&amp;R-4</t>
  </si>
  <si>
    <t xml:space="preserve">91A-w dept 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</si>
  <si>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</si>
  <si>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</si>
  <si>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</si>
  <si>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</si>
  <si>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</si>
  <si>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</si>
  <si>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</si>
  <si>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</si>
  <si>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</si>
  <si>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Feb</t>
  </si>
  <si>
    <t xml:space="preserve">Shipper</t>
  </si>
  <si>
    <t xml:space="preserve">DAYTON</t>
  </si>
  <si>
    <t xml:space="preserve">Va Power</t>
  </si>
  <si>
    <t xml:space="preserve">TCO</t>
  </si>
  <si>
    <t xml:space="preserve">CES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</si>
  <si>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</si>
  <si>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</si>
  <si>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</si>
  <si>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</si>
  <si>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</si>
  <si>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</si>
  <si>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</si>
  <si>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</si>
  <si>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37147/A03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</si>
  <si>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</si>
  <si>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</si>
  <si>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</si>
  <si>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</si>
  <si>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</si>
  <si>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</si>
  <si>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</si>
  <si>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</si>
  <si>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</si>
  <si>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</si>
  <si>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-35</t>
  </si>
  <si>
    <t xml:space="preserve">Mkt -30</t>
  </si>
  <si>
    <t xml:space="preserve">Mkt -27</t>
  </si>
  <si>
    <t xml:space="preserve">Mkt - 25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</si>
  <si>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</si>
  <si>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</si>
  <si>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</si>
  <si>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</si>
  <si>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</si>
  <si>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</si>
  <si>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</si>
  <si>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</si>
  <si>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</si>
  <si>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</si>
  <si>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</si>
  <si>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</si>
  <si>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-26</t>
  </si>
  <si>
    <t xml:space="preserve">Mkt -32</t>
  </si>
  <si>
    <t xml:space="preserve">Mkt  - 35</t>
  </si>
  <si>
    <t xml:space="preserve">Mkt -25</t>
  </si>
  <si>
    <t xml:space="preserve">Mkt-25</t>
  </si>
  <si>
    <t xml:space="preserve">Mkt -38</t>
  </si>
  <si>
    <t xml:space="preserve">Mkt -39</t>
  </si>
  <si>
    <t xml:space="preserve">Mkt - 36</t>
  </si>
  <si>
    <t xml:space="preserve">Mkt -29</t>
  </si>
  <si>
    <t xml:space="preserve">Mkt -8</t>
  </si>
  <si>
    <t xml:space="preserve">Mkt - 20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</si>
  <si>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</si>
  <si>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</si>
  <si>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</si>
  <si>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</si>
  <si>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</si>
  <si>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</si>
  <si>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</si>
  <si>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</si>
  <si>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</si>
  <si>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</si>
  <si>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</si>
  <si>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</si>
  <si>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</si>
  <si>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</si>
  <si>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</si>
  <si>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</si>
  <si>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</si>
  <si>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</si>
  <si>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</si>
  <si>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</si>
  <si>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</si>
  <si>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</si>
  <si>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</si>
  <si>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</si>
  <si>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</si>
  <si>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</si>
  <si>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</si>
  <si>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</si>
  <si>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</si>
  <si>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</si>
  <si>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S22</t>
  </si>
  <si>
    <t xml:space="preserve">S137</t>
  </si>
  <si>
    <t xml:space="preserve">Does not include 6900 for Unioncamp</t>
  </si>
  <si>
    <t xml:space="preserve">S138</t>
  </si>
  <si>
    <t xml:space="preserve">RICH</t>
  </si>
  <si>
    <t xml:space="preserve">30RV</t>
  </si>
  <si>
    <t xml:space="preserve">Nancy</t>
  </si>
  <si>
    <t xml:space="preserve">S23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</si>
  <si>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</si>
  <si>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</si>
  <si>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</si>
  <si>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</si>
  <si>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</si>
  <si>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S127</t>
  </si>
  <si>
    <t xml:space="preserve">NYSEG</t>
  </si>
  <si>
    <t xml:space="preserve">COH-3</t>
  </si>
  <si>
    <t xml:space="preserve">Kara</t>
  </si>
  <si>
    <t xml:space="preserve">S58</t>
  </si>
  <si>
    <t xml:space="preserve">S2</t>
  </si>
  <si>
    <t xml:space="preserve">Choice </t>
  </si>
  <si>
    <t xml:space="preserve">S258</t>
  </si>
  <si>
    <t xml:space="preserve">COH 3</t>
  </si>
  <si>
    <t xml:space="preserve">SJ Resources</t>
  </si>
  <si>
    <t xml:space="preserve">Brian</t>
  </si>
  <si>
    <t xml:space="preserve">CKY-3</t>
  </si>
  <si>
    <t xml:space="preserve">Donna</t>
  </si>
  <si>
    <t xml:space="preserve">S59</t>
  </si>
  <si>
    <t xml:space="preserve">MGC-3</t>
  </si>
  <si>
    <t xml:space="preserve">A03 Endusers</t>
  </si>
  <si>
    <t xml:space="preserve">Kim</t>
  </si>
  <si>
    <t xml:space="preserve">S61</t>
  </si>
  <si>
    <t xml:space="preserve">S129</t>
  </si>
  <si>
    <t xml:space="preserve">S130</t>
  </si>
  <si>
    <t xml:space="preserve">S131</t>
  </si>
  <si>
    <t xml:space="preserve">NON-WV Production</t>
  </si>
  <si>
    <t xml:space="preserve">S132</t>
  </si>
  <si>
    <t xml:space="preserve">A03 Endusers Swing</t>
  </si>
  <si>
    <t xml:space="preserve">S56</t>
  </si>
  <si>
    <t xml:space="preserve">S133</t>
  </si>
  <si>
    <t xml:space="preserve">S134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</si>
  <si>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</si>
  <si>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</si>
  <si>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</si>
  <si>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</si>
  <si>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</si>
  <si>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</si>
  <si>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</si>
  <si>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S3</t>
  </si>
  <si>
    <t xml:space="preserve">S163</t>
  </si>
  <si>
    <t xml:space="preserve">S12</t>
  </si>
  <si>
    <t xml:space="preserve">S4</t>
  </si>
  <si>
    <t xml:space="preserve">S33</t>
  </si>
  <si>
    <t xml:space="preserve">S1</t>
  </si>
  <si>
    <t xml:space="preserve">Osram Sylvania</t>
  </si>
  <si>
    <t xml:space="preserve">k#38934</t>
  </si>
  <si>
    <t xml:space="preserve">Black Hills</t>
  </si>
  <si>
    <t xml:space="preserve">Eric</t>
  </si>
  <si>
    <t xml:space="preserve">S5</t>
  </si>
  <si>
    <t xml:space="preserve">CMD 4</t>
  </si>
  <si>
    <t xml:space="preserve">19E</t>
  </si>
  <si>
    <t xml:space="preserve">S21</t>
  </si>
  <si>
    <t xml:space="preserve">S6</t>
  </si>
  <si>
    <t xml:space="preserve">S13</t>
  </si>
  <si>
    <t xml:space="preserve">S20</t>
  </si>
  <si>
    <t xml:space="preserve">S10</t>
  </si>
  <si>
    <t xml:space="preserve">S11</t>
  </si>
  <si>
    <t xml:space="preserve">Penn Fuel</t>
  </si>
  <si>
    <t xml:space="preserve">FP&amp;L</t>
  </si>
  <si>
    <t xml:space="preserve">Jodi</t>
  </si>
  <si>
    <t xml:space="preserve">Duke</t>
  </si>
  <si>
    <t xml:space="preserve">Spot</t>
  </si>
  <si>
    <t xml:space="preserve">Met Ed-21</t>
  </si>
  <si>
    <t xml:space="preserve">Phil</t>
  </si>
  <si>
    <t xml:space="preserve">S29</t>
  </si>
  <si>
    <t xml:space="preserve">S27</t>
  </si>
  <si>
    <t xml:space="preserve">Delmarva</t>
  </si>
  <si>
    <t xml:space="preserve">Diane</t>
  </si>
  <si>
    <t xml:space="preserve">O&amp;R</t>
  </si>
  <si>
    <t xml:space="preserve">Interruptible</t>
  </si>
  <si>
    <t xml:space="preserve">S30</t>
  </si>
  <si>
    <t xml:space="preserve">ESNG</t>
  </si>
  <si>
    <t xml:space="preserve">COH 5</t>
  </si>
  <si>
    <t xml:space="preserve">23N</t>
  </si>
  <si>
    <t xml:space="preserve">S196</t>
  </si>
  <si>
    <t xml:space="preserve">S93</t>
  </si>
  <si>
    <t xml:space="preserve">S270</t>
  </si>
  <si>
    <t xml:space="preserve">S271</t>
  </si>
  <si>
    <t xml:space="preserve">NEO</t>
  </si>
  <si>
    <t xml:space="preserve">CKY 6</t>
  </si>
  <si>
    <t xml:space="preserve">S136</t>
  </si>
  <si>
    <t xml:space="preserve">Boonville Gas</t>
  </si>
  <si>
    <t xml:space="preserve">Noel</t>
  </si>
  <si>
    <t xml:space="preserve">S135</t>
  </si>
  <si>
    <t xml:space="preserve">ULHP</t>
  </si>
  <si>
    <t xml:space="preserve">Midamerican</t>
  </si>
  <si>
    <t xml:space="preserve">COH 7</t>
  </si>
  <si>
    <t xml:space="preserve">S68</t>
  </si>
  <si>
    <t xml:space="preserve">Swing</t>
  </si>
  <si>
    <t xml:space="preserve">S266</t>
  </si>
  <si>
    <t xml:space="preserve">S53</t>
  </si>
  <si>
    <t xml:space="preserve">S71</t>
  </si>
  <si>
    <t xml:space="preserve">S256</t>
  </si>
  <si>
    <t xml:space="preserve">S267</t>
  </si>
  <si>
    <t xml:space="preserve">S82</t>
  </si>
  <si>
    <t xml:space="preserve">S83</t>
  </si>
  <si>
    <t xml:space="preserve">S215</t>
  </si>
  <si>
    <t xml:space="preserve">S84/85</t>
  </si>
  <si>
    <t xml:space="preserve">S182</t>
  </si>
  <si>
    <t xml:space="preserve">S70</t>
  </si>
  <si>
    <t xml:space="preserve">S216</t>
  </si>
  <si>
    <t xml:space="preserve">S259</t>
  </si>
  <si>
    <t xml:space="preserve">S260</t>
  </si>
  <si>
    <t xml:space="preserve">S261</t>
  </si>
  <si>
    <t xml:space="preserve">S262</t>
  </si>
  <si>
    <t xml:space="preserve">S263</t>
  </si>
  <si>
    <t xml:space="preserve">S264</t>
  </si>
  <si>
    <t xml:space="preserve">S272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</si>
  <si>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</si>
  <si>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</si>
  <si>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</si>
  <si>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</si>
  <si>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</si>
  <si>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</si>
  <si>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</si>
  <si>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23w</t>
  </si>
  <si>
    <t xml:space="preserve">S222</t>
  </si>
  <si>
    <t xml:space="preserve">S219/220</t>
  </si>
  <si>
    <t xml:space="preserve">S217</t>
  </si>
  <si>
    <t xml:space="preserve">ANCHOR HOC</t>
  </si>
  <si>
    <t xml:space="preserve">Engage</t>
  </si>
  <si>
    <t xml:space="preserve">S257</t>
  </si>
  <si>
    <t xml:space="preserve">WOG</t>
  </si>
  <si>
    <t xml:space="preserve">Marianne</t>
  </si>
  <si>
    <t xml:space="preserve">S268</t>
  </si>
  <si>
    <t xml:space="preserve">Suburban</t>
  </si>
  <si>
    <t xml:space="preserve">S269</t>
  </si>
  <si>
    <t xml:space="preserve">Orwell</t>
  </si>
  <si>
    <t xml:space="preserve">37962/18</t>
  </si>
  <si>
    <t xml:space="preserve">Lakeside</t>
  </si>
  <si>
    <t xml:space="preserve">S218</t>
  </si>
  <si>
    <t xml:space="preserve">Blacksville</t>
  </si>
  <si>
    <t xml:space="preserve">S24</t>
  </si>
  <si>
    <t xml:space="preserve">S273</t>
  </si>
  <si>
    <t xml:space="preserve">Murphy</t>
  </si>
  <si>
    <t xml:space="preserve">S274</t>
  </si>
  <si>
    <t xml:space="preserve">COH 8</t>
  </si>
  <si>
    <t xml:space="preserve">S275</t>
  </si>
  <si>
    <t xml:space="preserve">S276</t>
  </si>
  <si>
    <t xml:space="preserve">S277</t>
  </si>
  <si>
    <t xml:space="preserve">Timet</t>
  </si>
  <si>
    <t xml:space="preserve">CPA 8</t>
  </si>
  <si>
    <t xml:space="preserve">S19</t>
  </si>
  <si>
    <t xml:space="preserve">S65</t>
  </si>
  <si>
    <t xml:space="preserve">S74</t>
  </si>
  <si>
    <t xml:space="preserve">S79</t>
  </si>
  <si>
    <t xml:space="preserve">S9</t>
  </si>
  <si>
    <t xml:space="preserve">S284</t>
  </si>
  <si>
    <t xml:space="preserve">Ashland</t>
  </si>
  <si>
    <t xml:space="preserve">S14</t>
  </si>
  <si>
    <t xml:space="preserve">S285</t>
  </si>
  <si>
    <t xml:space="preserve">S75</t>
  </si>
  <si>
    <t xml:space="preserve">S66</t>
  </si>
  <si>
    <t xml:space="preserve">S76</t>
  </si>
  <si>
    <t xml:space="preserve">S80</t>
  </si>
  <si>
    <t xml:space="preserve">S26</t>
  </si>
  <si>
    <t xml:space="preserve">Don</t>
  </si>
  <si>
    <t xml:space="preserve">S25</t>
  </si>
  <si>
    <t xml:space="preserve">Blackhills</t>
  </si>
  <si>
    <t xml:space="preserve">Texaco</t>
  </si>
  <si>
    <t xml:space="preserve">S77</t>
  </si>
  <si>
    <t xml:space="preserve">CMD 8</t>
  </si>
  <si>
    <t xml:space="preserve">S17</t>
  </si>
  <si>
    <t xml:space="preserve">S7</t>
  </si>
  <si>
    <t xml:space="preserve">S8</t>
  </si>
  <si>
    <t xml:space="preserve">S28</t>
  </si>
  <si>
    <t xml:space="preserve">S223</t>
  </si>
  <si>
    <t xml:space="preserve">S18</t>
  </si>
  <si>
    <t xml:space="preserve">S224</t>
  </si>
  <si>
    <t xml:space="preserve">S279</t>
  </si>
  <si>
    <t xml:space="preserve">S15</t>
  </si>
  <si>
    <t xml:space="preserve">MGC-8</t>
  </si>
  <si>
    <t xml:space="preserve">S81</t>
  </si>
  <si>
    <t xml:space="preserve">S16</t>
  </si>
  <si>
    <t xml:space="preserve">S78</t>
  </si>
  <si>
    <t xml:space="preserve">56W</t>
  </si>
  <si>
    <t xml:space="preserve">S32</t>
  </si>
  <si>
    <t xml:space="preserve">S31</t>
  </si>
  <si>
    <t xml:space="preserve">BG&amp;E</t>
  </si>
  <si>
    <t xml:space="preserve">Commercial - Choice</t>
  </si>
  <si>
    <t xml:space="preserve">Residential - Choice</t>
  </si>
  <si>
    <t xml:space="preserve">WGES</t>
  </si>
  <si>
    <t xml:space="preserve">Novec</t>
  </si>
  <si>
    <t xml:space="preserve">AMG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</si>
  <si>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</si>
  <si>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</si>
  <si>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</si>
  <si>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</si>
  <si>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</si>
  <si>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</si>
  <si>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FIRM- another Mktr's Choice</t>
  </si>
  <si>
    <t xml:space="preserve">FIRM</t>
  </si>
  <si>
    <t xml:space="preserve">RGC</t>
  </si>
  <si>
    <t xml:space="preserve">WGL</t>
  </si>
  <si>
    <t xml:space="preserve">S67</t>
  </si>
  <si>
    <t xml:space="preserve">S52/53</t>
  </si>
  <si>
    <t xml:space="preserve">S86</t>
  </si>
  <si>
    <t xml:space="preserve">S128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</si>
  <si>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</si>
  <si>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</si>
  <si>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</si>
  <si>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</si>
  <si>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</si>
  <si>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</si>
  <si>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</si>
  <si>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S54/55</t>
  </si>
  <si>
    <t xml:space="preserve">S40/43</t>
  </si>
  <si>
    <t xml:space="preserve">S50/51</t>
  </si>
  <si>
    <t xml:space="preserve">S54</t>
  </si>
  <si>
    <t xml:space="preserve">S9/73</t>
  </si>
  <si>
    <t xml:space="preserve">S63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</si>
  <si>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</si>
  <si>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</si>
  <si>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</si>
  <si>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</si>
  <si>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</si>
  <si>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</si>
  <si>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</si>
  <si>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</si>
  <si>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</si>
  <si>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</si>
  <si>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</si>
  <si>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</si>
  <si>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</si>
  <si>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</si>
  <si>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</si>
  <si>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</si>
  <si>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</si>
  <si>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</si>
  <si>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</si>
  <si>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</si>
  <si>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</si>
  <si>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</si>
  <si>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</si>
  <si>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</si>
  <si>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</si>
  <si>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</si>
  <si>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</si>
  <si>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</si>
  <si>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</si>
  <si>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</si>
  <si>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</si>
  <si>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</si>
  <si>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</si>
  <si>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</si>
  <si>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</si>
  <si>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</si>
  <si>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</si>
  <si>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</si>
  <si>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</si>
  <si>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</si>
  <si>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</si>
  <si>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</si>
  <si>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</si>
  <si>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</si>
  <si>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</si>
  <si>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</si>
  <si>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NYSEG-2</t>
  </si>
  <si>
    <t xml:space="preserve">CPA-4</t>
  </si>
  <si>
    <t xml:space="preserve">CMD-4</t>
  </si>
  <si>
    <t xml:space="preserve">PENN FUEL</t>
  </si>
  <si>
    <t xml:space="preserve">DELMARVA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</si>
  <si>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</si>
  <si>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</si>
  <si>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</si>
  <si>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</si>
  <si>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</si>
  <si>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</si>
  <si>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</si>
  <si>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</si>
  <si>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</si>
  <si>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</si>
  <si>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</si>
  <si>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</si>
  <si>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</si>
  <si>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</si>
  <si>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</si>
  <si>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</si>
  <si>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</si>
  <si>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</si>
  <si>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RCG</t>
  </si>
  <si>
    <t xml:space="preserve">NYSEG-8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</si>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</sst>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@"/>
    <numFmt numFmtId="167" formatCode="[$-409]m/d/yyyy"/>
    <numFmt numFmtId="168" formatCode="0.0"/>
    <numFmt numFmtId="169" formatCode="0"/>
    <numFmt numFmtId="170" formatCode="[$-409]d\-mmm"/>
    <numFmt numFmtId="171" formatCode="0.00"/>
    <numFmt numFmtId="172" formatCode="#,##0.0000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sz val="11"/>
      <color rgb="FF0000FF"/>
      <name val="CG Times"/>
      <family val="1"/>
    </font>
    <font>
      <b val="true"/>
      <sz val="14"/>
      <name val="Britannic Bold"/>
      <family val="2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sz val="12"/>
      <color rgb="FF0000FF"/>
      <name val="CG Times"/>
      <family val="1"/>
    </font>
    <font>
      <b val="true"/>
      <sz val="13"/>
      <color rgb="FF0000FF"/>
      <name val="CG Times"/>
      <family val="1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sz val="12"/>
      <color rgb="FF333300"/>
      <name val="CG Times"/>
      <family val="1"/>
    </font>
    <font>
      <b val="true"/>
      <sz val="12"/>
      <color rgb="FF333300"/>
      <name val="CG Times"/>
      <family val="1"/>
    </font>
    <font>
      <b val="true"/>
      <sz val="13"/>
      <color rgb="FF000000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sz val="12"/>
      <color rgb="FF008000"/>
      <name val="CG Times"/>
      <family val="1"/>
    </font>
    <font>
      <b val="true"/>
      <sz val="13"/>
      <color rgb="FF008000"/>
      <name val="CG Times"/>
      <family val="1"/>
    </font>
    <font>
      <b val="true"/>
      <sz val="13"/>
      <color rgb="FFFF0000"/>
      <name val="CG Times"/>
      <family val="1"/>
    </font>
    <font>
      <b val="true"/>
      <sz val="12"/>
      <color rgb="FF666699"/>
      <name val="CG Times"/>
      <family val="1"/>
    </font>
    <font>
      <sz val="12"/>
      <color rgb="FF0000FF"/>
      <name val="CG Times"/>
      <family val="0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i val="true"/>
      <sz val="12"/>
      <color rgb="FF0000FF"/>
      <name val="CG Times"/>
      <family val="1"/>
    </font>
    <font>
      <b val="true"/>
      <i val="true"/>
      <u val="single"/>
      <sz val="12"/>
      <name val="CG 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true" outlineLevel="1" max="7" min="7" style="1" width="8.99"/>
    <col collapsed="false" customWidth="true" hidden="true" outlineLevel="1" max="8" min="8" style="1" width="14.14"/>
    <col collapsed="false" customWidth="true" hidden="true" outlineLevel="1" max="9" min="9" style="1" width="9.7"/>
    <col collapsed="false" customWidth="true" hidden="true" outlineLevel="1" max="10" min="10" style="1" width="9.14"/>
    <col collapsed="false" customWidth="true" hidden="true" outlineLevel="1" max="11" min="11" style="2" width="12.28"/>
    <col collapsed="false" customWidth="true" hidden="true" outlineLevel="1" max="12" min="12" style="1" width="8.7"/>
    <col collapsed="false" customWidth="true" hidden="true" outlineLevel="1" max="13" min="13" style="1" width="10.41"/>
    <col collapsed="false" customWidth="true" hidden="true" outlineLevel="1" max="14" min="14" style="1" width="10.56"/>
    <col collapsed="false" customWidth="true" hidden="true" outlineLevel="1" max="15" min="15" style="1" width="13.56"/>
    <col collapsed="false" customWidth="true" hidden="true" outlineLevel="1" max="16" min="16" style="1" width="3.56"/>
    <col collapsed="false" customWidth="true" hidden="true" outlineLevel="1" max="17" min="17" style="4" width="10.28"/>
    <col collapsed="false" customWidth="true" hidden="true" outlineLevel="1" max="18" min="18" style="4" width="8.99"/>
    <col collapsed="false" customWidth="true" hidden="true" outlineLevel="1" max="19" min="19" style="4" width="9.28"/>
    <col collapsed="false" customWidth="true" hidden="true" outlineLevel="1" max="20" min="20" style="5" width="8.85"/>
    <col collapsed="false" customWidth="true" hidden="true" outlineLevel="1" max="21" min="21" style="5" width="2.99"/>
    <col collapsed="false" customWidth="true" hidden="false" outlineLevel="0" max="22" min="22" style="6" width="8.85"/>
    <col collapsed="false" customWidth="true" hidden="false" outlineLevel="1" max="50" min="23" style="5" width="8.85"/>
    <col collapsed="false" customWidth="true" hidden="false" outlineLevel="1" max="51" min="51" style="5" width="1.56"/>
    <col collapsed="false" customWidth="true" hidden="false" outlineLevel="1" max="52" min="52" style="5" width="10.71"/>
    <col collapsed="false" customWidth="true" hidden="false" outlineLevel="1" max="53" min="53" style="5" width="10.41"/>
    <col collapsed="false" customWidth="true" hidden="false" outlineLevel="0" max="54" min="54" style="5" width="11.99"/>
    <col collapsed="false" customWidth="true" hidden="false" outlineLevel="0" max="55" min="55" style="5" width="3.28"/>
    <col collapsed="false" customWidth="true" hidden="false" outlineLevel="1" max="56" min="56" style="4" width="9.85"/>
    <col collapsed="false" customWidth="false" hidden="false" outlineLevel="1" max="58" min="57" style="1" width="10.99"/>
    <col collapsed="false" customWidth="true" hidden="false" outlineLevel="1" max="59" min="59" style="1" width="12.56"/>
    <col collapsed="false" customWidth="true" hidden="false" outlineLevel="1" max="60" min="60" style="1" width="2.7"/>
    <col collapsed="false" customWidth="false" hidden="false" outlineLevel="1" max="61" min="61" style="1" width="10.99"/>
    <col collapsed="false" customWidth="true" hidden="false" outlineLevel="1" max="62" min="62" style="1" width="2.7"/>
    <col collapsed="false" customWidth="false" hidden="false" outlineLevel="1" max="63" min="63" style="1" width="10.99"/>
    <col collapsed="false" customWidth="true" hidden="false" outlineLevel="1" max="64" min="64" style="1" width="17.56"/>
    <col collapsed="false" customWidth="true" hidden="false" outlineLevel="1" max="65" min="65" style="7" width="4.28"/>
    <col collapsed="false" customWidth="true" hidden="false" outlineLevel="1" max="66" min="66" style="1" width="17.56"/>
    <col collapsed="false" customWidth="true" hidden="false" outlineLevel="1" max="67" min="67" style="1" width="4.28"/>
    <col collapsed="false" customWidth="true" hidden="false" outlineLevel="1" max="68" min="68" style="1" width="15.28"/>
    <col collapsed="false" customWidth="true" hidden="false" outlineLevel="1" max="69" min="69" style="1" width="4.28"/>
    <col collapsed="false" customWidth="true" hidden="false" outlineLevel="1" max="70" min="70" style="1" width="15.28"/>
    <col collapsed="false" customWidth="true" hidden="false" outlineLevel="1" max="71" min="71" style="1" width="4.28"/>
    <col collapsed="false" customWidth="false" hidden="false" outlineLevel="1" max="72" min="72" style="1" width="10.99"/>
    <col collapsed="false" customWidth="true" hidden="false" outlineLevel="1" max="73" min="73" style="1" width="4.28"/>
    <col collapsed="false" customWidth="false" hidden="false" outlineLevel="1" max="74" min="74" style="1" width="10.99"/>
    <col collapsed="false" customWidth="true" hidden="false" outlineLevel="1" max="75" min="75" style="1" width="5.28"/>
    <col collapsed="false" customWidth="false" hidden="false" outlineLevel="1" max="76" min="76" style="1" width="10.99"/>
    <col collapsed="false" customWidth="true" hidden="false" outlineLevel="1" max="77" min="77" style="1" width="3.28"/>
    <col collapsed="false" customWidth="false" hidden="false" outlineLevel="1" max="78" min="78" style="1" width="10.99"/>
    <col collapsed="false" customWidth="true" hidden="false" outlineLevel="1" max="79" min="79" style="1" width="3.28"/>
    <col collapsed="false" customWidth="false" hidden="false" outlineLevel="1" max="80" min="80" style="1" width="10.99"/>
    <col collapsed="false" customWidth="true" hidden="false" outlineLevel="1" max="81" min="81" style="1" width="3.28"/>
    <col collapsed="false" customWidth="false" hidden="false" outlineLevel="1" max="82" min="82" style="1" width="10.99"/>
    <col collapsed="false" customWidth="true" hidden="false" outlineLevel="1" max="83" min="83" style="1" width="4.28"/>
    <col collapsed="false" customWidth="false" hidden="false" outlineLevel="1" max="84" min="84" style="1" width="10.99"/>
    <col collapsed="false" customWidth="true" hidden="false" outlineLevel="1" max="85" min="85" style="1" width="4.28"/>
    <col collapsed="false" customWidth="false" hidden="false" outlineLevel="1" max="86" min="86" style="1" width="10.99"/>
    <col collapsed="false" customWidth="true" hidden="false" outlineLevel="1" max="87" min="87" style="1" width="4.28"/>
    <col collapsed="false" customWidth="false" hidden="false" outlineLevel="1" max="88" min="88" style="1" width="10.99"/>
    <col collapsed="false" customWidth="true" hidden="false" outlineLevel="1" max="89" min="89" style="1" width="4.28"/>
    <col collapsed="false" customWidth="false" hidden="false" outlineLevel="1" max="90" min="90" style="1" width="10.99"/>
    <col collapsed="false" customWidth="true" hidden="false" outlineLevel="1" max="91" min="91" style="1" width="4.28"/>
    <col collapsed="false" customWidth="false" hidden="false" outlineLevel="1" max="92" min="92" style="1" width="10.99"/>
    <col collapsed="false" customWidth="true" hidden="false" outlineLevel="1" max="93" min="93" style="1" width="4.28"/>
    <col collapsed="false" customWidth="false" hidden="false" outlineLevel="1" max="94" min="94" style="1" width="10.99"/>
    <col collapsed="false" customWidth="true" hidden="false" outlineLevel="1" max="95" min="95" style="1" width="4.28"/>
    <col collapsed="false" customWidth="false" hidden="false" outlineLevel="1" max="96" min="96" style="1" width="10.99"/>
    <col collapsed="false" customWidth="true" hidden="false" outlineLevel="1" max="97" min="97" style="1" width="4.28"/>
    <col collapsed="false" customWidth="false" hidden="false" outlineLevel="1" max="98" min="98" style="1" width="10.99"/>
    <col collapsed="false" customWidth="true" hidden="false" outlineLevel="1" max="99" min="99" style="1" width="3.99"/>
    <col collapsed="false" customWidth="false" hidden="false" outlineLevel="1" max="100" min="100" style="1" width="10.99"/>
    <col collapsed="false" customWidth="true" hidden="false" outlineLevel="1" max="101" min="101" style="1" width="4.28"/>
    <col collapsed="false" customWidth="false" hidden="false" outlineLevel="1" max="102" min="102" style="1" width="10.99"/>
    <col collapsed="false" customWidth="true" hidden="false" outlineLevel="1" max="103" min="103" style="1" width="4.28"/>
    <col collapsed="false" customWidth="false" hidden="false" outlineLevel="1" max="104" min="104" style="1" width="10.99"/>
    <col collapsed="false" customWidth="true" hidden="false" outlineLevel="1" max="105" min="105" style="1" width="4.28"/>
    <col collapsed="false" customWidth="false" hidden="false" outlineLevel="1" max="106" min="106" style="1" width="10.99"/>
    <col collapsed="false" customWidth="true" hidden="false" outlineLevel="1" max="107" min="107" style="1" width="3.28"/>
    <col collapsed="false" customWidth="false" hidden="false" outlineLevel="1" max="108" min="108" style="1" width="10.99"/>
    <col collapsed="false" customWidth="true" hidden="false" outlineLevel="1" max="109" min="109" style="1" width="3.28"/>
    <col collapsed="false" customWidth="false" hidden="false" outlineLevel="1" max="110" min="110" style="1" width="10.99"/>
    <col collapsed="false" customWidth="true" hidden="false" outlineLevel="1" max="111" min="111" style="1" width="3.28"/>
    <col collapsed="false" customWidth="false" hidden="false" outlineLevel="1" max="112" min="112" style="1" width="10.99"/>
    <col collapsed="false" customWidth="true" hidden="false" outlineLevel="1" max="113" min="113" style="1" width="3.28"/>
    <col collapsed="false" customWidth="false" hidden="false" outlineLevel="1" max="114" min="114" style="1" width="10.99"/>
    <col collapsed="false" customWidth="true" hidden="false" outlineLevel="1" max="115" min="115" style="1" width="3.28"/>
    <col collapsed="false" customWidth="false" hidden="false" outlineLevel="1" max="116" min="116" style="1" width="10.99"/>
    <col collapsed="false" customWidth="true" hidden="false" outlineLevel="1" max="117" min="117" style="1" width="3.28"/>
    <col collapsed="false" customWidth="false" hidden="false" outlineLevel="1" max="118" min="118" style="1" width="10.99"/>
    <col collapsed="false" customWidth="true" hidden="false" outlineLevel="1" max="119" min="119" style="1" width="4.28"/>
    <col collapsed="false" customWidth="false" hidden="false" outlineLevel="1" max="120" min="120" style="1" width="10.99"/>
    <col collapsed="false" customWidth="true" hidden="false" outlineLevel="1" max="121" min="121" style="1" width="4.28"/>
    <col collapsed="false" customWidth="false" hidden="false" outlineLevel="1" max="122" min="122" style="1" width="10.99"/>
    <col collapsed="false" customWidth="true" hidden="false" outlineLevel="1" max="123" min="123" style="1" width="3.28"/>
    <col collapsed="false" customWidth="false" hidden="false" outlineLevel="1" max="124" min="124" style="1" width="10.99"/>
    <col collapsed="false" customWidth="true" hidden="false" outlineLevel="1" max="125" min="125" style="1" width="3.28"/>
    <col collapsed="false" customWidth="false" hidden="false" outlineLevel="1" max="126" min="126" style="1" width="10.99"/>
    <col collapsed="false" customWidth="true" hidden="false" outlineLevel="1" max="127" min="127" style="1" width="3.28"/>
    <col collapsed="false" customWidth="false" hidden="false" outlineLevel="1" max="128" min="128" style="1" width="10.99"/>
    <col collapsed="false" customWidth="true" hidden="false" outlineLevel="1" max="129" min="129" style="1" width="4.14"/>
    <col collapsed="false" customWidth="false" hidden="false" outlineLevel="1" max="130" min="130" style="1" width="10.99"/>
    <col collapsed="false" customWidth="true" hidden="false" outlineLevel="1" max="131" min="131" style="1" width="3.28"/>
    <col collapsed="false" customWidth="false" hidden="false" outlineLevel="1" max="132" min="132" style="1" width="10.99"/>
    <col collapsed="false" customWidth="true" hidden="false" outlineLevel="1" max="133" min="133" style="1" width="3.28"/>
    <col collapsed="false" customWidth="true" hidden="false" outlineLevel="1" max="134" min="134" style="1" width="12.14"/>
    <col collapsed="false" customWidth="true" hidden="false" outlineLevel="1" max="135" min="135" style="1" width="2.7"/>
    <col collapsed="false" customWidth="true" hidden="false" outlineLevel="1" max="136" min="136" style="1" width="12.14"/>
    <col collapsed="false" customWidth="true" hidden="false" outlineLevel="1" max="137" min="137" style="1" width="3.99"/>
    <col collapsed="false" customWidth="true" hidden="false" outlineLevel="1" max="138" min="138" style="1" width="12.14"/>
    <col collapsed="false" customWidth="true" hidden="false" outlineLevel="1" max="139" min="139" style="1" width="2.7"/>
    <col collapsed="false" customWidth="true" hidden="false" outlineLevel="1" max="140" min="140" style="1" width="12.14"/>
    <col collapsed="false" customWidth="true" hidden="false" outlineLevel="1" max="141" min="141" style="1" width="2.7"/>
    <col collapsed="false" customWidth="true" hidden="false" outlineLevel="1" max="142" min="142" style="1" width="12.14"/>
    <col collapsed="false" customWidth="true" hidden="false" outlineLevel="1" max="143" min="143" style="1" width="2.7"/>
    <col collapsed="false" customWidth="true" hidden="false" outlineLevel="1" max="144" min="144" style="1" width="12.14"/>
    <col collapsed="false" customWidth="true" hidden="false" outlineLevel="1" max="145" min="145" style="1" width="2.7"/>
    <col collapsed="false" customWidth="true" hidden="false" outlineLevel="1" max="146" min="146" style="1" width="12.14"/>
    <col collapsed="false" customWidth="true" hidden="false" outlineLevel="1" max="147" min="147" style="1" width="2.56"/>
    <col collapsed="false" customWidth="true" hidden="false" outlineLevel="1" max="148" min="148" style="1" width="12.14"/>
    <col collapsed="false" customWidth="true" hidden="false" outlineLevel="1" max="149" min="149" style="1" width="2.7"/>
    <col collapsed="false" customWidth="true" hidden="false" outlineLevel="1" max="150" min="150" style="1" width="12.14"/>
    <col collapsed="false" customWidth="true" hidden="false" outlineLevel="1" max="151" min="151" style="1" width="2.7"/>
    <col collapsed="false" customWidth="true" hidden="false" outlineLevel="1" max="152" min="152" style="1" width="12.14"/>
    <col collapsed="false" customWidth="true" hidden="false" outlineLevel="1" max="153" min="153" style="1" width="2.7"/>
    <col collapsed="false" customWidth="true" hidden="false" outlineLevel="1" max="154" min="154" style="1" width="12.14"/>
    <col collapsed="false" customWidth="true" hidden="false" outlineLevel="1" max="155" min="155" style="1" width="2.7"/>
    <col collapsed="false" customWidth="true" hidden="false" outlineLevel="1" max="156" min="156" style="1" width="12.14"/>
    <col collapsed="false" customWidth="true" hidden="false" outlineLevel="1" max="157" min="157" style="1" width="2.7"/>
    <col collapsed="false" customWidth="true" hidden="false" outlineLevel="1" max="158" min="158" style="1" width="12.14"/>
    <col collapsed="false" customWidth="true" hidden="false" outlineLevel="1" max="159" min="159" style="1" width="2.7"/>
    <col collapsed="false" customWidth="true" hidden="false" outlineLevel="1" max="160" min="160" style="1" width="12.14"/>
    <col collapsed="false" customWidth="true" hidden="false" outlineLevel="1" max="161" min="161" style="1" width="2.7"/>
    <col collapsed="false" customWidth="true" hidden="false" outlineLevel="1" max="162" min="162" style="1" width="12.14"/>
    <col collapsed="false" customWidth="true" hidden="false" outlineLevel="1" max="163" min="163" style="1" width="2.7"/>
    <col collapsed="false" customWidth="true" hidden="false" outlineLevel="1" max="164" min="164" style="1" width="12.14"/>
    <col collapsed="false" customWidth="true" hidden="false" outlineLevel="1" max="165" min="165" style="1" width="2.7"/>
    <col collapsed="false" customWidth="true" hidden="false" outlineLevel="1" max="166" min="166" style="1" width="12.14"/>
    <col collapsed="false" customWidth="true" hidden="false" outlineLevel="1" max="167" min="167" style="1" width="2.7"/>
    <col collapsed="false" customWidth="true" hidden="false" outlineLevel="1" max="168" min="168" style="1" width="12.14"/>
    <col collapsed="false" customWidth="true" hidden="false" outlineLevel="1" max="169" min="169" style="1" width="2.7"/>
    <col collapsed="false" customWidth="true" hidden="false" outlineLevel="1" max="170" min="170" style="1" width="12.14"/>
    <col collapsed="false" customWidth="true" hidden="false" outlineLevel="1" max="171" min="171" style="1" width="2.7"/>
    <col collapsed="false" customWidth="true" hidden="false" outlineLevel="1" max="172" min="172" style="1" width="12.14"/>
    <col collapsed="false" customWidth="true" hidden="false" outlineLevel="1" max="173" min="173" style="1" width="2.7"/>
    <col collapsed="false" customWidth="true" hidden="false" outlineLevel="1" max="174" min="174" style="1" width="12.14"/>
    <col collapsed="false" customWidth="true" hidden="false" outlineLevel="1" max="175" min="175" style="1" width="2.7"/>
    <col collapsed="false" customWidth="true" hidden="false" outlineLevel="1" max="176" min="176" style="1" width="12.14"/>
    <col collapsed="false" customWidth="true" hidden="false" outlineLevel="1" max="177" min="177" style="1" width="2.7"/>
    <col collapsed="false" customWidth="true" hidden="false" outlineLevel="1" max="178" min="178" style="1" width="12.14"/>
    <col collapsed="false" customWidth="true" hidden="false" outlineLevel="1" max="179" min="179" style="1" width="3.99"/>
    <col collapsed="false" customWidth="true" hidden="false" outlineLevel="1" max="180" min="180" style="1" width="12.14"/>
    <col collapsed="false" customWidth="true" hidden="false" outlineLevel="1" max="181" min="181" style="1" width="2.7"/>
    <col collapsed="false" customWidth="true" hidden="false" outlineLevel="1" max="182" min="182" style="1" width="12.14"/>
    <col collapsed="false" customWidth="true" hidden="false" outlineLevel="1" max="183" min="183" style="1" width="2.7"/>
    <col collapsed="false" customWidth="true" hidden="false" outlineLevel="1" max="184" min="184" style="1" width="12.14"/>
    <col collapsed="false" customWidth="true" hidden="false" outlineLevel="1" max="185" min="185" style="1" width="2.7"/>
    <col collapsed="false" customWidth="true" hidden="false" outlineLevel="1" max="186" min="186" style="1" width="12.14"/>
    <col collapsed="false" customWidth="true" hidden="false" outlineLevel="1" max="187" min="187" style="1" width="2.7"/>
    <col collapsed="false" customWidth="true" hidden="false" outlineLevel="1" max="188" min="188" style="1" width="12.14"/>
    <col collapsed="false" customWidth="true" hidden="false" outlineLevel="1" max="189" min="189" style="1" width="2.7"/>
    <col collapsed="false" customWidth="true" hidden="false" outlineLevel="1" max="190" min="190" style="1" width="15.28"/>
    <col collapsed="false" customWidth="true" hidden="false" outlineLevel="1" max="191" min="191" style="1" width="4.99"/>
    <col collapsed="false" customWidth="true" hidden="false" outlineLevel="1" max="192" min="192" style="1" width="12.14"/>
    <col collapsed="false" customWidth="true" hidden="false" outlineLevel="1" max="193" min="193" style="1" width="2.7"/>
    <col collapsed="false" customWidth="true" hidden="false" outlineLevel="1" max="194" min="194" style="1" width="12.14"/>
    <col collapsed="false" customWidth="true" hidden="false" outlineLevel="1" max="195" min="195" style="1" width="3.14"/>
    <col collapsed="false" customWidth="true" hidden="false" outlineLevel="1" max="196" min="196" style="1" width="15.28"/>
    <col collapsed="false" customWidth="true" hidden="false" outlineLevel="1" max="197" min="197" style="1" width="2.7"/>
    <col collapsed="false" customWidth="true" hidden="false" outlineLevel="1" max="198" min="198" style="1" width="12.14"/>
    <col collapsed="false" customWidth="true" hidden="false" outlineLevel="1" max="199" min="199" style="1" width="2.7"/>
    <col collapsed="false" customWidth="true" hidden="false" outlineLevel="1" max="200" min="200" style="1" width="12.14"/>
    <col collapsed="false" customWidth="true" hidden="false" outlineLevel="1" max="201" min="201" style="1" width="2.7"/>
    <col collapsed="false" customWidth="true" hidden="false" outlineLevel="1" max="202" min="202" style="1" width="12.14"/>
    <col collapsed="false" customWidth="true" hidden="false" outlineLevel="1" max="203" min="203" style="1" width="2.7"/>
    <col collapsed="false" customWidth="true" hidden="false" outlineLevel="1" max="204" min="204" style="1" width="12.14"/>
    <col collapsed="false" customWidth="true" hidden="false" outlineLevel="1" max="205" min="205" style="1" width="2.7"/>
    <col collapsed="false" customWidth="true" hidden="false" outlineLevel="1" max="206" min="206" style="1" width="12.14"/>
    <col collapsed="false" customWidth="true" hidden="false" outlineLevel="1" max="207" min="207" style="1" width="2.7"/>
    <col collapsed="false" customWidth="true" hidden="false" outlineLevel="1" max="208" min="208" style="1" width="12.14"/>
    <col collapsed="false" customWidth="true" hidden="false" outlineLevel="1" max="209" min="209" style="1" width="2.7"/>
    <col collapsed="false" customWidth="true" hidden="false" outlineLevel="1" max="210" min="210" style="1" width="12.14"/>
    <col collapsed="false" customWidth="true" hidden="false" outlineLevel="1" max="211" min="211" style="1" width="2.7"/>
    <col collapsed="false" customWidth="true" hidden="false" outlineLevel="1" max="212" min="212" style="1" width="12.14"/>
    <col collapsed="false" customWidth="true" hidden="false" outlineLevel="1" max="213" min="213" style="1" width="2.7"/>
    <col collapsed="false" customWidth="true" hidden="false" outlineLevel="1" max="214" min="214" style="8" width="12.14"/>
    <col collapsed="false" customWidth="true" hidden="false" outlineLevel="1" max="215" min="215" style="1" width="2.7"/>
    <col collapsed="false" customWidth="true" hidden="false" outlineLevel="1" max="216" min="216" style="8" width="13.99"/>
    <col collapsed="false" customWidth="true" hidden="false" outlineLevel="1" max="217" min="217" style="1" width="3.14"/>
    <col collapsed="false" customWidth="false" hidden="false" outlineLevel="1" max="218" min="218" style="1" width="10.99"/>
    <col collapsed="false" customWidth="true" hidden="false" outlineLevel="0" max="219" min="219" style="1" width="11.42"/>
    <col collapsed="false" customWidth="false" hidden="false" outlineLevel="0" max="257" min="220" style="1" width="10.99"/>
  </cols>
  <sheetData>
    <row r="1" customFormat="false" ht="15.7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1" t="s">
        <v>1</v>
      </c>
      <c r="BE1" s="10"/>
      <c r="BF1" s="10" t="s">
        <v>2</v>
      </c>
      <c r="BG1" s="10" t="s">
        <v>3</v>
      </c>
      <c r="BH1" s="10"/>
      <c r="BI1" s="10" t="s">
        <v>4</v>
      </c>
      <c r="BJ1" s="10"/>
      <c r="BK1" s="10" t="s">
        <v>4</v>
      </c>
      <c r="BL1" s="14" t="s">
        <v>5</v>
      </c>
      <c r="BM1" s="15"/>
      <c r="BN1" s="14" t="s">
        <v>5</v>
      </c>
      <c r="BO1" s="16"/>
      <c r="BP1" s="14" t="s">
        <v>5</v>
      </c>
      <c r="BQ1" s="16"/>
      <c r="BR1" s="14" t="s">
        <v>5</v>
      </c>
      <c r="BS1" s="16"/>
      <c r="BT1" s="17" t="s">
        <v>6</v>
      </c>
      <c r="BU1" s="10"/>
      <c r="BV1" s="10" t="s">
        <v>7</v>
      </c>
      <c r="BW1" s="10"/>
      <c r="BX1" s="10" t="s">
        <v>8</v>
      </c>
      <c r="BY1" s="10"/>
      <c r="BZ1" s="10" t="s">
        <v>8</v>
      </c>
      <c r="CA1" s="10"/>
      <c r="CB1" s="10" t="s">
        <v>8</v>
      </c>
      <c r="CC1" s="10"/>
      <c r="CD1" s="10" t="s">
        <v>9</v>
      </c>
      <c r="CE1" s="10"/>
      <c r="CF1" s="10" t="s">
        <v>9</v>
      </c>
      <c r="CG1" s="10"/>
      <c r="CH1" s="10" t="s">
        <v>9</v>
      </c>
      <c r="CI1" s="10"/>
      <c r="CJ1" s="10" t="s">
        <v>9</v>
      </c>
      <c r="CK1" s="10"/>
      <c r="CL1" s="10" t="s">
        <v>9</v>
      </c>
      <c r="CM1" s="10"/>
      <c r="CN1" s="10" t="s">
        <v>9</v>
      </c>
      <c r="CO1" s="10"/>
      <c r="CP1" s="10" t="s">
        <v>9</v>
      </c>
      <c r="CQ1" s="10"/>
      <c r="CR1" s="10" t="s">
        <v>9</v>
      </c>
      <c r="CS1" s="10"/>
      <c r="CT1" s="10" t="s">
        <v>9</v>
      </c>
      <c r="CU1" s="10"/>
      <c r="CV1" s="10" t="s">
        <v>9</v>
      </c>
      <c r="CW1" s="10"/>
      <c r="CX1" s="10" t="s">
        <v>9</v>
      </c>
      <c r="CY1" s="10"/>
      <c r="CZ1" s="10" t="s">
        <v>9</v>
      </c>
      <c r="DA1" s="10"/>
      <c r="DB1" s="10" t="s">
        <v>8</v>
      </c>
      <c r="DC1" s="10"/>
      <c r="DD1" s="10" t="s">
        <v>8</v>
      </c>
      <c r="DE1" s="10"/>
      <c r="DF1" s="10" t="s">
        <v>8</v>
      </c>
      <c r="DG1" s="10"/>
      <c r="DH1" s="10" t="s">
        <v>8</v>
      </c>
      <c r="DI1" s="10"/>
      <c r="DJ1" s="10" t="s">
        <v>8</v>
      </c>
      <c r="DK1" s="10"/>
      <c r="DL1" s="10" t="s">
        <v>8</v>
      </c>
      <c r="DM1" s="10"/>
      <c r="DN1" s="10" t="s">
        <v>10</v>
      </c>
      <c r="DO1" s="10"/>
      <c r="DP1" s="10" t="s">
        <v>7</v>
      </c>
      <c r="DQ1" s="10"/>
      <c r="DR1" s="10" t="s">
        <v>8</v>
      </c>
      <c r="DS1" s="10"/>
      <c r="DT1" s="10" t="s">
        <v>8</v>
      </c>
      <c r="DU1" s="10"/>
      <c r="DV1" s="10" t="s">
        <v>8</v>
      </c>
      <c r="DW1" s="10"/>
      <c r="DX1" s="10" t="s">
        <v>8</v>
      </c>
      <c r="DY1" s="10"/>
      <c r="DZ1" s="10" t="s">
        <v>8</v>
      </c>
      <c r="EA1" s="10"/>
      <c r="EB1" s="10" t="s">
        <v>8</v>
      </c>
      <c r="EC1" s="10"/>
      <c r="ED1" s="10" t="s">
        <v>8</v>
      </c>
      <c r="EE1" s="10"/>
      <c r="EF1" s="10" t="s">
        <v>11</v>
      </c>
      <c r="EG1" s="10"/>
      <c r="EH1" s="10" t="s">
        <v>8</v>
      </c>
      <c r="EI1" s="10"/>
      <c r="EJ1" s="10" t="s">
        <v>8</v>
      </c>
      <c r="EK1" s="10"/>
      <c r="EL1" s="10" t="s">
        <v>8</v>
      </c>
      <c r="EM1" s="10"/>
      <c r="EN1" s="10" t="s">
        <v>8</v>
      </c>
      <c r="EO1" s="10"/>
      <c r="EP1" s="10" t="s">
        <v>8</v>
      </c>
      <c r="EQ1" s="10"/>
      <c r="ER1" s="10" t="s">
        <v>8</v>
      </c>
      <c r="ES1" s="10"/>
      <c r="ET1" s="10" t="s">
        <v>8</v>
      </c>
      <c r="EU1" s="10"/>
      <c r="EV1" s="10" t="s">
        <v>8</v>
      </c>
      <c r="EW1" s="10"/>
      <c r="EX1" s="10" t="s">
        <v>8</v>
      </c>
      <c r="EY1" s="10"/>
      <c r="EZ1" s="10" t="s">
        <v>8</v>
      </c>
      <c r="FA1" s="10"/>
      <c r="FB1" s="10" t="s">
        <v>8</v>
      </c>
      <c r="FC1" s="10"/>
      <c r="FD1" s="10" t="s">
        <v>8</v>
      </c>
      <c r="FE1" s="10"/>
      <c r="FF1" s="10" t="s">
        <v>8</v>
      </c>
      <c r="FG1" s="10"/>
      <c r="FH1" s="10" t="s">
        <v>8</v>
      </c>
      <c r="FI1" s="10"/>
      <c r="FJ1" s="10" t="s">
        <v>8</v>
      </c>
      <c r="FK1" s="10"/>
      <c r="FL1" s="10" t="s">
        <v>8</v>
      </c>
      <c r="FM1" s="10"/>
      <c r="FN1" s="10" t="s">
        <v>8</v>
      </c>
      <c r="FO1" s="10"/>
      <c r="FP1" s="10" t="s">
        <v>12</v>
      </c>
      <c r="FQ1" s="10"/>
      <c r="FR1" s="10" t="s">
        <v>12</v>
      </c>
      <c r="FS1" s="10"/>
      <c r="FT1" s="10" t="s">
        <v>12</v>
      </c>
      <c r="FU1" s="10"/>
      <c r="FV1" s="10" t="s">
        <v>12</v>
      </c>
      <c r="FW1" s="10"/>
      <c r="FX1" s="10" t="s">
        <v>11</v>
      </c>
      <c r="FY1" s="10"/>
      <c r="FZ1" s="10" t="s">
        <v>8</v>
      </c>
      <c r="GA1" s="10"/>
      <c r="GB1" s="10" t="s">
        <v>8</v>
      </c>
      <c r="GC1" s="10"/>
      <c r="GD1" s="10" t="s">
        <v>8</v>
      </c>
      <c r="GE1" s="10"/>
      <c r="GF1" s="10" t="s">
        <v>8</v>
      </c>
      <c r="GG1" s="10"/>
      <c r="GH1" s="14" t="s">
        <v>5</v>
      </c>
      <c r="GI1" s="10"/>
      <c r="GJ1" s="10" t="s">
        <v>8</v>
      </c>
      <c r="GK1" s="10"/>
      <c r="GL1" s="10" t="s">
        <v>13</v>
      </c>
      <c r="GM1" s="10"/>
      <c r="GN1" s="14" t="s">
        <v>5</v>
      </c>
      <c r="GO1" s="10"/>
      <c r="GP1" s="10" t="s">
        <v>9</v>
      </c>
      <c r="GQ1" s="10"/>
      <c r="GR1" s="10" t="s">
        <v>13</v>
      </c>
      <c r="GS1" s="10"/>
      <c r="GT1" s="10" t="s">
        <v>8</v>
      </c>
      <c r="GU1" s="10"/>
      <c r="GV1" s="10" t="s">
        <v>8</v>
      </c>
      <c r="GW1" s="10"/>
      <c r="GX1" s="10" t="s">
        <v>8</v>
      </c>
      <c r="GY1" s="10"/>
      <c r="GZ1" s="10" t="s">
        <v>13</v>
      </c>
      <c r="HA1" s="10"/>
      <c r="HB1" s="10" t="s">
        <v>8</v>
      </c>
      <c r="HC1" s="10"/>
      <c r="HD1" s="10" t="s">
        <v>8</v>
      </c>
      <c r="HE1" s="10"/>
      <c r="HF1" s="17" t="s">
        <v>8</v>
      </c>
      <c r="HG1" s="10"/>
      <c r="HH1" s="14" t="s">
        <v>14</v>
      </c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8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1" t="s">
        <v>16</v>
      </c>
      <c r="BE2" s="19" t="s">
        <v>17</v>
      </c>
      <c r="BF2" s="19" t="s">
        <v>17</v>
      </c>
      <c r="BG2" s="10" t="s">
        <v>18</v>
      </c>
      <c r="BH2" s="19"/>
      <c r="BI2" s="19" t="s">
        <v>17</v>
      </c>
      <c r="BJ2" s="19"/>
      <c r="BK2" s="19" t="s">
        <v>17</v>
      </c>
      <c r="BL2" s="14" t="s">
        <v>19</v>
      </c>
      <c r="BM2" s="15"/>
      <c r="BN2" s="14" t="s">
        <v>19</v>
      </c>
      <c r="BO2" s="16"/>
      <c r="BP2" s="14" t="s">
        <v>20</v>
      </c>
      <c r="BQ2" s="16"/>
      <c r="BR2" s="14" t="s">
        <v>20</v>
      </c>
      <c r="BS2" s="16"/>
      <c r="BT2" s="17" t="s">
        <v>20</v>
      </c>
      <c r="BU2" s="10"/>
      <c r="BV2" s="10" t="s">
        <v>21</v>
      </c>
      <c r="BW2" s="10"/>
      <c r="BX2" s="10" t="s">
        <v>22</v>
      </c>
      <c r="BY2" s="10"/>
      <c r="BZ2" s="10" t="s">
        <v>23</v>
      </c>
      <c r="CA2" s="10"/>
      <c r="CB2" s="10" t="s">
        <v>24</v>
      </c>
      <c r="CC2" s="10"/>
      <c r="CD2" s="10" t="s">
        <v>25</v>
      </c>
      <c r="CE2" s="10"/>
      <c r="CF2" s="10" t="s">
        <v>20</v>
      </c>
      <c r="CG2" s="10"/>
      <c r="CH2" s="10" t="s">
        <v>20</v>
      </c>
      <c r="CI2" s="10"/>
      <c r="CJ2" s="10" t="s">
        <v>20</v>
      </c>
      <c r="CK2" s="10"/>
      <c r="CL2" s="10" t="s">
        <v>20</v>
      </c>
      <c r="CM2" s="10"/>
      <c r="CN2" s="10" t="s">
        <v>20</v>
      </c>
      <c r="CO2" s="10"/>
      <c r="CP2" s="10" t="s">
        <v>20</v>
      </c>
      <c r="CQ2" s="10"/>
      <c r="CR2" s="10" t="s">
        <v>20</v>
      </c>
      <c r="CS2" s="10"/>
      <c r="CT2" s="10" t="s">
        <v>19</v>
      </c>
      <c r="CU2" s="10"/>
      <c r="CV2" s="10" t="s">
        <v>19</v>
      </c>
      <c r="CW2" s="10"/>
      <c r="CX2" s="10" t="s">
        <v>26</v>
      </c>
      <c r="CY2" s="10"/>
      <c r="CZ2" s="10" t="s">
        <v>26</v>
      </c>
      <c r="DA2" s="10"/>
      <c r="DB2" s="10" t="s">
        <v>22</v>
      </c>
      <c r="DC2" s="10"/>
      <c r="DD2" s="10" t="s">
        <v>23</v>
      </c>
      <c r="DE2" s="10"/>
      <c r="DF2" s="10" t="s">
        <v>23</v>
      </c>
      <c r="DG2" s="10"/>
      <c r="DH2" s="10" t="s">
        <v>23</v>
      </c>
      <c r="DI2" s="10"/>
      <c r="DJ2" s="10" t="s">
        <v>24</v>
      </c>
      <c r="DK2" s="10"/>
      <c r="DL2" s="10" t="s">
        <v>22</v>
      </c>
      <c r="DM2" s="10"/>
      <c r="DN2" s="10" t="s">
        <v>27</v>
      </c>
      <c r="DO2" s="10"/>
      <c r="DP2" s="10" t="s">
        <v>27</v>
      </c>
      <c r="DQ2" s="10"/>
      <c r="DR2" s="10" t="s">
        <v>28</v>
      </c>
      <c r="DS2" s="10"/>
      <c r="DT2" s="10" t="s">
        <v>23</v>
      </c>
      <c r="DU2" s="10"/>
      <c r="DV2" s="10" t="s">
        <v>23</v>
      </c>
      <c r="DW2" s="10"/>
      <c r="DX2" s="10" t="s">
        <v>23</v>
      </c>
      <c r="DY2" s="10"/>
      <c r="DZ2" s="10" t="s">
        <v>24</v>
      </c>
      <c r="EA2" s="10"/>
      <c r="EB2" s="10" t="s">
        <v>29</v>
      </c>
      <c r="EC2" s="10"/>
      <c r="ED2" s="10" t="s">
        <v>30</v>
      </c>
      <c r="EE2" s="10"/>
      <c r="EF2" s="10" t="s">
        <v>31</v>
      </c>
      <c r="EG2" s="10"/>
      <c r="EH2" s="10" t="s">
        <v>32</v>
      </c>
      <c r="EI2" s="10"/>
      <c r="EJ2" s="10" t="s">
        <v>33</v>
      </c>
      <c r="EK2" s="10"/>
      <c r="EL2" s="10" t="s">
        <v>23</v>
      </c>
      <c r="EM2" s="10"/>
      <c r="EN2" s="10" t="s">
        <v>23</v>
      </c>
      <c r="EO2" s="10"/>
      <c r="EP2" s="10" t="s">
        <v>23</v>
      </c>
      <c r="EQ2" s="10"/>
      <c r="ER2" s="10" t="s">
        <v>33</v>
      </c>
      <c r="ES2" s="10"/>
      <c r="ET2" s="10" t="s">
        <v>23</v>
      </c>
      <c r="EU2" s="10"/>
      <c r="EV2" s="10" t="s">
        <v>23</v>
      </c>
      <c r="EW2" s="10"/>
      <c r="EX2" s="10" t="s">
        <v>23</v>
      </c>
      <c r="EY2" s="10"/>
      <c r="EZ2" s="10" t="s">
        <v>30</v>
      </c>
      <c r="FA2" s="10"/>
      <c r="FB2" s="10" t="s">
        <v>30</v>
      </c>
      <c r="FC2" s="10"/>
      <c r="FD2" s="10" t="s">
        <v>34</v>
      </c>
      <c r="FE2" s="10"/>
      <c r="FF2" s="10" t="s">
        <v>35</v>
      </c>
      <c r="FG2" s="10"/>
      <c r="FH2" s="10" t="s">
        <v>34</v>
      </c>
      <c r="FI2" s="10"/>
      <c r="FJ2" s="10" t="s">
        <v>30</v>
      </c>
      <c r="FK2" s="10"/>
      <c r="FL2" s="10" t="s">
        <v>30</v>
      </c>
      <c r="FM2" s="10"/>
      <c r="FN2" s="10" t="s">
        <v>30</v>
      </c>
      <c r="FO2" s="10"/>
      <c r="FP2" s="10" t="s">
        <v>36</v>
      </c>
      <c r="FQ2" s="10"/>
      <c r="FR2" s="10" t="s">
        <v>36</v>
      </c>
      <c r="FS2" s="10"/>
      <c r="FT2" s="10" t="s">
        <v>36</v>
      </c>
      <c r="FU2" s="10"/>
      <c r="FV2" s="10" t="s">
        <v>36</v>
      </c>
      <c r="FW2" s="10"/>
      <c r="FX2" s="10" t="s">
        <v>37</v>
      </c>
      <c r="FY2" s="10"/>
      <c r="FZ2" s="10" t="s">
        <v>38</v>
      </c>
      <c r="GA2" s="10"/>
      <c r="GB2" s="10" t="s">
        <v>39</v>
      </c>
      <c r="GC2" s="10"/>
      <c r="GD2" s="10" t="s">
        <v>39</v>
      </c>
      <c r="GE2" s="10"/>
      <c r="GF2" s="10" t="s">
        <v>40</v>
      </c>
      <c r="GG2" s="10"/>
      <c r="GH2" s="14" t="s">
        <v>20</v>
      </c>
      <c r="GI2" s="10"/>
      <c r="GJ2" s="10" t="s">
        <v>40</v>
      </c>
      <c r="GK2" s="10"/>
      <c r="GL2" s="10" t="s">
        <v>41</v>
      </c>
      <c r="GM2" s="10"/>
      <c r="GN2" s="20" t="s">
        <v>42</v>
      </c>
      <c r="GO2" s="10"/>
      <c r="GP2" s="10" t="s">
        <v>25</v>
      </c>
      <c r="GQ2" s="10"/>
      <c r="GR2" s="10" t="s">
        <v>41</v>
      </c>
      <c r="GS2" s="10"/>
      <c r="GT2" s="10" t="s">
        <v>34</v>
      </c>
      <c r="GU2" s="10"/>
      <c r="GV2" s="10" t="s">
        <v>30</v>
      </c>
      <c r="GW2" s="10"/>
      <c r="GX2" s="10" t="s">
        <v>30</v>
      </c>
      <c r="GY2" s="10"/>
      <c r="GZ2" s="10" t="s">
        <v>41</v>
      </c>
      <c r="HA2" s="10"/>
      <c r="HB2" s="10" t="s">
        <v>30</v>
      </c>
      <c r="HC2" s="10"/>
      <c r="HD2" s="10" t="s">
        <v>30</v>
      </c>
      <c r="HE2" s="10"/>
      <c r="HF2" s="17" t="s">
        <v>43</v>
      </c>
      <c r="HG2" s="10"/>
      <c r="HH2" s="14" t="s">
        <v>44</v>
      </c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1" t="s">
        <v>45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23"/>
      <c r="M3" s="23"/>
      <c r="N3" s="23"/>
      <c r="O3" s="23"/>
      <c r="P3" s="23"/>
      <c r="Q3" s="24"/>
      <c r="R3" s="23"/>
      <c r="S3" s="23"/>
      <c r="T3" s="25"/>
      <c r="U3" s="25"/>
      <c r="V3" s="26"/>
      <c r="W3" s="25"/>
      <c r="X3" s="23"/>
      <c r="Y3" s="23"/>
      <c r="Z3" s="25" t="s">
        <v>46</v>
      </c>
      <c r="AA3" s="25" t="s">
        <v>47</v>
      </c>
      <c r="AB3" s="23"/>
      <c r="AC3" s="23"/>
      <c r="AD3" s="23"/>
      <c r="AE3" s="23"/>
      <c r="AF3" s="23"/>
      <c r="AG3" s="25" t="s">
        <v>46</v>
      </c>
      <c r="AH3" s="25" t="s">
        <v>47</v>
      </c>
      <c r="AI3" s="23"/>
      <c r="AJ3" s="25"/>
      <c r="AK3" s="25"/>
      <c r="AL3" s="23"/>
      <c r="AM3" s="23"/>
      <c r="AN3" s="25" t="s">
        <v>46</v>
      </c>
      <c r="AO3" s="25" t="s">
        <v>47</v>
      </c>
      <c r="AP3" s="23"/>
      <c r="AQ3" s="25"/>
      <c r="AR3" s="25"/>
      <c r="AS3" s="23"/>
      <c r="AT3" s="23"/>
      <c r="AU3" s="25" t="s">
        <v>46</v>
      </c>
      <c r="AV3" s="25" t="s">
        <v>47</v>
      </c>
      <c r="AW3" s="23"/>
      <c r="AX3" s="25"/>
      <c r="AY3" s="25"/>
      <c r="AZ3" s="25"/>
      <c r="BA3" s="25"/>
      <c r="BB3" s="25"/>
      <c r="BC3" s="25"/>
      <c r="BD3" s="27" t="s">
        <v>48</v>
      </c>
      <c r="BE3" s="23" t="n">
        <v>0</v>
      </c>
      <c r="BF3" s="23" t="n">
        <v>0</v>
      </c>
      <c r="BG3" s="23" t="n">
        <v>600</v>
      </c>
      <c r="BH3" s="23"/>
      <c r="BI3" s="23" t="n">
        <v>50000</v>
      </c>
      <c r="BJ3" s="23"/>
      <c r="BK3" s="23" t="n">
        <v>136</v>
      </c>
      <c r="BL3" s="28" t="n">
        <v>4000</v>
      </c>
      <c r="BM3" s="29"/>
      <c r="BN3" s="28" t="n">
        <v>8000</v>
      </c>
      <c r="BO3" s="30"/>
      <c r="BP3" s="28" t="n">
        <v>1000</v>
      </c>
      <c r="BQ3" s="30"/>
      <c r="BR3" s="28" t="n">
        <v>2000</v>
      </c>
      <c r="BS3" s="30"/>
      <c r="BT3" s="31" t="n">
        <v>2000</v>
      </c>
      <c r="BU3" s="23"/>
      <c r="BV3" s="23" t="n">
        <v>8000</v>
      </c>
      <c r="BW3" s="23"/>
      <c r="BX3" s="23" t="n">
        <v>2</v>
      </c>
      <c r="BY3" s="23"/>
      <c r="BZ3" s="23" t="n">
        <v>1</v>
      </c>
      <c r="CA3" s="23"/>
      <c r="CB3" s="23" t="n">
        <v>1</v>
      </c>
      <c r="CC3" s="23"/>
      <c r="CD3" s="23" t="n">
        <v>2121</v>
      </c>
      <c r="CE3" s="23"/>
      <c r="CF3" s="23" t="n">
        <v>40860</v>
      </c>
      <c r="CG3" s="23"/>
      <c r="CH3" s="23" t="n">
        <v>6104</v>
      </c>
      <c r="CI3" s="23"/>
      <c r="CJ3" s="23" t="n">
        <v>4833</v>
      </c>
      <c r="CK3" s="23"/>
      <c r="CL3" s="23" t="n">
        <v>39070</v>
      </c>
      <c r="CM3" s="23"/>
      <c r="CN3" s="23" t="n">
        <v>6580</v>
      </c>
      <c r="CO3" s="23"/>
      <c r="CP3" s="23" t="n">
        <v>7317</v>
      </c>
      <c r="CQ3" s="23"/>
      <c r="CR3" s="23" t="n">
        <v>8691</v>
      </c>
      <c r="CS3" s="23"/>
      <c r="CT3" s="23" t="n">
        <v>19757</v>
      </c>
      <c r="CU3" s="23"/>
      <c r="CV3" s="23" t="n">
        <v>8046</v>
      </c>
      <c r="CW3" s="23"/>
      <c r="CX3" s="23" t="n">
        <v>4045</v>
      </c>
      <c r="CY3" s="23"/>
      <c r="CZ3" s="23" t="n">
        <v>80</v>
      </c>
      <c r="DA3" s="23"/>
      <c r="DB3" s="23" t="n">
        <v>6</v>
      </c>
      <c r="DC3" s="23"/>
      <c r="DD3" s="23" t="n">
        <v>4</v>
      </c>
      <c r="DE3" s="23"/>
      <c r="DF3" s="23" t="n">
        <v>24</v>
      </c>
      <c r="DG3" s="23"/>
      <c r="DH3" s="23" t="n">
        <v>5</v>
      </c>
      <c r="DI3" s="23"/>
      <c r="DJ3" s="23" t="n">
        <v>13</v>
      </c>
      <c r="DK3" s="23"/>
      <c r="DL3" s="23" t="n">
        <v>33</v>
      </c>
      <c r="DM3" s="23"/>
      <c r="DN3" s="23" t="n">
        <v>5000</v>
      </c>
      <c r="DO3" s="23"/>
      <c r="DP3" s="23" t="n">
        <v>5000</v>
      </c>
      <c r="DQ3" s="23"/>
      <c r="DR3" s="23" t="n">
        <v>303</v>
      </c>
      <c r="DS3" s="23"/>
      <c r="DT3" s="23" t="n">
        <v>16</v>
      </c>
      <c r="DU3" s="23"/>
      <c r="DV3" s="23" t="n">
        <v>87</v>
      </c>
      <c r="DW3" s="23"/>
      <c r="DX3" s="23" t="n">
        <v>18</v>
      </c>
      <c r="DY3" s="23"/>
      <c r="DZ3" s="23" t="n">
        <v>92</v>
      </c>
      <c r="EA3" s="23"/>
      <c r="EB3" s="23" t="n">
        <v>911</v>
      </c>
      <c r="EC3" s="23"/>
      <c r="ED3" s="23" t="n">
        <v>1</v>
      </c>
      <c r="EE3" s="23"/>
      <c r="EF3" s="23" t="n">
        <v>40000</v>
      </c>
      <c r="EG3" s="23"/>
      <c r="EH3" s="23" t="n">
        <v>51</v>
      </c>
      <c r="EI3" s="23"/>
      <c r="EJ3" s="23" t="n">
        <v>1</v>
      </c>
      <c r="EK3" s="23"/>
      <c r="EL3" s="23" t="n">
        <v>1</v>
      </c>
      <c r="EM3" s="23"/>
      <c r="EN3" s="23" t="n">
        <v>8</v>
      </c>
      <c r="EO3" s="23"/>
      <c r="EP3" s="23" t="n">
        <v>2</v>
      </c>
      <c r="EQ3" s="23"/>
      <c r="ER3" s="23" t="n">
        <v>34</v>
      </c>
      <c r="ES3" s="23"/>
      <c r="ET3" s="23" t="n">
        <v>3</v>
      </c>
      <c r="EU3" s="23"/>
      <c r="EV3" s="23" t="n">
        <v>23</v>
      </c>
      <c r="EW3" s="23"/>
      <c r="EX3" s="23" t="n">
        <v>4</v>
      </c>
      <c r="EY3" s="23"/>
      <c r="EZ3" s="23" t="n">
        <v>1</v>
      </c>
      <c r="FA3" s="23"/>
      <c r="FB3" s="23" t="n">
        <v>2</v>
      </c>
      <c r="FC3" s="23"/>
      <c r="FD3" s="23" t="n">
        <v>10</v>
      </c>
      <c r="FE3" s="23"/>
      <c r="FF3" s="23" t="n">
        <v>2300</v>
      </c>
      <c r="FG3" s="23"/>
      <c r="FH3" s="23" t="n">
        <v>38</v>
      </c>
      <c r="FI3" s="23"/>
      <c r="FJ3" s="23" t="n">
        <v>13</v>
      </c>
      <c r="FK3" s="23"/>
      <c r="FL3" s="23" t="n">
        <v>63</v>
      </c>
      <c r="FM3" s="23"/>
      <c r="FN3" s="23" t="n">
        <v>14</v>
      </c>
      <c r="FO3" s="23"/>
      <c r="FP3" s="23" t="n">
        <v>40</v>
      </c>
      <c r="FQ3" s="23"/>
      <c r="FR3" s="23" t="n">
        <v>9318</v>
      </c>
      <c r="FS3" s="23"/>
      <c r="FT3" s="23" t="n">
        <v>123</v>
      </c>
      <c r="FU3" s="23"/>
      <c r="FV3" s="23" t="n">
        <v>138</v>
      </c>
      <c r="FW3" s="23"/>
      <c r="FX3" s="23" t="n">
        <v>4427</v>
      </c>
      <c r="FY3" s="23"/>
      <c r="FZ3" s="23" t="n">
        <v>900</v>
      </c>
      <c r="GA3" s="23"/>
      <c r="GB3" s="23" t="n">
        <v>5329</v>
      </c>
      <c r="GC3" s="23"/>
      <c r="GD3" s="23" t="n">
        <v>777</v>
      </c>
      <c r="GE3" s="23"/>
      <c r="GF3" s="23" t="n">
        <v>5000</v>
      </c>
      <c r="GG3" s="23"/>
      <c r="GH3" s="28" t="n">
        <v>20000</v>
      </c>
      <c r="GI3" s="23"/>
      <c r="GJ3" s="23" t="n">
        <v>19293</v>
      </c>
      <c r="GK3" s="23"/>
      <c r="GL3" s="23" t="n">
        <v>34</v>
      </c>
      <c r="GM3" s="23"/>
      <c r="GN3" s="28" t="n">
        <v>500</v>
      </c>
      <c r="GO3" s="23"/>
      <c r="GP3" s="23" t="n">
        <v>33</v>
      </c>
      <c r="GQ3" s="23"/>
      <c r="GR3" s="23" t="n">
        <v>3</v>
      </c>
      <c r="GS3" s="23"/>
      <c r="GT3" s="23" t="n">
        <v>1</v>
      </c>
      <c r="GU3" s="23"/>
      <c r="GV3" s="23" t="n">
        <v>1</v>
      </c>
      <c r="GW3" s="23"/>
      <c r="GX3" s="23" t="n">
        <v>1</v>
      </c>
      <c r="GY3" s="23"/>
      <c r="GZ3" s="23" t="n">
        <v>3</v>
      </c>
      <c r="HA3" s="23"/>
      <c r="HB3" s="23" t="n">
        <v>1</v>
      </c>
      <c r="HC3" s="23"/>
      <c r="HD3" s="23" t="n">
        <v>4</v>
      </c>
      <c r="HE3" s="23"/>
      <c r="HF3" s="31" t="n">
        <v>176</v>
      </c>
      <c r="HG3" s="23"/>
      <c r="HH3" s="28" t="n">
        <v>2200</v>
      </c>
      <c r="HI3" s="23"/>
      <c r="HJ3" s="32" t="n">
        <f aca="false">SUM(BG3:HI3)</f>
        <v>345627</v>
      </c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customFormat="false" ht="16.5" hidden="false" customHeight="false" outlineLevel="0" collapsed="false">
      <c r="A4" s="33" t="s">
        <v>49</v>
      </c>
      <c r="B4" s="34"/>
      <c r="C4" s="35"/>
      <c r="D4" s="35"/>
      <c r="E4" s="35"/>
      <c r="F4" s="35"/>
      <c r="G4" s="35"/>
      <c r="H4" s="35"/>
      <c r="I4" s="35"/>
      <c r="J4" s="35"/>
      <c r="K4" s="22" t="s">
        <v>50</v>
      </c>
      <c r="L4" s="23"/>
      <c r="M4" s="23"/>
      <c r="N4" s="23"/>
      <c r="O4" s="23"/>
      <c r="P4" s="23"/>
      <c r="Q4" s="36" t="s">
        <v>51</v>
      </c>
      <c r="R4" s="37" t="s">
        <v>52</v>
      </c>
      <c r="S4" s="37"/>
      <c r="T4" s="38" t="s">
        <v>53</v>
      </c>
      <c r="U4" s="39"/>
      <c r="V4" s="26" t="s">
        <v>54</v>
      </c>
      <c r="W4" s="39" t="s">
        <v>54</v>
      </c>
      <c r="X4" s="39" t="s">
        <v>54</v>
      </c>
      <c r="Y4" s="39" t="s">
        <v>54</v>
      </c>
      <c r="Z4" s="39" t="s">
        <v>54</v>
      </c>
      <c r="AA4" s="39" t="s">
        <v>54</v>
      </c>
      <c r="AB4" s="39" t="s">
        <v>54</v>
      </c>
      <c r="AC4" s="39" t="s">
        <v>54</v>
      </c>
      <c r="AD4" s="39" t="s">
        <v>54</v>
      </c>
      <c r="AE4" s="39" t="s">
        <v>54</v>
      </c>
      <c r="AF4" s="39" t="s">
        <v>54</v>
      </c>
      <c r="AG4" s="39" t="s">
        <v>54</v>
      </c>
      <c r="AH4" s="39" t="s">
        <v>54</v>
      </c>
      <c r="AI4" s="39" t="s">
        <v>54</v>
      </c>
      <c r="AJ4" s="39" t="s">
        <v>54</v>
      </c>
      <c r="AK4" s="39" t="s">
        <v>54</v>
      </c>
      <c r="AL4" s="39" t="s">
        <v>54</v>
      </c>
      <c r="AM4" s="39" t="s">
        <v>54</v>
      </c>
      <c r="AN4" s="39" t="s">
        <v>54</v>
      </c>
      <c r="AO4" s="39" t="s">
        <v>54</v>
      </c>
      <c r="AP4" s="39" t="s">
        <v>54</v>
      </c>
      <c r="AQ4" s="39" t="s">
        <v>54</v>
      </c>
      <c r="AR4" s="39" t="s">
        <v>54</v>
      </c>
      <c r="AS4" s="39" t="s">
        <v>54</v>
      </c>
      <c r="AT4" s="39" t="s">
        <v>54</v>
      </c>
      <c r="AU4" s="39" t="s">
        <v>54</v>
      </c>
      <c r="AV4" s="39" t="s">
        <v>54</v>
      </c>
      <c r="AW4" s="39" t="s">
        <v>54</v>
      </c>
      <c r="AX4" s="39" t="s">
        <v>54</v>
      </c>
      <c r="AY4" s="39"/>
      <c r="AZ4" s="39" t="s">
        <v>54</v>
      </c>
      <c r="BA4" s="39" t="s">
        <v>54</v>
      </c>
      <c r="BB4" s="39" t="s">
        <v>54</v>
      </c>
      <c r="BC4" s="39"/>
      <c r="BD4" s="27" t="s">
        <v>55</v>
      </c>
      <c r="BE4" s="22" t="s">
        <v>56</v>
      </c>
      <c r="BF4" s="22" t="s">
        <v>56</v>
      </c>
      <c r="BG4" s="40" t="s">
        <v>57</v>
      </c>
      <c r="BH4" s="22"/>
      <c r="BI4" s="22" t="s">
        <v>56</v>
      </c>
      <c r="BJ4" s="22"/>
      <c r="BK4" s="22" t="s">
        <v>58</v>
      </c>
      <c r="BL4" s="41" t="s">
        <v>59</v>
      </c>
      <c r="BM4" s="42"/>
      <c r="BN4" s="41" t="s">
        <v>59</v>
      </c>
      <c r="BO4" s="22"/>
      <c r="BP4" s="41" t="s">
        <v>59</v>
      </c>
      <c r="BQ4" s="22"/>
      <c r="BR4" s="41" t="s">
        <v>59</v>
      </c>
      <c r="BS4" s="43"/>
      <c r="BT4" s="44" t="s">
        <v>59</v>
      </c>
      <c r="BU4" s="22"/>
      <c r="BV4" s="22" t="s">
        <v>59</v>
      </c>
      <c r="BW4" s="22"/>
      <c r="BX4" s="22" t="s">
        <v>59</v>
      </c>
      <c r="BY4" s="22"/>
      <c r="BZ4" s="22" t="s">
        <v>59</v>
      </c>
      <c r="CA4" s="22"/>
      <c r="CB4" s="22" t="s">
        <v>59</v>
      </c>
      <c r="CC4" s="22"/>
      <c r="CD4" s="22" t="s">
        <v>59</v>
      </c>
      <c r="CE4" s="22"/>
      <c r="CF4" s="22" t="s">
        <v>59</v>
      </c>
      <c r="CG4" s="22"/>
      <c r="CH4" s="22" t="s">
        <v>59</v>
      </c>
      <c r="CI4" s="22"/>
      <c r="CJ4" s="22" t="s">
        <v>59</v>
      </c>
      <c r="CK4" s="22"/>
      <c r="CL4" s="22" t="s">
        <v>59</v>
      </c>
      <c r="CM4" s="22"/>
      <c r="CN4" s="22" t="s">
        <v>59</v>
      </c>
      <c r="CO4" s="22"/>
      <c r="CP4" s="22" t="s">
        <v>59</v>
      </c>
      <c r="CQ4" s="22"/>
      <c r="CR4" s="22" t="s">
        <v>59</v>
      </c>
      <c r="CS4" s="22"/>
      <c r="CT4" s="22" t="s">
        <v>59</v>
      </c>
      <c r="CU4" s="22"/>
      <c r="CV4" s="22" t="s">
        <v>59</v>
      </c>
      <c r="CW4" s="22"/>
      <c r="CX4" s="22" t="s">
        <v>59</v>
      </c>
      <c r="CY4" s="22"/>
      <c r="CZ4" s="22" t="s">
        <v>59</v>
      </c>
      <c r="DA4" s="22"/>
      <c r="DB4" s="22" t="s">
        <v>59</v>
      </c>
      <c r="DC4" s="22"/>
      <c r="DD4" s="22" t="s">
        <v>59</v>
      </c>
      <c r="DE4" s="22"/>
      <c r="DF4" s="22" t="s">
        <v>59</v>
      </c>
      <c r="DG4" s="22"/>
      <c r="DH4" s="22" t="s">
        <v>59</v>
      </c>
      <c r="DI4" s="22"/>
      <c r="DJ4" s="22" t="s">
        <v>59</v>
      </c>
      <c r="DK4" s="22"/>
      <c r="DL4" s="22" t="s">
        <v>59</v>
      </c>
      <c r="DM4" s="22"/>
      <c r="DN4" s="22" t="s">
        <v>59</v>
      </c>
      <c r="DO4" s="22"/>
      <c r="DP4" s="22" t="s">
        <v>59</v>
      </c>
      <c r="DQ4" s="22"/>
      <c r="DR4" s="22" t="s">
        <v>59</v>
      </c>
      <c r="DS4" s="22"/>
      <c r="DT4" s="22" t="s">
        <v>59</v>
      </c>
      <c r="DU4" s="22"/>
      <c r="DV4" s="22" t="s">
        <v>59</v>
      </c>
      <c r="DW4" s="22"/>
      <c r="DX4" s="22" t="s">
        <v>59</v>
      </c>
      <c r="DY4" s="22"/>
      <c r="DZ4" s="22" t="s">
        <v>59</v>
      </c>
      <c r="EA4" s="22"/>
      <c r="EB4" s="22" t="s">
        <v>59</v>
      </c>
      <c r="EC4" s="22"/>
      <c r="ED4" s="22" t="s">
        <v>59</v>
      </c>
      <c r="EE4" s="22"/>
      <c r="EF4" s="40" t="s">
        <v>57</v>
      </c>
      <c r="EG4" s="22"/>
      <c r="EH4" s="22" t="s">
        <v>59</v>
      </c>
      <c r="EI4" s="22"/>
      <c r="EJ4" s="22" t="s">
        <v>59</v>
      </c>
      <c r="EK4" s="22"/>
      <c r="EL4" s="22" t="s">
        <v>59</v>
      </c>
      <c r="EM4" s="22"/>
      <c r="EN4" s="22" t="s">
        <v>59</v>
      </c>
      <c r="EO4" s="22"/>
      <c r="EP4" s="22" t="s">
        <v>59</v>
      </c>
      <c r="EQ4" s="22"/>
      <c r="ER4" s="22" t="s">
        <v>59</v>
      </c>
      <c r="ES4" s="22"/>
      <c r="ET4" s="22" t="s">
        <v>59</v>
      </c>
      <c r="EU4" s="22"/>
      <c r="EV4" s="22" t="s">
        <v>59</v>
      </c>
      <c r="EW4" s="22"/>
      <c r="EX4" s="22" t="s">
        <v>59</v>
      </c>
      <c r="EY4" s="22"/>
      <c r="EZ4" s="22" t="s">
        <v>59</v>
      </c>
      <c r="FA4" s="22"/>
      <c r="FB4" s="22" t="s">
        <v>59</v>
      </c>
      <c r="FC4" s="22"/>
      <c r="FD4" s="22" t="s">
        <v>59</v>
      </c>
      <c r="FE4" s="22"/>
      <c r="FF4" s="22" t="s">
        <v>60</v>
      </c>
      <c r="FG4" s="22"/>
      <c r="FH4" s="22" t="s">
        <v>59</v>
      </c>
      <c r="FI4" s="22"/>
      <c r="FJ4" s="22" t="s">
        <v>59</v>
      </c>
      <c r="FK4" s="22"/>
      <c r="FL4" s="22" t="s">
        <v>59</v>
      </c>
      <c r="FM4" s="22"/>
      <c r="FN4" s="22" t="s">
        <v>59</v>
      </c>
      <c r="FO4" s="22"/>
      <c r="FP4" s="22" t="s">
        <v>59</v>
      </c>
      <c r="FQ4" s="22"/>
      <c r="FR4" s="22" t="s">
        <v>59</v>
      </c>
      <c r="FS4" s="22"/>
      <c r="FT4" s="22" t="s">
        <v>59</v>
      </c>
      <c r="FU4" s="22"/>
      <c r="FV4" s="22" t="s">
        <v>59</v>
      </c>
      <c r="FW4" s="22"/>
      <c r="FX4" s="40" t="s">
        <v>57</v>
      </c>
      <c r="FY4" s="22"/>
      <c r="FZ4" s="22" t="s">
        <v>59</v>
      </c>
      <c r="GA4" s="22"/>
      <c r="GB4" s="22" t="s">
        <v>59</v>
      </c>
      <c r="GC4" s="22"/>
      <c r="GD4" s="22" t="s">
        <v>59</v>
      </c>
      <c r="GE4" s="22"/>
      <c r="GF4" s="22" t="s">
        <v>59</v>
      </c>
      <c r="GG4" s="22"/>
      <c r="GH4" s="41" t="s">
        <v>59</v>
      </c>
      <c r="GI4" s="22"/>
      <c r="GJ4" s="22" t="s">
        <v>59</v>
      </c>
      <c r="GK4" s="22"/>
      <c r="GL4" s="22" t="s">
        <v>59</v>
      </c>
      <c r="GM4" s="22"/>
      <c r="GN4" s="41" t="s">
        <v>59</v>
      </c>
      <c r="GO4" s="22"/>
      <c r="GP4" s="22" t="s">
        <v>59</v>
      </c>
      <c r="GQ4" s="22"/>
      <c r="GR4" s="22" t="s">
        <v>59</v>
      </c>
      <c r="GS4" s="22"/>
      <c r="GT4" s="22" t="s">
        <v>59</v>
      </c>
      <c r="GU4" s="22"/>
      <c r="GV4" s="22" t="s">
        <v>59</v>
      </c>
      <c r="GW4" s="22"/>
      <c r="GX4" s="22" t="s">
        <v>59</v>
      </c>
      <c r="GY4" s="22"/>
      <c r="GZ4" s="22" t="s">
        <v>59</v>
      </c>
      <c r="HA4" s="22"/>
      <c r="HB4" s="22" t="s">
        <v>59</v>
      </c>
      <c r="HC4" s="22"/>
      <c r="HD4" s="22" t="s">
        <v>59</v>
      </c>
      <c r="HE4" s="22"/>
      <c r="HF4" s="44" t="s">
        <v>59</v>
      </c>
      <c r="HG4" s="22"/>
      <c r="HH4" s="41" t="s">
        <v>59</v>
      </c>
      <c r="HI4" s="22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</row>
    <row r="5" customFormat="false" ht="16.5" hidden="false" customHeight="false" outlineLevel="0" collapsed="false">
      <c r="A5" s="23"/>
      <c r="B5" s="22"/>
      <c r="C5" s="23"/>
      <c r="D5" s="23"/>
      <c r="E5" s="23"/>
      <c r="F5" s="23"/>
      <c r="G5" s="23"/>
      <c r="H5" s="23"/>
      <c r="I5" s="23"/>
      <c r="J5" s="23"/>
      <c r="K5" s="22"/>
      <c r="L5" s="23"/>
      <c r="M5" s="23"/>
      <c r="N5" s="23" t="s">
        <v>61</v>
      </c>
      <c r="O5" s="23" t="s">
        <v>62</v>
      </c>
      <c r="P5" s="23"/>
      <c r="Q5" s="36" t="s">
        <v>63</v>
      </c>
      <c r="R5" s="36" t="s">
        <v>63</v>
      </c>
      <c r="S5" s="36" t="s">
        <v>63</v>
      </c>
      <c r="T5" s="38"/>
      <c r="U5" s="39"/>
      <c r="V5" s="26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27" t="s">
        <v>64</v>
      </c>
      <c r="BE5" s="22"/>
      <c r="BF5" s="22" t="s">
        <v>65</v>
      </c>
      <c r="BG5" s="40" t="s">
        <v>66</v>
      </c>
      <c r="BH5" s="22"/>
      <c r="BI5" s="22" t="n">
        <v>37147</v>
      </c>
      <c r="BJ5" s="22"/>
      <c r="BK5" s="22" t="n">
        <v>39999</v>
      </c>
      <c r="BL5" s="41"/>
      <c r="BM5" s="42"/>
      <c r="BN5" s="41"/>
      <c r="BO5" s="43"/>
      <c r="BP5" s="41" t="s">
        <v>67</v>
      </c>
      <c r="BQ5" s="43"/>
      <c r="BR5" s="41" t="s">
        <v>67</v>
      </c>
      <c r="BS5" s="43"/>
      <c r="BT5" s="44" t="s">
        <v>68</v>
      </c>
      <c r="BU5" s="22"/>
      <c r="BV5" s="22" t="s">
        <v>68</v>
      </c>
      <c r="BW5" s="22"/>
      <c r="BX5" s="22" t="n">
        <v>37147</v>
      </c>
      <c r="BY5" s="22"/>
      <c r="BZ5" s="22" t="n">
        <v>37147</v>
      </c>
      <c r="CA5" s="22"/>
      <c r="CB5" s="22" t="n">
        <v>37147</v>
      </c>
      <c r="CC5" s="22"/>
      <c r="CD5" s="22" t="n">
        <v>37147</v>
      </c>
      <c r="CE5" s="22"/>
      <c r="CF5" s="22" t="n">
        <v>37147</v>
      </c>
      <c r="CG5" s="22"/>
      <c r="CH5" s="22" t="n">
        <v>37147</v>
      </c>
      <c r="CI5" s="22"/>
      <c r="CJ5" s="22" t="n">
        <v>37147</v>
      </c>
      <c r="CK5" s="22"/>
      <c r="CL5" s="22" t="n">
        <v>37147</v>
      </c>
      <c r="CM5" s="22"/>
      <c r="CN5" s="22" t="n">
        <v>37147</v>
      </c>
      <c r="CO5" s="22"/>
      <c r="CP5" s="22" t="n">
        <v>37147</v>
      </c>
      <c r="CQ5" s="22"/>
      <c r="CR5" s="22" t="n">
        <v>37147</v>
      </c>
      <c r="CS5" s="22"/>
      <c r="CT5" s="22" t="n">
        <v>37147</v>
      </c>
      <c r="CU5" s="22"/>
      <c r="CV5" s="22" t="n">
        <v>37147</v>
      </c>
      <c r="CW5" s="22"/>
      <c r="CX5" s="22" t="n">
        <v>37147</v>
      </c>
      <c r="CY5" s="22"/>
      <c r="CZ5" s="22" t="n">
        <v>37147</v>
      </c>
      <c r="DA5" s="22"/>
      <c r="DB5" s="22" t="n">
        <v>37147</v>
      </c>
      <c r="DC5" s="22"/>
      <c r="DD5" s="22" t="n">
        <v>37147</v>
      </c>
      <c r="DE5" s="22"/>
      <c r="DF5" s="22" t="n">
        <v>37147</v>
      </c>
      <c r="DG5" s="22"/>
      <c r="DH5" s="22" t="n">
        <v>37147</v>
      </c>
      <c r="DI5" s="22"/>
      <c r="DJ5" s="22" t="n">
        <v>37147</v>
      </c>
      <c r="DK5" s="22"/>
      <c r="DL5" s="22" t="n">
        <v>37147</v>
      </c>
      <c r="DM5" s="22"/>
      <c r="DN5" s="22" t="n">
        <v>37147</v>
      </c>
      <c r="DO5" s="22"/>
      <c r="DP5" s="22" t="n">
        <v>37147</v>
      </c>
      <c r="DQ5" s="22"/>
      <c r="DR5" s="22" t="n">
        <v>37147</v>
      </c>
      <c r="DS5" s="22"/>
      <c r="DT5" s="22" t="n">
        <v>37147</v>
      </c>
      <c r="DU5" s="22"/>
      <c r="DV5" s="22" t="n">
        <v>37147</v>
      </c>
      <c r="DW5" s="22"/>
      <c r="DX5" s="22" t="n">
        <v>37147</v>
      </c>
      <c r="DY5" s="22"/>
      <c r="DZ5" s="22" t="n">
        <v>37147</v>
      </c>
      <c r="EA5" s="22"/>
      <c r="EB5" s="22" t="n">
        <v>37147</v>
      </c>
      <c r="EC5" s="22"/>
      <c r="ED5" s="22" t="n">
        <v>37147</v>
      </c>
      <c r="EE5" s="22"/>
      <c r="EF5" s="40" t="s">
        <v>69</v>
      </c>
      <c r="EG5" s="22"/>
      <c r="EH5" s="22" t="n">
        <v>37147</v>
      </c>
      <c r="EI5" s="22"/>
      <c r="EJ5" s="22" t="n">
        <v>37147</v>
      </c>
      <c r="EK5" s="22"/>
      <c r="EL5" s="22" t="n">
        <v>37147</v>
      </c>
      <c r="EM5" s="22"/>
      <c r="EN5" s="22" t="n">
        <v>37147</v>
      </c>
      <c r="EO5" s="22"/>
      <c r="EP5" s="22" t="n">
        <v>37147</v>
      </c>
      <c r="EQ5" s="22"/>
      <c r="ER5" s="22" t="n">
        <v>37147</v>
      </c>
      <c r="ES5" s="22"/>
      <c r="ET5" s="22" t="n">
        <v>37147</v>
      </c>
      <c r="EU5" s="22"/>
      <c r="EV5" s="22" t="n">
        <v>37147</v>
      </c>
      <c r="EW5" s="22"/>
      <c r="EX5" s="22" t="n">
        <v>37147</v>
      </c>
      <c r="EY5" s="22"/>
      <c r="EZ5" s="22" t="n">
        <v>37147</v>
      </c>
      <c r="FA5" s="22"/>
      <c r="FB5" s="22" t="n">
        <v>37147</v>
      </c>
      <c r="FC5" s="22"/>
      <c r="FD5" s="22" t="n">
        <v>37147</v>
      </c>
      <c r="FE5" s="22"/>
      <c r="FF5" s="22" t="n">
        <v>37147</v>
      </c>
      <c r="FG5" s="22"/>
      <c r="FH5" s="22" t="n">
        <v>37147</v>
      </c>
      <c r="FI5" s="22"/>
      <c r="FJ5" s="22" t="n">
        <v>37147</v>
      </c>
      <c r="FK5" s="22"/>
      <c r="FL5" s="22" t="n">
        <v>37147</v>
      </c>
      <c r="FM5" s="22"/>
      <c r="FN5" s="22" t="n">
        <v>37147</v>
      </c>
      <c r="FO5" s="22"/>
      <c r="FP5" s="22" t="n">
        <v>37147</v>
      </c>
      <c r="FQ5" s="22"/>
      <c r="FR5" s="22" t="n">
        <v>37147</v>
      </c>
      <c r="FS5" s="22"/>
      <c r="FT5" s="22" t="n">
        <v>37147</v>
      </c>
      <c r="FU5" s="22"/>
      <c r="FV5" s="22" t="n">
        <v>37147</v>
      </c>
      <c r="FW5" s="22"/>
      <c r="FX5" s="40" t="s">
        <v>66</v>
      </c>
      <c r="FY5" s="22"/>
      <c r="FZ5" s="22" t="n">
        <v>37147</v>
      </c>
      <c r="GA5" s="22"/>
      <c r="GB5" s="22" t="n">
        <v>37147</v>
      </c>
      <c r="GC5" s="22"/>
      <c r="GD5" s="22" t="n">
        <v>37147</v>
      </c>
      <c r="GE5" s="22"/>
      <c r="GF5" s="22" t="n">
        <v>37147</v>
      </c>
      <c r="GG5" s="22"/>
      <c r="GH5" s="41" t="s">
        <v>67</v>
      </c>
      <c r="GI5" s="22"/>
      <c r="GJ5" s="22" t="n">
        <v>37147</v>
      </c>
      <c r="GK5" s="22"/>
      <c r="GL5" s="22" t="n">
        <v>37147</v>
      </c>
      <c r="GM5" s="22"/>
      <c r="GN5" s="41" t="s">
        <v>70</v>
      </c>
      <c r="GO5" s="22"/>
      <c r="GP5" s="22" t="n">
        <v>37147</v>
      </c>
      <c r="GQ5" s="22"/>
      <c r="GR5" s="22" t="n">
        <v>37147</v>
      </c>
      <c r="GS5" s="22"/>
      <c r="GT5" s="22" t="n">
        <v>37147</v>
      </c>
      <c r="GU5" s="22"/>
      <c r="GV5" s="22" t="n">
        <v>37147</v>
      </c>
      <c r="GW5" s="22"/>
      <c r="GX5" s="22" t="n">
        <v>37147</v>
      </c>
      <c r="GY5" s="22"/>
      <c r="GZ5" s="22" t="n">
        <v>37147</v>
      </c>
      <c r="HA5" s="22"/>
      <c r="HB5" s="22" t="n">
        <v>37147</v>
      </c>
      <c r="HC5" s="22"/>
      <c r="HD5" s="22" t="n">
        <v>37147</v>
      </c>
      <c r="HE5" s="22"/>
      <c r="HF5" s="44" t="n">
        <v>37147</v>
      </c>
      <c r="HG5" s="22"/>
      <c r="HH5" s="41"/>
      <c r="HI5" s="22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6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71</v>
      </c>
      <c r="O6" s="45" t="s">
        <v>72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51"/>
      <c r="BE6" s="46"/>
      <c r="BF6" s="46"/>
      <c r="BG6" s="46" t="s">
        <v>73</v>
      </c>
      <c r="BH6" s="46"/>
      <c r="BI6" s="46"/>
      <c r="BJ6" s="46"/>
      <c r="BK6" s="46"/>
      <c r="BL6" s="52" t="s">
        <v>74</v>
      </c>
      <c r="BM6" s="53"/>
      <c r="BN6" s="52" t="s">
        <v>75</v>
      </c>
      <c r="BO6" s="54"/>
      <c r="BP6" s="52" t="s">
        <v>76</v>
      </c>
      <c r="BQ6" s="54"/>
      <c r="BR6" s="52" t="s">
        <v>77</v>
      </c>
      <c r="BS6" s="54"/>
      <c r="BT6" s="55" t="s">
        <v>78</v>
      </c>
      <c r="BU6" s="46"/>
      <c r="BV6" s="46" t="s">
        <v>79</v>
      </c>
      <c r="BW6" s="46"/>
      <c r="BX6" s="46" t="s">
        <v>80</v>
      </c>
      <c r="BY6" s="46"/>
      <c r="BZ6" s="46" t="s">
        <v>81</v>
      </c>
      <c r="CA6" s="46"/>
      <c r="CB6" s="46" t="s">
        <v>82</v>
      </c>
      <c r="CC6" s="46"/>
      <c r="CD6" s="46" t="s">
        <v>83</v>
      </c>
      <c r="CE6" s="46"/>
      <c r="CF6" s="46" t="s">
        <v>84</v>
      </c>
      <c r="CG6" s="46"/>
      <c r="CH6" s="46" t="s">
        <v>85</v>
      </c>
      <c r="CI6" s="46"/>
      <c r="CJ6" s="46" t="s">
        <v>86</v>
      </c>
      <c r="CK6" s="46"/>
      <c r="CL6" s="46" t="s">
        <v>87</v>
      </c>
      <c r="CM6" s="46"/>
      <c r="CN6" s="46" t="s">
        <v>88</v>
      </c>
      <c r="CO6" s="46"/>
      <c r="CP6" s="46" t="s">
        <v>89</v>
      </c>
      <c r="CQ6" s="46"/>
      <c r="CR6" s="46" t="s">
        <v>90</v>
      </c>
      <c r="CS6" s="46"/>
      <c r="CT6" s="46" t="s">
        <v>91</v>
      </c>
      <c r="CU6" s="46"/>
      <c r="CV6" s="46" t="s">
        <v>92</v>
      </c>
      <c r="CW6" s="46"/>
      <c r="CX6" s="46" t="s">
        <v>93</v>
      </c>
      <c r="CY6" s="46"/>
      <c r="CZ6" s="46" t="s">
        <v>94</v>
      </c>
      <c r="DA6" s="46"/>
      <c r="DB6" s="46" t="s">
        <v>80</v>
      </c>
      <c r="DC6" s="46"/>
      <c r="DD6" s="46" t="s">
        <v>95</v>
      </c>
      <c r="DE6" s="46"/>
      <c r="DF6" s="46" t="s">
        <v>81</v>
      </c>
      <c r="DG6" s="46"/>
      <c r="DH6" s="46" t="s">
        <v>96</v>
      </c>
      <c r="DI6" s="46"/>
      <c r="DJ6" s="46"/>
      <c r="DK6" s="46"/>
      <c r="DL6" s="46" t="s">
        <v>80</v>
      </c>
      <c r="DM6" s="46"/>
      <c r="DN6" s="46" t="s">
        <v>97</v>
      </c>
      <c r="DO6" s="46"/>
      <c r="DP6" s="46" t="s">
        <v>97</v>
      </c>
      <c r="DQ6" s="46"/>
      <c r="DR6" s="46" t="s">
        <v>80</v>
      </c>
      <c r="DS6" s="46"/>
      <c r="DT6" s="46" t="s">
        <v>95</v>
      </c>
      <c r="DU6" s="46"/>
      <c r="DV6" s="46" t="s">
        <v>81</v>
      </c>
      <c r="DW6" s="46"/>
      <c r="DX6" s="46" t="s">
        <v>96</v>
      </c>
      <c r="DY6" s="46"/>
      <c r="DZ6" s="46" t="s">
        <v>82</v>
      </c>
      <c r="EA6" s="46"/>
      <c r="EB6" s="46" t="s">
        <v>80</v>
      </c>
      <c r="EC6" s="46"/>
      <c r="ED6" s="46" t="s">
        <v>81</v>
      </c>
      <c r="EE6" s="46"/>
      <c r="EF6" s="40" t="s">
        <v>66</v>
      </c>
      <c r="EG6" s="46"/>
      <c r="EH6" s="46" t="s">
        <v>80</v>
      </c>
      <c r="EI6" s="46"/>
      <c r="EJ6" s="46" t="s">
        <v>82</v>
      </c>
      <c r="EK6" s="46"/>
      <c r="EL6" s="46" t="s">
        <v>95</v>
      </c>
      <c r="EM6" s="46"/>
      <c r="EN6" s="46" t="s">
        <v>81</v>
      </c>
      <c r="EO6" s="46"/>
      <c r="EP6" s="46" t="s">
        <v>96</v>
      </c>
      <c r="EQ6" s="46"/>
      <c r="ER6" s="46" t="s">
        <v>98</v>
      </c>
      <c r="ES6" s="46"/>
      <c r="ET6" s="46" t="s">
        <v>95</v>
      </c>
      <c r="EU6" s="46"/>
      <c r="EV6" s="46" t="s">
        <v>81</v>
      </c>
      <c r="EW6" s="46"/>
      <c r="EX6" s="46" t="s">
        <v>96</v>
      </c>
      <c r="EY6" s="46"/>
      <c r="EZ6" s="46" t="s">
        <v>95</v>
      </c>
      <c r="FA6" s="46"/>
      <c r="FB6" s="46" t="s">
        <v>81</v>
      </c>
      <c r="FC6" s="46"/>
      <c r="FD6" s="46" t="s">
        <v>99</v>
      </c>
      <c r="FE6" s="46"/>
      <c r="FF6" s="46" t="s">
        <v>79</v>
      </c>
      <c r="FG6" s="46"/>
      <c r="FH6" s="46" t="s">
        <v>99</v>
      </c>
      <c r="FI6" s="46"/>
      <c r="FJ6" s="46" t="s">
        <v>95</v>
      </c>
      <c r="FK6" s="46"/>
      <c r="FL6" s="46" t="s">
        <v>81</v>
      </c>
      <c r="FM6" s="46"/>
      <c r="FN6" s="46" t="s">
        <v>96</v>
      </c>
      <c r="FO6" s="46"/>
      <c r="FP6" s="46" t="s">
        <v>95</v>
      </c>
      <c r="FQ6" s="46"/>
      <c r="FR6" s="46" t="s">
        <v>79</v>
      </c>
      <c r="FS6" s="46"/>
      <c r="FT6" s="46" t="s">
        <v>100</v>
      </c>
      <c r="FU6" s="46"/>
      <c r="FV6" s="46" t="s">
        <v>101</v>
      </c>
      <c r="FW6" s="46"/>
      <c r="FX6" s="46" t="s">
        <v>98</v>
      </c>
      <c r="FY6" s="46"/>
      <c r="FZ6" s="46" t="s">
        <v>102</v>
      </c>
      <c r="GA6" s="46"/>
      <c r="GB6" s="46" t="s">
        <v>98</v>
      </c>
      <c r="GC6" s="46"/>
      <c r="GD6" s="46" t="s">
        <v>103</v>
      </c>
      <c r="GE6" s="46"/>
      <c r="GF6" s="46"/>
      <c r="GG6" s="46"/>
      <c r="GH6" s="52" t="s">
        <v>104</v>
      </c>
      <c r="GI6" s="46"/>
      <c r="GJ6" s="46"/>
      <c r="GK6" s="46"/>
      <c r="GL6" s="46"/>
      <c r="GM6" s="46"/>
      <c r="GN6" s="52" t="s">
        <v>74</v>
      </c>
      <c r="GO6" s="46"/>
      <c r="GP6" s="46" t="s">
        <v>83</v>
      </c>
      <c r="GQ6" s="46"/>
      <c r="GR6" s="46" t="s">
        <v>105</v>
      </c>
      <c r="GS6" s="46"/>
      <c r="GT6" s="46"/>
      <c r="GU6" s="46"/>
      <c r="GV6" s="46" t="s">
        <v>95</v>
      </c>
      <c r="GW6" s="46"/>
      <c r="GX6" s="46" t="s">
        <v>81</v>
      </c>
      <c r="GY6" s="46"/>
      <c r="GZ6" s="46"/>
      <c r="HA6" s="46"/>
      <c r="HB6" s="46" t="s">
        <v>95</v>
      </c>
      <c r="HC6" s="46"/>
      <c r="HD6" s="46" t="s">
        <v>81</v>
      </c>
      <c r="HE6" s="46"/>
      <c r="HF6" s="55"/>
      <c r="HG6" s="46"/>
      <c r="HH6" s="56"/>
      <c r="HI6" s="46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5.75" hidden="false" customHeight="false" outlineLevel="0" collapsed="false">
      <c r="A7" s="57" t="s">
        <v>106</v>
      </c>
      <c r="B7" s="58" t="s">
        <v>107</v>
      </c>
      <c r="C7" s="57" t="s">
        <v>108</v>
      </c>
      <c r="D7" s="57" t="s">
        <v>109</v>
      </c>
      <c r="E7" s="57" t="s">
        <v>110</v>
      </c>
      <c r="F7" s="57" t="s">
        <v>50</v>
      </c>
      <c r="G7" s="57" t="s">
        <v>111</v>
      </c>
      <c r="H7" s="57" t="s">
        <v>112</v>
      </c>
      <c r="I7" s="57" t="s">
        <v>113</v>
      </c>
      <c r="J7" s="57" t="s">
        <v>114</v>
      </c>
      <c r="K7" s="58" t="s">
        <v>52</v>
      </c>
      <c r="L7" s="57" t="s">
        <v>115</v>
      </c>
      <c r="M7" s="57" t="s">
        <v>116</v>
      </c>
      <c r="N7" s="57" t="s">
        <v>117</v>
      </c>
      <c r="O7" s="57" t="s">
        <v>118</v>
      </c>
      <c r="P7" s="57"/>
      <c r="Q7" s="57" t="s">
        <v>119</v>
      </c>
      <c r="R7" s="36" t="s">
        <v>120</v>
      </c>
      <c r="S7" s="36" t="s">
        <v>121</v>
      </c>
      <c r="T7" s="58"/>
      <c r="U7" s="58"/>
      <c r="V7" s="59" t="n">
        <v>1</v>
      </c>
      <c r="W7" s="58" t="n">
        <v>2</v>
      </c>
      <c r="X7" s="58" t="n">
        <v>3</v>
      </c>
      <c r="Y7" s="58" t="n">
        <v>4</v>
      </c>
      <c r="Z7" s="58" t="n">
        <v>5</v>
      </c>
      <c r="AA7" s="58" t="n">
        <v>6</v>
      </c>
      <c r="AB7" s="58" t="n">
        <v>7</v>
      </c>
      <c r="AC7" s="58" t="n">
        <v>8</v>
      </c>
      <c r="AD7" s="58" t="n">
        <v>9</v>
      </c>
      <c r="AE7" s="58" t="n">
        <v>10</v>
      </c>
      <c r="AF7" s="58" t="n">
        <v>11</v>
      </c>
      <c r="AG7" s="58" t="n">
        <v>12</v>
      </c>
      <c r="AH7" s="58" t="n">
        <v>13</v>
      </c>
      <c r="AI7" s="58" t="n">
        <v>14</v>
      </c>
      <c r="AJ7" s="58" t="n">
        <v>15</v>
      </c>
      <c r="AK7" s="58" t="n">
        <v>16</v>
      </c>
      <c r="AL7" s="58" t="n">
        <v>17</v>
      </c>
      <c r="AM7" s="58" t="n">
        <v>18</v>
      </c>
      <c r="AN7" s="58" t="n">
        <v>19</v>
      </c>
      <c r="AO7" s="58" t="n">
        <v>20</v>
      </c>
      <c r="AP7" s="58" t="n">
        <v>21</v>
      </c>
      <c r="AQ7" s="58" t="n">
        <v>22</v>
      </c>
      <c r="AR7" s="58" t="n">
        <v>23</v>
      </c>
      <c r="AS7" s="58" t="n">
        <v>24</v>
      </c>
      <c r="AT7" s="58" t="n">
        <v>25</v>
      </c>
      <c r="AU7" s="58" t="n">
        <v>26</v>
      </c>
      <c r="AV7" s="58" t="n">
        <v>27</v>
      </c>
      <c r="AW7" s="58" t="n">
        <v>28</v>
      </c>
      <c r="AX7" s="58" t="n">
        <v>29</v>
      </c>
      <c r="AY7" s="58"/>
      <c r="AZ7" s="58" t="s">
        <v>122</v>
      </c>
      <c r="BA7" s="58" t="s">
        <v>123</v>
      </c>
      <c r="BB7" s="58" t="s">
        <v>124</v>
      </c>
      <c r="BC7" s="58"/>
      <c r="BD7" s="60" t="s">
        <v>125</v>
      </c>
      <c r="BE7" s="58" t="s">
        <v>126</v>
      </c>
      <c r="BF7" s="57" t="n">
        <v>57908</v>
      </c>
      <c r="BG7" s="57" t="n">
        <v>37956</v>
      </c>
      <c r="BH7" s="57"/>
      <c r="BI7" s="57" t="n">
        <v>38021</v>
      </c>
      <c r="BJ7" s="57"/>
      <c r="BK7" s="57" t="n">
        <v>38992</v>
      </c>
      <c r="BL7" s="61" t="n">
        <v>61822</v>
      </c>
      <c r="BM7" s="62"/>
      <c r="BN7" s="61" t="n">
        <v>61825</v>
      </c>
      <c r="BO7" s="63"/>
      <c r="BP7" s="61" t="n">
        <v>61838</v>
      </c>
      <c r="BQ7" s="63"/>
      <c r="BR7" s="61" t="n">
        <v>61990</v>
      </c>
      <c r="BS7" s="63"/>
      <c r="BT7" s="64" t="n">
        <v>62164</v>
      </c>
      <c r="BU7" s="57"/>
      <c r="BV7" s="57" t="n">
        <v>62978</v>
      </c>
      <c r="BW7" s="57"/>
      <c r="BX7" s="57" t="n">
        <v>62982</v>
      </c>
      <c r="BY7" s="57"/>
      <c r="BZ7" s="57" t="n">
        <v>62983</v>
      </c>
      <c r="CA7" s="57"/>
      <c r="CB7" s="57" t="n">
        <v>62983</v>
      </c>
      <c r="CC7" s="57"/>
      <c r="CD7" s="57" t="n">
        <v>63281</v>
      </c>
      <c r="CE7" s="57"/>
      <c r="CF7" s="57" t="n">
        <v>63281</v>
      </c>
      <c r="CG7" s="57"/>
      <c r="CH7" s="57" t="n">
        <v>63281</v>
      </c>
      <c r="CI7" s="57"/>
      <c r="CJ7" s="57" t="n">
        <v>63281</v>
      </c>
      <c r="CK7" s="57"/>
      <c r="CL7" s="57" t="n">
        <v>63281</v>
      </c>
      <c r="CM7" s="57"/>
      <c r="CN7" s="57" t="n">
        <v>63281</v>
      </c>
      <c r="CO7" s="57"/>
      <c r="CP7" s="57" t="n">
        <v>63281</v>
      </c>
      <c r="CQ7" s="57"/>
      <c r="CR7" s="57" t="n">
        <v>63281</v>
      </c>
      <c r="CS7" s="57"/>
      <c r="CT7" s="57" t="n">
        <v>63281</v>
      </c>
      <c r="CU7" s="57"/>
      <c r="CV7" s="57" t="n">
        <v>63281</v>
      </c>
      <c r="CW7" s="57"/>
      <c r="CX7" s="57" t="n">
        <v>63281</v>
      </c>
      <c r="CY7" s="57"/>
      <c r="CZ7" s="57" t="n">
        <v>63281</v>
      </c>
      <c r="DA7" s="57"/>
      <c r="DB7" s="57" t="n">
        <v>63282</v>
      </c>
      <c r="DC7" s="57"/>
      <c r="DD7" s="57" t="n">
        <v>63283</v>
      </c>
      <c r="DE7" s="57"/>
      <c r="DF7" s="57" t="n">
        <v>63283</v>
      </c>
      <c r="DG7" s="57"/>
      <c r="DH7" s="57" t="n">
        <v>63283</v>
      </c>
      <c r="DI7" s="57"/>
      <c r="DJ7" s="57" t="n">
        <v>63283</v>
      </c>
      <c r="DK7" s="57"/>
      <c r="DL7" s="57" t="n">
        <v>63557</v>
      </c>
      <c r="DM7" s="57"/>
      <c r="DN7" s="57" t="n">
        <v>63764</v>
      </c>
      <c r="DO7" s="57"/>
      <c r="DP7" s="57" t="n">
        <v>63764</v>
      </c>
      <c r="DQ7" s="57"/>
      <c r="DR7" s="57" t="n">
        <v>63822</v>
      </c>
      <c r="DS7" s="57"/>
      <c r="DT7" s="57" t="n">
        <v>63825</v>
      </c>
      <c r="DU7" s="57"/>
      <c r="DV7" s="57" t="n">
        <v>63825</v>
      </c>
      <c r="DW7" s="57"/>
      <c r="DX7" s="57" t="n">
        <v>63825</v>
      </c>
      <c r="DY7" s="57"/>
      <c r="DZ7" s="57" t="n">
        <v>63825</v>
      </c>
      <c r="EA7" s="57"/>
      <c r="EB7" s="57" t="n">
        <v>64034</v>
      </c>
      <c r="EC7" s="57"/>
      <c r="ED7" s="57" t="n">
        <v>64036</v>
      </c>
      <c r="EE7" s="57"/>
      <c r="EF7" s="57" t="n">
        <v>64231</v>
      </c>
      <c r="EG7" s="57"/>
      <c r="EH7" s="57" t="n">
        <v>64328</v>
      </c>
      <c r="EI7" s="57"/>
      <c r="EJ7" s="57" t="n">
        <v>64329</v>
      </c>
      <c r="EK7" s="57"/>
      <c r="EL7" s="57" t="n">
        <v>64329</v>
      </c>
      <c r="EM7" s="57"/>
      <c r="EN7" s="57" t="n">
        <v>64329</v>
      </c>
      <c r="EO7" s="57"/>
      <c r="EP7" s="57" t="n">
        <v>64329</v>
      </c>
      <c r="EQ7" s="57"/>
      <c r="ER7" s="57" t="n">
        <v>64651</v>
      </c>
      <c r="ES7" s="57"/>
      <c r="ET7" s="57" t="n">
        <v>64651</v>
      </c>
      <c r="EU7" s="57"/>
      <c r="EV7" s="57" t="n">
        <v>64651</v>
      </c>
      <c r="EW7" s="57"/>
      <c r="EX7" s="57" t="n">
        <v>64651</v>
      </c>
      <c r="EY7" s="57"/>
      <c r="EZ7" s="57" t="n">
        <v>64862</v>
      </c>
      <c r="FA7" s="57"/>
      <c r="FB7" s="57" t="n">
        <v>64862</v>
      </c>
      <c r="FC7" s="57"/>
      <c r="FD7" s="57" t="n">
        <v>64862</v>
      </c>
      <c r="FE7" s="57"/>
      <c r="FF7" s="57" t="n">
        <v>64939</v>
      </c>
      <c r="FG7" s="57"/>
      <c r="FH7" s="57" t="n">
        <v>65026</v>
      </c>
      <c r="FI7" s="57"/>
      <c r="FJ7" s="57" t="n">
        <v>65026</v>
      </c>
      <c r="FK7" s="57"/>
      <c r="FL7" s="57" t="n">
        <v>65026</v>
      </c>
      <c r="FM7" s="57"/>
      <c r="FN7" s="57" t="n">
        <v>65026</v>
      </c>
      <c r="FO7" s="57"/>
      <c r="FP7" s="57" t="n">
        <v>65041</v>
      </c>
      <c r="FQ7" s="57"/>
      <c r="FR7" s="57" t="n">
        <v>65041</v>
      </c>
      <c r="FS7" s="57"/>
      <c r="FT7" s="57" t="n">
        <v>65041</v>
      </c>
      <c r="FU7" s="57"/>
      <c r="FV7" s="57" t="n">
        <v>65041</v>
      </c>
      <c r="FW7" s="57"/>
      <c r="FX7" s="57" t="n">
        <v>65042</v>
      </c>
      <c r="FY7" s="57"/>
      <c r="FZ7" s="57" t="n">
        <v>65071</v>
      </c>
      <c r="GA7" s="57"/>
      <c r="GB7" s="57" t="n">
        <v>65071</v>
      </c>
      <c r="GC7" s="57"/>
      <c r="GD7" s="57" t="n">
        <v>65071</v>
      </c>
      <c r="GE7" s="57"/>
      <c r="GF7" s="57" t="n">
        <v>65108</v>
      </c>
      <c r="GG7" s="57"/>
      <c r="GH7" s="61" t="n">
        <v>65402</v>
      </c>
      <c r="GI7" s="57"/>
      <c r="GJ7" s="57" t="n">
        <v>65403</v>
      </c>
      <c r="GK7" s="57"/>
      <c r="GL7" s="57" t="n">
        <v>65404</v>
      </c>
      <c r="GM7" s="57"/>
      <c r="GN7" s="61" t="n">
        <v>65418</v>
      </c>
      <c r="GO7" s="57"/>
      <c r="GP7" s="57" t="n">
        <v>65458</v>
      </c>
      <c r="GQ7" s="57"/>
      <c r="GR7" s="57" t="n">
        <v>65534</v>
      </c>
      <c r="GS7" s="57"/>
      <c r="GT7" s="57" t="n">
        <v>65556</v>
      </c>
      <c r="GU7" s="57"/>
      <c r="GV7" s="57" t="n">
        <v>65556</v>
      </c>
      <c r="GW7" s="57"/>
      <c r="GX7" s="57" t="n">
        <v>65556</v>
      </c>
      <c r="GY7" s="57"/>
      <c r="GZ7" s="57" t="n">
        <v>65659</v>
      </c>
      <c r="HA7" s="57"/>
      <c r="HB7" s="57" t="n">
        <v>66280</v>
      </c>
      <c r="HC7" s="57"/>
      <c r="HD7" s="57" t="n">
        <v>66280</v>
      </c>
      <c r="HE7" s="57"/>
      <c r="HF7" s="64" t="n">
        <v>66392</v>
      </c>
      <c r="HG7" s="57"/>
      <c r="HH7" s="61" t="n">
        <v>66391</v>
      </c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15.75" hidden="false" customHeight="false" outlineLevel="0" collapsed="false">
      <c r="A8" s="65" t="s">
        <v>127</v>
      </c>
      <c r="B8" s="66" t="s">
        <v>128</v>
      </c>
      <c r="C8" s="65"/>
      <c r="D8" s="45"/>
      <c r="E8" s="65" t="n">
        <v>1</v>
      </c>
      <c r="F8" s="65" t="s">
        <v>129</v>
      </c>
      <c r="G8" s="65" t="s">
        <v>130</v>
      </c>
      <c r="H8" s="67" t="n">
        <v>36336</v>
      </c>
      <c r="I8" s="65" t="s">
        <v>131</v>
      </c>
      <c r="J8" s="65" t="s">
        <v>132</v>
      </c>
      <c r="K8" s="66"/>
      <c r="L8" s="65" t="s">
        <v>133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+BA8</f>
        <v>0</v>
      </c>
      <c r="R8" s="68" t="n">
        <f aca="false">+Q8</f>
        <v>0</v>
      </c>
      <c r="S8" s="68"/>
      <c r="T8" s="69" t="n">
        <v>37147</v>
      </c>
      <c r="U8" s="69"/>
      <c r="V8" s="7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/>
      <c r="AZ8" s="69" t="n">
        <f aca="false">SUM(V8:AX8)</f>
        <v>0</v>
      </c>
      <c r="BA8" s="69" t="n">
        <f aca="false">+AZ8/29</f>
        <v>0</v>
      </c>
      <c r="BB8" s="69" t="n">
        <f aca="false">MAX(V8:AX8)</f>
        <v>0</v>
      </c>
      <c r="BC8" s="69"/>
      <c r="BD8" s="68"/>
      <c r="BE8" s="65"/>
      <c r="BF8" s="65"/>
      <c r="BG8" s="65"/>
      <c r="BH8" s="65"/>
      <c r="BI8" s="65"/>
      <c r="BJ8" s="65"/>
      <c r="BK8" s="65"/>
      <c r="BL8" s="65"/>
      <c r="BM8" s="71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72"/>
      <c r="HG8" s="65"/>
      <c r="HH8" s="72"/>
      <c r="HI8" s="65"/>
      <c r="HJ8" s="68" t="n">
        <f aca="false">SUM(BE8:HI8)-V8</f>
        <v>0</v>
      </c>
      <c r="HK8" s="68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5.75" hidden="false" customHeight="false" outlineLevel="0" collapsed="false">
      <c r="A9" s="65" t="s">
        <v>127</v>
      </c>
      <c r="B9" s="66" t="s">
        <v>128</v>
      </c>
      <c r="C9" s="65"/>
      <c r="D9" s="45" t="n">
        <v>33</v>
      </c>
      <c r="E9" s="65" t="n">
        <v>1</v>
      </c>
      <c r="F9" s="65" t="s">
        <v>134</v>
      </c>
      <c r="G9" s="65" t="s">
        <v>130</v>
      </c>
      <c r="H9" s="67" t="n">
        <v>36336</v>
      </c>
      <c r="I9" s="65" t="s">
        <v>131</v>
      </c>
      <c r="J9" s="65" t="s">
        <v>132</v>
      </c>
      <c r="K9" s="66"/>
      <c r="L9" s="65" t="s">
        <v>135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+BA9</f>
        <v>32</v>
      </c>
      <c r="R9" s="68" t="n">
        <f aca="false">+Q9</f>
        <v>32</v>
      </c>
      <c r="S9" s="68"/>
      <c r="T9" s="69" t="n">
        <v>37147</v>
      </c>
      <c r="U9" s="69"/>
      <c r="V9" s="70" t="n">
        <v>32</v>
      </c>
      <c r="W9" s="69" t="n">
        <f aca="false">V9</f>
        <v>32</v>
      </c>
      <c r="X9" s="69" t="n">
        <f aca="false">W9</f>
        <v>32</v>
      </c>
      <c r="Y9" s="69" t="n">
        <f aca="false">X9</f>
        <v>32</v>
      </c>
      <c r="Z9" s="69" t="n">
        <f aca="false">Y9</f>
        <v>32</v>
      </c>
      <c r="AA9" s="69" t="n">
        <f aca="false">Z9</f>
        <v>32</v>
      </c>
      <c r="AB9" s="69" t="n">
        <f aca="false">AA9</f>
        <v>32</v>
      </c>
      <c r="AC9" s="69" t="n">
        <f aca="false">AB9</f>
        <v>32</v>
      </c>
      <c r="AD9" s="69" t="n">
        <f aca="false">AC9</f>
        <v>32</v>
      </c>
      <c r="AE9" s="69" t="n">
        <f aca="false">AD9</f>
        <v>32</v>
      </c>
      <c r="AF9" s="69" t="n">
        <f aca="false">AE9</f>
        <v>32</v>
      </c>
      <c r="AG9" s="69" t="n">
        <f aca="false">AF9</f>
        <v>32</v>
      </c>
      <c r="AH9" s="69" t="n">
        <f aca="false">AG9</f>
        <v>32</v>
      </c>
      <c r="AI9" s="69" t="n">
        <f aca="false">AH9</f>
        <v>32</v>
      </c>
      <c r="AJ9" s="69" t="n">
        <f aca="false">AI9</f>
        <v>32</v>
      </c>
      <c r="AK9" s="69" t="n">
        <f aca="false">AJ9</f>
        <v>32</v>
      </c>
      <c r="AL9" s="69" t="n">
        <f aca="false">AK9</f>
        <v>32</v>
      </c>
      <c r="AM9" s="69" t="n">
        <f aca="false">AL9</f>
        <v>32</v>
      </c>
      <c r="AN9" s="69" t="n">
        <f aca="false">AM9</f>
        <v>32</v>
      </c>
      <c r="AO9" s="69" t="n">
        <f aca="false">AN9</f>
        <v>32</v>
      </c>
      <c r="AP9" s="69" t="n">
        <f aca="false">AO9</f>
        <v>32</v>
      </c>
      <c r="AQ9" s="69" t="n">
        <f aca="false">AP9</f>
        <v>32</v>
      </c>
      <c r="AR9" s="69" t="n">
        <f aca="false">AQ9</f>
        <v>32</v>
      </c>
      <c r="AS9" s="69" t="n">
        <f aca="false">AR9</f>
        <v>32</v>
      </c>
      <c r="AT9" s="69" t="n">
        <f aca="false">AS9</f>
        <v>32</v>
      </c>
      <c r="AU9" s="69" t="n">
        <f aca="false">AT9</f>
        <v>32</v>
      </c>
      <c r="AV9" s="69" t="n">
        <f aca="false">AU9</f>
        <v>32</v>
      </c>
      <c r="AW9" s="69" t="n">
        <f aca="false">AV9</f>
        <v>32</v>
      </c>
      <c r="AX9" s="69" t="n">
        <f aca="false">AW9</f>
        <v>32</v>
      </c>
      <c r="AY9" s="69"/>
      <c r="AZ9" s="69" t="n">
        <f aca="false">SUM(V9:AX9)</f>
        <v>928</v>
      </c>
      <c r="BA9" s="69" t="n">
        <f aca="false">+AZ9/29</f>
        <v>32</v>
      </c>
      <c r="BB9" s="69" t="n">
        <f aca="false">MAX(V9:AX9)</f>
        <v>32</v>
      </c>
      <c r="BC9" s="69"/>
      <c r="BD9" s="68"/>
      <c r="BE9" s="65"/>
      <c r="BF9" s="65"/>
      <c r="BG9" s="65"/>
      <c r="BH9" s="65"/>
      <c r="BI9" s="65"/>
      <c r="BJ9" s="65"/>
      <c r="BK9" s="65"/>
      <c r="BL9" s="65"/>
      <c r="BM9" s="71"/>
      <c r="BN9" s="65"/>
      <c r="BO9" s="65"/>
      <c r="BP9" s="65"/>
      <c r="BQ9" s="65"/>
      <c r="BR9" s="65"/>
      <c r="BS9" s="65"/>
      <c r="BT9" s="65"/>
      <c r="BU9" s="65"/>
      <c r="BV9" s="65"/>
      <c r="BW9" s="65" t="s">
        <v>136</v>
      </c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 t="n">
        <v>32</v>
      </c>
      <c r="EG9" s="65" t="s">
        <v>137</v>
      </c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72"/>
      <c r="HG9" s="65"/>
      <c r="HH9" s="72"/>
      <c r="HI9" s="65"/>
      <c r="HJ9" s="68" t="n">
        <f aca="false">SUM(BE9:HI9)-V9</f>
        <v>0</v>
      </c>
      <c r="HK9" s="68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5.75" hidden="false" customHeight="false" outlineLevel="0" collapsed="false">
      <c r="A10" s="65" t="s">
        <v>127</v>
      </c>
      <c r="B10" s="66" t="s">
        <v>128</v>
      </c>
      <c r="C10" s="65"/>
      <c r="D10" s="45" t="n">
        <v>34</v>
      </c>
      <c r="E10" s="65" t="n">
        <v>1</v>
      </c>
      <c r="F10" s="65" t="s">
        <v>134</v>
      </c>
      <c r="G10" s="65" t="s">
        <v>130</v>
      </c>
      <c r="H10" s="67" t="n">
        <v>36336</v>
      </c>
      <c r="I10" s="65" t="s">
        <v>131</v>
      </c>
      <c r="J10" s="65" t="s">
        <v>132</v>
      </c>
      <c r="K10" s="66"/>
      <c r="L10" s="65" t="s">
        <v>135</v>
      </c>
      <c r="M10" s="65" t="s">
        <v>138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+BA10</f>
        <v>177</v>
      </c>
      <c r="R10" s="68" t="n">
        <f aca="false">+Q10</f>
        <v>177</v>
      </c>
      <c r="S10" s="68"/>
      <c r="T10" s="69" t="n">
        <v>37147</v>
      </c>
      <c r="U10" s="69"/>
      <c r="V10" s="70" t="n">
        <v>177</v>
      </c>
      <c r="W10" s="69" t="n">
        <f aca="false">V10</f>
        <v>177</v>
      </c>
      <c r="X10" s="69" t="n">
        <f aca="false">W10</f>
        <v>177</v>
      </c>
      <c r="Y10" s="69" t="n">
        <f aca="false">X10</f>
        <v>177</v>
      </c>
      <c r="Z10" s="69" t="n">
        <f aca="false">Y10</f>
        <v>177</v>
      </c>
      <c r="AA10" s="69" t="n">
        <f aca="false">Z10</f>
        <v>177</v>
      </c>
      <c r="AB10" s="69" t="n">
        <f aca="false">AA10</f>
        <v>177</v>
      </c>
      <c r="AC10" s="69" t="n">
        <f aca="false">AB10</f>
        <v>177</v>
      </c>
      <c r="AD10" s="69" t="n">
        <f aca="false">AC10</f>
        <v>177</v>
      </c>
      <c r="AE10" s="69" t="n">
        <f aca="false">AD10</f>
        <v>177</v>
      </c>
      <c r="AF10" s="69" t="n">
        <f aca="false">AE10</f>
        <v>177</v>
      </c>
      <c r="AG10" s="69" t="n">
        <f aca="false">AF10</f>
        <v>177</v>
      </c>
      <c r="AH10" s="69" t="n">
        <f aca="false">AG10</f>
        <v>177</v>
      </c>
      <c r="AI10" s="69" t="n">
        <f aca="false">AH10</f>
        <v>177</v>
      </c>
      <c r="AJ10" s="69" t="n">
        <f aca="false">AI10</f>
        <v>177</v>
      </c>
      <c r="AK10" s="69" t="n">
        <f aca="false">AJ10</f>
        <v>177</v>
      </c>
      <c r="AL10" s="69" t="n">
        <f aca="false">AK10</f>
        <v>177</v>
      </c>
      <c r="AM10" s="69" t="n">
        <f aca="false">AL10</f>
        <v>177</v>
      </c>
      <c r="AN10" s="69" t="n">
        <f aca="false">AM10</f>
        <v>177</v>
      </c>
      <c r="AO10" s="69" t="n">
        <f aca="false">AN10</f>
        <v>177</v>
      </c>
      <c r="AP10" s="69" t="n">
        <f aca="false">AO10</f>
        <v>177</v>
      </c>
      <c r="AQ10" s="69" t="n">
        <f aca="false">AP10</f>
        <v>177</v>
      </c>
      <c r="AR10" s="69" t="n">
        <f aca="false">AQ10</f>
        <v>177</v>
      </c>
      <c r="AS10" s="69" t="n">
        <f aca="false">AR10</f>
        <v>177</v>
      </c>
      <c r="AT10" s="69" t="n">
        <f aca="false">AS10</f>
        <v>177</v>
      </c>
      <c r="AU10" s="69" t="n">
        <f aca="false">AT10</f>
        <v>177</v>
      </c>
      <c r="AV10" s="69" t="n">
        <f aca="false">AU10</f>
        <v>177</v>
      </c>
      <c r="AW10" s="69" t="n">
        <f aca="false">AV10</f>
        <v>177</v>
      </c>
      <c r="AX10" s="69" t="n">
        <f aca="false">AW10</f>
        <v>177</v>
      </c>
      <c r="AY10" s="69"/>
      <c r="AZ10" s="69" t="n">
        <f aca="false">SUM(V10:AX10)</f>
        <v>5133</v>
      </c>
      <c r="BA10" s="69" t="n">
        <f aca="false">+AZ10/29</f>
        <v>177</v>
      </c>
      <c r="BB10" s="69" t="n">
        <f aca="false">MAX(V10:AX10)</f>
        <v>177</v>
      </c>
      <c r="BC10" s="69"/>
      <c r="BD10" s="68"/>
      <c r="BE10" s="65"/>
      <c r="BF10" s="65"/>
      <c r="BG10" s="65"/>
      <c r="BH10" s="65"/>
      <c r="BI10" s="65"/>
      <c r="BJ10" s="65"/>
      <c r="BK10" s="65"/>
      <c r="BL10" s="65"/>
      <c r="BM10" s="71"/>
      <c r="BN10" s="65"/>
      <c r="BO10" s="65"/>
      <c r="BP10" s="65"/>
      <c r="BQ10" s="65"/>
      <c r="BR10" s="65"/>
      <c r="BS10" s="65"/>
      <c r="BT10" s="65"/>
      <c r="BU10" s="65"/>
      <c r="BV10" s="65"/>
      <c r="BW10" s="65" t="s">
        <v>136</v>
      </c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 t="n">
        <v>177</v>
      </c>
      <c r="EG10" s="65" t="s">
        <v>139</v>
      </c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72"/>
      <c r="HG10" s="65"/>
      <c r="HH10" s="72"/>
      <c r="HI10" s="65"/>
      <c r="HJ10" s="68" t="n">
        <f aca="false">SUM(BE10:HI10)-V10</f>
        <v>0</v>
      </c>
      <c r="HK10" s="68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6.5" hidden="false" customHeight="false" outlineLevel="0" collapsed="false">
      <c r="A11" s="73" t="s">
        <v>140</v>
      </c>
      <c r="B11" s="74" t="s">
        <v>141</v>
      </c>
      <c r="C11" s="73"/>
      <c r="D11" s="73"/>
      <c r="E11" s="73" t="n">
        <v>1</v>
      </c>
      <c r="F11" s="73" t="s">
        <v>134</v>
      </c>
      <c r="G11" s="73" t="s">
        <v>142</v>
      </c>
      <c r="H11" s="75" t="n">
        <v>36336</v>
      </c>
      <c r="I11" s="73" t="s">
        <v>131</v>
      </c>
      <c r="J11" s="73" t="s">
        <v>132</v>
      </c>
      <c r="K11" s="74"/>
      <c r="L11" s="73" t="s">
        <v>135</v>
      </c>
      <c r="M11" s="65"/>
      <c r="N11" s="73" t="str">
        <f aca="false">CONCATENATE(B11,J11)</f>
        <v>30RVR</v>
      </c>
      <c r="O11" s="73" t="str">
        <f aca="false">CONCATENATE(B11,J11,I11)</f>
        <v>30RVRBase</v>
      </c>
      <c r="P11" s="73"/>
      <c r="Q11" s="68" t="n">
        <f aca="false">+BA11</f>
        <v>0</v>
      </c>
      <c r="R11" s="76" t="n">
        <f aca="false">+Q11</f>
        <v>0</v>
      </c>
      <c r="S11" s="76"/>
      <c r="T11" s="77" t="n">
        <v>37147</v>
      </c>
      <c r="U11" s="77"/>
      <c r="V11" s="78" t="n">
        <v>0</v>
      </c>
      <c r="W11" s="77" t="n">
        <f aca="false">V11</f>
        <v>0</v>
      </c>
      <c r="X11" s="77" t="n">
        <f aca="false">W11</f>
        <v>0</v>
      </c>
      <c r="Y11" s="77" t="n">
        <f aca="false">X11</f>
        <v>0</v>
      </c>
      <c r="Z11" s="77" t="n">
        <f aca="false">Y11</f>
        <v>0</v>
      </c>
      <c r="AA11" s="77" t="n">
        <f aca="false">Z11</f>
        <v>0</v>
      </c>
      <c r="AB11" s="77" t="n">
        <f aca="false">AA11</f>
        <v>0</v>
      </c>
      <c r="AC11" s="77" t="n">
        <f aca="false">AB11</f>
        <v>0</v>
      </c>
      <c r="AD11" s="77" t="n">
        <f aca="false">AC11</f>
        <v>0</v>
      </c>
      <c r="AE11" s="77" t="n">
        <f aca="false">AD11</f>
        <v>0</v>
      </c>
      <c r="AF11" s="77" t="n">
        <f aca="false">AE11</f>
        <v>0</v>
      </c>
      <c r="AG11" s="77" t="n">
        <f aca="false">AF11</f>
        <v>0</v>
      </c>
      <c r="AH11" s="77" t="n">
        <f aca="false">AG11</f>
        <v>0</v>
      </c>
      <c r="AI11" s="77" t="n">
        <f aca="false">AH11</f>
        <v>0</v>
      </c>
      <c r="AJ11" s="77" t="n">
        <f aca="false">AI11</f>
        <v>0</v>
      </c>
      <c r="AK11" s="77" t="n">
        <f aca="false">AJ11</f>
        <v>0</v>
      </c>
      <c r="AL11" s="77" t="n">
        <f aca="false">AK11</f>
        <v>0</v>
      </c>
      <c r="AM11" s="77" t="n">
        <f aca="false">AL11</f>
        <v>0</v>
      </c>
      <c r="AN11" s="77" t="n">
        <f aca="false">AM11</f>
        <v>0</v>
      </c>
      <c r="AO11" s="77" t="n">
        <f aca="false">AN11</f>
        <v>0</v>
      </c>
      <c r="AP11" s="77" t="n">
        <f aca="false">AO11</f>
        <v>0</v>
      </c>
      <c r="AQ11" s="77" t="n">
        <f aca="false">AP11</f>
        <v>0</v>
      </c>
      <c r="AR11" s="77" t="n">
        <f aca="false">AQ11</f>
        <v>0</v>
      </c>
      <c r="AS11" s="77" t="n">
        <f aca="false">AR11</f>
        <v>0</v>
      </c>
      <c r="AT11" s="77" t="n">
        <f aca="false">AS11</f>
        <v>0</v>
      </c>
      <c r="AU11" s="77" t="n">
        <f aca="false">AT11</f>
        <v>0</v>
      </c>
      <c r="AV11" s="77" t="n">
        <f aca="false">AU11</f>
        <v>0</v>
      </c>
      <c r="AW11" s="77" t="n">
        <f aca="false">AV11</f>
        <v>0</v>
      </c>
      <c r="AX11" s="77" t="n">
        <f aca="false">AW11</f>
        <v>0</v>
      </c>
      <c r="AY11" s="77" t="e">
        <f aca="false">#REF!</f>
        <v>#REF!</v>
      </c>
      <c r="AZ11" s="77" t="n">
        <f aca="false">SUM(V11:AX11)</f>
        <v>0</v>
      </c>
      <c r="BA11" s="69" t="n">
        <f aca="false">+AZ11/29</f>
        <v>0</v>
      </c>
      <c r="BB11" s="79" t="n">
        <f aca="false">BA11</f>
        <v>0</v>
      </c>
      <c r="BC11" s="77"/>
      <c r="BD11" s="76"/>
      <c r="BE11" s="73"/>
      <c r="BF11" s="73"/>
      <c r="BG11" s="73"/>
      <c r="BH11" s="73"/>
      <c r="BI11" s="73"/>
      <c r="BJ11" s="73"/>
      <c r="BK11" s="73"/>
      <c r="BL11" s="73"/>
      <c r="BM11" s="80"/>
      <c r="BN11" s="73"/>
      <c r="BO11" s="73"/>
      <c r="BP11" s="73"/>
      <c r="BQ11" s="73"/>
      <c r="BR11" s="73"/>
      <c r="BS11" s="73"/>
      <c r="BT11" s="73"/>
      <c r="BU11" s="73"/>
      <c r="BV11" s="73"/>
      <c r="BW11" s="73" t="s">
        <v>143</v>
      </c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65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81"/>
      <c r="HG11" s="73"/>
      <c r="HH11" s="81"/>
      <c r="HI11" s="73"/>
      <c r="HJ11" s="68" t="n">
        <f aca="false">SUM(BE11:HI11)-V11</f>
        <v>0</v>
      </c>
      <c r="HK11" s="76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5.75" hidden="false" customHeight="false" outlineLevel="0" collapsed="false">
      <c r="A12" s="65" t="s">
        <v>144</v>
      </c>
      <c r="B12" s="66" t="n">
        <v>833866</v>
      </c>
      <c r="C12" s="65"/>
      <c r="D12" s="45"/>
      <c r="E12" s="65" t="n">
        <v>1</v>
      </c>
      <c r="F12" s="65" t="s">
        <v>144</v>
      </c>
      <c r="G12" s="65" t="s">
        <v>145</v>
      </c>
      <c r="H12" s="67" t="n">
        <v>36336</v>
      </c>
      <c r="I12" s="65" t="s">
        <v>131</v>
      </c>
      <c r="J12" s="65" t="s">
        <v>146</v>
      </c>
      <c r="K12" s="66"/>
      <c r="L12" s="65" t="s">
        <v>133</v>
      </c>
      <c r="M12" s="65"/>
      <c r="N12" s="65" t="str">
        <f aca="false">CONCATENATE(B12,J12)</f>
        <v>833866W</v>
      </c>
      <c r="O12" s="65" t="str">
        <f aca="false">CONCATENATE(B12,J12,I12)</f>
        <v>833866WBase</v>
      </c>
      <c r="P12" s="65"/>
      <c r="Q12" s="68" t="n">
        <f aca="false">+BA12</f>
        <v>0</v>
      </c>
      <c r="R12" s="68" t="n">
        <f aca="false">+Q12</f>
        <v>0</v>
      </c>
      <c r="S12" s="68"/>
      <c r="T12" s="69" t="n">
        <v>37147</v>
      </c>
      <c r="U12" s="69"/>
      <c r="V12" s="70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/>
      <c r="AZ12" s="69" t="n">
        <f aca="false">SUM(V12:AX12)</f>
        <v>0</v>
      </c>
      <c r="BA12" s="69" t="n">
        <f aca="false">+AZ12/29</f>
        <v>0</v>
      </c>
      <c r="BB12" s="69" t="n">
        <f aca="false">MAX(V12:AX12)</f>
        <v>0</v>
      </c>
      <c r="BC12" s="69"/>
      <c r="BD12" s="68"/>
      <c r="BE12" s="65"/>
      <c r="BF12" s="65"/>
      <c r="BG12" s="65"/>
      <c r="BH12" s="65"/>
      <c r="BI12" s="65"/>
      <c r="BJ12" s="65"/>
      <c r="BK12" s="65"/>
      <c r="BL12" s="65"/>
      <c r="BM12" s="71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72"/>
      <c r="HG12" s="65"/>
      <c r="HH12" s="72"/>
      <c r="HI12" s="65"/>
      <c r="HJ12" s="68" t="n">
        <f aca="false">SUM(BE12:HI12)-V12</f>
        <v>0</v>
      </c>
      <c r="HK12" s="68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5.75" hidden="false" customHeight="false" outlineLevel="0" collapsed="false">
      <c r="A13" s="65" t="s">
        <v>147</v>
      </c>
      <c r="B13" s="66" t="n">
        <v>833469</v>
      </c>
      <c r="C13" s="65"/>
      <c r="D13" s="45"/>
      <c r="E13" s="65" t="n">
        <v>1</v>
      </c>
      <c r="F13" s="65" t="s">
        <v>147</v>
      </c>
      <c r="G13" s="65" t="s">
        <v>145</v>
      </c>
      <c r="H13" s="67" t="n">
        <v>36336</v>
      </c>
      <c r="I13" s="65" t="s">
        <v>131</v>
      </c>
      <c r="J13" s="65" t="s">
        <v>146</v>
      </c>
      <c r="K13" s="66"/>
      <c r="L13" s="65" t="s">
        <v>133</v>
      </c>
      <c r="M13" s="65"/>
      <c r="N13" s="65" t="str">
        <f aca="false">CONCATENATE(B13,J13)</f>
        <v>833469W</v>
      </c>
      <c r="O13" s="65" t="str">
        <f aca="false">CONCATENATE(B13,J13,I13)</f>
        <v>833469WBase</v>
      </c>
      <c r="P13" s="65"/>
      <c r="Q13" s="68" t="n">
        <f aca="false">+BA13</f>
        <v>0</v>
      </c>
      <c r="R13" s="68" t="n">
        <f aca="false">+Q13</f>
        <v>0</v>
      </c>
      <c r="S13" s="68"/>
      <c r="T13" s="69" t="n">
        <v>37147</v>
      </c>
      <c r="U13" s="69"/>
      <c r="V13" s="70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/>
      <c r="AZ13" s="69" t="n">
        <f aca="false">SUM(V13:AX13)</f>
        <v>0</v>
      </c>
      <c r="BA13" s="69" t="n">
        <f aca="false">+AZ13/29</f>
        <v>0</v>
      </c>
      <c r="BB13" s="69" t="n">
        <f aca="false">MAX(V13:AX13)</f>
        <v>0</v>
      </c>
      <c r="BC13" s="69"/>
      <c r="BD13" s="68"/>
      <c r="BE13" s="65"/>
      <c r="BF13" s="65"/>
      <c r="BG13" s="65"/>
      <c r="BH13" s="65"/>
      <c r="BI13" s="65"/>
      <c r="BJ13" s="65"/>
      <c r="BK13" s="65"/>
      <c r="BL13" s="65"/>
      <c r="BM13" s="71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72"/>
      <c r="HG13" s="65"/>
      <c r="HH13" s="72"/>
      <c r="HI13" s="65"/>
      <c r="HJ13" s="68" t="n">
        <f aca="false">SUM(BE13:HI13)-V13</f>
        <v>0</v>
      </c>
      <c r="HK13" s="68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5.75" hidden="false" customHeight="false" outlineLevel="0" collapsed="false">
      <c r="A14" s="65" t="s">
        <v>148</v>
      </c>
      <c r="B14" s="66" t="n">
        <v>831095</v>
      </c>
      <c r="C14" s="65"/>
      <c r="D14" s="45"/>
      <c r="E14" s="65" t="n">
        <v>1</v>
      </c>
      <c r="F14" s="65" t="s">
        <v>148</v>
      </c>
      <c r="G14" s="65" t="s">
        <v>145</v>
      </c>
      <c r="H14" s="67" t="n">
        <v>36336</v>
      </c>
      <c r="I14" s="65" t="s">
        <v>131</v>
      </c>
      <c r="J14" s="65" t="s">
        <v>146</v>
      </c>
      <c r="K14" s="66"/>
      <c r="L14" s="65" t="s">
        <v>133</v>
      </c>
      <c r="M14" s="65"/>
      <c r="N14" s="65" t="str">
        <f aca="false">CONCATENATE(B14,J14)</f>
        <v>831095W</v>
      </c>
      <c r="O14" s="65" t="str">
        <f aca="false">CONCATENATE(B14,J14,I14)</f>
        <v>831095WBase</v>
      </c>
      <c r="P14" s="65"/>
      <c r="Q14" s="68" t="n">
        <f aca="false">+BA14</f>
        <v>4500</v>
      </c>
      <c r="R14" s="68" t="n">
        <f aca="false">+Q14</f>
        <v>4500</v>
      </c>
      <c r="S14" s="68"/>
      <c r="T14" s="69" t="n">
        <v>37147</v>
      </c>
      <c r="U14" s="69"/>
      <c r="V14" s="70" t="n">
        <v>4500</v>
      </c>
      <c r="W14" s="69" t="n">
        <f aca="false">V14</f>
        <v>4500</v>
      </c>
      <c r="X14" s="69" t="n">
        <f aca="false">W14</f>
        <v>4500</v>
      </c>
      <c r="Y14" s="69" t="n">
        <f aca="false">X14</f>
        <v>4500</v>
      </c>
      <c r="Z14" s="69" t="n">
        <f aca="false">Y14</f>
        <v>4500</v>
      </c>
      <c r="AA14" s="69" t="n">
        <f aca="false">Z14</f>
        <v>4500</v>
      </c>
      <c r="AB14" s="69" t="n">
        <f aca="false">AA14</f>
        <v>4500</v>
      </c>
      <c r="AC14" s="69" t="n">
        <f aca="false">AB14</f>
        <v>4500</v>
      </c>
      <c r="AD14" s="69" t="n">
        <f aca="false">AC14</f>
        <v>4500</v>
      </c>
      <c r="AE14" s="69" t="n">
        <f aca="false">AD14</f>
        <v>4500</v>
      </c>
      <c r="AF14" s="69" t="n">
        <f aca="false">AE14</f>
        <v>4500</v>
      </c>
      <c r="AG14" s="69" t="n">
        <f aca="false">AF14</f>
        <v>4500</v>
      </c>
      <c r="AH14" s="69" t="n">
        <f aca="false">AG14</f>
        <v>4500</v>
      </c>
      <c r="AI14" s="69" t="n">
        <f aca="false">AH14</f>
        <v>4500</v>
      </c>
      <c r="AJ14" s="69" t="n">
        <f aca="false">AI14</f>
        <v>4500</v>
      </c>
      <c r="AK14" s="69" t="n">
        <f aca="false">AJ14</f>
        <v>4500</v>
      </c>
      <c r="AL14" s="69" t="n">
        <f aca="false">AK14</f>
        <v>4500</v>
      </c>
      <c r="AM14" s="69" t="n">
        <f aca="false">AL14</f>
        <v>4500</v>
      </c>
      <c r="AN14" s="69" t="n">
        <f aca="false">AM14</f>
        <v>4500</v>
      </c>
      <c r="AO14" s="69" t="n">
        <f aca="false">AN14</f>
        <v>4500</v>
      </c>
      <c r="AP14" s="69" t="n">
        <f aca="false">AO14</f>
        <v>4500</v>
      </c>
      <c r="AQ14" s="69" t="n">
        <f aca="false">AP14</f>
        <v>4500</v>
      </c>
      <c r="AR14" s="69" t="n">
        <f aca="false">AQ14</f>
        <v>4500</v>
      </c>
      <c r="AS14" s="69" t="n">
        <f aca="false">AR14</f>
        <v>4500</v>
      </c>
      <c r="AT14" s="69" t="n">
        <f aca="false">AS14</f>
        <v>4500</v>
      </c>
      <c r="AU14" s="69" t="n">
        <f aca="false">AT14</f>
        <v>4500</v>
      </c>
      <c r="AV14" s="69" t="n">
        <f aca="false">AU14</f>
        <v>4500</v>
      </c>
      <c r="AW14" s="69" t="n">
        <f aca="false">AV14</f>
        <v>4500</v>
      </c>
      <c r="AX14" s="69" t="n">
        <f aca="false">AW14</f>
        <v>4500</v>
      </c>
      <c r="AY14" s="69"/>
      <c r="AZ14" s="69" t="n">
        <f aca="false">SUM(V14:AX14)</f>
        <v>130500</v>
      </c>
      <c r="BA14" s="69" t="n">
        <f aca="false">+AZ14/29</f>
        <v>4500</v>
      </c>
      <c r="BB14" s="69" t="n">
        <f aca="false">MAX(V14:AX14)</f>
        <v>4500</v>
      </c>
      <c r="BC14" s="69"/>
      <c r="BD14" s="68"/>
      <c r="BE14" s="65"/>
      <c r="BF14" s="65"/>
      <c r="BG14" s="65"/>
      <c r="BH14" s="65"/>
      <c r="BI14" s="65"/>
      <c r="BJ14" s="65"/>
      <c r="BK14" s="65"/>
      <c r="BL14" s="65"/>
      <c r="BM14" s="71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 t="n">
        <v>4500</v>
      </c>
      <c r="EG14" s="65" t="s">
        <v>149</v>
      </c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82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72"/>
      <c r="HG14" s="65"/>
      <c r="HH14" s="72"/>
      <c r="HI14" s="65"/>
      <c r="HJ14" s="68" t="n">
        <f aca="false">SUM(BE14:HI14)-V14</f>
        <v>0</v>
      </c>
      <c r="HK14" s="68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5.75" hidden="false" customHeight="false" outlineLevel="0" collapsed="false">
      <c r="A15" s="82" t="s">
        <v>150</v>
      </c>
      <c r="B15" s="83" t="n">
        <v>21</v>
      </c>
      <c r="C15" s="82"/>
      <c r="D15" s="23" t="n">
        <v>20</v>
      </c>
      <c r="E15" s="82" t="n">
        <v>2</v>
      </c>
      <c r="F15" s="82" t="s">
        <v>134</v>
      </c>
      <c r="G15" s="84" t="s">
        <v>130</v>
      </c>
      <c r="H15" s="85" t="n">
        <v>36336</v>
      </c>
      <c r="I15" s="82" t="s">
        <v>131</v>
      </c>
      <c r="J15" s="82" t="s">
        <v>132</v>
      </c>
      <c r="K15" s="86"/>
      <c r="L15" s="82" t="s">
        <v>133</v>
      </c>
      <c r="M15" s="87"/>
      <c r="N15" s="82" t="str">
        <f aca="false">CONCATENATE(B15,J15)</f>
        <v>21R</v>
      </c>
      <c r="O15" s="82" t="str">
        <f aca="false">CONCATENATE(B15,J15,I15)</f>
        <v>21RBase</v>
      </c>
      <c r="P15" s="82"/>
      <c r="Q15" s="32" t="n">
        <f aca="false">+BA15</f>
        <v>0</v>
      </c>
      <c r="R15" s="32" t="n">
        <f aca="false">+Q15</f>
        <v>0</v>
      </c>
      <c r="S15" s="32"/>
      <c r="T15" s="88" t="n">
        <v>37147</v>
      </c>
      <c r="U15" s="88"/>
      <c r="V15" s="89" t="n">
        <v>0</v>
      </c>
      <c r="W15" s="88" t="n">
        <f aca="false">V15</f>
        <v>0</v>
      </c>
      <c r="X15" s="88" t="n">
        <f aca="false">W15</f>
        <v>0</v>
      </c>
      <c r="Y15" s="88" t="n">
        <f aca="false">X15</f>
        <v>0</v>
      </c>
      <c r="Z15" s="88" t="n">
        <f aca="false">Y15</f>
        <v>0</v>
      </c>
      <c r="AA15" s="88" t="n">
        <f aca="false">Z15</f>
        <v>0</v>
      </c>
      <c r="AB15" s="88" t="n">
        <f aca="false">AA15</f>
        <v>0</v>
      </c>
      <c r="AC15" s="88" t="n">
        <f aca="false">AB15</f>
        <v>0</v>
      </c>
      <c r="AD15" s="88" t="n">
        <f aca="false">AC15</f>
        <v>0</v>
      </c>
      <c r="AE15" s="88" t="n">
        <f aca="false">AD15</f>
        <v>0</v>
      </c>
      <c r="AF15" s="88" t="n">
        <f aca="false">AE15</f>
        <v>0</v>
      </c>
      <c r="AG15" s="88" t="n">
        <f aca="false">AF15</f>
        <v>0</v>
      </c>
      <c r="AH15" s="88" t="n">
        <f aca="false">AG15</f>
        <v>0</v>
      </c>
      <c r="AI15" s="88" t="n">
        <f aca="false">AH15</f>
        <v>0</v>
      </c>
      <c r="AJ15" s="88" t="n">
        <f aca="false">AI15</f>
        <v>0</v>
      </c>
      <c r="AK15" s="88" t="n">
        <f aca="false">AJ15</f>
        <v>0</v>
      </c>
      <c r="AL15" s="88" t="n">
        <f aca="false">AK15</f>
        <v>0</v>
      </c>
      <c r="AM15" s="88" t="n">
        <f aca="false">AL15</f>
        <v>0</v>
      </c>
      <c r="AN15" s="88" t="n">
        <f aca="false">AM15</f>
        <v>0</v>
      </c>
      <c r="AO15" s="88" t="n">
        <f aca="false">AN15</f>
        <v>0</v>
      </c>
      <c r="AP15" s="88" t="n">
        <f aca="false">AO15</f>
        <v>0</v>
      </c>
      <c r="AQ15" s="88" t="n">
        <f aca="false">AP15</f>
        <v>0</v>
      </c>
      <c r="AR15" s="88" t="n">
        <f aca="false">AQ15</f>
        <v>0</v>
      </c>
      <c r="AS15" s="88" t="n">
        <f aca="false">AR15</f>
        <v>0</v>
      </c>
      <c r="AT15" s="88" t="n">
        <f aca="false">AS15</f>
        <v>0</v>
      </c>
      <c r="AU15" s="88" t="n">
        <f aca="false">AT15</f>
        <v>0</v>
      </c>
      <c r="AV15" s="88" t="n">
        <f aca="false">AU15</f>
        <v>0</v>
      </c>
      <c r="AW15" s="88" t="n">
        <f aca="false">AV15</f>
        <v>0</v>
      </c>
      <c r="AX15" s="88" t="n">
        <f aca="false">AW15</f>
        <v>0</v>
      </c>
      <c r="AY15" s="88"/>
      <c r="AZ15" s="88" t="n">
        <f aca="false">SUM(V15:AX15)</f>
        <v>0</v>
      </c>
      <c r="BA15" s="88" t="n">
        <f aca="false">+AZ15/29</f>
        <v>0</v>
      </c>
      <c r="BB15" s="88" t="n">
        <f aca="false">MAX(V15:AX15)</f>
        <v>0</v>
      </c>
      <c r="BC15" s="88"/>
      <c r="BD15" s="32"/>
      <c r="BE15" s="32"/>
      <c r="BF15" s="32"/>
      <c r="BG15" s="32"/>
      <c r="BH15" s="32"/>
      <c r="BI15" s="32"/>
      <c r="BJ15" s="32"/>
      <c r="BK15" s="32"/>
      <c r="BL15" s="82"/>
      <c r="BM15" s="90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4"/>
      <c r="HG15" s="82"/>
      <c r="HH15" s="84"/>
      <c r="HI15" s="82"/>
      <c r="HJ15" s="32" t="n">
        <f aca="false">SUM(BE15:HI15)-V15</f>
        <v>0</v>
      </c>
      <c r="HK15" s="3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5.75" hidden="false" customHeight="false" outlineLevel="0" collapsed="false">
      <c r="A16" s="82" t="s">
        <v>151</v>
      </c>
      <c r="B16" s="83" t="n">
        <v>22</v>
      </c>
      <c r="C16" s="82"/>
      <c r="D16" s="23" t="n">
        <v>15</v>
      </c>
      <c r="E16" s="82" t="n">
        <v>3</v>
      </c>
      <c r="F16" s="82" t="s">
        <v>134</v>
      </c>
      <c r="G16" s="82" t="s">
        <v>152</v>
      </c>
      <c r="H16" s="85" t="n">
        <v>36459</v>
      </c>
      <c r="I16" s="82" t="s">
        <v>131</v>
      </c>
      <c r="J16" s="82" t="s">
        <v>132</v>
      </c>
      <c r="K16" s="83"/>
      <c r="L16" s="82" t="s">
        <v>133</v>
      </c>
      <c r="M16" s="65"/>
      <c r="N16" s="82" t="str">
        <f aca="false">CONCATENATE(B16,J16)</f>
        <v>22R</v>
      </c>
      <c r="O16" s="82" t="str">
        <f aca="false">CONCATENATE(B16,J16,I16)</f>
        <v>22RBase</v>
      </c>
      <c r="P16" s="82"/>
      <c r="Q16" s="32" t="n">
        <f aca="false">+BA16</f>
        <v>1213</v>
      </c>
      <c r="R16" s="32" t="n">
        <f aca="false">+Q16</f>
        <v>1213</v>
      </c>
      <c r="S16" s="32"/>
      <c r="T16" s="88" t="n">
        <v>37147</v>
      </c>
      <c r="U16" s="88"/>
      <c r="V16" s="89" t="n">
        <v>1213</v>
      </c>
      <c r="W16" s="88" t="n">
        <f aca="false">V16</f>
        <v>1213</v>
      </c>
      <c r="X16" s="88" t="n">
        <f aca="false">W16</f>
        <v>1213</v>
      </c>
      <c r="Y16" s="88" t="n">
        <f aca="false">X16</f>
        <v>1213</v>
      </c>
      <c r="Z16" s="88" t="n">
        <f aca="false">Y16</f>
        <v>1213</v>
      </c>
      <c r="AA16" s="88" t="n">
        <f aca="false">Z16</f>
        <v>1213</v>
      </c>
      <c r="AB16" s="88" t="n">
        <f aca="false">AA16</f>
        <v>1213</v>
      </c>
      <c r="AC16" s="88" t="n">
        <f aca="false">AB16</f>
        <v>1213</v>
      </c>
      <c r="AD16" s="88" t="n">
        <f aca="false">AC16</f>
        <v>1213</v>
      </c>
      <c r="AE16" s="88" t="n">
        <f aca="false">AD16</f>
        <v>1213</v>
      </c>
      <c r="AF16" s="88" t="n">
        <f aca="false">AE16</f>
        <v>1213</v>
      </c>
      <c r="AG16" s="88" t="n">
        <f aca="false">AF16</f>
        <v>1213</v>
      </c>
      <c r="AH16" s="88" t="n">
        <f aca="false">AG16</f>
        <v>1213</v>
      </c>
      <c r="AI16" s="88" t="n">
        <f aca="false">AH16</f>
        <v>1213</v>
      </c>
      <c r="AJ16" s="88" t="n">
        <f aca="false">AI16</f>
        <v>1213</v>
      </c>
      <c r="AK16" s="88" t="n">
        <f aca="false">AJ16</f>
        <v>1213</v>
      </c>
      <c r="AL16" s="88" t="n">
        <f aca="false">AK16</f>
        <v>1213</v>
      </c>
      <c r="AM16" s="88" t="n">
        <f aca="false">AL16</f>
        <v>1213</v>
      </c>
      <c r="AN16" s="88" t="n">
        <f aca="false">AM16</f>
        <v>1213</v>
      </c>
      <c r="AO16" s="88" t="n">
        <f aca="false">AN16</f>
        <v>1213</v>
      </c>
      <c r="AP16" s="88" t="n">
        <f aca="false">AO16</f>
        <v>1213</v>
      </c>
      <c r="AQ16" s="88" t="n">
        <f aca="false">AP16</f>
        <v>1213</v>
      </c>
      <c r="AR16" s="88" t="n">
        <f aca="false">AQ16</f>
        <v>1213</v>
      </c>
      <c r="AS16" s="88" t="n">
        <f aca="false">AR16</f>
        <v>1213</v>
      </c>
      <c r="AT16" s="88" t="n">
        <f aca="false">AS16</f>
        <v>1213</v>
      </c>
      <c r="AU16" s="88" t="n">
        <f aca="false">AT16</f>
        <v>1213</v>
      </c>
      <c r="AV16" s="88" t="n">
        <f aca="false">AU16</f>
        <v>1213</v>
      </c>
      <c r="AW16" s="88" t="n">
        <f aca="false">AV16</f>
        <v>1213</v>
      </c>
      <c r="AX16" s="88" t="n">
        <f aca="false">AW16</f>
        <v>1213</v>
      </c>
      <c r="AY16" s="88"/>
      <c r="AZ16" s="88" t="n">
        <f aca="false">SUM(V16:AX16)</f>
        <v>35177</v>
      </c>
      <c r="BA16" s="88" t="n">
        <f aca="false">+AZ16/29</f>
        <v>1213</v>
      </c>
      <c r="BB16" s="88" t="n">
        <f aca="false">MAX(V16:AX16)</f>
        <v>1213</v>
      </c>
      <c r="BC16" s="88"/>
      <c r="BD16" s="32"/>
      <c r="BE16" s="82"/>
      <c r="BF16" s="82"/>
      <c r="BG16" s="82"/>
      <c r="BH16" s="82"/>
      <c r="BI16" s="82" t="n">
        <v>1180</v>
      </c>
      <c r="BJ16" s="82"/>
      <c r="BK16" s="82"/>
      <c r="BL16" s="82"/>
      <c r="BM16" s="90"/>
      <c r="BN16" s="82"/>
      <c r="BO16" s="82"/>
      <c r="BP16" s="82"/>
      <c r="BQ16" s="82"/>
      <c r="BR16" s="82"/>
      <c r="BS16" s="82"/>
      <c r="BT16" s="82"/>
      <c r="BU16" s="82" t="s">
        <v>153</v>
      </c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 t="n">
        <v>33</v>
      </c>
      <c r="GQ16" s="82" t="s">
        <v>154</v>
      </c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4"/>
      <c r="HG16" s="82"/>
      <c r="HH16" s="84"/>
      <c r="HI16" s="82"/>
      <c r="HJ16" s="32" t="n">
        <f aca="false">SUM(BE16:HI16)-V16</f>
        <v>0</v>
      </c>
      <c r="HK16" s="3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5.75" hidden="false" customHeight="false" outlineLevel="0" collapsed="false">
      <c r="A17" s="82" t="s">
        <v>151</v>
      </c>
      <c r="B17" s="83" t="n">
        <v>22</v>
      </c>
      <c r="C17" s="82"/>
      <c r="D17" s="23" t="n">
        <v>15</v>
      </c>
      <c r="E17" s="82" t="n">
        <v>3</v>
      </c>
      <c r="F17" s="82" t="s">
        <v>155</v>
      </c>
      <c r="G17" s="82" t="s">
        <v>152</v>
      </c>
      <c r="H17" s="85" t="n">
        <v>36459</v>
      </c>
      <c r="I17" s="82" t="s">
        <v>131</v>
      </c>
      <c r="J17" s="82" t="s">
        <v>132</v>
      </c>
      <c r="K17" s="83"/>
      <c r="L17" s="82" t="s">
        <v>133</v>
      </c>
      <c r="M17" s="65"/>
      <c r="N17" s="82" t="str">
        <f aca="false">CONCATENATE(B17,J17)</f>
        <v>22R</v>
      </c>
      <c r="O17" s="82" t="str">
        <f aca="false">CONCATENATE(B17,J17,I17)</f>
        <v>22RBase</v>
      </c>
      <c r="P17" s="82"/>
      <c r="Q17" s="32" t="n">
        <f aca="false">+BA17</f>
        <v>1271</v>
      </c>
      <c r="R17" s="32" t="n">
        <f aca="false">+Q17</f>
        <v>1271</v>
      </c>
      <c r="S17" s="32"/>
      <c r="T17" s="88" t="n">
        <v>37147</v>
      </c>
      <c r="U17" s="88"/>
      <c r="V17" s="89" t="n">
        <v>1271</v>
      </c>
      <c r="W17" s="88" t="n">
        <f aca="false">V17</f>
        <v>1271</v>
      </c>
      <c r="X17" s="88" t="n">
        <f aca="false">W17</f>
        <v>1271</v>
      </c>
      <c r="Y17" s="88" t="n">
        <f aca="false">X17</f>
        <v>1271</v>
      </c>
      <c r="Z17" s="88" t="n">
        <f aca="false">Y17</f>
        <v>1271</v>
      </c>
      <c r="AA17" s="88" t="n">
        <f aca="false">Z17</f>
        <v>1271</v>
      </c>
      <c r="AB17" s="88" t="n">
        <f aca="false">AA17</f>
        <v>1271</v>
      </c>
      <c r="AC17" s="88" t="n">
        <f aca="false">AB17</f>
        <v>1271</v>
      </c>
      <c r="AD17" s="88" t="n">
        <f aca="false">AC17</f>
        <v>1271</v>
      </c>
      <c r="AE17" s="88" t="n">
        <f aca="false">AD17</f>
        <v>1271</v>
      </c>
      <c r="AF17" s="88" t="n">
        <f aca="false">AE17</f>
        <v>1271</v>
      </c>
      <c r="AG17" s="88" t="n">
        <f aca="false">AF17</f>
        <v>1271</v>
      </c>
      <c r="AH17" s="88" t="n">
        <f aca="false">AG17</f>
        <v>1271</v>
      </c>
      <c r="AI17" s="88" t="n">
        <f aca="false">AH17</f>
        <v>1271</v>
      </c>
      <c r="AJ17" s="88" t="n">
        <f aca="false">AI17</f>
        <v>1271</v>
      </c>
      <c r="AK17" s="88" t="n">
        <f aca="false">AJ17</f>
        <v>1271</v>
      </c>
      <c r="AL17" s="88" t="n">
        <f aca="false">AK17</f>
        <v>1271</v>
      </c>
      <c r="AM17" s="88" t="n">
        <f aca="false">AL17</f>
        <v>1271</v>
      </c>
      <c r="AN17" s="88" t="n">
        <f aca="false">AM17</f>
        <v>1271</v>
      </c>
      <c r="AO17" s="88" t="n">
        <f aca="false">AN17</f>
        <v>1271</v>
      </c>
      <c r="AP17" s="88" t="n">
        <f aca="false">AO17</f>
        <v>1271</v>
      </c>
      <c r="AQ17" s="88" t="n">
        <f aca="false">AP17</f>
        <v>1271</v>
      </c>
      <c r="AR17" s="88" t="n">
        <f aca="false">AQ17</f>
        <v>1271</v>
      </c>
      <c r="AS17" s="88" t="n">
        <f aca="false">AR17</f>
        <v>1271</v>
      </c>
      <c r="AT17" s="88" t="n">
        <f aca="false">AS17</f>
        <v>1271</v>
      </c>
      <c r="AU17" s="88" t="n">
        <f aca="false">AT17</f>
        <v>1271</v>
      </c>
      <c r="AV17" s="88" t="n">
        <f aca="false">AU17</f>
        <v>1271</v>
      </c>
      <c r="AW17" s="88" t="n">
        <f aca="false">AV17</f>
        <v>1271</v>
      </c>
      <c r="AX17" s="88" t="n">
        <f aca="false">AW17</f>
        <v>1271</v>
      </c>
      <c r="AY17" s="88"/>
      <c r="AZ17" s="88" t="n">
        <f aca="false">SUM(V17:AX17)</f>
        <v>36859</v>
      </c>
      <c r="BA17" s="88" t="n">
        <f aca="false">+AZ17/29</f>
        <v>1271</v>
      </c>
      <c r="BB17" s="88" t="n">
        <f aca="false">MAX(V17:AX17)</f>
        <v>1271</v>
      </c>
      <c r="BC17" s="88"/>
      <c r="BD17" s="32"/>
      <c r="BE17" s="82"/>
      <c r="BF17" s="82"/>
      <c r="BG17" s="82"/>
      <c r="BH17" s="82"/>
      <c r="BI17" s="82"/>
      <c r="BJ17" s="82"/>
      <c r="BK17" s="82"/>
      <c r="BL17" s="82"/>
      <c r="BM17" s="90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 t="n">
        <v>1271</v>
      </c>
      <c r="CE17" s="82" t="s">
        <v>156</v>
      </c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4"/>
      <c r="HG17" s="82"/>
      <c r="HH17" s="84"/>
      <c r="HI17" s="82"/>
      <c r="HJ17" s="32" t="n">
        <f aca="false">SUM(BE17:HI17)-V17</f>
        <v>0</v>
      </c>
      <c r="HK17" s="3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5.75" hidden="false" customHeight="false" outlineLevel="0" collapsed="false">
      <c r="A18" s="91" t="s">
        <v>157</v>
      </c>
      <c r="B18" s="92" t="n">
        <v>22</v>
      </c>
      <c r="C18" s="91"/>
      <c r="D18" s="93" t="n">
        <v>15</v>
      </c>
      <c r="E18" s="91" t="n">
        <v>3</v>
      </c>
      <c r="F18" s="91" t="s">
        <v>158</v>
      </c>
      <c r="G18" s="91" t="s">
        <v>159</v>
      </c>
      <c r="H18" s="94" t="n">
        <v>36459</v>
      </c>
      <c r="I18" s="91" t="s">
        <v>131</v>
      </c>
      <c r="J18" s="91" t="s">
        <v>146</v>
      </c>
      <c r="K18" s="92"/>
      <c r="L18" s="91" t="s">
        <v>133</v>
      </c>
      <c r="M18" s="91"/>
      <c r="N18" s="91" t="str">
        <f aca="false">CONCATENATE(B18,J18)</f>
        <v>22W</v>
      </c>
      <c r="O18" s="91" t="str">
        <f aca="false">CONCATENATE(B18,J18,I18)</f>
        <v>22WBase</v>
      </c>
      <c r="P18" s="91"/>
      <c r="Q18" s="95" t="n">
        <f aca="false">+BA18</f>
        <v>974</v>
      </c>
      <c r="R18" s="95" t="n">
        <f aca="false">+Q18</f>
        <v>974</v>
      </c>
      <c r="S18" s="95"/>
      <c r="T18" s="96" t="n">
        <v>37147</v>
      </c>
      <c r="U18" s="96"/>
      <c r="V18" s="97" t="n">
        <v>974</v>
      </c>
      <c r="W18" s="96" t="n">
        <f aca="false">V18</f>
        <v>974</v>
      </c>
      <c r="X18" s="96" t="n">
        <f aca="false">W18</f>
        <v>974</v>
      </c>
      <c r="Y18" s="96" t="n">
        <f aca="false">X18</f>
        <v>974</v>
      </c>
      <c r="Z18" s="96" t="n">
        <f aca="false">Y18</f>
        <v>974</v>
      </c>
      <c r="AA18" s="96" t="n">
        <f aca="false">Z18</f>
        <v>974</v>
      </c>
      <c r="AB18" s="96" t="n">
        <f aca="false">AA18</f>
        <v>974</v>
      </c>
      <c r="AC18" s="96" t="n">
        <f aca="false">AB18</f>
        <v>974</v>
      </c>
      <c r="AD18" s="96" t="n">
        <f aca="false">AC18</f>
        <v>974</v>
      </c>
      <c r="AE18" s="96" t="n">
        <f aca="false">AD18</f>
        <v>974</v>
      </c>
      <c r="AF18" s="96" t="n">
        <f aca="false">AE18</f>
        <v>974</v>
      </c>
      <c r="AG18" s="96" t="n">
        <f aca="false">AF18</f>
        <v>974</v>
      </c>
      <c r="AH18" s="96" t="n">
        <f aca="false">AG18</f>
        <v>974</v>
      </c>
      <c r="AI18" s="96" t="n">
        <f aca="false">AH18</f>
        <v>974</v>
      </c>
      <c r="AJ18" s="96" t="n">
        <f aca="false">AI18</f>
        <v>974</v>
      </c>
      <c r="AK18" s="96" t="n">
        <f aca="false">AJ18</f>
        <v>974</v>
      </c>
      <c r="AL18" s="96" t="n">
        <f aca="false">AK18</f>
        <v>974</v>
      </c>
      <c r="AM18" s="96" t="n">
        <f aca="false">AL18</f>
        <v>974</v>
      </c>
      <c r="AN18" s="96" t="n">
        <f aca="false">AM18</f>
        <v>974</v>
      </c>
      <c r="AO18" s="96" t="n">
        <f aca="false">AN18</f>
        <v>974</v>
      </c>
      <c r="AP18" s="96" t="n">
        <f aca="false">AO18</f>
        <v>974</v>
      </c>
      <c r="AQ18" s="96" t="n">
        <f aca="false">AP18</f>
        <v>974</v>
      </c>
      <c r="AR18" s="96" t="n">
        <f aca="false">AQ18</f>
        <v>974</v>
      </c>
      <c r="AS18" s="96" t="n">
        <f aca="false">AR18</f>
        <v>974</v>
      </c>
      <c r="AT18" s="96" t="n">
        <f aca="false">AS18</f>
        <v>974</v>
      </c>
      <c r="AU18" s="96" t="n">
        <f aca="false">AT18</f>
        <v>974</v>
      </c>
      <c r="AV18" s="96" t="n">
        <f aca="false">AU18</f>
        <v>974</v>
      </c>
      <c r="AW18" s="96" t="n">
        <f aca="false">AV18</f>
        <v>974</v>
      </c>
      <c r="AX18" s="96" t="n">
        <f aca="false">AW18</f>
        <v>974</v>
      </c>
      <c r="AY18" s="96"/>
      <c r="AZ18" s="96" t="n">
        <f aca="false">SUM(V18:AX18)</f>
        <v>28246</v>
      </c>
      <c r="BA18" s="96" t="n">
        <f aca="false">+AZ18/29</f>
        <v>974</v>
      </c>
      <c r="BB18" s="96" t="n">
        <f aca="false">MAX(V18:AX18)</f>
        <v>974</v>
      </c>
      <c r="BC18" s="96"/>
      <c r="BD18" s="95"/>
      <c r="BE18" s="91"/>
      <c r="BF18" s="91"/>
      <c r="BG18" s="91"/>
      <c r="BH18" s="91"/>
      <c r="BI18" s="91" t="n">
        <v>974</v>
      </c>
      <c r="BJ18" s="91"/>
      <c r="BK18" s="91"/>
      <c r="BL18" s="91"/>
      <c r="BM18" s="98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5" t="n">
        <f aca="false">SUM(BE18:HI18)-V18</f>
        <v>0</v>
      </c>
      <c r="HK18" s="95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5.75" hidden="false" customHeight="false" outlineLevel="0" collapsed="false">
      <c r="A19" s="82" t="s">
        <v>160</v>
      </c>
      <c r="B19" s="83" t="n">
        <v>17</v>
      </c>
      <c r="C19" s="82"/>
      <c r="D19" s="23" t="n">
        <v>15</v>
      </c>
      <c r="E19" s="82" t="n">
        <v>3</v>
      </c>
      <c r="F19" s="82" t="s">
        <v>134</v>
      </c>
      <c r="G19" s="82" t="s">
        <v>161</v>
      </c>
      <c r="H19" s="85" t="n">
        <v>36336</v>
      </c>
      <c r="I19" s="82" t="s">
        <v>131</v>
      </c>
      <c r="J19" s="82" t="s">
        <v>132</v>
      </c>
      <c r="K19" s="83"/>
      <c r="L19" s="82" t="s">
        <v>133</v>
      </c>
      <c r="M19" s="87"/>
      <c r="N19" s="82" t="str">
        <f aca="false">CONCATENATE(B19,J19)</f>
        <v>17R</v>
      </c>
      <c r="O19" s="82" t="str">
        <f aca="false">CONCATENATE(B19,J19,I19)</f>
        <v>17RBase</v>
      </c>
      <c r="P19" s="82"/>
      <c r="Q19" s="32" t="n">
        <f aca="false">+BA19</f>
        <v>0</v>
      </c>
      <c r="R19" s="32" t="n">
        <f aca="false">+Q19</f>
        <v>0</v>
      </c>
      <c r="S19" s="32"/>
      <c r="T19" s="88" t="n">
        <v>37147</v>
      </c>
      <c r="U19" s="88"/>
      <c r="V19" s="89" t="n">
        <v>0</v>
      </c>
      <c r="W19" s="88" t="n">
        <f aca="false">V19</f>
        <v>0</v>
      </c>
      <c r="X19" s="88" t="n">
        <f aca="false">W19</f>
        <v>0</v>
      </c>
      <c r="Y19" s="88" t="n">
        <f aca="false">X19</f>
        <v>0</v>
      </c>
      <c r="Z19" s="88" t="n">
        <f aca="false">Y19</f>
        <v>0</v>
      </c>
      <c r="AA19" s="88" t="n">
        <f aca="false">Z19</f>
        <v>0</v>
      </c>
      <c r="AB19" s="88" t="n">
        <f aca="false">AA19</f>
        <v>0</v>
      </c>
      <c r="AC19" s="88" t="n">
        <f aca="false">AB19</f>
        <v>0</v>
      </c>
      <c r="AD19" s="88" t="n">
        <f aca="false">AC19</f>
        <v>0</v>
      </c>
      <c r="AE19" s="88" t="n">
        <f aca="false">AD19</f>
        <v>0</v>
      </c>
      <c r="AF19" s="88" t="n">
        <f aca="false">AE19</f>
        <v>0</v>
      </c>
      <c r="AG19" s="88" t="n">
        <f aca="false">AF19</f>
        <v>0</v>
      </c>
      <c r="AH19" s="88" t="n">
        <f aca="false">AG19</f>
        <v>0</v>
      </c>
      <c r="AI19" s="88" t="n">
        <f aca="false">AH19</f>
        <v>0</v>
      </c>
      <c r="AJ19" s="88" t="n">
        <f aca="false">AI19</f>
        <v>0</v>
      </c>
      <c r="AK19" s="88" t="n">
        <f aca="false">AJ19</f>
        <v>0</v>
      </c>
      <c r="AL19" s="88" t="n">
        <f aca="false">AK19</f>
        <v>0</v>
      </c>
      <c r="AM19" s="88" t="n">
        <f aca="false">AL19</f>
        <v>0</v>
      </c>
      <c r="AN19" s="88" t="n">
        <f aca="false">AM19</f>
        <v>0</v>
      </c>
      <c r="AO19" s="88" t="n">
        <f aca="false">AN19</f>
        <v>0</v>
      </c>
      <c r="AP19" s="88" t="n">
        <f aca="false">AO19</f>
        <v>0</v>
      </c>
      <c r="AQ19" s="88" t="n">
        <f aca="false">AP19</f>
        <v>0</v>
      </c>
      <c r="AR19" s="88" t="n">
        <f aca="false">AQ19</f>
        <v>0</v>
      </c>
      <c r="AS19" s="88" t="n">
        <f aca="false">AR19</f>
        <v>0</v>
      </c>
      <c r="AT19" s="88" t="n">
        <f aca="false">AS19</f>
        <v>0</v>
      </c>
      <c r="AU19" s="88" t="n">
        <f aca="false">AT19</f>
        <v>0</v>
      </c>
      <c r="AV19" s="88" t="n">
        <f aca="false">AU19</f>
        <v>0</v>
      </c>
      <c r="AW19" s="88" t="n">
        <f aca="false">AV19</f>
        <v>0</v>
      </c>
      <c r="AX19" s="88" t="n">
        <f aca="false">AW19</f>
        <v>0</v>
      </c>
      <c r="AY19" s="88"/>
      <c r="AZ19" s="88" t="n">
        <f aca="false">SUM(V19:AX19)</f>
        <v>0</v>
      </c>
      <c r="BA19" s="88" t="n">
        <f aca="false">+AZ19/29</f>
        <v>0</v>
      </c>
      <c r="BB19" s="88" t="n">
        <f aca="false">MAX(V19:AX19)</f>
        <v>0</v>
      </c>
      <c r="BC19" s="88"/>
      <c r="BD19" s="32"/>
      <c r="BE19" s="82"/>
      <c r="BF19" s="82"/>
      <c r="BG19" s="82"/>
      <c r="BH19" s="82"/>
      <c r="BI19" s="82"/>
      <c r="BJ19" s="82"/>
      <c r="BK19" s="82"/>
      <c r="BL19" s="82"/>
      <c r="BM19" s="90"/>
      <c r="BN19" s="82"/>
      <c r="BO19" s="82"/>
      <c r="BP19" s="82"/>
      <c r="BQ19" s="82"/>
      <c r="BR19" s="82"/>
      <c r="BS19" s="82"/>
      <c r="BT19" s="82"/>
      <c r="BU19" s="82" t="s">
        <v>162</v>
      </c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4"/>
      <c r="HG19" s="82"/>
      <c r="HH19" s="84"/>
      <c r="HI19" s="82"/>
      <c r="HJ19" s="32" t="n">
        <f aca="false">SUM(BE19:HI19)-V19</f>
        <v>0</v>
      </c>
      <c r="HK19" s="3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5.75" hidden="false" customHeight="false" outlineLevel="0" collapsed="false">
      <c r="A20" s="82" t="s">
        <v>163</v>
      </c>
      <c r="B20" s="83" t="n">
        <v>27</v>
      </c>
      <c r="C20" s="82"/>
      <c r="D20" s="23" t="n">
        <v>16</v>
      </c>
      <c r="E20" s="82" t="n">
        <v>3</v>
      </c>
      <c r="F20" s="82" t="s">
        <v>164</v>
      </c>
      <c r="G20" s="82" t="s">
        <v>165</v>
      </c>
      <c r="H20" s="85" t="n">
        <v>36521</v>
      </c>
      <c r="I20" s="82" t="s">
        <v>131</v>
      </c>
      <c r="J20" s="82" t="s">
        <v>132</v>
      </c>
      <c r="K20" s="83"/>
      <c r="L20" s="82" t="s">
        <v>135</v>
      </c>
      <c r="M20" s="65"/>
      <c r="N20" s="82" t="str">
        <f aca="false">CONCATENATE(B20,J20)</f>
        <v>27R</v>
      </c>
      <c r="O20" s="82" t="str">
        <f aca="false">CONCATENATE(B20,J20,I20)</f>
        <v>27RBase</v>
      </c>
      <c r="P20" s="82"/>
      <c r="Q20" s="32" t="n">
        <f aca="false">+BA20</f>
        <v>745</v>
      </c>
      <c r="R20" s="32" t="n">
        <f aca="false">+Q20</f>
        <v>745</v>
      </c>
      <c r="S20" s="32"/>
      <c r="T20" s="88" t="n">
        <v>39999</v>
      </c>
      <c r="U20" s="88"/>
      <c r="V20" s="89" t="n">
        <v>745</v>
      </c>
      <c r="W20" s="88" t="n">
        <f aca="false">V20</f>
        <v>745</v>
      </c>
      <c r="X20" s="88" t="n">
        <f aca="false">W20</f>
        <v>745</v>
      </c>
      <c r="Y20" s="88" t="n">
        <f aca="false">X20</f>
        <v>745</v>
      </c>
      <c r="Z20" s="88" t="n">
        <f aca="false">Y20</f>
        <v>745</v>
      </c>
      <c r="AA20" s="88" t="n">
        <f aca="false">Z20</f>
        <v>745</v>
      </c>
      <c r="AB20" s="88" t="n">
        <f aca="false">AA20</f>
        <v>745</v>
      </c>
      <c r="AC20" s="88" t="n">
        <f aca="false">AB20</f>
        <v>745</v>
      </c>
      <c r="AD20" s="88" t="n">
        <f aca="false">AC20</f>
        <v>745</v>
      </c>
      <c r="AE20" s="88" t="n">
        <f aca="false">AD20</f>
        <v>745</v>
      </c>
      <c r="AF20" s="88" t="n">
        <f aca="false">AE20</f>
        <v>745</v>
      </c>
      <c r="AG20" s="88" t="n">
        <f aca="false">AF20</f>
        <v>745</v>
      </c>
      <c r="AH20" s="88" t="n">
        <f aca="false">AG20</f>
        <v>745</v>
      </c>
      <c r="AI20" s="88" t="n">
        <f aca="false">AH20</f>
        <v>745</v>
      </c>
      <c r="AJ20" s="88" t="n">
        <f aca="false">AI20</f>
        <v>745</v>
      </c>
      <c r="AK20" s="88" t="n">
        <f aca="false">AJ20</f>
        <v>745</v>
      </c>
      <c r="AL20" s="88" t="n">
        <f aca="false">AK20</f>
        <v>745</v>
      </c>
      <c r="AM20" s="88" t="n">
        <f aca="false">AL20</f>
        <v>745</v>
      </c>
      <c r="AN20" s="88" t="n">
        <f aca="false">AM20</f>
        <v>745</v>
      </c>
      <c r="AO20" s="88" t="n">
        <f aca="false">AN20</f>
        <v>745</v>
      </c>
      <c r="AP20" s="88" t="n">
        <f aca="false">AO20</f>
        <v>745</v>
      </c>
      <c r="AQ20" s="88" t="n">
        <f aca="false">AP20</f>
        <v>745</v>
      </c>
      <c r="AR20" s="88" t="n">
        <f aca="false">AQ20</f>
        <v>745</v>
      </c>
      <c r="AS20" s="88" t="n">
        <f aca="false">AR20</f>
        <v>745</v>
      </c>
      <c r="AT20" s="88" t="n">
        <f aca="false">AS20</f>
        <v>745</v>
      </c>
      <c r="AU20" s="88" t="n">
        <f aca="false">AT20</f>
        <v>745</v>
      </c>
      <c r="AV20" s="88" t="n">
        <f aca="false">AU20</f>
        <v>745</v>
      </c>
      <c r="AW20" s="88" t="n">
        <f aca="false">AV20</f>
        <v>745</v>
      </c>
      <c r="AX20" s="88" t="n">
        <f aca="false">AW20</f>
        <v>745</v>
      </c>
      <c r="AY20" s="88"/>
      <c r="AZ20" s="88" t="n">
        <f aca="false">SUM(V20:AX20)</f>
        <v>21605</v>
      </c>
      <c r="BA20" s="88" t="n">
        <f aca="false">+AZ20/29</f>
        <v>745</v>
      </c>
      <c r="BB20" s="88" t="n">
        <f aca="false">MAX(V20:AX20)</f>
        <v>745</v>
      </c>
      <c r="BC20" s="88"/>
      <c r="BD20" s="32"/>
      <c r="BE20" s="82"/>
      <c r="BF20" s="82"/>
      <c r="BG20" s="82"/>
      <c r="BH20" s="82"/>
      <c r="BI20" s="82"/>
      <c r="BJ20" s="82"/>
      <c r="BK20" s="82"/>
      <c r="BL20" s="82"/>
      <c r="BM20" s="90"/>
      <c r="BN20" s="82"/>
      <c r="BO20" s="82"/>
      <c r="BP20" s="82"/>
      <c r="BQ20" s="82"/>
      <c r="BR20" s="82"/>
      <c r="BS20" s="82"/>
      <c r="BT20" s="82"/>
      <c r="BU20" s="82" t="s">
        <v>166</v>
      </c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 t="n">
        <v>745</v>
      </c>
      <c r="EG20" s="82" t="s">
        <v>167</v>
      </c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4"/>
      <c r="HG20" s="82"/>
      <c r="HH20" s="84"/>
      <c r="HI20" s="82"/>
      <c r="HJ20" s="32" t="n">
        <f aca="false">SUM(BE20:HI20)-V20</f>
        <v>0</v>
      </c>
      <c r="HK20" s="3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5.75" hidden="false" customHeight="false" outlineLevel="0" collapsed="false">
      <c r="A21" s="82" t="s">
        <v>163</v>
      </c>
      <c r="B21" s="83" t="n">
        <v>27</v>
      </c>
      <c r="C21" s="82"/>
      <c r="D21" s="23" t="n">
        <v>17</v>
      </c>
      <c r="E21" s="82" t="n">
        <v>3</v>
      </c>
      <c r="F21" s="82" t="s">
        <v>164</v>
      </c>
      <c r="G21" s="82" t="s">
        <v>165</v>
      </c>
      <c r="H21" s="85" t="n">
        <v>36521</v>
      </c>
      <c r="I21" s="82" t="s">
        <v>131</v>
      </c>
      <c r="J21" s="82" t="s">
        <v>132</v>
      </c>
      <c r="K21" s="83"/>
      <c r="L21" s="82" t="s">
        <v>135</v>
      </c>
      <c r="M21" s="65"/>
      <c r="N21" s="82" t="str">
        <f aca="false">CONCATENATE(B21,J21)</f>
        <v>27R</v>
      </c>
      <c r="O21" s="82" t="str">
        <f aca="false">CONCATENATE(B21,J21,I21)</f>
        <v>27RBase</v>
      </c>
      <c r="P21" s="82"/>
      <c r="Q21" s="32" t="n">
        <f aca="false">+BA21</f>
        <v>247</v>
      </c>
      <c r="R21" s="32" t="n">
        <f aca="false">+Q21</f>
        <v>247</v>
      </c>
      <c r="S21" s="32"/>
      <c r="T21" s="88" t="n">
        <v>39999</v>
      </c>
      <c r="U21" s="88"/>
      <c r="V21" s="89" t="n">
        <v>247</v>
      </c>
      <c r="W21" s="88" t="n">
        <f aca="false">V21</f>
        <v>247</v>
      </c>
      <c r="X21" s="88" t="n">
        <f aca="false">W21</f>
        <v>247</v>
      </c>
      <c r="Y21" s="88" t="n">
        <f aca="false">X21</f>
        <v>247</v>
      </c>
      <c r="Z21" s="88" t="n">
        <f aca="false">Y21</f>
        <v>247</v>
      </c>
      <c r="AA21" s="88" t="n">
        <f aca="false">Z21</f>
        <v>247</v>
      </c>
      <c r="AB21" s="88" t="n">
        <f aca="false">AA21</f>
        <v>247</v>
      </c>
      <c r="AC21" s="88" t="n">
        <f aca="false">AB21</f>
        <v>247</v>
      </c>
      <c r="AD21" s="88" t="n">
        <f aca="false">AC21</f>
        <v>247</v>
      </c>
      <c r="AE21" s="88" t="n">
        <f aca="false">AD21</f>
        <v>247</v>
      </c>
      <c r="AF21" s="88" t="n">
        <f aca="false">AE21</f>
        <v>247</v>
      </c>
      <c r="AG21" s="88" t="n">
        <f aca="false">AF21</f>
        <v>247</v>
      </c>
      <c r="AH21" s="88" t="n">
        <f aca="false">AG21</f>
        <v>247</v>
      </c>
      <c r="AI21" s="88" t="n">
        <f aca="false">AH21</f>
        <v>247</v>
      </c>
      <c r="AJ21" s="88" t="n">
        <f aca="false">AI21</f>
        <v>247</v>
      </c>
      <c r="AK21" s="88" t="n">
        <f aca="false">AJ21</f>
        <v>247</v>
      </c>
      <c r="AL21" s="88" t="n">
        <f aca="false">AK21</f>
        <v>247</v>
      </c>
      <c r="AM21" s="88" t="n">
        <f aca="false">AL21</f>
        <v>247</v>
      </c>
      <c r="AN21" s="88" t="n">
        <f aca="false">AM21</f>
        <v>247</v>
      </c>
      <c r="AO21" s="88" t="n">
        <f aca="false">AN21</f>
        <v>247</v>
      </c>
      <c r="AP21" s="88" t="n">
        <f aca="false">AO21</f>
        <v>247</v>
      </c>
      <c r="AQ21" s="88" t="n">
        <f aca="false">AP21</f>
        <v>247</v>
      </c>
      <c r="AR21" s="88" t="n">
        <f aca="false">AQ21</f>
        <v>247</v>
      </c>
      <c r="AS21" s="88" t="n">
        <f aca="false">AR21</f>
        <v>247</v>
      </c>
      <c r="AT21" s="88" t="n">
        <f aca="false">AS21</f>
        <v>247</v>
      </c>
      <c r="AU21" s="88" t="n">
        <f aca="false">AT21</f>
        <v>247</v>
      </c>
      <c r="AV21" s="88" t="n">
        <f aca="false">AU21</f>
        <v>247</v>
      </c>
      <c r="AW21" s="88" t="n">
        <f aca="false">AV21</f>
        <v>247</v>
      </c>
      <c r="AX21" s="88" t="n">
        <f aca="false">AW21</f>
        <v>247</v>
      </c>
      <c r="AY21" s="88"/>
      <c r="AZ21" s="88" t="n">
        <f aca="false">SUM(V21:AX21)</f>
        <v>7163</v>
      </c>
      <c r="BA21" s="88" t="n">
        <f aca="false">+AZ21/29</f>
        <v>247</v>
      </c>
      <c r="BB21" s="88" t="n">
        <f aca="false">MAX(V21:AX21)</f>
        <v>247</v>
      </c>
      <c r="BC21" s="88"/>
      <c r="BD21" s="32"/>
      <c r="BE21" s="82"/>
      <c r="BF21" s="82"/>
      <c r="BG21" s="82"/>
      <c r="BH21" s="82"/>
      <c r="BI21" s="82"/>
      <c r="BJ21" s="82"/>
      <c r="BK21" s="82"/>
      <c r="BL21" s="82"/>
      <c r="BM21" s="90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 t="n">
        <v>247</v>
      </c>
      <c r="EG21" s="82" t="s">
        <v>168</v>
      </c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4"/>
      <c r="HG21" s="82"/>
      <c r="HH21" s="84"/>
      <c r="HI21" s="82"/>
      <c r="HJ21" s="32" t="n">
        <f aca="false">SUM(BE21:HI21)-V21</f>
        <v>0</v>
      </c>
      <c r="HK21" s="3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5.75" hidden="false" customHeight="false" outlineLevel="0" collapsed="false">
      <c r="A22" s="82" t="s">
        <v>163</v>
      </c>
      <c r="B22" s="83" t="n">
        <v>27</v>
      </c>
      <c r="C22" s="82"/>
      <c r="D22" s="23" t="n">
        <v>19</v>
      </c>
      <c r="E22" s="82" t="n">
        <v>3</v>
      </c>
      <c r="F22" s="82" t="s">
        <v>164</v>
      </c>
      <c r="G22" s="82" t="s">
        <v>165</v>
      </c>
      <c r="H22" s="85" t="n">
        <v>36521</v>
      </c>
      <c r="I22" s="82" t="s">
        <v>131</v>
      </c>
      <c r="J22" s="82" t="s">
        <v>132</v>
      </c>
      <c r="K22" s="83"/>
      <c r="L22" s="82" t="s">
        <v>135</v>
      </c>
      <c r="M22" s="82"/>
      <c r="N22" s="82" t="str">
        <f aca="false">CONCATENATE(B22,J22)</f>
        <v>27R</v>
      </c>
      <c r="O22" s="82" t="str">
        <f aca="false">CONCATENATE(B22,J22,I22)</f>
        <v>27RBase</v>
      </c>
      <c r="P22" s="82"/>
      <c r="Q22" s="32" t="n">
        <f aca="false">+BA22</f>
        <v>428</v>
      </c>
      <c r="R22" s="32" t="n">
        <f aca="false">+Q22</f>
        <v>428</v>
      </c>
      <c r="S22" s="32"/>
      <c r="T22" s="88" t="n">
        <v>39999</v>
      </c>
      <c r="U22" s="88"/>
      <c r="V22" s="89" t="n">
        <v>428</v>
      </c>
      <c r="W22" s="88" t="n">
        <f aca="false">V22</f>
        <v>428</v>
      </c>
      <c r="X22" s="88" t="n">
        <f aca="false">W22</f>
        <v>428</v>
      </c>
      <c r="Y22" s="88" t="n">
        <f aca="false">X22</f>
        <v>428</v>
      </c>
      <c r="Z22" s="88" t="n">
        <f aca="false">Y22</f>
        <v>428</v>
      </c>
      <c r="AA22" s="88" t="n">
        <f aca="false">Z22</f>
        <v>428</v>
      </c>
      <c r="AB22" s="88" t="n">
        <f aca="false">AA22</f>
        <v>428</v>
      </c>
      <c r="AC22" s="88" t="n">
        <f aca="false">AB22</f>
        <v>428</v>
      </c>
      <c r="AD22" s="88" t="n">
        <f aca="false">AC22</f>
        <v>428</v>
      </c>
      <c r="AE22" s="88" t="n">
        <f aca="false">AD22</f>
        <v>428</v>
      </c>
      <c r="AF22" s="88" t="n">
        <f aca="false">AE22</f>
        <v>428</v>
      </c>
      <c r="AG22" s="88" t="n">
        <f aca="false">AF22</f>
        <v>428</v>
      </c>
      <c r="AH22" s="88" t="n">
        <f aca="false">AG22</f>
        <v>428</v>
      </c>
      <c r="AI22" s="88" t="n">
        <f aca="false">AH22</f>
        <v>428</v>
      </c>
      <c r="AJ22" s="88" t="n">
        <f aca="false">AI22</f>
        <v>428</v>
      </c>
      <c r="AK22" s="88" t="n">
        <f aca="false">AJ22</f>
        <v>428</v>
      </c>
      <c r="AL22" s="88" t="n">
        <f aca="false">AK22</f>
        <v>428</v>
      </c>
      <c r="AM22" s="88" t="n">
        <f aca="false">AL22</f>
        <v>428</v>
      </c>
      <c r="AN22" s="88" t="n">
        <f aca="false">AM22</f>
        <v>428</v>
      </c>
      <c r="AO22" s="88" t="n">
        <f aca="false">AN22</f>
        <v>428</v>
      </c>
      <c r="AP22" s="88" t="n">
        <f aca="false">AO22</f>
        <v>428</v>
      </c>
      <c r="AQ22" s="88" t="n">
        <f aca="false">AP22</f>
        <v>428</v>
      </c>
      <c r="AR22" s="88" t="n">
        <f aca="false">AQ22</f>
        <v>428</v>
      </c>
      <c r="AS22" s="88" t="n">
        <f aca="false">AR22</f>
        <v>428</v>
      </c>
      <c r="AT22" s="88" t="n">
        <f aca="false">AS22</f>
        <v>428</v>
      </c>
      <c r="AU22" s="88" t="n">
        <f aca="false">AT22</f>
        <v>428</v>
      </c>
      <c r="AV22" s="88" t="n">
        <f aca="false">AU22</f>
        <v>428</v>
      </c>
      <c r="AW22" s="88" t="n">
        <f aca="false">AV22</f>
        <v>428</v>
      </c>
      <c r="AX22" s="88" t="n">
        <f aca="false">AW22</f>
        <v>428</v>
      </c>
      <c r="AY22" s="88"/>
      <c r="AZ22" s="88" t="n">
        <f aca="false">SUM(V22:AX22)</f>
        <v>12412</v>
      </c>
      <c r="BA22" s="88" t="n">
        <f aca="false">+AZ22/29</f>
        <v>428</v>
      </c>
      <c r="BB22" s="88" t="n">
        <f aca="false">MAX(V22:AX22)</f>
        <v>428</v>
      </c>
      <c r="BC22" s="88"/>
      <c r="BD22" s="32"/>
      <c r="BE22" s="82"/>
      <c r="BF22" s="82"/>
      <c r="BG22" s="82"/>
      <c r="BH22" s="82"/>
      <c r="BI22" s="82"/>
      <c r="BJ22" s="82"/>
      <c r="BK22" s="82"/>
      <c r="BL22" s="82"/>
      <c r="BM22" s="90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 t="n">
        <v>428</v>
      </c>
      <c r="EG22" s="82" t="s">
        <v>169</v>
      </c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4"/>
      <c r="HG22" s="82"/>
      <c r="HH22" s="84"/>
      <c r="HI22" s="82"/>
      <c r="HJ22" s="32" t="n">
        <f aca="false">SUM(BE22:HI22)-V22</f>
        <v>0</v>
      </c>
      <c r="HK22" s="3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6.5" hidden="false" customHeight="false" outlineLevel="0" collapsed="false">
      <c r="A23" s="82" t="s">
        <v>163</v>
      </c>
      <c r="B23" s="83" t="n">
        <v>27</v>
      </c>
      <c r="C23" s="82"/>
      <c r="D23" s="23" t="n">
        <v>19</v>
      </c>
      <c r="E23" s="82" t="n">
        <v>3</v>
      </c>
      <c r="F23" s="99" t="s">
        <v>170</v>
      </c>
      <c r="G23" s="82" t="s">
        <v>165</v>
      </c>
      <c r="H23" s="85" t="n">
        <v>36521</v>
      </c>
      <c r="I23" s="82" t="s">
        <v>131</v>
      </c>
      <c r="J23" s="82" t="s">
        <v>132</v>
      </c>
      <c r="K23" s="83"/>
      <c r="L23" s="82" t="s">
        <v>135</v>
      </c>
      <c r="M23" s="82"/>
      <c r="N23" s="82" t="str">
        <f aca="false">CONCATENATE(B23,J23)</f>
        <v>27R</v>
      </c>
      <c r="O23" s="82" t="str">
        <f aca="false">CONCATENATE(B23,J23,I23)</f>
        <v>27RBase</v>
      </c>
      <c r="P23" s="82"/>
      <c r="Q23" s="32" t="n">
        <f aca="false">+BA23</f>
        <v>345</v>
      </c>
      <c r="R23" s="32" t="n">
        <f aca="false">+Q23</f>
        <v>345</v>
      </c>
      <c r="S23" s="32"/>
      <c r="T23" s="100" t="n">
        <v>37147</v>
      </c>
      <c r="U23" s="88"/>
      <c r="V23" s="89" t="n">
        <v>345</v>
      </c>
      <c r="W23" s="88" t="n">
        <f aca="false">V23</f>
        <v>345</v>
      </c>
      <c r="X23" s="88" t="n">
        <f aca="false">W23</f>
        <v>345</v>
      </c>
      <c r="Y23" s="88" t="n">
        <f aca="false">X23</f>
        <v>345</v>
      </c>
      <c r="Z23" s="88" t="n">
        <f aca="false">Y23</f>
        <v>345</v>
      </c>
      <c r="AA23" s="88" t="n">
        <f aca="false">Z23</f>
        <v>345</v>
      </c>
      <c r="AB23" s="88" t="n">
        <f aca="false">AA23</f>
        <v>345</v>
      </c>
      <c r="AC23" s="88" t="n">
        <f aca="false">AB23</f>
        <v>345</v>
      </c>
      <c r="AD23" s="88" t="n">
        <f aca="false">AC23</f>
        <v>345</v>
      </c>
      <c r="AE23" s="88" t="n">
        <f aca="false">AD23</f>
        <v>345</v>
      </c>
      <c r="AF23" s="88" t="n">
        <f aca="false">AE23</f>
        <v>345</v>
      </c>
      <c r="AG23" s="88" t="n">
        <f aca="false">AF23</f>
        <v>345</v>
      </c>
      <c r="AH23" s="88" t="n">
        <f aca="false">AG23</f>
        <v>345</v>
      </c>
      <c r="AI23" s="88" t="n">
        <f aca="false">AH23</f>
        <v>345</v>
      </c>
      <c r="AJ23" s="88" t="n">
        <f aca="false">AI23</f>
        <v>345</v>
      </c>
      <c r="AK23" s="88" t="n">
        <f aca="false">AJ23</f>
        <v>345</v>
      </c>
      <c r="AL23" s="88" t="n">
        <f aca="false">AK23</f>
        <v>345</v>
      </c>
      <c r="AM23" s="88" t="n">
        <f aca="false">AL23</f>
        <v>345</v>
      </c>
      <c r="AN23" s="88" t="n">
        <f aca="false">AM23</f>
        <v>345</v>
      </c>
      <c r="AO23" s="88" t="n">
        <f aca="false">AN23</f>
        <v>345</v>
      </c>
      <c r="AP23" s="88" t="n">
        <f aca="false">AO23</f>
        <v>345</v>
      </c>
      <c r="AQ23" s="88" t="n">
        <f aca="false">AP23</f>
        <v>345</v>
      </c>
      <c r="AR23" s="88" t="n">
        <f aca="false">AQ23</f>
        <v>345</v>
      </c>
      <c r="AS23" s="88" t="n">
        <f aca="false">AR23</f>
        <v>345</v>
      </c>
      <c r="AT23" s="88" t="n">
        <f aca="false">AS23</f>
        <v>345</v>
      </c>
      <c r="AU23" s="88" t="n">
        <f aca="false">AT23</f>
        <v>345</v>
      </c>
      <c r="AV23" s="88" t="n">
        <f aca="false">AU23</f>
        <v>345</v>
      </c>
      <c r="AW23" s="88" t="n">
        <f aca="false">AV23</f>
        <v>345</v>
      </c>
      <c r="AX23" s="88" t="n">
        <f aca="false">AW23</f>
        <v>345</v>
      </c>
      <c r="AY23" s="88"/>
      <c r="AZ23" s="88" t="n">
        <f aca="false">SUM(V23:AX23)</f>
        <v>10005</v>
      </c>
      <c r="BA23" s="88" t="n">
        <f aca="false">+AZ23/29</f>
        <v>345</v>
      </c>
      <c r="BB23" s="88" t="n">
        <f aca="false">MAX(V23:AX23)</f>
        <v>345</v>
      </c>
      <c r="BC23" s="88"/>
      <c r="BD23" s="32"/>
      <c r="BE23" s="82"/>
      <c r="BF23" s="82"/>
      <c r="BG23" s="82"/>
      <c r="BH23" s="82"/>
      <c r="BI23" s="82"/>
      <c r="BJ23" s="82"/>
      <c r="BK23" s="82"/>
      <c r="BL23" s="82"/>
      <c r="BM23" s="90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 t="n">
        <v>345</v>
      </c>
      <c r="EG23" s="82" t="s">
        <v>171</v>
      </c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101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4"/>
      <c r="HG23" s="82"/>
      <c r="HH23" s="84"/>
      <c r="HI23" s="82"/>
      <c r="HJ23" s="32" t="n">
        <f aca="false">SUM(BE23:HI23)-V23</f>
        <v>0</v>
      </c>
      <c r="HK23" s="3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6.5" hidden="false" customHeight="false" outlineLevel="0" collapsed="false">
      <c r="A24" s="101" t="s">
        <v>163</v>
      </c>
      <c r="B24" s="102" t="n">
        <v>27</v>
      </c>
      <c r="C24" s="101"/>
      <c r="D24" s="101" t="n">
        <v>16</v>
      </c>
      <c r="E24" s="101" t="n">
        <v>3</v>
      </c>
      <c r="F24" s="101" t="s">
        <v>172</v>
      </c>
      <c r="G24" s="82" t="s">
        <v>165</v>
      </c>
      <c r="H24" s="103" t="n">
        <v>36521</v>
      </c>
      <c r="I24" s="101" t="s">
        <v>131</v>
      </c>
      <c r="J24" s="101" t="s">
        <v>132</v>
      </c>
      <c r="K24" s="102"/>
      <c r="L24" s="101" t="s">
        <v>135</v>
      </c>
      <c r="M24" s="65"/>
      <c r="N24" s="101" t="str">
        <f aca="false">CONCATENATE(B24,J24)</f>
        <v>27R</v>
      </c>
      <c r="O24" s="101" t="str">
        <f aca="false">CONCATENATE(B24,J24,I24)</f>
        <v>27RBase</v>
      </c>
      <c r="P24" s="101"/>
      <c r="Q24" s="24" t="n">
        <f aca="false">+BA24</f>
        <v>154.241379310345</v>
      </c>
      <c r="R24" s="104" t="n">
        <f aca="false">+Q24</f>
        <v>154.241379310345</v>
      </c>
      <c r="S24" s="104"/>
      <c r="T24" s="105" t="n">
        <v>39999</v>
      </c>
      <c r="U24" s="105"/>
      <c r="V24" s="106" t="n">
        <v>209</v>
      </c>
      <c r="W24" s="105" t="n">
        <f aca="false">V24</f>
        <v>209</v>
      </c>
      <c r="X24" s="105" t="n">
        <f aca="false">W24</f>
        <v>209</v>
      </c>
      <c r="Y24" s="105" t="n">
        <v>100</v>
      </c>
      <c r="Z24" s="105" t="n">
        <v>30</v>
      </c>
      <c r="AA24" s="105" t="n">
        <v>100</v>
      </c>
      <c r="AB24" s="105" t="n">
        <v>209</v>
      </c>
      <c r="AC24" s="105" t="n">
        <f aca="false">AB24</f>
        <v>209</v>
      </c>
      <c r="AD24" s="105" t="n">
        <f aca="false">AC24</f>
        <v>209</v>
      </c>
      <c r="AE24" s="105" t="n">
        <f aca="false">AD24</f>
        <v>209</v>
      </c>
      <c r="AF24" s="105" t="n">
        <v>100</v>
      </c>
      <c r="AG24" s="105" t="n">
        <v>30</v>
      </c>
      <c r="AH24" s="105" t="n">
        <v>100</v>
      </c>
      <c r="AI24" s="105" t="n">
        <v>209</v>
      </c>
      <c r="AJ24" s="105" t="n">
        <f aca="false">AI24</f>
        <v>209</v>
      </c>
      <c r="AK24" s="105" t="n">
        <f aca="false">AJ24</f>
        <v>209</v>
      </c>
      <c r="AL24" s="105" t="n">
        <f aca="false">AK24</f>
        <v>209</v>
      </c>
      <c r="AM24" s="105" t="n">
        <v>100</v>
      </c>
      <c r="AN24" s="105" t="n">
        <v>30</v>
      </c>
      <c r="AO24" s="105" t="n">
        <v>100</v>
      </c>
      <c r="AP24" s="105" t="n">
        <v>209</v>
      </c>
      <c r="AQ24" s="105" t="n">
        <f aca="false">AP24</f>
        <v>209</v>
      </c>
      <c r="AR24" s="105" t="n">
        <f aca="false">AQ24</f>
        <v>209</v>
      </c>
      <c r="AS24" s="105" t="n">
        <f aca="false">AR24</f>
        <v>209</v>
      </c>
      <c r="AT24" s="105" t="n">
        <v>100</v>
      </c>
      <c r="AU24" s="105" t="n">
        <v>30</v>
      </c>
      <c r="AV24" s="105" t="n">
        <v>100</v>
      </c>
      <c r="AW24" s="105" t="n">
        <v>209</v>
      </c>
      <c r="AX24" s="105" t="n">
        <f aca="false">AW24</f>
        <v>209</v>
      </c>
      <c r="AY24" s="105"/>
      <c r="AZ24" s="25" t="n">
        <f aca="false">SUM(V24:AX24)</f>
        <v>4473</v>
      </c>
      <c r="BA24" s="107" t="n">
        <f aca="false">+AZ24/29</f>
        <v>154.241379310345</v>
      </c>
      <c r="BB24" s="105" t="n">
        <f aca="false">MAX(V24:AX24)</f>
        <v>209</v>
      </c>
      <c r="BC24" s="105"/>
      <c r="BD24" s="104"/>
      <c r="BE24" s="101"/>
      <c r="BF24" s="101"/>
      <c r="BG24" s="101"/>
      <c r="BH24" s="101"/>
      <c r="BI24" s="101"/>
      <c r="BJ24" s="101"/>
      <c r="BK24" s="101"/>
      <c r="BL24" s="101"/>
      <c r="BM24" s="108"/>
      <c r="BN24" s="101"/>
      <c r="BO24" s="101"/>
      <c r="BP24" s="101"/>
      <c r="BQ24" s="101"/>
      <c r="BR24" s="101"/>
      <c r="BS24" s="101"/>
      <c r="BT24" s="101"/>
      <c r="BU24" s="101" t="s">
        <v>173</v>
      </c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 t="n">
        <v>209</v>
      </c>
      <c r="EG24" s="101" t="s">
        <v>174</v>
      </c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9"/>
      <c r="HG24" s="101"/>
      <c r="HH24" s="109"/>
      <c r="HI24" s="101"/>
      <c r="HJ24" s="104" t="n">
        <f aca="false">SUM(BE24:HI24)-V24</f>
        <v>0</v>
      </c>
      <c r="HK24" s="104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</row>
    <row r="25" customFormat="false" ht="16.5" hidden="false" customHeight="false" outlineLevel="0" collapsed="false">
      <c r="A25" s="101" t="s">
        <v>163</v>
      </c>
      <c r="B25" s="102" t="n">
        <v>27</v>
      </c>
      <c r="C25" s="101"/>
      <c r="D25" s="101" t="n">
        <v>19</v>
      </c>
      <c r="E25" s="101" t="n">
        <v>3</v>
      </c>
      <c r="F25" s="101" t="s">
        <v>172</v>
      </c>
      <c r="G25" s="82" t="s">
        <v>165</v>
      </c>
      <c r="H25" s="103" t="n">
        <v>36521</v>
      </c>
      <c r="I25" s="101" t="s">
        <v>131</v>
      </c>
      <c r="J25" s="101" t="s">
        <v>132</v>
      </c>
      <c r="K25" s="102"/>
      <c r="L25" s="101" t="s">
        <v>135</v>
      </c>
      <c r="M25" s="65"/>
      <c r="N25" s="101" t="str">
        <f aca="false">CONCATENATE(B25,J25)</f>
        <v>27R</v>
      </c>
      <c r="O25" s="101" t="str">
        <f aca="false">CONCATENATE(B25,J25,I25)</f>
        <v>27RBase</v>
      </c>
      <c r="P25" s="101"/>
      <c r="Q25" s="24" t="n">
        <f aca="false">+BA25</f>
        <v>96.2068965517241</v>
      </c>
      <c r="R25" s="104" t="n">
        <f aca="false">+Q25</f>
        <v>96.2068965517241</v>
      </c>
      <c r="S25" s="104"/>
      <c r="T25" s="105" t="n">
        <v>39999</v>
      </c>
      <c r="U25" s="105"/>
      <c r="V25" s="106" t="n">
        <v>114</v>
      </c>
      <c r="W25" s="105" t="n">
        <f aca="false">V25</f>
        <v>114</v>
      </c>
      <c r="X25" s="105" t="n">
        <f aca="false">W25</f>
        <v>114</v>
      </c>
      <c r="Y25" s="105" t="n">
        <f aca="false">X25</f>
        <v>114</v>
      </c>
      <c r="Z25" s="105" t="n">
        <v>35</v>
      </c>
      <c r="AA25" s="105" t="n">
        <v>64</v>
      </c>
      <c r="AB25" s="105" t="n">
        <v>114</v>
      </c>
      <c r="AC25" s="105" t="n">
        <f aca="false">AB25</f>
        <v>114</v>
      </c>
      <c r="AD25" s="105" t="n">
        <f aca="false">AC25</f>
        <v>114</v>
      </c>
      <c r="AE25" s="105" t="n">
        <f aca="false">AD25</f>
        <v>114</v>
      </c>
      <c r="AF25" s="105" t="n">
        <f aca="false">AE25</f>
        <v>114</v>
      </c>
      <c r="AG25" s="105" t="n">
        <v>35</v>
      </c>
      <c r="AH25" s="105" t="n">
        <v>64</v>
      </c>
      <c r="AI25" s="105" t="n">
        <v>114</v>
      </c>
      <c r="AJ25" s="105" t="n">
        <f aca="false">AI25</f>
        <v>114</v>
      </c>
      <c r="AK25" s="105" t="n">
        <f aca="false">AJ25</f>
        <v>114</v>
      </c>
      <c r="AL25" s="105" t="n">
        <f aca="false">AK25</f>
        <v>114</v>
      </c>
      <c r="AM25" s="105" t="n">
        <f aca="false">AL25</f>
        <v>114</v>
      </c>
      <c r="AN25" s="105" t="n">
        <v>35</v>
      </c>
      <c r="AO25" s="105" t="n">
        <v>64</v>
      </c>
      <c r="AP25" s="105" t="n">
        <v>114</v>
      </c>
      <c r="AQ25" s="105" t="n">
        <f aca="false">AP25</f>
        <v>114</v>
      </c>
      <c r="AR25" s="105" t="n">
        <f aca="false">AQ25</f>
        <v>114</v>
      </c>
      <c r="AS25" s="105" t="n">
        <f aca="false">AR25</f>
        <v>114</v>
      </c>
      <c r="AT25" s="105" t="n">
        <f aca="false">AS25</f>
        <v>114</v>
      </c>
      <c r="AU25" s="105" t="n">
        <v>35</v>
      </c>
      <c r="AV25" s="105" t="n">
        <v>64</v>
      </c>
      <c r="AW25" s="105" t="n">
        <v>114</v>
      </c>
      <c r="AX25" s="105" t="n">
        <f aca="false">AW25</f>
        <v>114</v>
      </c>
      <c r="AY25" s="105"/>
      <c r="AZ25" s="25" t="n">
        <f aca="false">SUM(V25:AX25)</f>
        <v>2790</v>
      </c>
      <c r="BA25" s="107" t="n">
        <f aca="false">+AZ25/29</f>
        <v>96.2068965517241</v>
      </c>
      <c r="BB25" s="105" t="n">
        <f aca="false">MAX(V25:AX25)</f>
        <v>114</v>
      </c>
      <c r="BC25" s="105"/>
      <c r="BD25" s="104"/>
      <c r="BE25" s="101"/>
      <c r="BF25" s="101"/>
      <c r="BG25" s="101"/>
      <c r="BH25" s="101"/>
      <c r="BI25" s="101"/>
      <c r="BJ25" s="101"/>
      <c r="BK25" s="101"/>
      <c r="BL25" s="101"/>
      <c r="BM25" s="108"/>
      <c r="BN25" s="101"/>
      <c r="BO25" s="101"/>
      <c r="BP25" s="101"/>
      <c r="BQ25" s="101"/>
      <c r="BR25" s="101"/>
      <c r="BS25" s="101"/>
      <c r="BT25" s="101"/>
      <c r="BU25" s="101" t="s">
        <v>173</v>
      </c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 t="n">
        <v>114</v>
      </c>
      <c r="EG25" s="101" t="s">
        <v>175</v>
      </c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10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9"/>
      <c r="HG25" s="101"/>
      <c r="HH25" s="109"/>
      <c r="HI25" s="101"/>
      <c r="HJ25" s="104" t="n">
        <f aca="false">SUM(BE25:HI25)-V25</f>
        <v>0</v>
      </c>
      <c r="HK25" s="104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</row>
    <row r="26" customFormat="false" ht="15.75" hidden="false" customHeight="false" outlineLevel="0" collapsed="false">
      <c r="A26" s="82" t="s">
        <v>163</v>
      </c>
      <c r="B26" s="83" t="n">
        <v>27</v>
      </c>
      <c r="C26" s="82"/>
      <c r="D26" s="23" t="n">
        <v>19</v>
      </c>
      <c r="E26" s="82" t="n">
        <v>3</v>
      </c>
      <c r="F26" s="111" t="s">
        <v>176</v>
      </c>
      <c r="G26" s="82" t="s">
        <v>177</v>
      </c>
      <c r="H26" s="85" t="n">
        <v>36521</v>
      </c>
      <c r="I26" s="82" t="s">
        <v>131</v>
      </c>
      <c r="J26" s="82" t="s">
        <v>132</v>
      </c>
      <c r="K26" s="83"/>
      <c r="L26" s="82" t="s">
        <v>135</v>
      </c>
      <c r="M26" s="82"/>
      <c r="N26" s="82" t="str">
        <f aca="false">CONCATENATE(B26,J26)</f>
        <v>27R</v>
      </c>
      <c r="O26" s="82" t="str">
        <f aca="false">CONCATENATE(B26,J26,I26)</f>
        <v>27RBase</v>
      </c>
      <c r="P26" s="82"/>
      <c r="Q26" s="32" t="n">
        <f aca="false">+BA26</f>
        <v>194</v>
      </c>
      <c r="R26" s="32" t="n">
        <f aca="false">+Q26</f>
        <v>194</v>
      </c>
      <c r="S26" s="32"/>
      <c r="T26" s="88" t="n">
        <v>39999</v>
      </c>
      <c r="U26" s="88"/>
      <c r="V26" s="89" t="n">
        <v>194</v>
      </c>
      <c r="W26" s="88" t="n">
        <f aca="false">V26</f>
        <v>194</v>
      </c>
      <c r="X26" s="88" t="n">
        <f aca="false">W26</f>
        <v>194</v>
      </c>
      <c r="Y26" s="88" t="n">
        <f aca="false">X26</f>
        <v>194</v>
      </c>
      <c r="Z26" s="88" t="n">
        <f aca="false">Y26</f>
        <v>194</v>
      </c>
      <c r="AA26" s="88" t="n">
        <f aca="false">Z26</f>
        <v>194</v>
      </c>
      <c r="AB26" s="88" t="n">
        <f aca="false">AA26</f>
        <v>194</v>
      </c>
      <c r="AC26" s="88" t="n">
        <f aca="false">AB26</f>
        <v>194</v>
      </c>
      <c r="AD26" s="88" t="n">
        <f aca="false">AC26</f>
        <v>194</v>
      </c>
      <c r="AE26" s="88" t="n">
        <f aca="false">AD26</f>
        <v>194</v>
      </c>
      <c r="AF26" s="88" t="n">
        <f aca="false">AE26</f>
        <v>194</v>
      </c>
      <c r="AG26" s="88" t="n">
        <f aca="false">AF26</f>
        <v>194</v>
      </c>
      <c r="AH26" s="88" t="n">
        <f aca="false">AG26</f>
        <v>194</v>
      </c>
      <c r="AI26" s="88" t="n">
        <f aca="false">AH26</f>
        <v>194</v>
      </c>
      <c r="AJ26" s="88" t="n">
        <f aca="false">AI26</f>
        <v>194</v>
      </c>
      <c r="AK26" s="88" t="n">
        <f aca="false">AJ26</f>
        <v>194</v>
      </c>
      <c r="AL26" s="88" t="n">
        <f aca="false">AK26</f>
        <v>194</v>
      </c>
      <c r="AM26" s="88" t="n">
        <f aca="false">AL26</f>
        <v>194</v>
      </c>
      <c r="AN26" s="88" t="n">
        <f aca="false">AM26</f>
        <v>194</v>
      </c>
      <c r="AO26" s="88" t="n">
        <f aca="false">AN26</f>
        <v>194</v>
      </c>
      <c r="AP26" s="88" t="n">
        <f aca="false">AO26</f>
        <v>194</v>
      </c>
      <c r="AQ26" s="88" t="n">
        <f aca="false">AP26</f>
        <v>194</v>
      </c>
      <c r="AR26" s="88" t="n">
        <f aca="false">AQ26</f>
        <v>194</v>
      </c>
      <c r="AS26" s="88" t="n">
        <f aca="false">AR26</f>
        <v>194</v>
      </c>
      <c r="AT26" s="88" t="n">
        <f aca="false">AS26</f>
        <v>194</v>
      </c>
      <c r="AU26" s="88" t="n">
        <f aca="false">AT26</f>
        <v>194</v>
      </c>
      <c r="AV26" s="88" t="n">
        <f aca="false">AU26</f>
        <v>194</v>
      </c>
      <c r="AW26" s="88" t="n">
        <f aca="false">AV26</f>
        <v>194</v>
      </c>
      <c r="AX26" s="88" t="n">
        <f aca="false">AW26</f>
        <v>194</v>
      </c>
      <c r="AY26" s="88"/>
      <c r="AZ26" s="88" t="n">
        <f aca="false">SUM(V26:AX26)</f>
        <v>5626</v>
      </c>
      <c r="BA26" s="112" t="n">
        <f aca="false">+AZ26/29</f>
        <v>194</v>
      </c>
      <c r="BB26" s="88" t="n">
        <f aca="false">MAX(V26:AX26)</f>
        <v>194</v>
      </c>
      <c r="BC26" s="88"/>
      <c r="BD26" s="32"/>
      <c r="BE26" s="82"/>
      <c r="BF26" s="82"/>
      <c r="BG26" s="82"/>
      <c r="BH26" s="82"/>
      <c r="BI26" s="82"/>
      <c r="BJ26" s="82"/>
      <c r="BK26" s="82"/>
      <c r="BL26" s="82"/>
      <c r="BM26" s="90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4"/>
      <c r="HG26" s="82"/>
      <c r="HH26" s="84"/>
      <c r="HI26" s="82"/>
      <c r="HJ26" s="32" t="n">
        <f aca="false">SUM(BE26:HI26)-V26</f>
        <v>-194</v>
      </c>
      <c r="HK26" s="24" t="s">
        <v>178</v>
      </c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5.75" hidden="false" customHeight="false" outlineLevel="0" collapsed="false">
      <c r="A27" s="110" t="s">
        <v>179</v>
      </c>
      <c r="B27" s="113" t="s">
        <v>180</v>
      </c>
      <c r="C27" s="110"/>
      <c r="D27" s="114" t="n">
        <v>25</v>
      </c>
      <c r="E27" s="110" t="n">
        <v>4</v>
      </c>
      <c r="F27" s="110" t="s">
        <v>181</v>
      </c>
      <c r="G27" s="82" t="s">
        <v>130</v>
      </c>
      <c r="H27" s="115" t="n">
        <v>36336</v>
      </c>
      <c r="I27" s="110" t="s">
        <v>131</v>
      </c>
      <c r="J27" s="110" t="s">
        <v>132</v>
      </c>
      <c r="K27" s="113"/>
      <c r="L27" s="110" t="s">
        <v>133</v>
      </c>
      <c r="M27" s="65" t="s">
        <v>182</v>
      </c>
      <c r="N27" s="110" t="str">
        <f aca="false">CONCATENATE(B27,J27)</f>
        <v>25ER</v>
      </c>
      <c r="O27" s="110" t="str">
        <f aca="false">CONCATENATE(B27,J27,I27)</f>
        <v>25ERBase</v>
      </c>
      <c r="P27" s="110"/>
      <c r="Q27" s="116" t="n">
        <f aca="false">+BA27</f>
        <v>4319</v>
      </c>
      <c r="R27" s="116" t="n">
        <f aca="false">+Q27</f>
        <v>4319</v>
      </c>
      <c r="S27" s="116"/>
      <c r="T27" s="117" t="n">
        <v>37147</v>
      </c>
      <c r="U27" s="117"/>
      <c r="V27" s="118" t="n">
        <v>4319</v>
      </c>
      <c r="W27" s="117" t="n">
        <f aca="false">V27</f>
        <v>4319</v>
      </c>
      <c r="X27" s="117" t="n">
        <f aca="false">W27</f>
        <v>4319</v>
      </c>
      <c r="Y27" s="117" t="n">
        <f aca="false">X27</f>
        <v>4319</v>
      </c>
      <c r="Z27" s="117" t="n">
        <f aca="false">Y27</f>
        <v>4319</v>
      </c>
      <c r="AA27" s="117" t="n">
        <f aca="false">Z27</f>
        <v>4319</v>
      </c>
      <c r="AB27" s="117" t="n">
        <f aca="false">AA27</f>
        <v>4319</v>
      </c>
      <c r="AC27" s="117" t="n">
        <f aca="false">AB27</f>
        <v>4319</v>
      </c>
      <c r="AD27" s="117" t="n">
        <f aca="false">AC27</f>
        <v>4319</v>
      </c>
      <c r="AE27" s="117" t="n">
        <f aca="false">AD27</f>
        <v>4319</v>
      </c>
      <c r="AF27" s="117" t="n">
        <f aca="false">AE27</f>
        <v>4319</v>
      </c>
      <c r="AG27" s="117" t="n">
        <f aca="false">AF27</f>
        <v>4319</v>
      </c>
      <c r="AH27" s="117" t="n">
        <f aca="false">AG27</f>
        <v>4319</v>
      </c>
      <c r="AI27" s="117" t="n">
        <f aca="false">AH27</f>
        <v>4319</v>
      </c>
      <c r="AJ27" s="117" t="n">
        <f aca="false">AI27</f>
        <v>4319</v>
      </c>
      <c r="AK27" s="117" t="n">
        <f aca="false">AJ27</f>
        <v>4319</v>
      </c>
      <c r="AL27" s="117" t="n">
        <f aca="false">AK27</f>
        <v>4319</v>
      </c>
      <c r="AM27" s="117" t="n">
        <f aca="false">AL27</f>
        <v>4319</v>
      </c>
      <c r="AN27" s="117" t="n">
        <f aca="false">AM27</f>
        <v>4319</v>
      </c>
      <c r="AO27" s="117" t="n">
        <f aca="false">AN27</f>
        <v>4319</v>
      </c>
      <c r="AP27" s="117" t="n">
        <f aca="false">AO27</f>
        <v>4319</v>
      </c>
      <c r="AQ27" s="117" t="n">
        <f aca="false">AP27</f>
        <v>4319</v>
      </c>
      <c r="AR27" s="117" t="n">
        <f aca="false">AQ27</f>
        <v>4319</v>
      </c>
      <c r="AS27" s="117" t="n">
        <f aca="false">AR27</f>
        <v>4319</v>
      </c>
      <c r="AT27" s="117" t="n">
        <f aca="false">AS27</f>
        <v>4319</v>
      </c>
      <c r="AU27" s="117" t="n">
        <f aca="false">AT27</f>
        <v>4319</v>
      </c>
      <c r="AV27" s="117" t="n">
        <f aca="false">AU27</f>
        <v>4319</v>
      </c>
      <c r="AW27" s="117" t="n">
        <f aca="false">AV27</f>
        <v>4319</v>
      </c>
      <c r="AX27" s="117" t="n">
        <f aca="false">AW27</f>
        <v>4319</v>
      </c>
      <c r="AY27" s="117"/>
      <c r="AZ27" s="117" t="n">
        <f aca="false">SUM(V27:AX27)</f>
        <v>125251</v>
      </c>
      <c r="BA27" s="119" t="n">
        <f aca="false">+AZ27/29</f>
        <v>4319</v>
      </c>
      <c r="BB27" s="117" t="n">
        <f aca="false">MAX(V27:AX27)</f>
        <v>4319</v>
      </c>
      <c r="BC27" s="117"/>
      <c r="BD27" s="116"/>
      <c r="BE27" s="110"/>
      <c r="BF27" s="110"/>
      <c r="BG27" s="110"/>
      <c r="BH27" s="110"/>
      <c r="BI27" s="110"/>
      <c r="BJ27" s="110"/>
      <c r="BK27" s="110"/>
      <c r="BL27" s="110"/>
      <c r="BM27" s="12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 t="n">
        <v>4319</v>
      </c>
      <c r="FY27" s="110" t="s">
        <v>183</v>
      </c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21"/>
      <c r="HG27" s="110"/>
      <c r="HH27" s="121"/>
      <c r="HI27" s="110"/>
      <c r="HJ27" s="116" t="n">
        <f aca="false">SUM(BE27:HI27)-V27</f>
        <v>0</v>
      </c>
      <c r="HK27" s="116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  <c r="IR27" s="110"/>
      <c r="IS27" s="110"/>
      <c r="IT27" s="110"/>
      <c r="IU27" s="110"/>
      <c r="IV27" s="110"/>
      <c r="IW27" s="110"/>
    </row>
    <row r="28" customFormat="false" ht="15.75" hidden="false" customHeight="false" outlineLevel="0" collapsed="false">
      <c r="A28" s="110" t="s">
        <v>179</v>
      </c>
      <c r="B28" s="113" t="s">
        <v>180</v>
      </c>
      <c r="C28" s="110"/>
      <c r="D28" s="114" t="n">
        <v>25</v>
      </c>
      <c r="E28" s="110" t="n">
        <v>4</v>
      </c>
      <c r="F28" s="110" t="s">
        <v>134</v>
      </c>
      <c r="G28" s="82" t="s">
        <v>130</v>
      </c>
      <c r="H28" s="115" t="n">
        <v>36336</v>
      </c>
      <c r="I28" s="110" t="s">
        <v>131</v>
      </c>
      <c r="J28" s="110" t="s">
        <v>132</v>
      </c>
      <c r="K28" s="113"/>
      <c r="L28" s="110" t="s">
        <v>133</v>
      </c>
      <c r="M28" s="82"/>
      <c r="N28" s="110" t="str">
        <f aca="false">CONCATENATE(B28,J28)</f>
        <v>25ER</v>
      </c>
      <c r="O28" s="110" t="str">
        <f aca="false">CONCATENATE(B28,J28,I28)</f>
        <v>25ERBase</v>
      </c>
      <c r="P28" s="110"/>
      <c r="Q28" s="116" t="n">
        <f aca="false">+BA28</f>
        <v>10065</v>
      </c>
      <c r="R28" s="116" t="n">
        <f aca="false">+Q28</f>
        <v>10065</v>
      </c>
      <c r="S28" s="116"/>
      <c r="T28" s="117" t="n">
        <v>37147</v>
      </c>
      <c r="U28" s="117"/>
      <c r="V28" s="118" t="n">
        <f aca="false">10015+50</f>
        <v>10065</v>
      </c>
      <c r="W28" s="117" t="n">
        <f aca="false">V28</f>
        <v>10065</v>
      </c>
      <c r="X28" s="117" t="n">
        <f aca="false">W28</f>
        <v>10065</v>
      </c>
      <c r="Y28" s="117" t="n">
        <f aca="false">X28</f>
        <v>10065</v>
      </c>
      <c r="Z28" s="117" t="n">
        <f aca="false">Y28</f>
        <v>10065</v>
      </c>
      <c r="AA28" s="117" t="n">
        <f aca="false">Z28</f>
        <v>10065</v>
      </c>
      <c r="AB28" s="117" t="n">
        <f aca="false">AA28</f>
        <v>10065</v>
      </c>
      <c r="AC28" s="117" t="n">
        <f aca="false">AB28</f>
        <v>10065</v>
      </c>
      <c r="AD28" s="117" t="n">
        <f aca="false">AC28</f>
        <v>10065</v>
      </c>
      <c r="AE28" s="117" t="n">
        <f aca="false">AD28</f>
        <v>10065</v>
      </c>
      <c r="AF28" s="117" t="n">
        <f aca="false">AE28</f>
        <v>10065</v>
      </c>
      <c r="AG28" s="117" t="n">
        <f aca="false">AF28</f>
        <v>10065</v>
      </c>
      <c r="AH28" s="117" t="n">
        <f aca="false">AG28</f>
        <v>10065</v>
      </c>
      <c r="AI28" s="117" t="n">
        <f aca="false">AH28</f>
        <v>10065</v>
      </c>
      <c r="AJ28" s="117" t="n">
        <f aca="false">AI28</f>
        <v>10065</v>
      </c>
      <c r="AK28" s="117" t="n">
        <f aca="false">AJ28</f>
        <v>10065</v>
      </c>
      <c r="AL28" s="117" t="n">
        <f aca="false">AK28</f>
        <v>10065</v>
      </c>
      <c r="AM28" s="117" t="n">
        <f aca="false">AL28</f>
        <v>10065</v>
      </c>
      <c r="AN28" s="117" t="n">
        <f aca="false">AM28</f>
        <v>10065</v>
      </c>
      <c r="AO28" s="117" t="n">
        <f aca="false">AN28</f>
        <v>10065</v>
      </c>
      <c r="AP28" s="117" t="n">
        <f aca="false">AO28</f>
        <v>10065</v>
      </c>
      <c r="AQ28" s="117" t="n">
        <f aca="false">AP28</f>
        <v>10065</v>
      </c>
      <c r="AR28" s="117" t="n">
        <f aca="false">AQ28</f>
        <v>10065</v>
      </c>
      <c r="AS28" s="117" t="n">
        <f aca="false">AR28</f>
        <v>10065</v>
      </c>
      <c r="AT28" s="117" t="n">
        <f aca="false">AS28</f>
        <v>10065</v>
      </c>
      <c r="AU28" s="117" t="n">
        <f aca="false">AT28</f>
        <v>10065</v>
      </c>
      <c r="AV28" s="117" t="n">
        <f aca="false">AU28</f>
        <v>10065</v>
      </c>
      <c r="AW28" s="117" t="n">
        <f aca="false">AV28</f>
        <v>10065</v>
      </c>
      <c r="AX28" s="117" t="n">
        <f aca="false">AW28</f>
        <v>10065</v>
      </c>
      <c r="AY28" s="117"/>
      <c r="AZ28" s="117" t="n">
        <f aca="false">SUM(V28:AX28)</f>
        <v>291885</v>
      </c>
      <c r="BA28" s="119" t="n">
        <f aca="false">+AZ28/29</f>
        <v>10065</v>
      </c>
      <c r="BB28" s="117" t="n">
        <f aca="false">MAX(V28:AX28)</f>
        <v>10065</v>
      </c>
      <c r="BC28" s="117"/>
      <c r="BD28" s="116"/>
      <c r="BE28" s="110"/>
      <c r="BF28" s="110"/>
      <c r="BG28" s="110"/>
      <c r="BH28" s="110"/>
      <c r="BI28" s="110" t="n">
        <f aca="false">8986-799</f>
        <v>8187</v>
      </c>
      <c r="BJ28" s="110"/>
      <c r="BK28" s="110"/>
      <c r="BL28" s="110"/>
      <c r="BM28" s="12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 t="s">
        <v>184</v>
      </c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 t="s">
        <v>185</v>
      </c>
      <c r="FX28" s="110" t="n">
        <v>38</v>
      </c>
      <c r="FY28" s="110" t="s">
        <v>186</v>
      </c>
      <c r="FZ28" s="110"/>
      <c r="GA28" s="110"/>
      <c r="GB28" s="110" t="n">
        <v>799</v>
      </c>
      <c r="GC28" s="110" t="s">
        <v>187</v>
      </c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21"/>
      <c r="HG28" s="110"/>
      <c r="HH28" s="121" t="n">
        <v>1041</v>
      </c>
      <c r="HI28" s="110" t="s">
        <v>188</v>
      </c>
      <c r="HJ28" s="116" t="n">
        <f aca="false">SUM(BE28:HI28)-V28</f>
        <v>0</v>
      </c>
      <c r="HK28" s="116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</row>
    <row r="29" customFormat="false" ht="15.75" hidden="false" customHeight="false" outlineLevel="0" collapsed="false">
      <c r="A29" s="110" t="s">
        <v>179</v>
      </c>
      <c r="B29" s="113" t="s">
        <v>180</v>
      </c>
      <c r="C29" s="110"/>
      <c r="D29" s="114" t="n">
        <v>25</v>
      </c>
      <c r="E29" s="110" t="n">
        <v>4</v>
      </c>
      <c r="F29" s="110" t="s">
        <v>189</v>
      </c>
      <c r="G29" s="82" t="s">
        <v>130</v>
      </c>
      <c r="H29" s="115" t="n">
        <v>36336</v>
      </c>
      <c r="I29" s="110" t="s">
        <v>131</v>
      </c>
      <c r="J29" s="110" t="s">
        <v>132</v>
      </c>
      <c r="K29" s="113"/>
      <c r="L29" s="110" t="s">
        <v>133</v>
      </c>
      <c r="M29" s="82"/>
      <c r="N29" s="110" t="str">
        <f aca="false">CONCATENATE(B29,J29)</f>
        <v>25ER</v>
      </c>
      <c r="O29" s="110" t="str">
        <f aca="false">CONCATENATE(B29,J29,I29)</f>
        <v>25ERBase</v>
      </c>
      <c r="P29" s="110"/>
      <c r="Q29" s="116" t="n">
        <f aca="false">+BA29</f>
        <v>400</v>
      </c>
      <c r="R29" s="116" t="n">
        <f aca="false">+Q29</f>
        <v>400</v>
      </c>
      <c r="S29" s="116"/>
      <c r="T29" s="117" t="n">
        <v>37147</v>
      </c>
      <c r="U29" s="117"/>
      <c r="V29" s="118" t="n">
        <v>400</v>
      </c>
      <c r="W29" s="117" t="n">
        <f aca="false">V29</f>
        <v>400</v>
      </c>
      <c r="X29" s="117" t="n">
        <f aca="false">W29</f>
        <v>400</v>
      </c>
      <c r="Y29" s="117" t="n">
        <f aca="false">X29</f>
        <v>400</v>
      </c>
      <c r="Z29" s="117" t="n">
        <f aca="false">Y29</f>
        <v>400</v>
      </c>
      <c r="AA29" s="117" t="n">
        <f aca="false">Z29</f>
        <v>400</v>
      </c>
      <c r="AB29" s="117" t="n">
        <f aca="false">AA29</f>
        <v>400</v>
      </c>
      <c r="AC29" s="117" t="n">
        <f aca="false">AB29</f>
        <v>400</v>
      </c>
      <c r="AD29" s="117" t="n">
        <f aca="false">AC29</f>
        <v>400</v>
      </c>
      <c r="AE29" s="117" t="n">
        <f aca="false">AD29</f>
        <v>400</v>
      </c>
      <c r="AF29" s="117" t="n">
        <f aca="false">AE29</f>
        <v>400</v>
      </c>
      <c r="AG29" s="117" t="n">
        <f aca="false">AF29</f>
        <v>400</v>
      </c>
      <c r="AH29" s="117" t="n">
        <f aca="false">AG29</f>
        <v>400</v>
      </c>
      <c r="AI29" s="117" t="n">
        <f aca="false">AH29</f>
        <v>400</v>
      </c>
      <c r="AJ29" s="117" t="n">
        <f aca="false">AI29</f>
        <v>400</v>
      </c>
      <c r="AK29" s="117" t="n">
        <f aca="false">AJ29</f>
        <v>400</v>
      </c>
      <c r="AL29" s="117" t="n">
        <f aca="false">AK29</f>
        <v>400</v>
      </c>
      <c r="AM29" s="117" t="n">
        <f aca="false">AL29</f>
        <v>400</v>
      </c>
      <c r="AN29" s="117" t="n">
        <f aca="false">AM29</f>
        <v>400</v>
      </c>
      <c r="AO29" s="117" t="n">
        <f aca="false">AN29</f>
        <v>400</v>
      </c>
      <c r="AP29" s="117" t="n">
        <f aca="false">AO29</f>
        <v>400</v>
      </c>
      <c r="AQ29" s="117" t="n">
        <f aca="false">AP29</f>
        <v>400</v>
      </c>
      <c r="AR29" s="117" t="n">
        <f aca="false">AQ29</f>
        <v>400</v>
      </c>
      <c r="AS29" s="117" t="n">
        <f aca="false">AR29</f>
        <v>400</v>
      </c>
      <c r="AT29" s="117" t="n">
        <f aca="false">AS29</f>
        <v>400</v>
      </c>
      <c r="AU29" s="117" t="n">
        <f aca="false">AT29</f>
        <v>400</v>
      </c>
      <c r="AV29" s="117" t="n">
        <f aca="false">AU29</f>
        <v>400</v>
      </c>
      <c r="AW29" s="117" t="n">
        <f aca="false">AV29</f>
        <v>400</v>
      </c>
      <c r="AX29" s="117" t="n">
        <f aca="false">AW29</f>
        <v>400</v>
      </c>
      <c r="AY29" s="117"/>
      <c r="AZ29" s="117" t="n">
        <f aca="false">SUM(V29:AX29)</f>
        <v>11600</v>
      </c>
      <c r="BA29" s="119" t="n">
        <f aca="false">+AZ29/29</f>
        <v>400</v>
      </c>
      <c r="BB29" s="117" t="n">
        <f aca="false">MAX(V29:AX29)</f>
        <v>400</v>
      </c>
      <c r="BC29" s="117"/>
      <c r="BD29" s="116"/>
      <c r="BE29" s="110"/>
      <c r="BF29" s="110"/>
      <c r="BG29" s="110"/>
      <c r="BH29" s="110"/>
      <c r="BI29" s="110"/>
      <c r="BJ29" s="110"/>
      <c r="BK29" s="110"/>
      <c r="BL29" s="110"/>
      <c r="BM29" s="12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21"/>
      <c r="HG29" s="110"/>
      <c r="HH29" s="121"/>
      <c r="HI29" s="110"/>
      <c r="HJ29" s="116" t="n">
        <f aca="false">SUM(BE29:HI29)-V29</f>
        <v>-400</v>
      </c>
      <c r="HK29" s="122" t="s">
        <v>190</v>
      </c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  <c r="IW29" s="110"/>
    </row>
    <row r="30" customFormat="false" ht="15.75" hidden="false" customHeight="false" outlineLevel="0" collapsed="false">
      <c r="A30" s="110" t="s">
        <v>179</v>
      </c>
      <c r="B30" s="113" t="s">
        <v>180</v>
      </c>
      <c r="C30" s="110"/>
      <c r="D30" s="114" t="n">
        <v>25</v>
      </c>
      <c r="E30" s="110" t="n">
        <v>4</v>
      </c>
      <c r="F30" s="110" t="s">
        <v>191</v>
      </c>
      <c r="G30" s="82" t="s">
        <v>192</v>
      </c>
      <c r="H30" s="115" t="n">
        <v>36495</v>
      </c>
      <c r="I30" s="110" t="s">
        <v>131</v>
      </c>
      <c r="J30" s="110" t="s">
        <v>146</v>
      </c>
      <c r="K30" s="113"/>
      <c r="L30" s="110" t="s">
        <v>133</v>
      </c>
      <c r="M30" s="65"/>
      <c r="N30" s="110" t="str">
        <f aca="false">CONCATENATE(B30,J30)</f>
        <v>25EW</v>
      </c>
      <c r="O30" s="110" t="str">
        <f aca="false">CONCATENATE(B30,J30,I30)</f>
        <v>25EWBase</v>
      </c>
      <c r="P30" s="110"/>
      <c r="Q30" s="116" t="n">
        <f aca="false">+BA30</f>
        <v>70</v>
      </c>
      <c r="R30" s="116" t="n">
        <f aca="false">+Q30</f>
        <v>70</v>
      </c>
      <c r="S30" s="116"/>
      <c r="T30" s="117" t="n">
        <v>37147</v>
      </c>
      <c r="U30" s="117"/>
      <c r="V30" s="118" t="n">
        <v>70</v>
      </c>
      <c r="W30" s="117" t="n">
        <f aca="false">V30</f>
        <v>70</v>
      </c>
      <c r="X30" s="117" t="n">
        <f aca="false">W30</f>
        <v>70</v>
      </c>
      <c r="Y30" s="117" t="n">
        <f aca="false">X30</f>
        <v>70</v>
      </c>
      <c r="Z30" s="117" t="n">
        <f aca="false">Y30</f>
        <v>70</v>
      </c>
      <c r="AA30" s="117" t="n">
        <f aca="false">Z30</f>
        <v>70</v>
      </c>
      <c r="AB30" s="117" t="n">
        <f aca="false">AA30</f>
        <v>70</v>
      </c>
      <c r="AC30" s="117" t="n">
        <f aca="false">AB30</f>
        <v>70</v>
      </c>
      <c r="AD30" s="117" t="n">
        <f aca="false">AC30</f>
        <v>70</v>
      </c>
      <c r="AE30" s="117" t="n">
        <f aca="false">AD30</f>
        <v>70</v>
      </c>
      <c r="AF30" s="117" t="n">
        <f aca="false">AE30</f>
        <v>70</v>
      </c>
      <c r="AG30" s="117" t="n">
        <f aca="false">AF30</f>
        <v>70</v>
      </c>
      <c r="AH30" s="117" t="n">
        <f aca="false">AG30</f>
        <v>70</v>
      </c>
      <c r="AI30" s="117" t="n">
        <f aca="false">AH30</f>
        <v>70</v>
      </c>
      <c r="AJ30" s="117" t="n">
        <f aca="false">AI30</f>
        <v>70</v>
      </c>
      <c r="AK30" s="117" t="n">
        <f aca="false">AJ30</f>
        <v>70</v>
      </c>
      <c r="AL30" s="117" t="n">
        <f aca="false">AK30</f>
        <v>70</v>
      </c>
      <c r="AM30" s="117" t="n">
        <f aca="false">AL30</f>
        <v>70</v>
      </c>
      <c r="AN30" s="117" t="n">
        <f aca="false">AM30</f>
        <v>70</v>
      </c>
      <c r="AO30" s="117" t="n">
        <f aca="false">AN30</f>
        <v>70</v>
      </c>
      <c r="AP30" s="117" t="n">
        <f aca="false">AO30</f>
        <v>70</v>
      </c>
      <c r="AQ30" s="117" t="n">
        <f aca="false">AP30</f>
        <v>70</v>
      </c>
      <c r="AR30" s="117" t="n">
        <f aca="false">AQ30</f>
        <v>70</v>
      </c>
      <c r="AS30" s="117" t="n">
        <f aca="false">AR30</f>
        <v>70</v>
      </c>
      <c r="AT30" s="117" t="n">
        <f aca="false">AS30</f>
        <v>70</v>
      </c>
      <c r="AU30" s="117" t="n">
        <f aca="false">AT30</f>
        <v>70</v>
      </c>
      <c r="AV30" s="117" t="n">
        <f aca="false">AU30</f>
        <v>70</v>
      </c>
      <c r="AW30" s="117" t="n">
        <f aca="false">AV30</f>
        <v>70</v>
      </c>
      <c r="AX30" s="117" t="n">
        <f aca="false">AW30</f>
        <v>70</v>
      </c>
      <c r="AY30" s="117"/>
      <c r="AZ30" s="117" t="n">
        <f aca="false">SUM(V30:AX30)</f>
        <v>2030</v>
      </c>
      <c r="BA30" s="119" t="n">
        <f aca="false">+AZ30/29</f>
        <v>70</v>
      </c>
      <c r="BB30" s="117" t="n">
        <f aca="false">MAX(V30:AX30)</f>
        <v>70</v>
      </c>
      <c r="BC30" s="117"/>
      <c r="BD30" s="116"/>
      <c r="BE30" s="110"/>
      <c r="BF30" s="110"/>
      <c r="BG30" s="110"/>
      <c r="BH30" s="110"/>
      <c r="BI30" s="110"/>
      <c r="BJ30" s="110"/>
      <c r="BK30" s="110"/>
      <c r="BL30" s="110"/>
      <c r="BM30" s="12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 t="n">
        <v>70</v>
      </c>
      <c r="FY30" s="110" t="s">
        <v>193</v>
      </c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21"/>
      <c r="HG30" s="110"/>
      <c r="HH30" s="121"/>
      <c r="HI30" s="110"/>
      <c r="HJ30" s="116" t="n">
        <f aca="false">SUM(BE30:HI30)-V30</f>
        <v>0</v>
      </c>
      <c r="HK30" s="116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  <c r="IW30" s="110"/>
    </row>
    <row r="31" customFormat="false" ht="15.75" hidden="false" customHeight="false" outlineLevel="0" collapsed="false">
      <c r="A31" s="110" t="s">
        <v>194</v>
      </c>
      <c r="B31" s="113" t="s">
        <v>195</v>
      </c>
      <c r="C31" s="110"/>
      <c r="D31" s="114" t="n">
        <v>25</v>
      </c>
      <c r="E31" s="110" t="n">
        <v>4</v>
      </c>
      <c r="F31" s="110" t="s">
        <v>134</v>
      </c>
      <c r="G31" s="82" t="s">
        <v>161</v>
      </c>
      <c r="H31" s="115" t="n">
        <v>36336</v>
      </c>
      <c r="I31" s="110" t="s">
        <v>131</v>
      </c>
      <c r="J31" s="110" t="s">
        <v>132</v>
      </c>
      <c r="K31" s="113"/>
      <c r="L31" s="110" t="s">
        <v>133</v>
      </c>
      <c r="M31" s="65"/>
      <c r="N31" s="110" t="str">
        <f aca="false">CONCATENATE(B31,J31)</f>
        <v>19ER</v>
      </c>
      <c r="O31" s="110" t="str">
        <f aca="false">CONCATENATE(B31,J31,I31)</f>
        <v>19ERBase</v>
      </c>
      <c r="P31" s="110"/>
      <c r="Q31" s="116" t="n">
        <f aca="false">+BA31</f>
        <v>4011</v>
      </c>
      <c r="R31" s="116" t="n">
        <f aca="false">+Q31</f>
        <v>4011</v>
      </c>
      <c r="S31" s="116"/>
      <c r="T31" s="117" t="n">
        <v>37147</v>
      </c>
      <c r="U31" s="117"/>
      <c r="V31" s="118" t="n">
        <v>4011</v>
      </c>
      <c r="W31" s="117" t="n">
        <f aca="false">V31</f>
        <v>4011</v>
      </c>
      <c r="X31" s="117" t="n">
        <f aca="false">W31</f>
        <v>4011</v>
      </c>
      <c r="Y31" s="117" t="n">
        <f aca="false">X31</f>
        <v>4011</v>
      </c>
      <c r="Z31" s="117" t="n">
        <f aca="false">Y31</f>
        <v>4011</v>
      </c>
      <c r="AA31" s="117" t="n">
        <f aca="false">Z31</f>
        <v>4011</v>
      </c>
      <c r="AB31" s="117" t="n">
        <f aca="false">AA31</f>
        <v>4011</v>
      </c>
      <c r="AC31" s="117" t="n">
        <f aca="false">AB31</f>
        <v>4011</v>
      </c>
      <c r="AD31" s="117" t="n">
        <f aca="false">AC31</f>
        <v>4011</v>
      </c>
      <c r="AE31" s="117" t="n">
        <f aca="false">AD31</f>
        <v>4011</v>
      </c>
      <c r="AF31" s="117" t="n">
        <f aca="false">AE31</f>
        <v>4011</v>
      </c>
      <c r="AG31" s="117" t="n">
        <f aca="false">AF31</f>
        <v>4011</v>
      </c>
      <c r="AH31" s="117" t="n">
        <f aca="false">AG31</f>
        <v>4011</v>
      </c>
      <c r="AI31" s="117" t="n">
        <f aca="false">AH31</f>
        <v>4011</v>
      </c>
      <c r="AJ31" s="117" t="n">
        <f aca="false">AI31</f>
        <v>4011</v>
      </c>
      <c r="AK31" s="117" t="n">
        <f aca="false">AJ31</f>
        <v>4011</v>
      </c>
      <c r="AL31" s="117" t="n">
        <f aca="false">AK31</f>
        <v>4011</v>
      </c>
      <c r="AM31" s="117" t="n">
        <f aca="false">AL31</f>
        <v>4011</v>
      </c>
      <c r="AN31" s="117" t="n">
        <f aca="false">AM31</f>
        <v>4011</v>
      </c>
      <c r="AO31" s="117" t="n">
        <f aca="false">AN31</f>
        <v>4011</v>
      </c>
      <c r="AP31" s="117" t="n">
        <f aca="false">AO31</f>
        <v>4011</v>
      </c>
      <c r="AQ31" s="117" t="n">
        <f aca="false">AP31</f>
        <v>4011</v>
      </c>
      <c r="AR31" s="117" t="n">
        <f aca="false">AQ31</f>
        <v>4011</v>
      </c>
      <c r="AS31" s="117" t="n">
        <f aca="false">AR31</f>
        <v>4011</v>
      </c>
      <c r="AT31" s="117" t="n">
        <f aca="false">AS31</f>
        <v>4011</v>
      </c>
      <c r="AU31" s="117" t="n">
        <f aca="false">AT31</f>
        <v>4011</v>
      </c>
      <c r="AV31" s="117" t="n">
        <f aca="false">AU31</f>
        <v>4011</v>
      </c>
      <c r="AW31" s="117" t="n">
        <f aca="false">AV31</f>
        <v>4011</v>
      </c>
      <c r="AX31" s="117" t="n">
        <f aca="false">AW31</f>
        <v>4011</v>
      </c>
      <c r="AY31" s="117"/>
      <c r="AZ31" s="117" t="n">
        <f aca="false">SUM(V31:AX31)</f>
        <v>116319</v>
      </c>
      <c r="BA31" s="119" t="n">
        <f aca="false">+AZ31/29</f>
        <v>4011</v>
      </c>
      <c r="BB31" s="117" t="n">
        <f aca="false">MAX(V31:AX31)</f>
        <v>4011</v>
      </c>
      <c r="BC31" s="117"/>
      <c r="BD31" s="116"/>
      <c r="BE31" s="110"/>
      <c r="BF31" s="110"/>
      <c r="BG31" s="110"/>
      <c r="BH31" s="110"/>
      <c r="BI31" s="110" t="n">
        <v>2996</v>
      </c>
      <c r="BJ31" s="110"/>
      <c r="BK31" s="110"/>
      <c r="BL31" s="110"/>
      <c r="BM31" s="12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 t="n">
        <v>4</v>
      </c>
      <c r="EA31" s="110" t="s">
        <v>196</v>
      </c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 t="s">
        <v>197</v>
      </c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21"/>
      <c r="HG31" s="110"/>
      <c r="HH31" s="121" t="n">
        <v>1011</v>
      </c>
      <c r="HI31" s="110" t="s">
        <v>154</v>
      </c>
      <c r="HJ31" s="116" t="n">
        <f aca="false">SUM(BE31:HI31)-V31</f>
        <v>0</v>
      </c>
      <c r="HK31" s="116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  <c r="IW31" s="110"/>
    </row>
    <row r="32" customFormat="false" ht="15.75" hidden="false" customHeight="false" outlineLevel="0" collapsed="false">
      <c r="A32" s="110" t="s">
        <v>194</v>
      </c>
      <c r="B32" s="113" t="s">
        <v>195</v>
      </c>
      <c r="C32" s="110"/>
      <c r="D32" s="114" t="n">
        <v>25</v>
      </c>
      <c r="E32" s="110" t="n">
        <v>4</v>
      </c>
      <c r="F32" s="110" t="s">
        <v>181</v>
      </c>
      <c r="G32" s="82" t="s">
        <v>161</v>
      </c>
      <c r="H32" s="115" t="n">
        <v>36336</v>
      </c>
      <c r="I32" s="110" t="s">
        <v>131</v>
      </c>
      <c r="J32" s="110" t="s">
        <v>132</v>
      </c>
      <c r="K32" s="113"/>
      <c r="L32" s="110" t="s">
        <v>133</v>
      </c>
      <c r="M32" s="65"/>
      <c r="N32" s="110" t="str">
        <f aca="false">CONCATENATE(B32,J32)</f>
        <v>19ER</v>
      </c>
      <c r="O32" s="110" t="str">
        <f aca="false">CONCATENATE(B32,J32,I32)</f>
        <v>19ERBase</v>
      </c>
      <c r="P32" s="110"/>
      <c r="Q32" s="116" t="n">
        <f aca="false">+BA32</f>
        <v>186</v>
      </c>
      <c r="R32" s="116" t="n">
        <f aca="false">+Q32</f>
        <v>186</v>
      </c>
      <c r="S32" s="116"/>
      <c r="T32" s="117" t="n">
        <v>37147</v>
      </c>
      <c r="U32" s="117"/>
      <c r="V32" s="118" t="n">
        <v>186</v>
      </c>
      <c r="W32" s="117" t="n">
        <f aca="false">V32</f>
        <v>186</v>
      </c>
      <c r="X32" s="117" t="n">
        <f aca="false">W32</f>
        <v>186</v>
      </c>
      <c r="Y32" s="117" t="n">
        <f aca="false">X32</f>
        <v>186</v>
      </c>
      <c r="Z32" s="117" t="n">
        <f aca="false">Y32</f>
        <v>186</v>
      </c>
      <c r="AA32" s="117" t="n">
        <f aca="false">Z32</f>
        <v>186</v>
      </c>
      <c r="AB32" s="117" t="n">
        <f aca="false">AA32</f>
        <v>186</v>
      </c>
      <c r="AC32" s="117" t="n">
        <f aca="false">AB32</f>
        <v>186</v>
      </c>
      <c r="AD32" s="117" t="n">
        <f aca="false">AC32</f>
        <v>186</v>
      </c>
      <c r="AE32" s="117" t="n">
        <f aca="false">AD32</f>
        <v>186</v>
      </c>
      <c r="AF32" s="117" t="n">
        <f aca="false">AE32</f>
        <v>186</v>
      </c>
      <c r="AG32" s="117" t="n">
        <f aca="false">AF32</f>
        <v>186</v>
      </c>
      <c r="AH32" s="117" t="n">
        <f aca="false">AG32</f>
        <v>186</v>
      </c>
      <c r="AI32" s="117" t="n">
        <f aca="false">AH32</f>
        <v>186</v>
      </c>
      <c r="AJ32" s="117" t="n">
        <f aca="false">AI32</f>
        <v>186</v>
      </c>
      <c r="AK32" s="117" t="n">
        <f aca="false">AJ32</f>
        <v>186</v>
      </c>
      <c r="AL32" s="117" t="n">
        <f aca="false">AK32</f>
        <v>186</v>
      </c>
      <c r="AM32" s="117" t="n">
        <f aca="false">AL32</f>
        <v>186</v>
      </c>
      <c r="AN32" s="117" t="n">
        <f aca="false">AM32</f>
        <v>186</v>
      </c>
      <c r="AO32" s="117" t="n">
        <f aca="false">AN32</f>
        <v>186</v>
      </c>
      <c r="AP32" s="117" t="n">
        <f aca="false">AO32</f>
        <v>186</v>
      </c>
      <c r="AQ32" s="117" t="n">
        <f aca="false">AP32</f>
        <v>186</v>
      </c>
      <c r="AR32" s="117" t="n">
        <f aca="false">AQ32</f>
        <v>186</v>
      </c>
      <c r="AS32" s="117" t="n">
        <f aca="false">AR32</f>
        <v>186</v>
      </c>
      <c r="AT32" s="117" t="n">
        <f aca="false">AS32</f>
        <v>186</v>
      </c>
      <c r="AU32" s="117" t="n">
        <f aca="false">AT32</f>
        <v>186</v>
      </c>
      <c r="AV32" s="117" t="n">
        <f aca="false">AU32</f>
        <v>186</v>
      </c>
      <c r="AW32" s="117" t="n">
        <f aca="false">AV32</f>
        <v>186</v>
      </c>
      <c r="AX32" s="117" t="n">
        <f aca="false">AW32</f>
        <v>186</v>
      </c>
      <c r="AY32" s="117"/>
      <c r="AZ32" s="117" t="n">
        <f aca="false">SUM(V32:AX32)</f>
        <v>5394</v>
      </c>
      <c r="BA32" s="119" t="n">
        <f aca="false">+AZ32/29</f>
        <v>186</v>
      </c>
      <c r="BB32" s="117" t="n">
        <f aca="false">MAX(V32:AX32)</f>
        <v>186</v>
      </c>
      <c r="BC32" s="117"/>
      <c r="BD32" s="116"/>
      <c r="BE32" s="110"/>
      <c r="BF32" s="110"/>
      <c r="BG32" s="110"/>
      <c r="BH32" s="110"/>
      <c r="BI32" s="110"/>
      <c r="BJ32" s="110"/>
      <c r="BK32" s="110"/>
      <c r="BL32" s="110"/>
      <c r="BM32" s="12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 t="n">
        <v>1</v>
      </c>
      <c r="CC32" s="110" t="s">
        <v>198</v>
      </c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 t="n">
        <v>13</v>
      </c>
      <c r="DK32" s="110" t="s">
        <v>198</v>
      </c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 t="n">
        <v>88</v>
      </c>
      <c r="EA32" s="110" t="s">
        <v>199</v>
      </c>
      <c r="EB32" s="110"/>
      <c r="EC32" s="110"/>
      <c r="ED32" s="110"/>
      <c r="EE32" s="110"/>
      <c r="EF32" s="110"/>
      <c r="EG32" s="110"/>
      <c r="EH32" s="110"/>
      <c r="EI32" s="110"/>
      <c r="EJ32" s="110" t="n">
        <v>1</v>
      </c>
      <c r="EK32" s="110" t="s">
        <v>197</v>
      </c>
      <c r="EL32" s="110"/>
      <c r="EM32" s="110"/>
      <c r="EN32" s="110"/>
      <c r="EO32" s="110"/>
      <c r="EP32" s="110"/>
      <c r="EQ32" s="110"/>
      <c r="ER32" s="110" t="n">
        <v>34</v>
      </c>
      <c r="ES32" s="110" t="s">
        <v>197</v>
      </c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 t="n">
        <v>10</v>
      </c>
      <c r="FE32" s="110" t="s">
        <v>200</v>
      </c>
      <c r="FF32" s="110"/>
      <c r="FG32" s="110"/>
      <c r="FH32" s="110" t="n">
        <v>38</v>
      </c>
      <c r="FI32" s="110" t="s">
        <v>201</v>
      </c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 t="n">
        <v>1</v>
      </c>
      <c r="GU32" s="110" t="s">
        <v>193</v>
      </c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21"/>
      <c r="HG32" s="110"/>
      <c r="HH32" s="121"/>
      <c r="HI32" s="110"/>
      <c r="HJ32" s="116" t="n">
        <f aca="false">SUM(BE32:HI32)-V32</f>
        <v>0</v>
      </c>
      <c r="HK32" s="116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  <c r="IR32" s="110"/>
      <c r="IS32" s="110"/>
      <c r="IT32" s="110"/>
      <c r="IU32" s="110"/>
      <c r="IV32" s="110"/>
      <c r="IW32" s="110"/>
    </row>
    <row r="33" customFormat="false" ht="15.75" hidden="false" customHeight="false" outlineLevel="0" collapsed="false">
      <c r="A33" s="110" t="s">
        <v>202</v>
      </c>
      <c r="B33" s="113" t="n">
        <v>56</v>
      </c>
      <c r="C33" s="110"/>
      <c r="D33" s="114"/>
      <c r="E33" s="110" t="n">
        <v>4</v>
      </c>
      <c r="F33" s="110" t="s">
        <v>203</v>
      </c>
      <c r="G33" s="82" t="s">
        <v>204</v>
      </c>
      <c r="H33" s="115" t="n">
        <v>36336</v>
      </c>
      <c r="I33" s="110" t="s">
        <v>131</v>
      </c>
      <c r="J33" s="110" t="s">
        <v>146</v>
      </c>
      <c r="K33" s="113"/>
      <c r="L33" s="110" t="s">
        <v>133</v>
      </c>
      <c r="M33" s="82"/>
      <c r="N33" s="110" t="str">
        <f aca="false">CONCATENATE(B33,J33)</f>
        <v>56W</v>
      </c>
      <c r="O33" s="110" t="str">
        <f aca="false">CONCATENATE(B33,J33,I33)</f>
        <v>56WBase</v>
      </c>
      <c r="P33" s="110"/>
      <c r="Q33" s="116" t="n">
        <f aca="false">+BA33</f>
        <v>0</v>
      </c>
      <c r="R33" s="116" t="n">
        <f aca="false">+Q33</f>
        <v>0</v>
      </c>
      <c r="S33" s="116"/>
      <c r="T33" s="117" t="n">
        <v>37147</v>
      </c>
      <c r="U33" s="117"/>
      <c r="V33" s="118" t="n">
        <v>0</v>
      </c>
      <c r="W33" s="117" t="n">
        <f aca="false">V33</f>
        <v>0</v>
      </c>
      <c r="X33" s="117" t="n">
        <f aca="false">W33</f>
        <v>0</v>
      </c>
      <c r="Y33" s="117" t="n">
        <f aca="false">X33</f>
        <v>0</v>
      </c>
      <c r="Z33" s="117" t="n">
        <f aca="false">Y33</f>
        <v>0</v>
      </c>
      <c r="AA33" s="117" t="n">
        <f aca="false">Z33</f>
        <v>0</v>
      </c>
      <c r="AB33" s="117" t="n">
        <f aca="false">AA33</f>
        <v>0</v>
      </c>
      <c r="AC33" s="117" t="n">
        <f aca="false">AB33</f>
        <v>0</v>
      </c>
      <c r="AD33" s="117" t="n">
        <f aca="false">AC33</f>
        <v>0</v>
      </c>
      <c r="AE33" s="117" t="n">
        <f aca="false">AD33</f>
        <v>0</v>
      </c>
      <c r="AF33" s="117" t="n">
        <f aca="false">AE33</f>
        <v>0</v>
      </c>
      <c r="AG33" s="117" t="n">
        <f aca="false">AF33</f>
        <v>0</v>
      </c>
      <c r="AH33" s="117" t="n">
        <f aca="false">AG33</f>
        <v>0</v>
      </c>
      <c r="AI33" s="117" t="n">
        <f aca="false">AH33</f>
        <v>0</v>
      </c>
      <c r="AJ33" s="117" t="n">
        <f aca="false">AI33</f>
        <v>0</v>
      </c>
      <c r="AK33" s="117" t="n">
        <f aca="false">AJ33</f>
        <v>0</v>
      </c>
      <c r="AL33" s="117" t="n">
        <f aca="false">AK33</f>
        <v>0</v>
      </c>
      <c r="AM33" s="117" t="n">
        <f aca="false">AL33</f>
        <v>0</v>
      </c>
      <c r="AN33" s="117" t="n">
        <f aca="false">AM33</f>
        <v>0</v>
      </c>
      <c r="AO33" s="117" t="n">
        <f aca="false">AN33</f>
        <v>0</v>
      </c>
      <c r="AP33" s="117" t="n">
        <f aca="false">AO33</f>
        <v>0</v>
      </c>
      <c r="AQ33" s="117" t="n">
        <f aca="false">AP33</f>
        <v>0</v>
      </c>
      <c r="AR33" s="117" t="n">
        <f aca="false">AQ33</f>
        <v>0</v>
      </c>
      <c r="AS33" s="117" t="n">
        <f aca="false">AR33</f>
        <v>0</v>
      </c>
      <c r="AT33" s="117" t="n">
        <f aca="false">AS33</f>
        <v>0</v>
      </c>
      <c r="AU33" s="117" t="n">
        <f aca="false">AT33</f>
        <v>0</v>
      </c>
      <c r="AV33" s="117" t="n">
        <f aca="false">AU33</f>
        <v>0</v>
      </c>
      <c r="AW33" s="117" t="n">
        <f aca="false">AV33</f>
        <v>0</v>
      </c>
      <c r="AX33" s="117" t="n">
        <f aca="false">AW33</f>
        <v>0</v>
      </c>
      <c r="AY33" s="117"/>
      <c r="AZ33" s="117" t="n">
        <f aca="false">SUM(V33:AX33)</f>
        <v>0</v>
      </c>
      <c r="BA33" s="119" t="n">
        <f aca="false">+AZ33/29</f>
        <v>0</v>
      </c>
      <c r="BB33" s="117" t="n">
        <f aca="false">MAX(V33:AX33)</f>
        <v>0</v>
      </c>
      <c r="BC33" s="117"/>
      <c r="BD33" s="116"/>
      <c r="BE33" s="110"/>
      <c r="BF33" s="110"/>
      <c r="BG33" s="110"/>
      <c r="BH33" s="110"/>
      <c r="BI33" s="110"/>
      <c r="BJ33" s="110"/>
      <c r="BK33" s="110"/>
      <c r="BL33" s="110"/>
      <c r="BM33" s="12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21"/>
      <c r="HG33" s="110"/>
      <c r="HH33" s="121"/>
      <c r="HI33" s="110"/>
      <c r="HJ33" s="116" t="n">
        <f aca="false">SUM(BE33:HI33)-V33</f>
        <v>0</v>
      </c>
      <c r="HK33" s="116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  <c r="IV33" s="110"/>
      <c r="IW33" s="110"/>
    </row>
    <row r="34" customFormat="false" ht="15.75" hidden="false" customHeight="false" outlineLevel="0" collapsed="false">
      <c r="A34" s="110" t="s">
        <v>202</v>
      </c>
      <c r="B34" s="113" t="n">
        <v>56</v>
      </c>
      <c r="C34" s="110"/>
      <c r="D34" s="114"/>
      <c r="E34" s="110" t="n">
        <v>4</v>
      </c>
      <c r="F34" s="110" t="s">
        <v>205</v>
      </c>
      <c r="G34" s="82" t="s">
        <v>204</v>
      </c>
      <c r="H34" s="115" t="n">
        <v>36465</v>
      </c>
      <c r="I34" s="110" t="s">
        <v>206</v>
      </c>
      <c r="J34" s="110" t="s">
        <v>146</v>
      </c>
      <c r="K34" s="113"/>
      <c r="L34" s="110" t="s">
        <v>133</v>
      </c>
      <c r="M34" s="82"/>
      <c r="N34" s="110" t="str">
        <f aca="false">CONCATENATE(B34,J34)</f>
        <v>56W</v>
      </c>
      <c r="O34" s="110" t="str">
        <f aca="false">CONCATENATE(B34,J34,I34)</f>
        <v>56WSpot</v>
      </c>
      <c r="P34" s="110"/>
      <c r="Q34" s="116" t="n">
        <f aca="false">+BA34</f>
        <v>0</v>
      </c>
      <c r="R34" s="116" t="n">
        <f aca="false">+Q34</f>
        <v>0</v>
      </c>
      <c r="S34" s="116"/>
      <c r="T34" s="117" t="n">
        <v>37147</v>
      </c>
      <c r="U34" s="117"/>
      <c r="V34" s="118" t="n">
        <v>0</v>
      </c>
      <c r="W34" s="117" t="n">
        <f aca="false">V34</f>
        <v>0</v>
      </c>
      <c r="X34" s="117" t="n">
        <f aca="false">W34</f>
        <v>0</v>
      </c>
      <c r="Y34" s="117" t="n">
        <f aca="false">X34</f>
        <v>0</v>
      </c>
      <c r="Z34" s="117" t="n">
        <f aca="false">Y34</f>
        <v>0</v>
      </c>
      <c r="AA34" s="117" t="n">
        <f aca="false">Z34</f>
        <v>0</v>
      </c>
      <c r="AB34" s="117" t="n">
        <f aca="false">AA34</f>
        <v>0</v>
      </c>
      <c r="AC34" s="117" t="n">
        <f aca="false">AB34</f>
        <v>0</v>
      </c>
      <c r="AD34" s="117" t="n">
        <f aca="false">AC34</f>
        <v>0</v>
      </c>
      <c r="AE34" s="117" t="n">
        <f aca="false">AD34</f>
        <v>0</v>
      </c>
      <c r="AF34" s="117" t="n">
        <f aca="false">AE34</f>
        <v>0</v>
      </c>
      <c r="AG34" s="117" t="n">
        <f aca="false">AF34</f>
        <v>0</v>
      </c>
      <c r="AH34" s="117" t="n">
        <f aca="false">AG34</f>
        <v>0</v>
      </c>
      <c r="AI34" s="117" t="n">
        <f aca="false">AH34</f>
        <v>0</v>
      </c>
      <c r="AJ34" s="117" t="n">
        <f aca="false">AI34</f>
        <v>0</v>
      </c>
      <c r="AK34" s="117" t="n">
        <f aca="false">AJ34</f>
        <v>0</v>
      </c>
      <c r="AL34" s="117" t="n">
        <f aca="false">AK34</f>
        <v>0</v>
      </c>
      <c r="AM34" s="117" t="n">
        <f aca="false">AL34</f>
        <v>0</v>
      </c>
      <c r="AN34" s="117" t="n">
        <f aca="false">AM34</f>
        <v>0</v>
      </c>
      <c r="AO34" s="117" t="n">
        <f aca="false">AN34</f>
        <v>0</v>
      </c>
      <c r="AP34" s="117" t="n">
        <f aca="false">AO34</f>
        <v>0</v>
      </c>
      <c r="AQ34" s="117" t="n">
        <f aca="false">AP34</f>
        <v>0</v>
      </c>
      <c r="AR34" s="117" t="n">
        <f aca="false">AQ34</f>
        <v>0</v>
      </c>
      <c r="AS34" s="117" t="n">
        <f aca="false">AR34</f>
        <v>0</v>
      </c>
      <c r="AT34" s="117" t="n">
        <f aca="false">AS34</f>
        <v>0</v>
      </c>
      <c r="AU34" s="117" t="n">
        <f aca="false">AT34</f>
        <v>0</v>
      </c>
      <c r="AV34" s="117" t="n">
        <f aca="false">AU34</f>
        <v>0</v>
      </c>
      <c r="AW34" s="117" t="n">
        <f aca="false">AV34</f>
        <v>0</v>
      </c>
      <c r="AX34" s="117" t="n">
        <f aca="false">AW34</f>
        <v>0</v>
      </c>
      <c r="AY34" s="117"/>
      <c r="AZ34" s="117" t="n">
        <f aca="false">SUM(V34:AX34)</f>
        <v>0</v>
      </c>
      <c r="BA34" s="119" t="n">
        <f aca="false">+AZ34/29</f>
        <v>0</v>
      </c>
      <c r="BB34" s="117" t="n">
        <f aca="false">MAX(V34:AX34)</f>
        <v>0</v>
      </c>
      <c r="BC34" s="117"/>
      <c r="BD34" s="116"/>
      <c r="BE34" s="110"/>
      <c r="BF34" s="110"/>
      <c r="BG34" s="110"/>
      <c r="BH34" s="110"/>
      <c r="BI34" s="110"/>
      <c r="BJ34" s="110"/>
      <c r="BK34" s="110"/>
      <c r="BL34" s="110"/>
      <c r="BM34" s="12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21"/>
      <c r="HG34" s="110"/>
      <c r="HH34" s="121"/>
      <c r="HI34" s="110"/>
      <c r="HJ34" s="116" t="n">
        <f aca="false">SUM(BE34:HI34)-V34</f>
        <v>0</v>
      </c>
      <c r="HK34" s="116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  <c r="IV34" s="110"/>
      <c r="IW34" s="110"/>
    </row>
    <row r="35" customFormat="false" ht="15.75" hidden="false" customHeight="false" outlineLevel="0" collapsed="false">
      <c r="A35" s="110" t="s">
        <v>207</v>
      </c>
      <c r="B35" s="113" t="n">
        <v>634197</v>
      </c>
      <c r="C35" s="110"/>
      <c r="D35" s="114" t="n">
        <v>21</v>
      </c>
      <c r="E35" s="110" t="n">
        <v>4</v>
      </c>
      <c r="F35" s="110" t="s">
        <v>202</v>
      </c>
      <c r="G35" s="82" t="s">
        <v>208</v>
      </c>
      <c r="H35" s="115" t="n">
        <v>36465</v>
      </c>
      <c r="I35" s="110" t="s">
        <v>131</v>
      </c>
      <c r="J35" s="110" t="s">
        <v>146</v>
      </c>
      <c r="K35" s="113"/>
      <c r="L35" s="110" t="s">
        <v>133</v>
      </c>
      <c r="M35" s="82"/>
      <c r="N35" s="110" t="str">
        <f aca="false">CONCATENATE(B35,J35)</f>
        <v>634197W</v>
      </c>
      <c r="O35" s="110" t="str">
        <f aca="false">CONCATENATE(B35,J35,I35)</f>
        <v>634197WBase</v>
      </c>
      <c r="P35" s="110"/>
      <c r="Q35" s="116" t="n">
        <f aca="false">+BA35</f>
        <v>40</v>
      </c>
      <c r="R35" s="116" t="n">
        <f aca="false">+Q35</f>
        <v>40</v>
      </c>
      <c r="S35" s="116"/>
      <c r="T35" s="117" t="n">
        <v>37147</v>
      </c>
      <c r="U35" s="117"/>
      <c r="V35" s="118" t="n">
        <v>40</v>
      </c>
      <c r="W35" s="117" t="n">
        <f aca="false">V35</f>
        <v>40</v>
      </c>
      <c r="X35" s="117" t="n">
        <f aca="false">W35</f>
        <v>40</v>
      </c>
      <c r="Y35" s="117" t="n">
        <f aca="false">X35</f>
        <v>40</v>
      </c>
      <c r="Z35" s="117" t="n">
        <f aca="false">Y35</f>
        <v>40</v>
      </c>
      <c r="AA35" s="117" t="n">
        <f aca="false">Z35</f>
        <v>40</v>
      </c>
      <c r="AB35" s="117" t="n">
        <f aca="false">AA35</f>
        <v>40</v>
      </c>
      <c r="AC35" s="117" t="n">
        <f aca="false">AB35</f>
        <v>40</v>
      </c>
      <c r="AD35" s="117" t="n">
        <f aca="false">AC35</f>
        <v>40</v>
      </c>
      <c r="AE35" s="117" t="n">
        <f aca="false">AD35</f>
        <v>40</v>
      </c>
      <c r="AF35" s="117" t="n">
        <f aca="false">AE35</f>
        <v>40</v>
      </c>
      <c r="AG35" s="117" t="n">
        <f aca="false">AF35</f>
        <v>40</v>
      </c>
      <c r="AH35" s="117" t="n">
        <f aca="false">AG35</f>
        <v>40</v>
      </c>
      <c r="AI35" s="117" t="n">
        <f aca="false">AH35</f>
        <v>40</v>
      </c>
      <c r="AJ35" s="117" t="n">
        <f aca="false">AI35</f>
        <v>40</v>
      </c>
      <c r="AK35" s="117" t="n">
        <f aca="false">AJ35</f>
        <v>40</v>
      </c>
      <c r="AL35" s="117" t="n">
        <f aca="false">AK35</f>
        <v>40</v>
      </c>
      <c r="AM35" s="117" t="n">
        <f aca="false">AL35</f>
        <v>40</v>
      </c>
      <c r="AN35" s="117" t="n">
        <f aca="false">AM35</f>
        <v>40</v>
      </c>
      <c r="AO35" s="117" t="n">
        <f aca="false">AN35</f>
        <v>40</v>
      </c>
      <c r="AP35" s="117" t="n">
        <f aca="false">AO35</f>
        <v>40</v>
      </c>
      <c r="AQ35" s="117" t="n">
        <f aca="false">AP35</f>
        <v>40</v>
      </c>
      <c r="AR35" s="117" t="n">
        <f aca="false">AQ35</f>
        <v>40</v>
      </c>
      <c r="AS35" s="117" t="n">
        <f aca="false">AR35</f>
        <v>40</v>
      </c>
      <c r="AT35" s="117" t="n">
        <f aca="false">AS35</f>
        <v>40</v>
      </c>
      <c r="AU35" s="117" t="n">
        <f aca="false">AT35</f>
        <v>40</v>
      </c>
      <c r="AV35" s="117" t="n">
        <f aca="false">AU35</f>
        <v>40</v>
      </c>
      <c r="AW35" s="117" t="n">
        <f aca="false">AV35</f>
        <v>40</v>
      </c>
      <c r="AX35" s="117" t="n">
        <f aca="false">AW35</f>
        <v>40</v>
      </c>
      <c r="AY35" s="117"/>
      <c r="AZ35" s="117" t="n">
        <f aca="false">SUM(V35:AX35)</f>
        <v>1160</v>
      </c>
      <c r="BA35" s="119" t="n">
        <f aca="false">+AZ35/29</f>
        <v>40</v>
      </c>
      <c r="BB35" s="117" t="n">
        <f aca="false">MAX(V35:AX35)</f>
        <v>40</v>
      </c>
      <c r="BC35" s="117"/>
      <c r="BD35" s="116"/>
      <c r="BE35" s="110"/>
      <c r="BF35" s="110"/>
      <c r="BG35" s="110"/>
      <c r="BH35" s="110"/>
      <c r="BI35" s="110"/>
      <c r="BJ35" s="110"/>
      <c r="BK35" s="110"/>
      <c r="BL35" s="110"/>
      <c r="BM35" s="12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 t="n">
        <v>40</v>
      </c>
      <c r="GC35" s="110" t="s">
        <v>209</v>
      </c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21"/>
      <c r="HG35" s="110"/>
      <c r="HH35" s="121"/>
      <c r="HI35" s="110"/>
      <c r="HJ35" s="116" t="n">
        <f aca="false">SUM(BE35:HI35)-V35</f>
        <v>0</v>
      </c>
      <c r="HK35" s="116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  <c r="IW35" s="110"/>
    </row>
    <row r="36" customFormat="false" ht="15.75" hidden="false" customHeight="false" outlineLevel="0" collapsed="false">
      <c r="A36" s="110" t="s">
        <v>202</v>
      </c>
      <c r="B36" s="113" t="n">
        <v>56</v>
      </c>
      <c r="C36" s="110"/>
      <c r="D36" s="114" t="n">
        <v>25</v>
      </c>
      <c r="E36" s="110" t="n">
        <v>4</v>
      </c>
      <c r="F36" s="110" t="s">
        <v>202</v>
      </c>
      <c r="G36" s="82" t="s">
        <v>208</v>
      </c>
      <c r="H36" s="115" t="n">
        <v>36465</v>
      </c>
      <c r="I36" s="110" t="s">
        <v>131</v>
      </c>
      <c r="J36" s="110" t="s">
        <v>146</v>
      </c>
      <c r="K36" s="113"/>
      <c r="L36" s="110" t="s">
        <v>133</v>
      </c>
      <c r="M36" s="82"/>
      <c r="N36" s="110" t="str">
        <f aca="false">CONCATENATE(B36,J36)</f>
        <v>56W</v>
      </c>
      <c r="O36" s="110" t="str">
        <f aca="false">CONCATENATE(B36,J36,I36)</f>
        <v>56WBase</v>
      </c>
      <c r="P36" s="110"/>
      <c r="Q36" s="116" t="n">
        <f aca="false">+BA36</f>
        <v>4460</v>
      </c>
      <c r="R36" s="116" t="n">
        <f aca="false">+Q36</f>
        <v>4460</v>
      </c>
      <c r="S36" s="116"/>
      <c r="T36" s="117" t="n">
        <v>37147</v>
      </c>
      <c r="U36" s="117"/>
      <c r="V36" s="118" t="n">
        <v>4460</v>
      </c>
      <c r="W36" s="117" t="n">
        <f aca="false">V36</f>
        <v>4460</v>
      </c>
      <c r="X36" s="117" t="n">
        <f aca="false">W36</f>
        <v>4460</v>
      </c>
      <c r="Y36" s="117" t="n">
        <f aca="false">X36</f>
        <v>4460</v>
      </c>
      <c r="Z36" s="117" t="n">
        <f aca="false">Y36</f>
        <v>4460</v>
      </c>
      <c r="AA36" s="117" t="n">
        <f aca="false">Z36</f>
        <v>4460</v>
      </c>
      <c r="AB36" s="117" t="n">
        <f aca="false">AA36</f>
        <v>4460</v>
      </c>
      <c r="AC36" s="117" t="n">
        <f aca="false">AB36</f>
        <v>4460</v>
      </c>
      <c r="AD36" s="117" t="n">
        <f aca="false">AC36</f>
        <v>4460</v>
      </c>
      <c r="AE36" s="117" t="n">
        <f aca="false">AD36</f>
        <v>4460</v>
      </c>
      <c r="AF36" s="117" t="n">
        <f aca="false">AE36</f>
        <v>4460</v>
      </c>
      <c r="AG36" s="117" t="n">
        <f aca="false">AF36</f>
        <v>4460</v>
      </c>
      <c r="AH36" s="117" t="n">
        <f aca="false">AG36</f>
        <v>4460</v>
      </c>
      <c r="AI36" s="117" t="n">
        <f aca="false">AH36</f>
        <v>4460</v>
      </c>
      <c r="AJ36" s="117" t="n">
        <f aca="false">AI36</f>
        <v>4460</v>
      </c>
      <c r="AK36" s="117" t="n">
        <f aca="false">AJ36</f>
        <v>4460</v>
      </c>
      <c r="AL36" s="117" t="n">
        <f aca="false">AK36</f>
        <v>4460</v>
      </c>
      <c r="AM36" s="117" t="n">
        <f aca="false">AL36</f>
        <v>4460</v>
      </c>
      <c r="AN36" s="117" t="n">
        <f aca="false">AM36</f>
        <v>4460</v>
      </c>
      <c r="AO36" s="117" t="n">
        <f aca="false">AN36</f>
        <v>4460</v>
      </c>
      <c r="AP36" s="117" t="n">
        <f aca="false">AO36</f>
        <v>4460</v>
      </c>
      <c r="AQ36" s="117" t="n">
        <f aca="false">AP36</f>
        <v>4460</v>
      </c>
      <c r="AR36" s="117" t="n">
        <f aca="false">AQ36</f>
        <v>4460</v>
      </c>
      <c r="AS36" s="117" t="n">
        <f aca="false">AR36</f>
        <v>4460</v>
      </c>
      <c r="AT36" s="117" t="n">
        <f aca="false">AS36</f>
        <v>4460</v>
      </c>
      <c r="AU36" s="117" t="n">
        <f aca="false">AT36</f>
        <v>4460</v>
      </c>
      <c r="AV36" s="117" t="n">
        <f aca="false">AU36</f>
        <v>4460</v>
      </c>
      <c r="AW36" s="117" t="n">
        <f aca="false">AV36</f>
        <v>4460</v>
      </c>
      <c r="AX36" s="117" t="n">
        <f aca="false">AW36</f>
        <v>4460</v>
      </c>
      <c r="AY36" s="117"/>
      <c r="AZ36" s="117" t="n">
        <f aca="false">SUM(V36:AX36)</f>
        <v>129340</v>
      </c>
      <c r="BA36" s="119" t="n">
        <f aca="false">+AZ36/29</f>
        <v>4460</v>
      </c>
      <c r="BB36" s="117" t="n">
        <f aca="false">MAX(V36:AX36)</f>
        <v>4460</v>
      </c>
      <c r="BC36" s="117"/>
      <c r="BD36" s="116"/>
      <c r="BE36" s="110"/>
      <c r="BF36" s="110"/>
      <c r="BG36" s="110"/>
      <c r="BH36" s="110"/>
      <c r="BI36" s="110"/>
      <c r="BJ36" s="110"/>
      <c r="BK36" s="110"/>
      <c r="BL36" s="110"/>
      <c r="BM36" s="12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 t="n">
        <v>4460</v>
      </c>
      <c r="GC36" s="110" t="s">
        <v>210</v>
      </c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21"/>
      <c r="HG36" s="110"/>
      <c r="HH36" s="121"/>
      <c r="HI36" s="110"/>
      <c r="HJ36" s="116" t="n">
        <f aca="false">SUM(BE36:HI36)-V36</f>
        <v>0</v>
      </c>
      <c r="HK36" s="116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  <c r="IW36" s="110"/>
    </row>
    <row r="37" customFormat="false" ht="15.75" hidden="false" customHeight="false" outlineLevel="0" collapsed="false">
      <c r="A37" s="110" t="s">
        <v>202</v>
      </c>
      <c r="B37" s="113" t="n">
        <v>56</v>
      </c>
      <c r="C37" s="110"/>
      <c r="D37" s="114" t="n">
        <v>25</v>
      </c>
      <c r="E37" s="110" t="n">
        <v>4</v>
      </c>
      <c r="F37" s="110" t="s">
        <v>191</v>
      </c>
      <c r="G37" s="82" t="s">
        <v>192</v>
      </c>
      <c r="H37" s="115" t="n">
        <v>36495</v>
      </c>
      <c r="I37" s="110" t="s">
        <v>131</v>
      </c>
      <c r="J37" s="110" t="s">
        <v>146</v>
      </c>
      <c r="K37" s="113"/>
      <c r="L37" s="110" t="s">
        <v>133</v>
      </c>
      <c r="M37" s="110"/>
      <c r="N37" s="110" t="str">
        <f aca="false">CONCATENATE(B37,J37)</f>
        <v>56W</v>
      </c>
      <c r="O37" s="110" t="str">
        <f aca="false">CONCATENATE(B37,J37,I37)</f>
        <v>56WBase</v>
      </c>
      <c r="P37" s="110"/>
      <c r="Q37" s="116" t="n">
        <f aca="false">+BA37</f>
        <v>0</v>
      </c>
      <c r="R37" s="116" t="n">
        <f aca="false">+Q37</f>
        <v>0</v>
      </c>
      <c r="S37" s="116"/>
      <c r="T37" s="117" t="n">
        <v>37147</v>
      </c>
      <c r="U37" s="117"/>
      <c r="V37" s="118" t="n">
        <v>0</v>
      </c>
      <c r="W37" s="117" t="n">
        <f aca="false">V37</f>
        <v>0</v>
      </c>
      <c r="X37" s="117" t="n">
        <f aca="false">W37</f>
        <v>0</v>
      </c>
      <c r="Y37" s="117" t="n">
        <f aca="false">X37</f>
        <v>0</v>
      </c>
      <c r="Z37" s="117" t="n">
        <f aca="false">Y37</f>
        <v>0</v>
      </c>
      <c r="AA37" s="117" t="n">
        <f aca="false">Z37</f>
        <v>0</v>
      </c>
      <c r="AB37" s="117" t="n">
        <f aca="false">AA37</f>
        <v>0</v>
      </c>
      <c r="AC37" s="117" t="n">
        <f aca="false">AB37</f>
        <v>0</v>
      </c>
      <c r="AD37" s="117" t="n">
        <f aca="false">AC37</f>
        <v>0</v>
      </c>
      <c r="AE37" s="117" t="n">
        <f aca="false">AD37</f>
        <v>0</v>
      </c>
      <c r="AF37" s="117" t="n">
        <f aca="false">AE37</f>
        <v>0</v>
      </c>
      <c r="AG37" s="117" t="n">
        <f aca="false">AF37</f>
        <v>0</v>
      </c>
      <c r="AH37" s="117" t="n">
        <f aca="false">AG37</f>
        <v>0</v>
      </c>
      <c r="AI37" s="117" t="n">
        <f aca="false">AH37</f>
        <v>0</v>
      </c>
      <c r="AJ37" s="117" t="n">
        <f aca="false">AI37</f>
        <v>0</v>
      </c>
      <c r="AK37" s="117" t="n">
        <f aca="false">AJ37</f>
        <v>0</v>
      </c>
      <c r="AL37" s="117" t="n">
        <f aca="false">AK37</f>
        <v>0</v>
      </c>
      <c r="AM37" s="117" t="n">
        <f aca="false">AL37</f>
        <v>0</v>
      </c>
      <c r="AN37" s="117" t="n">
        <f aca="false">AM37</f>
        <v>0</v>
      </c>
      <c r="AO37" s="117" t="n">
        <f aca="false">AN37</f>
        <v>0</v>
      </c>
      <c r="AP37" s="117" t="n">
        <f aca="false">AO37</f>
        <v>0</v>
      </c>
      <c r="AQ37" s="117" t="n">
        <f aca="false">AP37</f>
        <v>0</v>
      </c>
      <c r="AR37" s="117" t="n">
        <f aca="false">AQ37</f>
        <v>0</v>
      </c>
      <c r="AS37" s="117" t="n">
        <f aca="false">AR37</f>
        <v>0</v>
      </c>
      <c r="AT37" s="117" t="n">
        <f aca="false">AS37</f>
        <v>0</v>
      </c>
      <c r="AU37" s="117" t="n">
        <f aca="false">AT37</f>
        <v>0</v>
      </c>
      <c r="AV37" s="117" t="n">
        <f aca="false">AU37</f>
        <v>0</v>
      </c>
      <c r="AW37" s="117" t="n">
        <f aca="false">AV37</f>
        <v>0</v>
      </c>
      <c r="AX37" s="117" t="n">
        <f aca="false">AW37</f>
        <v>0</v>
      </c>
      <c r="AY37" s="117"/>
      <c r="AZ37" s="117" t="n">
        <f aca="false">SUM(V37:AX37)</f>
        <v>0</v>
      </c>
      <c r="BA37" s="119" t="n">
        <f aca="false">+AZ37/29</f>
        <v>0</v>
      </c>
      <c r="BB37" s="117" t="n">
        <f aca="false">MAX(V37:AX37)</f>
        <v>0</v>
      </c>
      <c r="BC37" s="117"/>
      <c r="BD37" s="116"/>
      <c r="BE37" s="110"/>
      <c r="BF37" s="110"/>
      <c r="BG37" s="110"/>
      <c r="BH37" s="110"/>
      <c r="BI37" s="110"/>
      <c r="BJ37" s="110"/>
      <c r="BK37" s="110"/>
      <c r="BL37" s="110"/>
      <c r="BM37" s="12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21"/>
      <c r="HG37" s="110"/>
      <c r="HH37" s="121"/>
      <c r="HI37" s="110"/>
      <c r="HJ37" s="116" t="n">
        <f aca="false">SUM(BE37:HI37)-V37</f>
        <v>0</v>
      </c>
      <c r="HK37" s="116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</row>
    <row r="38" customFormat="false" ht="15.75" hidden="false" customHeight="false" outlineLevel="0" collapsed="false">
      <c r="A38" s="110" t="s">
        <v>211</v>
      </c>
      <c r="B38" s="113" t="n">
        <v>107</v>
      </c>
      <c r="C38" s="110"/>
      <c r="D38" s="114"/>
      <c r="E38" s="110" t="n">
        <v>4</v>
      </c>
      <c r="F38" s="110" t="s">
        <v>211</v>
      </c>
      <c r="G38" s="82" t="s">
        <v>212</v>
      </c>
      <c r="H38" s="115" t="n">
        <v>36336</v>
      </c>
      <c r="I38" s="110" t="s">
        <v>131</v>
      </c>
      <c r="J38" s="110" t="s">
        <v>132</v>
      </c>
      <c r="K38" s="113"/>
      <c r="L38" s="110" t="s">
        <v>133</v>
      </c>
      <c r="M38" s="65"/>
      <c r="N38" s="110" t="str">
        <f aca="false">CONCATENATE(B38,J38)</f>
        <v>107R</v>
      </c>
      <c r="O38" s="110" t="str">
        <f aca="false">CONCATENATE(B38,J38,I38)</f>
        <v>107RBase</v>
      </c>
      <c r="P38" s="110"/>
      <c r="Q38" s="116" t="n">
        <f aca="false">+BA38</f>
        <v>148</v>
      </c>
      <c r="R38" s="116" t="n">
        <f aca="false">+Q38</f>
        <v>148</v>
      </c>
      <c r="S38" s="116"/>
      <c r="T38" s="117" t="n">
        <v>37147</v>
      </c>
      <c r="U38" s="117"/>
      <c r="V38" s="118" t="n">
        <v>148</v>
      </c>
      <c r="W38" s="117" t="n">
        <f aca="false">V38</f>
        <v>148</v>
      </c>
      <c r="X38" s="117" t="n">
        <f aca="false">W38</f>
        <v>148</v>
      </c>
      <c r="Y38" s="117" t="n">
        <f aca="false">X38</f>
        <v>148</v>
      </c>
      <c r="Z38" s="117" t="n">
        <f aca="false">Y38</f>
        <v>148</v>
      </c>
      <c r="AA38" s="117" t="n">
        <f aca="false">Z38</f>
        <v>148</v>
      </c>
      <c r="AB38" s="117" t="n">
        <f aca="false">AA38</f>
        <v>148</v>
      </c>
      <c r="AC38" s="117" t="n">
        <f aca="false">AB38</f>
        <v>148</v>
      </c>
      <c r="AD38" s="117" t="n">
        <f aca="false">AC38</f>
        <v>148</v>
      </c>
      <c r="AE38" s="117" t="n">
        <f aca="false">AD38</f>
        <v>148</v>
      </c>
      <c r="AF38" s="117" t="n">
        <f aca="false">AE38</f>
        <v>148</v>
      </c>
      <c r="AG38" s="117" t="n">
        <f aca="false">AF38</f>
        <v>148</v>
      </c>
      <c r="AH38" s="117" t="n">
        <f aca="false">AG38</f>
        <v>148</v>
      </c>
      <c r="AI38" s="117" t="n">
        <f aca="false">AH38</f>
        <v>148</v>
      </c>
      <c r="AJ38" s="117" t="n">
        <f aca="false">AI38</f>
        <v>148</v>
      </c>
      <c r="AK38" s="117" t="n">
        <f aca="false">AJ38</f>
        <v>148</v>
      </c>
      <c r="AL38" s="117" t="n">
        <f aca="false">AK38</f>
        <v>148</v>
      </c>
      <c r="AM38" s="117" t="n">
        <f aca="false">AL38</f>
        <v>148</v>
      </c>
      <c r="AN38" s="117" t="n">
        <f aca="false">AM38</f>
        <v>148</v>
      </c>
      <c r="AO38" s="117" t="n">
        <f aca="false">AN38</f>
        <v>148</v>
      </c>
      <c r="AP38" s="117" t="n">
        <f aca="false">AO38</f>
        <v>148</v>
      </c>
      <c r="AQ38" s="117" t="n">
        <f aca="false">AP38</f>
        <v>148</v>
      </c>
      <c r="AR38" s="117" t="n">
        <f aca="false">AQ38</f>
        <v>148</v>
      </c>
      <c r="AS38" s="117" t="n">
        <f aca="false">AR38</f>
        <v>148</v>
      </c>
      <c r="AT38" s="117" t="n">
        <f aca="false">AS38</f>
        <v>148</v>
      </c>
      <c r="AU38" s="117" t="n">
        <f aca="false">AT38</f>
        <v>148</v>
      </c>
      <c r="AV38" s="117" t="n">
        <f aca="false">AU38</f>
        <v>148</v>
      </c>
      <c r="AW38" s="117" t="n">
        <f aca="false">AV38</f>
        <v>148</v>
      </c>
      <c r="AX38" s="117" t="n">
        <f aca="false">AW38</f>
        <v>148</v>
      </c>
      <c r="AY38" s="117"/>
      <c r="AZ38" s="117" t="n">
        <f aca="false">SUM(V38:AX38)</f>
        <v>4292</v>
      </c>
      <c r="BA38" s="119" t="n">
        <f aca="false">+AZ38/29</f>
        <v>148</v>
      </c>
      <c r="BB38" s="117" t="n">
        <f aca="false">MAX(V38:AX38)</f>
        <v>148</v>
      </c>
      <c r="BC38" s="117"/>
      <c r="BD38" s="116"/>
      <c r="BE38" s="110"/>
      <c r="BF38" s="110"/>
      <c r="BG38" s="110"/>
      <c r="BH38" s="110"/>
      <c r="BI38" s="110"/>
      <c r="BJ38" s="110"/>
      <c r="BK38" s="110"/>
      <c r="BL38" s="110"/>
      <c r="BM38" s="12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21"/>
      <c r="HG38" s="110"/>
      <c r="HH38" s="121" t="n">
        <v>148</v>
      </c>
      <c r="HI38" s="110" t="s">
        <v>183</v>
      </c>
      <c r="HJ38" s="116" t="n">
        <f aca="false">SUM(BE38:HI38)-V38</f>
        <v>0</v>
      </c>
      <c r="HK38" s="116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</row>
    <row r="39" customFormat="false" ht="15.75" hidden="false" customHeight="false" outlineLevel="0" collapsed="false">
      <c r="A39" s="114" t="s">
        <v>213</v>
      </c>
      <c r="B39" s="123" t="n">
        <v>54</v>
      </c>
      <c r="C39" s="114"/>
      <c r="D39" s="114" t="n">
        <v>21</v>
      </c>
      <c r="E39" s="114" t="n">
        <v>4</v>
      </c>
      <c r="F39" s="114" t="s">
        <v>134</v>
      </c>
      <c r="G39" s="23" t="s">
        <v>130</v>
      </c>
      <c r="H39" s="124" t="n">
        <v>36336</v>
      </c>
      <c r="I39" s="114" t="s">
        <v>131</v>
      </c>
      <c r="J39" s="114" t="s">
        <v>132</v>
      </c>
      <c r="K39" s="86"/>
      <c r="L39" s="114" t="s">
        <v>135</v>
      </c>
      <c r="M39" s="125" t="s">
        <v>214</v>
      </c>
      <c r="N39" s="114" t="str">
        <f aca="false">CONCATENATE(B39,J39)</f>
        <v>54R</v>
      </c>
      <c r="O39" s="114" t="str">
        <f aca="false">CONCATENATE(B39,J39,I39)</f>
        <v>54RBase</v>
      </c>
      <c r="P39" s="114"/>
      <c r="Q39" s="122" t="n">
        <f aca="false">+BA39</f>
        <v>23.7931034482759</v>
      </c>
      <c r="R39" s="122" t="n">
        <f aca="false">+Q39</f>
        <v>23.7931034482759</v>
      </c>
      <c r="S39" s="122"/>
      <c r="T39" s="126" t="n">
        <v>37147</v>
      </c>
      <c r="U39" s="126"/>
      <c r="V39" s="127" t="n">
        <v>30</v>
      </c>
      <c r="W39" s="126" t="n">
        <v>30</v>
      </c>
      <c r="X39" s="126" t="n">
        <v>30</v>
      </c>
      <c r="Y39" s="126" t="n">
        <v>30</v>
      </c>
      <c r="Z39" s="126" t="n">
        <v>10</v>
      </c>
      <c r="AA39" s="126" t="n">
        <f aca="false">Z39</f>
        <v>10</v>
      </c>
      <c r="AB39" s="126" t="n">
        <v>30</v>
      </c>
      <c r="AC39" s="126" t="n">
        <v>30</v>
      </c>
      <c r="AD39" s="126" t="n">
        <f aca="false">AC39</f>
        <v>30</v>
      </c>
      <c r="AE39" s="126" t="n">
        <v>30</v>
      </c>
      <c r="AF39" s="126" t="n">
        <f aca="false">AE39</f>
        <v>30</v>
      </c>
      <c r="AG39" s="126" t="n">
        <v>10</v>
      </c>
      <c r="AH39" s="126" t="n">
        <f aca="false">AG39</f>
        <v>10</v>
      </c>
      <c r="AI39" s="126" t="n">
        <v>30</v>
      </c>
      <c r="AJ39" s="126" t="n">
        <v>30</v>
      </c>
      <c r="AK39" s="126" t="n">
        <f aca="false">AJ39</f>
        <v>30</v>
      </c>
      <c r="AL39" s="126" t="n">
        <v>30</v>
      </c>
      <c r="AM39" s="126" t="n">
        <f aca="false">AL39</f>
        <v>30</v>
      </c>
      <c r="AN39" s="126" t="n">
        <v>10</v>
      </c>
      <c r="AO39" s="126" t="n">
        <f aca="false">AN39</f>
        <v>10</v>
      </c>
      <c r="AP39" s="126" t="n">
        <f aca="false">AO39</f>
        <v>10</v>
      </c>
      <c r="AQ39" s="126" t="n">
        <v>30</v>
      </c>
      <c r="AR39" s="126" t="n">
        <v>30</v>
      </c>
      <c r="AS39" s="126" t="n">
        <v>30</v>
      </c>
      <c r="AT39" s="126" t="n">
        <v>30</v>
      </c>
      <c r="AU39" s="126" t="n">
        <v>10</v>
      </c>
      <c r="AV39" s="126" t="n">
        <f aca="false">AU39</f>
        <v>10</v>
      </c>
      <c r="AW39" s="126" t="n">
        <v>30</v>
      </c>
      <c r="AX39" s="126" t="n">
        <v>30</v>
      </c>
      <c r="AY39" s="126"/>
      <c r="AZ39" s="126" t="n">
        <f aca="false">SUM(V39:AX39)</f>
        <v>690</v>
      </c>
      <c r="BA39" s="128" t="n">
        <f aca="false">+AZ39/29</f>
        <v>23.7931034482759</v>
      </c>
      <c r="BB39" s="126" t="n">
        <f aca="false">MAX(V39:AX39)</f>
        <v>30</v>
      </c>
      <c r="BC39" s="126"/>
      <c r="BD39" s="122"/>
      <c r="BE39" s="114"/>
      <c r="BF39" s="114"/>
      <c r="BG39" s="114"/>
      <c r="BH39" s="114"/>
      <c r="BI39" s="114"/>
      <c r="BJ39" s="114"/>
      <c r="BK39" s="114"/>
      <c r="BL39" s="114"/>
      <c r="BM39" s="129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 t="n">
        <v>30</v>
      </c>
      <c r="GC39" s="114" t="s">
        <v>215</v>
      </c>
      <c r="GD39" s="114"/>
      <c r="GE39" s="114"/>
      <c r="GF39" s="114"/>
      <c r="GG39" s="114"/>
      <c r="GH39" s="114"/>
      <c r="GI39" s="114"/>
      <c r="GJ39" s="114"/>
      <c r="GK39" s="114"/>
      <c r="GL39" s="114"/>
      <c r="GM39" s="114"/>
      <c r="GN39" s="114"/>
      <c r="GO39" s="114"/>
      <c r="GP39" s="114"/>
      <c r="GQ39" s="114"/>
      <c r="GR39" s="114"/>
      <c r="GS39" s="114"/>
      <c r="GT39" s="114"/>
      <c r="GU39" s="114"/>
      <c r="GV39" s="114"/>
      <c r="GW39" s="114"/>
      <c r="GX39" s="114"/>
      <c r="GY39" s="114"/>
      <c r="GZ39" s="114"/>
      <c r="HA39" s="114"/>
      <c r="HB39" s="114"/>
      <c r="HC39" s="114"/>
      <c r="HD39" s="114"/>
      <c r="HE39" s="114"/>
      <c r="HF39" s="130"/>
      <c r="HG39" s="114"/>
      <c r="HH39" s="130"/>
      <c r="HI39" s="114"/>
      <c r="HJ39" s="122" t="n">
        <f aca="false">SUM(BE39:HI39)-V39</f>
        <v>0</v>
      </c>
      <c r="HK39" s="122"/>
      <c r="HL39" s="114"/>
      <c r="HM39" s="114"/>
      <c r="HN39" s="114"/>
      <c r="HO39" s="114"/>
      <c r="HP39" s="114"/>
      <c r="HQ39" s="114"/>
      <c r="HR39" s="114"/>
      <c r="HS39" s="114"/>
      <c r="HT39" s="114"/>
      <c r="HU39" s="114"/>
      <c r="HV39" s="114"/>
      <c r="HW39" s="114"/>
      <c r="HX39" s="114"/>
      <c r="HY39" s="114"/>
      <c r="HZ39" s="114"/>
      <c r="IA39" s="114"/>
      <c r="IB39" s="114"/>
      <c r="IC39" s="114"/>
      <c r="ID39" s="114"/>
      <c r="IE39" s="114"/>
      <c r="IF39" s="114"/>
      <c r="IG39" s="114"/>
      <c r="IH39" s="114"/>
      <c r="II39" s="114"/>
      <c r="IJ39" s="114"/>
      <c r="IK39" s="114"/>
      <c r="IL39" s="114"/>
      <c r="IM39" s="114"/>
      <c r="IN39" s="114"/>
      <c r="IO39" s="114"/>
      <c r="IP39" s="114"/>
      <c r="IQ39" s="114"/>
      <c r="IR39" s="114"/>
      <c r="IS39" s="114"/>
      <c r="IT39" s="114"/>
      <c r="IU39" s="114"/>
      <c r="IV39" s="114"/>
      <c r="IW39" s="114"/>
    </row>
    <row r="40" customFormat="false" ht="15.75" hidden="false" customHeight="false" outlineLevel="0" collapsed="false">
      <c r="A40" s="114" t="s">
        <v>213</v>
      </c>
      <c r="B40" s="123" t="n">
        <v>54</v>
      </c>
      <c r="C40" s="114"/>
      <c r="D40" s="114" t="n">
        <v>21</v>
      </c>
      <c r="E40" s="114" t="n">
        <v>4</v>
      </c>
      <c r="F40" s="114" t="s">
        <v>134</v>
      </c>
      <c r="G40" s="23" t="s">
        <v>130</v>
      </c>
      <c r="H40" s="124" t="n">
        <v>36336</v>
      </c>
      <c r="I40" s="114" t="s">
        <v>131</v>
      </c>
      <c r="J40" s="114" t="s">
        <v>132</v>
      </c>
      <c r="K40" s="86"/>
      <c r="L40" s="114" t="s">
        <v>135</v>
      </c>
      <c r="M40" s="125" t="s">
        <v>182</v>
      </c>
      <c r="N40" s="114" t="str">
        <f aca="false">CONCATENATE(B40,J40)</f>
        <v>54R</v>
      </c>
      <c r="O40" s="114" t="str">
        <f aca="false">CONCATENATE(B40,J40,I40)</f>
        <v>54RBase</v>
      </c>
      <c r="P40" s="114"/>
      <c r="Q40" s="122" t="n">
        <f aca="false">+BA40</f>
        <v>176</v>
      </c>
      <c r="R40" s="122" t="n">
        <f aca="false">+Q40</f>
        <v>176</v>
      </c>
      <c r="S40" s="122"/>
      <c r="T40" s="126" t="n">
        <v>37147</v>
      </c>
      <c r="U40" s="126"/>
      <c r="V40" s="127" t="n">
        <v>176</v>
      </c>
      <c r="W40" s="126" t="n">
        <f aca="false">V40</f>
        <v>176</v>
      </c>
      <c r="X40" s="126" t="n">
        <f aca="false">W40</f>
        <v>176</v>
      </c>
      <c r="Y40" s="126" t="n">
        <f aca="false">X40</f>
        <v>176</v>
      </c>
      <c r="Z40" s="126" t="n">
        <f aca="false">Y40</f>
        <v>176</v>
      </c>
      <c r="AA40" s="126" t="n">
        <f aca="false">Z40</f>
        <v>176</v>
      </c>
      <c r="AB40" s="126" t="n">
        <f aca="false">AA40</f>
        <v>176</v>
      </c>
      <c r="AC40" s="126" t="n">
        <f aca="false">AB40</f>
        <v>176</v>
      </c>
      <c r="AD40" s="126" t="n">
        <f aca="false">AC40</f>
        <v>176</v>
      </c>
      <c r="AE40" s="126" t="n">
        <f aca="false">AD40</f>
        <v>176</v>
      </c>
      <c r="AF40" s="126" t="n">
        <f aca="false">AE40</f>
        <v>176</v>
      </c>
      <c r="AG40" s="126" t="n">
        <f aca="false">AF40</f>
        <v>176</v>
      </c>
      <c r="AH40" s="126" t="n">
        <f aca="false">AG40</f>
        <v>176</v>
      </c>
      <c r="AI40" s="126" t="n">
        <f aca="false">AH40</f>
        <v>176</v>
      </c>
      <c r="AJ40" s="126" t="n">
        <f aca="false">AI40</f>
        <v>176</v>
      </c>
      <c r="AK40" s="126" t="n">
        <f aca="false">AJ40</f>
        <v>176</v>
      </c>
      <c r="AL40" s="126" t="n">
        <f aca="false">AK40</f>
        <v>176</v>
      </c>
      <c r="AM40" s="126" t="n">
        <f aca="false">AL40</f>
        <v>176</v>
      </c>
      <c r="AN40" s="126" t="n">
        <f aca="false">AM40</f>
        <v>176</v>
      </c>
      <c r="AO40" s="126" t="n">
        <f aca="false">AN40</f>
        <v>176</v>
      </c>
      <c r="AP40" s="126" t="n">
        <f aca="false">AO40</f>
        <v>176</v>
      </c>
      <c r="AQ40" s="126" t="n">
        <f aca="false">AP40</f>
        <v>176</v>
      </c>
      <c r="AR40" s="126" t="n">
        <f aca="false">AQ40</f>
        <v>176</v>
      </c>
      <c r="AS40" s="126" t="n">
        <f aca="false">AR40</f>
        <v>176</v>
      </c>
      <c r="AT40" s="126" t="n">
        <f aca="false">AS40</f>
        <v>176</v>
      </c>
      <c r="AU40" s="126" t="n">
        <f aca="false">AT40</f>
        <v>176</v>
      </c>
      <c r="AV40" s="126" t="n">
        <f aca="false">AU40</f>
        <v>176</v>
      </c>
      <c r="AW40" s="126" t="n">
        <f aca="false">AV40</f>
        <v>176</v>
      </c>
      <c r="AX40" s="126" t="n">
        <f aca="false">AW40</f>
        <v>176</v>
      </c>
      <c r="AY40" s="126"/>
      <c r="AZ40" s="126" t="n">
        <f aca="false">SUM(V40:AX40)</f>
        <v>5104</v>
      </c>
      <c r="BA40" s="128" t="n">
        <f aca="false">+AZ40/29</f>
        <v>176</v>
      </c>
      <c r="BB40" s="126" t="n">
        <f aca="false">MAX(V40:AX40)</f>
        <v>176</v>
      </c>
      <c r="BC40" s="126"/>
      <c r="BD40" s="122"/>
      <c r="BE40" s="114"/>
      <c r="BF40" s="114"/>
      <c r="BG40" s="114"/>
      <c r="BH40" s="114"/>
      <c r="BI40" s="114"/>
      <c r="BJ40" s="114"/>
      <c r="BK40" s="114"/>
      <c r="BL40" s="114"/>
      <c r="BM40" s="129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14"/>
      <c r="GF40" s="114"/>
      <c r="GG40" s="114"/>
      <c r="GH40" s="114"/>
      <c r="GI40" s="114"/>
      <c r="GJ40" s="114"/>
      <c r="GK40" s="114"/>
      <c r="GL40" s="114"/>
      <c r="GM40" s="114"/>
      <c r="GN40" s="114"/>
      <c r="GO40" s="114"/>
      <c r="GP40" s="114"/>
      <c r="GQ40" s="114"/>
      <c r="GR40" s="114"/>
      <c r="GS40" s="114"/>
      <c r="GT40" s="114"/>
      <c r="GU40" s="114"/>
      <c r="GV40" s="114"/>
      <c r="GW40" s="114"/>
      <c r="GX40" s="114"/>
      <c r="GY40" s="114"/>
      <c r="GZ40" s="114"/>
      <c r="HA40" s="114"/>
      <c r="HB40" s="114"/>
      <c r="HC40" s="114"/>
      <c r="HD40" s="114"/>
      <c r="HE40" s="114"/>
      <c r="HF40" s="130" t="n">
        <v>176</v>
      </c>
      <c r="HG40" s="114" t="s">
        <v>188</v>
      </c>
      <c r="HH40" s="130"/>
      <c r="HI40" s="114"/>
      <c r="HJ40" s="122" t="n">
        <f aca="false">SUM(BE40:HI40)-V40</f>
        <v>0</v>
      </c>
      <c r="HK40" s="122"/>
      <c r="HL40" s="114"/>
      <c r="HM40" s="114"/>
      <c r="HN40" s="114"/>
      <c r="HO40" s="114"/>
      <c r="HP40" s="114"/>
      <c r="HQ40" s="114"/>
      <c r="HR40" s="114"/>
      <c r="HS40" s="114"/>
      <c r="HT40" s="114"/>
      <c r="HU40" s="114"/>
      <c r="HV40" s="114"/>
      <c r="HW40" s="114"/>
      <c r="HX40" s="114"/>
      <c r="HY40" s="114"/>
      <c r="HZ40" s="114"/>
      <c r="IA40" s="114"/>
      <c r="IB40" s="114"/>
      <c r="IC40" s="114"/>
      <c r="ID40" s="114"/>
      <c r="IE40" s="114"/>
      <c r="IF40" s="114"/>
      <c r="IG40" s="114"/>
      <c r="IH40" s="114"/>
      <c r="II40" s="114"/>
      <c r="IJ40" s="114"/>
      <c r="IK40" s="114"/>
      <c r="IL40" s="114"/>
      <c r="IM40" s="114"/>
      <c r="IN40" s="114"/>
      <c r="IO40" s="114"/>
      <c r="IP40" s="114"/>
      <c r="IQ40" s="114"/>
      <c r="IR40" s="114"/>
      <c r="IS40" s="114"/>
      <c r="IT40" s="114"/>
      <c r="IU40" s="114"/>
      <c r="IV40" s="114"/>
      <c r="IW40" s="114"/>
    </row>
    <row r="41" customFormat="false" ht="15.75" hidden="false" customHeight="false" outlineLevel="0" collapsed="false">
      <c r="A41" s="110" t="s">
        <v>216</v>
      </c>
      <c r="B41" s="113" t="n">
        <v>88</v>
      </c>
      <c r="C41" s="110"/>
      <c r="D41" s="114"/>
      <c r="E41" s="110" t="n">
        <v>4</v>
      </c>
      <c r="F41" s="110" t="s">
        <v>134</v>
      </c>
      <c r="G41" s="82" t="s">
        <v>165</v>
      </c>
      <c r="H41" s="115" t="n">
        <v>36336</v>
      </c>
      <c r="I41" s="110" t="s">
        <v>131</v>
      </c>
      <c r="J41" s="110" t="s">
        <v>132</v>
      </c>
      <c r="K41" s="86"/>
      <c r="L41" s="110" t="s">
        <v>135</v>
      </c>
      <c r="M41" s="65"/>
      <c r="N41" s="110" t="str">
        <f aca="false">CONCATENATE(B41,J41)</f>
        <v>88R</v>
      </c>
      <c r="O41" s="110" t="str">
        <f aca="false">CONCATENATE(B41,J41,I41)</f>
        <v>88RBase</v>
      </c>
      <c r="P41" s="110"/>
      <c r="Q41" s="116" t="n">
        <f aca="false">+BA41</f>
        <v>0</v>
      </c>
      <c r="R41" s="116" t="n">
        <f aca="false">+Q41</f>
        <v>0</v>
      </c>
      <c r="S41" s="116"/>
      <c r="T41" s="117" t="n">
        <v>37147</v>
      </c>
      <c r="U41" s="117"/>
      <c r="V41" s="118" t="n">
        <v>0</v>
      </c>
      <c r="W41" s="117" t="n">
        <f aca="false">V41</f>
        <v>0</v>
      </c>
      <c r="X41" s="117" t="n">
        <f aca="false">W41</f>
        <v>0</v>
      </c>
      <c r="Y41" s="117" t="n">
        <f aca="false">X41</f>
        <v>0</v>
      </c>
      <c r="Z41" s="117" t="n">
        <f aca="false">Y41</f>
        <v>0</v>
      </c>
      <c r="AA41" s="117" t="n">
        <f aca="false">Z41</f>
        <v>0</v>
      </c>
      <c r="AB41" s="117" t="n">
        <f aca="false">AA41</f>
        <v>0</v>
      </c>
      <c r="AC41" s="117" t="n">
        <f aca="false">AB41</f>
        <v>0</v>
      </c>
      <c r="AD41" s="117" t="n">
        <f aca="false">AC41</f>
        <v>0</v>
      </c>
      <c r="AE41" s="117" t="n">
        <f aca="false">AD41</f>
        <v>0</v>
      </c>
      <c r="AF41" s="117" t="n">
        <f aca="false">AE41</f>
        <v>0</v>
      </c>
      <c r="AG41" s="117" t="n">
        <f aca="false">AF41</f>
        <v>0</v>
      </c>
      <c r="AH41" s="117" t="n">
        <f aca="false">AG41</f>
        <v>0</v>
      </c>
      <c r="AI41" s="117" t="n">
        <f aca="false">AH41</f>
        <v>0</v>
      </c>
      <c r="AJ41" s="117" t="n">
        <f aca="false">AI41</f>
        <v>0</v>
      </c>
      <c r="AK41" s="117" t="n">
        <f aca="false">AJ41</f>
        <v>0</v>
      </c>
      <c r="AL41" s="117" t="n">
        <f aca="false">AK41</f>
        <v>0</v>
      </c>
      <c r="AM41" s="117" t="n">
        <f aca="false">AL41</f>
        <v>0</v>
      </c>
      <c r="AN41" s="117" t="n">
        <f aca="false">AM41</f>
        <v>0</v>
      </c>
      <c r="AO41" s="117" t="n">
        <f aca="false">AN41</f>
        <v>0</v>
      </c>
      <c r="AP41" s="117" t="n">
        <f aca="false">AO41</f>
        <v>0</v>
      </c>
      <c r="AQ41" s="117" t="n">
        <f aca="false">AP41</f>
        <v>0</v>
      </c>
      <c r="AR41" s="117" t="n">
        <f aca="false">AQ41</f>
        <v>0</v>
      </c>
      <c r="AS41" s="117" t="n">
        <f aca="false">AR41</f>
        <v>0</v>
      </c>
      <c r="AT41" s="117" t="n">
        <f aca="false">AS41</f>
        <v>0</v>
      </c>
      <c r="AU41" s="117" t="n">
        <f aca="false">AT41</f>
        <v>0</v>
      </c>
      <c r="AV41" s="117" t="n">
        <f aca="false">AU41</f>
        <v>0</v>
      </c>
      <c r="AW41" s="117" t="n">
        <f aca="false">AV41</f>
        <v>0</v>
      </c>
      <c r="AX41" s="117" t="n">
        <f aca="false">AW41</f>
        <v>0</v>
      </c>
      <c r="AY41" s="117"/>
      <c r="AZ41" s="117" t="n">
        <f aca="false">SUM(V41:AX41)</f>
        <v>0</v>
      </c>
      <c r="BA41" s="119" t="n">
        <f aca="false">+AZ41/29</f>
        <v>0</v>
      </c>
      <c r="BB41" s="117" t="n">
        <f aca="false">MAX(V41:AX41)</f>
        <v>0</v>
      </c>
      <c r="BC41" s="117"/>
      <c r="BD41" s="116"/>
      <c r="BE41" s="110"/>
      <c r="BF41" s="110"/>
      <c r="BG41" s="110"/>
      <c r="BH41" s="110"/>
      <c r="BI41" s="110"/>
      <c r="BJ41" s="110"/>
      <c r="BK41" s="110"/>
      <c r="BL41" s="110"/>
      <c r="BM41" s="12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82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21"/>
      <c r="HG41" s="110"/>
      <c r="HH41" s="121"/>
      <c r="HI41" s="110"/>
      <c r="HJ41" s="116" t="n">
        <f aca="false">SUM(BE41:HI41)-V41</f>
        <v>0</v>
      </c>
      <c r="HK41" s="116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</row>
    <row r="42" customFormat="false" ht="15.75" hidden="false" customHeight="false" outlineLevel="0" collapsed="false">
      <c r="A42" s="82" t="s">
        <v>217</v>
      </c>
      <c r="B42" s="83" t="s">
        <v>218</v>
      </c>
      <c r="C42" s="82"/>
      <c r="D42" s="23" t="n">
        <v>2</v>
      </c>
      <c r="E42" s="82" t="n">
        <v>5</v>
      </c>
      <c r="F42" s="82" t="s">
        <v>134</v>
      </c>
      <c r="G42" s="82" t="s">
        <v>152</v>
      </c>
      <c r="H42" s="85" t="n">
        <v>36459</v>
      </c>
      <c r="I42" s="82" t="s">
        <v>131</v>
      </c>
      <c r="J42" s="82" t="s">
        <v>132</v>
      </c>
      <c r="K42" s="83"/>
      <c r="L42" s="82" t="s">
        <v>133</v>
      </c>
      <c r="M42" s="65"/>
      <c r="N42" s="82" t="str">
        <f aca="false">CONCATENATE(B42,J42)</f>
        <v>23NR</v>
      </c>
      <c r="O42" s="82" t="str">
        <f aca="false">CONCATENATE(B42,J42,I42)</f>
        <v>23NRBase</v>
      </c>
      <c r="P42" s="82"/>
      <c r="Q42" s="32" t="n">
        <f aca="false">+BA42</f>
        <v>2127</v>
      </c>
      <c r="R42" s="32" t="n">
        <f aca="false">+Q42</f>
        <v>2127</v>
      </c>
      <c r="S42" s="32"/>
      <c r="T42" s="88" t="n">
        <v>37147</v>
      </c>
      <c r="U42" s="88"/>
      <c r="V42" s="89" t="n">
        <v>2127</v>
      </c>
      <c r="W42" s="88" t="n">
        <f aca="false">V42</f>
        <v>2127</v>
      </c>
      <c r="X42" s="88" t="n">
        <f aca="false">W42</f>
        <v>2127</v>
      </c>
      <c r="Y42" s="88" t="n">
        <f aca="false">X42</f>
        <v>2127</v>
      </c>
      <c r="Z42" s="88" t="n">
        <f aca="false">Y42</f>
        <v>2127</v>
      </c>
      <c r="AA42" s="88" t="n">
        <f aca="false">Z42</f>
        <v>2127</v>
      </c>
      <c r="AB42" s="88" t="n">
        <f aca="false">AA42</f>
        <v>2127</v>
      </c>
      <c r="AC42" s="88" t="n">
        <f aca="false">AB42</f>
        <v>2127</v>
      </c>
      <c r="AD42" s="88" t="n">
        <f aca="false">AC42</f>
        <v>2127</v>
      </c>
      <c r="AE42" s="88" t="n">
        <f aca="false">AD42</f>
        <v>2127</v>
      </c>
      <c r="AF42" s="88" t="n">
        <f aca="false">AE42</f>
        <v>2127</v>
      </c>
      <c r="AG42" s="88" t="n">
        <f aca="false">AF42</f>
        <v>2127</v>
      </c>
      <c r="AH42" s="88" t="n">
        <f aca="false">AG42</f>
        <v>2127</v>
      </c>
      <c r="AI42" s="88" t="n">
        <f aca="false">AH42</f>
        <v>2127</v>
      </c>
      <c r="AJ42" s="88" t="n">
        <f aca="false">AI42</f>
        <v>2127</v>
      </c>
      <c r="AK42" s="88" t="n">
        <f aca="false">AJ42</f>
        <v>2127</v>
      </c>
      <c r="AL42" s="88" t="n">
        <f aca="false">AK42</f>
        <v>2127</v>
      </c>
      <c r="AM42" s="88" t="n">
        <f aca="false">AL42</f>
        <v>2127</v>
      </c>
      <c r="AN42" s="88" t="n">
        <f aca="false">AM42</f>
        <v>2127</v>
      </c>
      <c r="AO42" s="88" t="n">
        <f aca="false">AN42</f>
        <v>2127</v>
      </c>
      <c r="AP42" s="88" t="n">
        <f aca="false">AO42</f>
        <v>2127</v>
      </c>
      <c r="AQ42" s="88" t="n">
        <f aca="false">AP42</f>
        <v>2127</v>
      </c>
      <c r="AR42" s="88" t="n">
        <f aca="false">AQ42</f>
        <v>2127</v>
      </c>
      <c r="AS42" s="88" t="n">
        <f aca="false">AR42</f>
        <v>2127</v>
      </c>
      <c r="AT42" s="88" t="n">
        <f aca="false">AS42</f>
        <v>2127</v>
      </c>
      <c r="AU42" s="88" t="n">
        <f aca="false">AT42</f>
        <v>2127</v>
      </c>
      <c r="AV42" s="88" t="n">
        <f aca="false">AU42</f>
        <v>2127</v>
      </c>
      <c r="AW42" s="88" t="n">
        <f aca="false">AV42</f>
        <v>2127</v>
      </c>
      <c r="AX42" s="88" t="n">
        <f aca="false">AW42</f>
        <v>2127</v>
      </c>
      <c r="AY42" s="88"/>
      <c r="AZ42" s="88" t="n">
        <f aca="false">SUM(V42:AX42)</f>
        <v>61683</v>
      </c>
      <c r="BA42" s="88" t="n">
        <f aca="false">+AZ42/29</f>
        <v>2127</v>
      </c>
      <c r="BB42" s="88" t="n">
        <f aca="false">MAX(V42:AX42)</f>
        <v>2127</v>
      </c>
      <c r="BC42" s="88"/>
      <c r="BD42" s="32"/>
      <c r="BE42" s="82"/>
      <c r="BF42" s="82"/>
      <c r="BG42" s="82"/>
      <c r="BH42" s="82"/>
      <c r="BI42" s="82"/>
      <c r="BJ42" s="82"/>
      <c r="BK42" s="82"/>
      <c r="BL42" s="82"/>
      <c r="BM42" s="90"/>
      <c r="BN42" s="82" t="n">
        <v>2127</v>
      </c>
      <c r="BO42" s="82" t="s">
        <v>219</v>
      </c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4"/>
      <c r="HG42" s="82"/>
      <c r="HH42" s="84"/>
      <c r="HI42" s="82"/>
      <c r="HJ42" s="32" t="n">
        <f aca="false">SUM(BE42:HI42)-V42</f>
        <v>0</v>
      </c>
      <c r="HK42" s="3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  <c r="IW42" s="82"/>
    </row>
    <row r="43" customFormat="false" ht="15.75" hidden="false" customHeight="false" outlineLevel="0" collapsed="false">
      <c r="A43" s="82" t="s">
        <v>217</v>
      </c>
      <c r="B43" s="83" t="s">
        <v>218</v>
      </c>
      <c r="C43" s="82"/>
      <c r="D43" s="23" t="n">
        <v>7</v>
      </c>
      <c r="E43" s="82" t="n">
        <v>5</v>
      </c>
      <c r="F43" s="82" t="s">
        <v>134</v>
      </c>
      <c r="G43" s="82" t="s">
        <v>152</v>
      </c>
      <c r="H43" s="85" t="n">
        <v>36459</v>
      </c>
      <c r="I43" s="82" t="s">
        <v>131</v>
      </c>
      <c r="J43" s="82" t="s">
        <v>132</v>
      </c>
      <c r="K43" s="83"/>
      <c r="L43" s="82" t="s">
        <v>133</v>
      </c>
      <c r="M43" s="82"/>
      <c r="N43" s="82" t="str">
        <f aca="false">CONCATENATE(B43,J43)</f>
        <v>23NR</v>
      </c>
      <c r="O43" s="82" t="str">
        <f aca="false">CONCATENATE(B43,J43,I43)</f>
        <v>23NRBase</v>
      </c>
      <c r="P43" s="82"/>
      <c r="Q43" s="32" t="n">
        <f aca="false">+BA43</f>
        <v>1549</v>
      </c>
      <c r="R43" s="32" t="n">
        <f aca="false">+Q43</f>
        <v>1549</v>
      </c>
      <c r="S43" s="32"/>
      <c r="T43" s="88" t="n">
        <v>37147</v>
      </c>
      <c r="U43" s="88"/>
      <c r="V43" s="89" t="n">
        <f aca="false">649+900</f>
        <v>1549</v>
      </c>
      <c r="W43" s="88" t="n">
        <f aca="false">V43</f>
        <v>1549</v>
      </c>
      <c r="X43" s="88" t="n">
        <f aca="false">W43</f>
        <v>1549</v>
      </c>
      <c r="Y43" s="88" t="n">
        <f aca="false">X43</f>
        <v>1549</v>
      </c>
      <c r="Z43" s="88" t="n">
        <f aca="false">Y43</f>
        <v>1549</v>
      </c>
      <c r="AA43" s="88" t="n">
        <f aca="false">Z43</f>
        <v>1549</v>
      </c>
      <c r="AB43" s="88" t="n">
        <f aca="false">AA43</f>
        <v>1549</v>
      </c>
      <c r="AC43" s="88" t="n">
        <f aca="false">AB43</f>
        <v>1549</v>
      </c>
      <c r="AD43" s="88" t="n">
        <f aca="false">AC43</f>
        <v>1549</v>
      </c>
      <c r="AE43" s="88" t="n">
        <f aca="false">AD43</f>
        <v>1549</v>
      </c>
      <c r="AF43" s="88" t="n">
        <f aca="false">AE43</f>
        <v>1549</v>
      </c>
      <c r="AG43" s="88" t="n">
        <f aca="false">AF43</f>
        <v>1549</v>
      </c>
      <c r="AH43" s="88" t="n">
        <f aca="false">AG43</f>
        <v>1549</v>
      </c>
      <c r="AI43" s="88" t="n">
        <f aca="false">AH43</f>
        <v>1549</v>
      </c>
      <c r="AJ43" s="88" t="n">
        <f aca="false">AI43</f>
        <v>1549</v>
      </c>
      <c r="AK43" s="88" t="n">
        <f aca="false">AJ43</f>
        <v>1549</v>
      </c>
      <c r="AL43" s="88" t="n">
        <f aca="false">AK43</f>
        <v>1549</v>
      </c>
      <c r="AM43" s="88" t="n">
        <f aca="false">AL43</f>
        <v>1549</v>
      </c>
      <c r="AN43" s="88" t="n">
        <f aca="false">AM43</f>
        <v>1549</v>
      </c>
      <c r="AO43" s="88" t="n">
        <f aca="false">AN43</f>
        <v>1549</v>
      </c>
      <c r="AP43" s="88" t="n">
        <f aca="false">AO43</f>
        <v>1549</v>
      </c>
      <c r="AQ43" s="88" t="n">
        <f aca="false">AP43</f>
        <v>1549</v>
      </c>
      <c r="AR43" s="88" t="n">
        <f aca="false">AQ43</f>
        <v>1549</v>
      </c>
      <c r="AS43" s="88" t="n">
        <f aca="false">AR43</f>
        <v>1549</v>
      </c>
      <c r="AT43" s="88" t="n">
        <f aca="false">AS43</f>
        <v>1549</v>
      </c>
      <c r="AU43" s="88" t="n">
        <f aca="false">AT43</f>
        <v>1549</v>
      </c>
      <c r="AV43" s="88" t="n">
        <f aca="false">AU43</f>
        <v>1549</v>
      </c>
      <c r="AW43" s="88" t="n">
        <f aca="false">AV43</f>
        <v>1549</v>
      </c>
      <c r="AX43" s="88" t="n">
        <f aca="false">AW43</f>
        <v>1549</v>
      </c>
      <c r="AY43" s="88"/>
      <c r="AZ43" s="88" t="n">
        <f aca="false">SUM(V43:AX43)</f>
        <v>44921</v>
      </c>
      <c r="BA43" s="88" t="n">
        <f aca="false">+AZ43/29</f>
        <v>1549</v>
      </c>
      <c r="BB43" s="88" t="n">
        <f aca="false">MAX(V43:AX43)</f>
        <v>1549</v>
      </c>
      <c r="BC43" s="88"/>
      <c r="BD43" s="32"/>
      <c r="BE43" s="82"/>
      <c r="BF43" s="82"/>
      <c r="BG43" s="82" t="n">
        <v>600</v>
      </c>
      <c r="BH43" s="82"/>
      <c r="BI43" s="82"/>
      <c r="BJ43" s="82"/>
      <c r="BK43" s="82"/>
      <c r="BL43" s="82" t="n">
        <v>449</v>
      </c>
      <c r="BM43" s="90" t="s">
        <v>220</v>
      </c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 t="n">
        <v>500</v>
      </c>
      <c r="GO43" s="82" t="s">
        <v>200</v>
      </c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4"/>
      <c r="HG43" s="82"/>
      <c r="HH43" s="84"/>
      <c r="HI43" s="82"/>
      <c r="HJ43" s="32" t="n">
        <f aca="false">SUM(BE43:HI43)-V43</f>
        <v>0</v>
      </c>
      <c r="HK43" s="3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  <c r="IW43" s="82"/>
    </row>
    <row r="44" customFormat="false" ht="15.75" hidden="false" customHeight="false" outlineLevel="0" collapsed="false">
      <c r="A44" s="82" t="s">
        <v>217</v>
      </c>
      <c r="B44" s="83" t="s">
        <v>218</v>
      </c>
      <c r="C44" s="82"/>
      <c r="D44" s="23" t="n">
        <v>2</v>
      </c>
      <c r="E44" s="82" t="n">
        <v>5</v>
      </c>
      <c r="F44" s="82" t="s">
        <v>181</v>
      </c>
      <c r="G44" s="82" t="s">
        <v>152</v>
      </c>
      <c r="H44" s="85" t="n">
        <v>36459</v>
      </c>
      <c r="I44" s="82" t="s">
        <v>131</v>
      </c>
      <c r="J44" s="82" t="s">
        <v>132</v>
      </c>
      <c r="K44" s="83"/>
      <c r="L44" s="82" t="s">
        <v>133</v>
      </c>
      <c r="M44" s="65"/>
      <c r="N44" s="82" t="str">
        <f aca="false">CONCATENATE(B44,J44)</f>
        <v>23NR</v>
      </c>
      <c r="O44" s="82" t="str">
        <f aca="false">CONCATENATE(B44,J44,I44)</f>
        <v>23NRBase</v>
      </c>
      <c r="P44" s="82"/>
      <c r="Q44" s="32" t="n">
        <f aca="false">+BA44</f>
        <v>12330</v>
      </c>
      <c r="R44" s="32" t="n">
        <f aca="false">+Q44</f>
        <v>12330</v>
      </c>
      <c r="S44" s="32"/>
      <c r="T44" s="88" t="n">
        <v>37147</v>
      </c>
      <c r="U44" s="88"/>
      <c r="V44" s="89" t="n">
        <v>12330</v>
      </c>
      <c r="W44" s="88" t="n">
        <f aca="false">V44</f>
        <v>12330</v>
      </c>
      <c r="X44" s="88" t="n">
        <f aca="false">W44</f>
        <v>12330</v>
      </c>
      <c r="Y44" s="88" t="n">
        <f aca="false">X44</f>
        <v>12330</v>
      </c>
      <c r="Z44" s="88" t="n">
        <f aca="false">Y44</f>
        <v>12330</v>
      </c>
      <c r="AA44" s="88" t="n">
        <f aca="false">Z44</f>
        <v>12330</v>
      </c>
      <c r="AB44" s="88" t="n">
        <f aca="false">AA44</f>
        <v>12330</v>
      </c>
      <c r="AC44" s="88" t="n">
        <f aca="false">AB44</f>
        <v>12330</v>
      </c>
      <c r="AD44" s="88" t="n">
        <f aca="false">AC44</f>
        <v>12330</v>
      </c>
      <c r="AE44" s="88" t="n">
        <f aca="false">AD44</f>
        <v>12330</v>
      </c>
      <c r="AF44" s="88" t="n">
        <f aca="false">AE44</f>
        <v>12330</v>
      </c>
      <c r="AG44" s="88" t="n">
        <f aca="false">AF44</f>
        <v>12330</v>
      </c>
      <c r="AH44" s="88" t="n">
        <f aca="false">AG44</f>
        <v>12330</v>
      </c>
      <c r="AI44" s="88" t="n">
        <f aca="false">AH44</f>
        <v>12330</v>
      </c>
      <c r="AJ44" s="88" t="n">
        <f aca="false">AI44</f>
        <v>12330</v>
      </c>
      <c r="AK44" s="88" t="n">
        <f aca="false">AJ44</f>
        <v>12330</v>
      </c>
      <c r="AL44" s="88" t="n">
        <f aca="false">AK44</f>
        <v>12330</v>
      </c>
      <c r="AM44" s="88" t="n">
        <f aca="false">AL44</f>
        <v>12330</v>
      </c>
      <c r="AN44" s="88" t="n">
        <f aca="false">AM44</f>
        <v>12330</v>
      </c>
      <c r="AO44" s="88" t="n">
        <f aca="false">AN44</f>
        <v>12330</v>
      </c>
      <c r="AP44" s="88" t="n">
        <f aca="false">AO44</f>
        <v>12330</v>
      </c>
      <c r="AQ44" s="88" t="n">
        <f aca="false">AP44</f>
        <v>12330</v>
      </c>
      <c r="AR44" s="88" t="n">
        <f aca="false">AQ44</f>
        <v>12330</v>
      </c>
      <c r="AS44" s="88" t="n">
        <f aca="false">AR44</f>
        <v>12330</v>
      </c>
      <c r="AT44" s="88" t="n">
        <f aca="false">AS44</f>
        <v>12330</v>
      </c>
      <c r="AU44" s="88" t="n">
        <f aca="false">AT44</f>
        <v>12330</v>
      </c>
      <c r="AV44" s="88" t="n">
        <f aca="false">AU44</f>
        <v>12330</v>
      </c>
      <c r="AW44" s="88" t="n">
        <f aca="false">AV44</f>
        <v>12330</v>
      </c>
      <c r="AX44" s="88" t="n">
        <f aca="false">AW44</f>
        <v>12330</v>
      </c>
      <c r="AY44" s="88"/>
      <c r="AZ44" s="88" t="n">
        <f aca="false">SUM(V44:AX44)</f>
        <v>357570</v>
      </c>
      <c r="BA44" s="88" t="n">
        <f aca="false">+AZ44/29</f>
        <v>12330</v>
      </c>
      <c r="BB44" s="88" t="n">
        <f aca="false">MAX(V44:AX44)</f>
        <v>12330</v>
      </c>
      <c r="BC44" s="88"/>
      <c r="BD44" s="32"/>
      <c r="BE44" s="82"/>
      <c r="BF44" s="82"/>
      <c r="BG44" s="82"/>
      <c r="BH44" s="82"/>
      <c r="BI44" s="82"/>
      <c r="BJ44" s="82"/>
      <c r="BK44" s="82"/>
      <c r="BL44" s="82"/>
      <c r="BM44" s="90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 t="n">
        <v>12330</v>
      </c>
      <c r="CU44" s="82" t="s">
        <v>221</v>
      </c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4"/>
      <c r="HG44" s="82"/>
      <c r="HH44" s="84"/>
      <c r="HI44" s="82"/>
      <c r="HJ44" s="32" t="n">
        <f aca="false">SUM(BE44:HI44)-V44</f>
        <v>0</v>
      </c>
      <c r="HK44" s="3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  <c r="IW44" s="82"/>
    </row>
    <row r="45" customFormat="false" ht="15.75" hidden="false" customHeight="false" outlineLevel="0" collapsed="false">
      <c r="A45" s="82" t="s">
        <v>217</v>
      </c>
      <c r="B45" s="83" t="s">
        <v>218</v>
      </c>
      <c r="C45" s="82"/>
      <c r="D45" s="23" t="n">
        <v>7</v>
      </c>
      <c r="E45" s="82" t="n">
        <v>5</v>
      </c>
      <c r="F45" s="82" t="s">
        <v>181</v>
      </c>
      <c r="G45" s="82" t="s">
        <v>152</v>
      </c>
      <c r="H45" s="85" t="n">
        <v>36459</v>
      </c>
      <c r="I45" s="82" t="s">
        <v>131</v>
      </c>
      <c r="J45" s="82" t="s">
        <v>132</v>
      </c>
      <c r="K45" s="83"/>
      <c r="L45" s="82" t="s">
        <v>133</v>
      </c>
      <c r="M45" s="65"/>
      <c r="N45" s="82" t="str">
        <f aca="false">CONCATENATE(B45,J45)</f>
        <v>23NR</v>
      </c>
      <c r="O45" s="82" t="str">
        <f aca="false">CONCATENATE(B45,J45,I45)</f>
        <v>23NRBase</v>
      </c>
      <c r="P45" s="82"/>
      <c r="Q45" s="32" t="n">
        <f aca="false">+BA45</f>
        <v>5016</v>
      </c>
      <c r="R45" s="32" t="n">
        <f aca="false">+Q45</f>
        <v>5016</v>
      </c>
      <c r="S45" s="32"/>
      <c r="T45" s="88" t="n">
        <v>37147</v>
      </c>
      <c r="U45" s="88"/>
      <c r="V45" s="89" t="n">
        <v>5016</v>
      </c>
      <c r="W45" s="88" t="n">
        <f aca="false">V45</f>
        <v>5016</v>
      </c>
      <c r="X45" s="88" t="n">
        <f aca="false">W45</f>
        <v>5016</v>
      </c>
      <c r="Y45" s="88" t="n">
        <f aca="false">X45</f>
        <v>5016</v>
      </c>
      <c r="Z45" s="88" t="n">
        <f aca="false">Y45</f>
        <v>5016</v>
      </c>
      <c r="AA45" s="88" t="n">
        <f aca="false">Z45</f>
        <v>5016</v>
      </c>
      <c r="AB45" s="88" t="n">
        <f aca="false">AA45</f>
        <v>5016</v>
      </c>
      <c r="AC45" s="88" t="n">
        <f aca="false">AB45</f>
        <v>5016</v>
      </c>
      <c r="AD45" s="88" t="n">
        <f aca="false">AC45</f>
        <v>5016</v>
      </c>
      <c r="AE45" s="88" t="n">
        <f aca="false">AD45</f>
        <v>5016</v>
      </c>
      <c r="AF45" s="88" t="n">
        <f aca="false">AE45</f>
        <v>5016</v>
      </c>
      <c r="AG45" s="88" t="n">
        <f aca="false">AF45</f>
        <v>5016</v>
      </c>
      <c r="AH45" s="88" t="n">
        <f aca="false">AG45</f>
        <v>5016</v>
      </c>
      <c r="AI45" s="88" t="n">
        <f aca="false">AH45</f>
        <v>5016</v>
      </c>
      <c r="AJ45" s="88" t="n">
        <f aca="false">AI45</f>
        <v>5016</v>
      </c>
      <c r="AK45" s="88" t="n">
        <f aca="false">AJ45</f>
        <v>5016</v>
      </c>
      <c r="AL45" s="88" t="n">
        <f aca="false">AK45</f>
        <v>5016</v>
      </c>
      <c r="AM45" s="88" t="n">
        <f aca="false">AL45</f>
        <v>5016</v>
      </c>
      <c r="AN45" s="88" t="n">
        <f aca="false">AM45</f>
        <v>5016</v>
      </c>
      <c r="AO45" s="88" t="n">
        <f aca="false">AN45</f>
        <v>5016</v>
      </c>
      <c r="AP45" s="88" t="n">
        <f aca="false">AO45</f>
        <v>5016</v>
      </c>
      <c r="AQ45" s="88" t="n">
        <f aca="false">AP45</f>
        <v>5016</v>
      </c>
      <c r="AR45" s="88" t="n">
        <f aca="false">AQ45</f>
        <v>5016</v>
      </c>
      <c r="AS45" s="88" t="n">
        <f aca="false">AR45</f>
        <v>5016</v>
      </c>
      <c r="AT45" s="88" t="n">
        <f aca="false">AS45</f>
        <v>5016</v>
      </c>
      <c r="AU45" s="88" t="n">
        <f aca="false">AT45</f>
        <v>5016</v>
      </c>
      <c r="AV45" s="88" t="n">
        <f aca="false">AU45</f>
        <v>5016</v>
      </c>
      <c r="AW45" s="88" t="n">
        <f aca="false">AV45</f>
        <v>5016</v>
      </c>
      <c r="AX45" s="88" t="n">
        <f aca="false">AW45</f>
        <v>5016</v>
      </c>
      <c r="AY45" s="88"/>
      <c r="AZ45" s="88" t="n">
        <f aca="false">SUM(V45:AX45)</f>
        <v>145464</v>
      </c>
      <c r="BA45" s="88" t="n">
        <f aca="false">+AZ45/29</f>
        <v>5016</v>
      </c>
      <c r="BB45" s="88" t="n">
        <f aca="false">MAX(V45:AX45)</f>
        <v>5016</v>
      </c>
      <c r="BC45" s="88"/>
      <c r="BD45" s="32"/>
      <c r="BE45" s="82"/>
      <c r="BF45" s="82"/>
      <c r="BG45" s="82"/>
      <c r="BH45" s="82"/>
      <c r="BI45" s="82"/>
      <c r="BJ45" s="82"/>
      <c r="BK45" s="82"/>
      <c r="BL45" s="82"/>
      <c r="BM45" s="90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 t="n">
        <v>5016</v>
      </c>
      <c r="CW45" s="82" t="s">
        <v>222</v>
      </c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4"/>
      <c r="HG45" s="82"/>
      <c r="HH45" s="84"/>
      <c r="HI45" s="82"/>
      <c r="HJ45" s="32" t="n">
        <f aca="false">SUM(BE45:HI45)-V45</f>
        <v>0</v>
      </c>
      <c r="HK45" s="3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  <c r="IW45" s="82"/>
    </row>
    <row r="46" customFormat="false" ht="15.75" hidden="false" customHeight="false" outlineLevel="0" collapsed="false">
      <c r="A46" s="82" t="s">
        <v>217</v>
      </c>
      <c r="B46" s="83" t="s">
        <v>218</v>
      </c>
      <c r="C46" s="82"/>
      <c r="D46" s="23"/>
      <c r="E46" s="82" t="n">
        <v>5</v>
      </c>
      <c r="F46" s="82" t="s">
        <v>223</v>
      </c>
      <c r="G46" s="82" t="s">
        <v>152</v>
      </c>
      <c r="H46" s="85" t="n">
        <v>36397</v>
      </c>
      <c r="I46" s="82" t="s">
        <v>131</v>
      </c>
      <c r="J46" s="82" t="s">
        <v>146</v>
      </c>
      <c r="K46" s="83"/>
      <c r="L46" s="82" t="s">
        <v>133</v>
      </c>
      <c r="M46" s="82"/>
      <c r="N46" s="82" t="str">
        <f aca="false">CONCATENATE(B46,J46)</f>
        <v>23NW</v>
      </c>
      <c r="O46" s="82" t="str">
        <f aca="false">CONCATENATE(B46,J46,I46)</f>
        <v>23NWBase</v>
      </c>
      <c r="P46" s="82"/>
      <c r="Q46" s="32" t="n">
        <f aca="false">+BA46</f>
        <v>0</v>
      </c>
      <c r="R46" s="32" t="n">
        <f aca="false">+Q46</f>
        <v>0</v>
      </c>
      <c r="S46" s="32"/>
      <c r="T46" s="88" t="n">
        <v>37147</v>
      </c>
      <c r="U46" s="88"/>
      <c r="V46" s="89" t="n">
        <v>0</v>
      </c>
      <c r="W46" s="88" t="n">
        <v>0</v>
      </c>
      <c r="X46" s="88" t="n">
        <f aca="false">W46</f>
        <v>0</v>
      </c>
      <c r="Y46" s="88" t="n">
        <f aca="false">X46</f>
        <v>0</v>
      </c>
      <c r="Z46" s="88" t="n">
        <f aca="false">Y46</f>
        <v>0</v>
      </c>
      <c r="AA46" s="88" t="n">
        <f aca="false">Z46</f>
        <v>0</v>
      </c>
      <c r="AB46" s="88" t="n">
        <f aca="false">AA46</f>
        <v>0</v>
      </c>
      <c r="AC46" s="88" t="n">
        <f aca="false">AB46</f>
        <v>0</v>
      </c>
      <c r="AD46" s="88" t="n">
        <f aca="false">AC46</f>
        <v>0</v>
      </c>
      <c r="AE46" s="88" t="n">
        <f aca="false">AD46</f>
        <v>0</v>
      </c>
      <c r="AF46" s="88" t="n">
        <f aca="false">AE46</f>
        <v>0</v>
      </c>
      <c r="AG46" s="88" t="n">
        <f aca="false">AF46</f>
        <v>0</v>
      </c>
      <c r="AH46" s="88" t="n">
        <f aca="false">AG46</f>
        <v>0</v>
      </c>
      <c r="AI46" s="88" t="n">
        <f aca="false">AH46</f>
        <v>0</v>
      </c>
      <c r="AJ46" s="88" t="n">
        <f aca="false">AI46</f>
        <v>0</v>
      </c>
      <c r="AK46" s="88" t="n">
        <f aca="false">AJ46</f>
        <v>0</v>
      </c>
      <c r="AL46" s="88" t="n">
        <f aca="false">AK46</f>
        <v>0</v>
      </c>
      <c r="AM46" s="88" t="n">
        <f aca="false">AL46</f>
        <v>0</v>
      </c>
      <c r="AN46" s="88" t="n">
        <f aca="false">AM46</f>
        <v>0</v>
      </c>
      <c r="AO46" s="88" t="n">
        <f aca="false">AN46</f>
        <v>0</v>
      </c>
      <c r="AP46" s="88" t="n">
        <f aca="false">AO46</f>
        <v>0</v>
      </c>
      <c r="AQ46" s="88" t="n">
        <f aca="false">AP46</f>
        <v>0</v>
      </c>
      <c r="AR46" s="88" t="n">
        <f aca="false">AQ46</f>
        <v>0</v>
      </c>
      <c r="AS46" s="88" t="n">
        <f aca="false">AR46</f>
        <v>0</v>
      </c>
      <c r="AT46" s="88" t="n">
        <f aca="false">AS46</f>
        <v>0</v>
      </c>
      <c r="AU46" s="88" t="n">
        <f aca="false">AT46</f>
        <v>0</v>
      </c>
      <c r="AV46" s="88" t="n">
        <f aca="false">AU46</f>
        <v>0</v>
      </c>
      <c r="AW46" s="88" t="n">
        <f aca="false">AV46</f>
        <v>0</v>
      </c>
      <c r="AX46" s="88" t="n">
        <f aca="false">AW46</f>
        <v>0</v>
      </c>
      <c r="AY46" s="88"/>
      <c r="AZ46" s="88" t="n">
        <f aca="false">SUM(V46:AX46)</f>
        <v>0</v>
      </c>
      <c r="BA46" s="88" t="n">
        <f aca="false">+AZ46/29</f>
        <v>0</v>
      </c>
      <c r="BB46" s="88" t="n">
        <f aca="false">MAX(V46:AX46)</f>
        <v>0</v>
      </c>
      <c r="BC46" s="88"/>
      <c r="BD46" s="32"/>
      <c r="BE46" s="82"/>
      <c r="BF46" s="82"/>
      <c r="BG46" s="82"/>
      <c r="BH46" s="82"/>
      <c r="BI46" s="82"/>
      <c r="BJ46" s="82"/>
      <c r="BK46" s="82"/>
      <c r="BL46" s="82"/>
      <c r="BM46" s="90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4"/>
      <c r="HG46" s="82"/>
      <c r="HH46" s="84"/>
      <c r="HI46" s="82"/>
      <c r="HJ46" s="32" t="n">
        <f aca="false">SUM(BE46:HI46)-V46</f>
        <v>0</v>
      </c>
      <c r="HK46" s="3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  <c r="IW46" s="82"/>
    </row>
    <row r="47" customFormat="false" ht="15.75" hidden="false" customHeight="false" outlineLevel="0" collapsed="false">
      <c r="A47" s="91" t="s">
        <v>217</v>
      </c>
      <c r="B47" s="92" t="s">
        <v>218</v>
      </c>
      <c r="C47" s="91"/>
      <c r="D47" s="93" t="n">
        <v>2</v>
      </c>
      <c r="E47" s="91" t="n">
        <v>5</v>
      </c>
      <c r="F47" s="91" t="s">
        <v>158</v>
      </c>
      <c r="G47" s="91" t="s">
        <v>159</v>
      </c>
      <c r="H47" s="94" t="n">
        <v>36459</v>
      </c>
      <c r="I47" s="91" t="s">
        <v>131</v>
      </c>
      <c r="J47" s="91" t="s">
        <v>146</v>
      </c>
      <c r="K47" s="92"/>
      <c r="L47" s="91" t="s">
        <v>133</v>
      </c>
      <c r="M47" s="91"/>
      <c r="N47" s="91" t="str">
        <f aca="false">CONCATENATE(B47,J47)</f>
        <v>23NW</v>
      </c>
      <c r="O47" s="91" t="str">
        <f aca="false">CONCATENATE(B47,J47,I47)</f>
        <v>23NWBase</v>
      </c>
      <c r="P47" s="91"/>
      <c r="Q47" s="95" t="n">
        <f aca="false">+BA47</f>
        <v>5222</v>
      </c>
      <c r="R47" s="95" t="n">
        <f aca="false">+Q47</f>
        <v>5222</v>
      </c>
      <c r="S47" s="95"/>
      <c r="T47" s="96" t="n">
        <v>37147</v>
      </c>
      <c r="U47" s="96"/>
      <c r="V47" s="97" t="n">
        <v>5222</v>
      </c>
      <c r="W47" s="96" t="n">
        <f aca="false">V47</f>
        <v>5222</v>
      </c>
      <c r="X47" s="96" t="n">
        <f aca="false">W47</f>
        <v>5222</v>
      </c>
      <c r="Y47" s="96" t="n">
        <f aca="false">X47</f>
        <v>5222</v>
      </c>
      <c r="Z47" s="96" t="n">
        <f aca="false">Y47</f>
        <v>5222</v>
      </c>
      <c r="AA47" s="96" t="n">
        <f aca="false">Z47</f>
        <v>5222</v>
      </c>
      <c r="AB47" s="96" t="n">
        <f aca="false">AA47</f>
        <v>5222</v>
      </c>
      <c r="AC47" s="96" t="n">
        <f aca="false">AB47</f>
        <v>5222</v>
      </c>
      <c r="AD47" s="96" t="n">
        <f aca="false">AC47</f>
        <v>5222</v>
      </c>
      <c r="AE47" s="96" t="n">
        <f aca="false">AD47</f>
        <v>5222</v>
      </c>
      <c r="AF47" s="96" t="n">
        <f aca="false">AE47</f>
        <v>5222</v>
      </c>
      <c r="AG47" s="96" t="n">
        <f aca="false">AF47</f>
        <v>5222</v>
      </c>
      <c r="AH47" s="96" t="n">
        <f aca="false">AG47</f>
        <v>5222</v>
      </c>
      <c r="AI47" s="96" t="n">
        <f aca="false">AH47</f>
        <v>5222</v>
      </c>
      <c r="AJ47" s="96" t="n">
        <f aca="false">AI47</f>
        <v>5222</v>
      </c>
      <c r="AK47" s="96" t="n">
        <f aca="false">AJ47</f>
        <v>5222</v>
      </c>
      <c r="AL47" s="96" t="n">
        <f aca="false">AK47</f>
        <v>5222</v>
      </c>
      <c r="AM47" s="96" t="n">
        <f aca="false">AL47</f>
        <v>5222</v>
      </c>
      <c r="AN47" s="96" t="n">
        <f aca="false">AM47</f>
        <v>5222</v>
      </c>
      <c r="AO47" s="96" t="n">
        <f aca="false">AN47</f>
        <v>5222</v>
      </c>
      <c r="AP47" s="96" t="n">
        <f aca="false">AO47</f>
        <v>5222</v>
      </c>
      <c r="AQ47" s="96" t="n">
        <f aca="false">AP47</f>
        <v>5222</v>
      </c>
      <c r="AR47" s="96" t="n">
        <f aca="false">AQ47</f>
        <v>5222</v>
      </c>
      <c r="AS47" s="96" t="n">
        <f aca="false">AR47</f>
        <v>5222</v>
      </c>
      <c r="AT47" s="96" t="n">
        <f aca="false">AS47</f>
        <v>5222</v>
      </c>
      <c r="AU47" s="96" t="n">
        <f aca="false">AT47</f>
        <v>5222</v>
      </c>
      <c r="AV47" s="96" t="n">
        <f aca="false">AU47</f>
        <v>5222</v>
      </c>
      <c r="AW47" s="96" t="n">
        <f aca="false">AV47</f>
        <v>5222</v>
      </c>
      <c r="AX47" s="96" t="n">
        <f aca="false">AW47</f>
        <v>5222</v>
      </c>
      <c r="AY47" s="96"/>
      <c r="AZ47" s="96" t="n">
        <f aca="false">SUM(V47:AX47)</f>
        <v>151438</v>
      </c>
      <c r="BA47" s="96" t="n">
        <f aca="false">+AZ47/29</f>
        <v>5222</v>
      </c>
      <c r="BB47" s="96" t="n">
        <f aca="false">MAX(V47:AX47)</f>
        <v>5222</v>
      </c>
      <c r="BC47" s="96"/>
      <c r="BD47" s="95"/>
      <c r="BE47" s="91"/>
      <c r="BF47" s="91"/>
      <c r="BG47" s="91"/>
      <c r="BH47" s="91"/>
      <c r="BI47" s="91"/>
      <c r="BJ47" s="91"/>
      <c r="BK47" s="91"/>
      <c r="BL47" s="91"/>
      <c r="BM47" s="98"/>
      <c r="BN47" s="91" t="n">
        <v>5222</v>
      </c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5" t="n">
        <f aca="false">SUM(BE47:HI47)-V47</f>
        <v>0</v>
      </c>
      <c r="HK47" s="95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  <c r="IW47" s="91"/>
    </row>
    <row r="48" customFormat="false" ht="15.75" hidden="false" customHeight="false" outlineLevel="0" collapsed="false">
      <c r="A48" s="91" t="s">
        <v>217</v>
      </c>
      <c r="B48" s="92" t="s">
        <v>218</v>
      </c>
      <c r="C48" s="91"/>
      <c r="D48" s="93" t="n">
        <v>7</v>
      </c>
      <c r="E48" s="91" t="n">
        <v>5</v>
      </c>
      <c r="F48" s="91" t="s">
        <v>158</v>
      </c>
      <c r="G48" s="91" t="s">
        <v>159</v>
      </c>
      <c r="H48" s="94" t="n">
        <v>36459</v>
      </c>
      <c r="I48" s="91" t="s">
        <v>131</v>
      </c>
      <c r="J48" s="91" t="s">
        <v>146</v>
      </c>
      <c r="K48" s="92"/>
      <c r="L48" s="91" t="s">
        <v>133</v>
      </c>
      <c r="M48" s="91"/>
      <c r="N48" s="91" t="str">
        <f aca="false">CONCATENATE(B48,J48)</f>
        <v>23NW</v>
      </c>
      <c r="O48" s="91" t="str">
        <f aca="false">CONCATENATE(B48,J48,I48)</f>
        <v>23NWBase</v>
      </c>
      <c r="P48" s="91"/>
      <c r="Q48" s="95" t="n">
        <f aca="false">+BA48</f>
        <v>2299</v>
      </c>
      <c r="R48" s="95" t="n">
        <f aca="false">+Q48</f>
        <v>2299</v>
      </c>
      <c r="S48" s="95"/>
      <c r="T48" s="96" t="n">
        <v>37147</v>
      </c>
      <c r="U48" s="96"/>
      <c r="V48" s="97" t="n">
        <v>2299</v>
      </c>
      <c r="W48" s="96" t="n">
        <f aca="false">V48</f>
        <v>2299</v>
      </c>
      <c r="X48" s="96" t="n">
        <f aca="false">W48</f>
        <v>2299</v>
      </c>
      <c r="Y48" s="96" t="n">
        <f aca="false">X48</f>
        <v>2299</v>
      </c>
      <c r="Z48" s="96" t="n">
        <f aca="false">Y48</f>
        <v>2299</v>
      </c>
      <c r="AA48" s="96" t="n">
        <f aca="false">Z48</f>
        <v>2299</v>
      </c>
      <c r="AB48" s="96" t="n">
        <f aca="false">AA48</f>
        <v>2299</v>
      </c>
      <c r="AC48" s="96" t="n">
        <f aca="false">AB48</f>
        <v>2299</v>
      </c>
      <c r="AD48" s="96" t="n">
        <f aca="false">AC48</f>
        <v>2299</v>
      </c>
      <c r="AE48" s="96" t="n">
        <f aca="false">AD48</f>
        <v>2299</v>
      </c>
      <c r="AF48" s="96" t="n">
        <f aca="false">AE48</f>
        <v>2299</v>
      </c>
      <c r="AG48" s="96" t="n">
        <f aca="false">AF48</f>
        <v>2299</v>
      </c>
      <c r="AH48" s="96" t="n">
        <f aca="false">AG48</f>
        <v>2299</v>
      </c>
      <c r="AI48" s="96" t="n">
        <f aca="false">AH48</f>
        <v>2299</v>
      </c>
      <c r="AJ48" s="96" t="n">
        <f aca="false">AI48</f>
        <v>2299</v>
      </c>
      <c r="AK48" s="96" t="n">
        <f aca="false">AJ48</f>
        <v>2299</v>
      </c>
      <c r="AL48" s="96" t="n">
        <f aca="false">AK48</f>
        <v>2299</v>
      </c>
      <c r="AM48" s="96" t="n">
        <f aca="false">AL48</f>
        <v>2299</v>
      </c>
      <c r="AN48" s="96" t="n">
        <f aca="false">AM48</f>
        <v>2299</v>
      </c>
      <c r="AO48" s="96" t="n">
        <f aca="false">AN48</f>
        <v>2299</v>
      </c>
      <c r="AP48" s="96" t="n">
        <f aca="false">AO48</f>
        <v>2299</v>
      </c>
      <c r="AQ48" s="96" t="n">
        <f aca="false">AP48</f>
        <v>2299</v>
      </c>
      <c r="AR48" s="96" t="n">
        <f aca="false">AQ48</f>
        <v>2299</v>
      </c>
      <c r="AS48" s="96" t="n">
        <f aca="false">AR48</f>
        <v>2299</v>
      </c>
      <c r="AT48" s="96" t="n">
        <f aca="false">AS48</f>
        <v>2299</v>
      </c>
      <c r="AU48" s="96" t="n">
        <f aca="false">AT48</f>
        <v>2299</v>
      </c>
      <c r="AV48" s="96" t="n">
        <f aca="false">AU48</f>
        <v>2299</v>
      </c>
      <c r="AW48" s="96" t="n">
        <f aca="false">AV48</f>
        <v>2299</v>
      </c>
      <c r="AX48" s="96" t="n">
        <f aca="false">AW48</f>
        <v>2299</v>
      </c>
      <c r="AY48" s="96"/>
      <c r="AZ48" s="96" t="n">
        <f aca="false">SUM(V48:AX48)</f>
        <v>66671</v>
      </c>
      <c r="BA48" s="96" t="n">
        <f aca="false">+AZ48/29</f>
        <v>2299</v>
      </c>
      <c r="BB48" s="96" t="n">
        <f aca="false">MAX(V48:AX48)</f>
        <v>2299</v>
      </c>
      <c r="BC48" s="96"/>
      <c r="BD48" s="95"/>
      <c r="BE48" s="91"/>
      <c r="BF48" s="91"/>
      <c r="BG48" s="91"/>
      <c r="BH48" s="91"/>
      <c r="BI48" s="91"/>
      <c r="BJ48" s="91"/>
      <c r="BK48" s="91"/>
      <c r="BL48" s="91" t="n">
        <v>2299</v>
      </c>
      <c r="BM48" s="98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5" t="n">
        <f aca="false">SUM(BE48:HI48)-V48</f>
        <v>0</v>
      </c>
      <c r="HK48" s="95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  <c r="IW48" s="91"/>
    </row>
    <row r="49" customFormat="false" ht="15.75" hidden="false" customHeight="false" outlineLevel="0" collapsed="false">
      <c r="A49" s="82" t="s">
        <v>224</v>
      </c>
      <c r="B49" s="83" t="n">
        <v>18</v>
      </c>
      <c r="C49" s="82"/>
      <c r="D49" s="23" t="n">
        <v>11</v>
      </c>
      <c r="E49" s="82" t="n">
        <v>6</v>
      </c>
      <c r="F49" s="82" t="s">
        <v>134</v>
      </c>
      <c r="G49" s="82" t="s">
        <v>161</v>
      </c>
      <c r="H49" s="85" t="n">
        <v>36336</v>
      </c>
      <c r="I49" s="82" t="s">
        <v>131</v>
      </c>
      <c r="J49" s="82" t="s">
        <v>132</v>
      </c>
      <c r="K49" s="83"/>
      <c r="L49" s="82" t="s">
        <v>133</v>
      </c>
      <c r="M49" s="87"/>
      <c r="N49" s="82" t="str">
        <f aca="false">CONCATENATE(B49,J49)</f>
        <v>18R</v>
      </c>
      <c r="O49" s="82" t="str">
        <f aca="false">CONCATENATE(B49,J49,I49)</f>
        <v>18RBase</v>
      </c>
      <c r="P49" s="82"/>
      <c r="Q49" s="32" t="n">
        <f aca="false">+BA49</f>
        <v>0</v>
      </c>
      <c r="R49" s="32" t="n">
        <f aca="false">+Q49</f>
        <v>0</v>
      </c>
      <c r="S49" s="32"/>
      <c r="T49" s="88" t="n">
        <v>37147</v>
      </c>
      <c r="U49" s="88"/>
      <c r="V49" s="89" t="n">
        <v>0</v>
      </c>
      <c r="W49" s="88" t="n">
        <f aca="false">V49</f>
        <v>0</v>
      </c>
      <c r="X49" s="88" t="n">
        <f aca="false">W49</f>
        <v>0</v>
      </c>
      <c r="Y49" s="88" t="n">
        <f aca="false">X49</f>
        <v>0</v>
      </c>
      <c r="Z49" s="88" t="n">
        <f aca="false">Y49</f>
        <v>0</v>
      </c>
      <c r="AA49" s="88" t="n">
        <f aca="false">Z49</f>
        <v>0</v>
      </c>
      <c r="AB49" s="88" t="n">
        <f aca="false">AA49</f>
        <v>0</v>
      </c>
      <c r="AC49" s="88" t="n">
        <f aca="false">AB49</f>
        <v>0</v>
      </c>
      <c r="AD49" s="88" t="n">
        <f aca="false">AC49</f>
        <v>0</v>
      </c>
      <c r="AE49" s="88" t="n">
        <f aca="false">AD49</f>
        <v>0</v>
      </c>
      <c r="AF49" s="88" t="n">
        <f aca="false">AE49</f>
        <v>0</v>
      </c>
      <c r="AG49" s="88" t="n">
        <f aca="false">AF49</f>
        <v>0</v>
      </c>
      <c r="AH49" s="88" t="n">
        <f aca="false">AG49</f>
        <v>0</v>
      </c>
      <c r="AI49" s="88" t="n">
        <f aca="false">AH49</f>
        <v>0</v>
      </c>
      <c r="AJ49" s="88" t="n">
        <f aca="false">AI49</f>
        <v>0</v>
      </c>
      <c r="AK49" s="88" t="n">
        <f aca="false">AJ49</f>
        <v>0</v>
      </c>
      <c r="AL49" s="88" t="n">
        <f aca="false">AK49</f>
        <v>0</v>
      </c>
      <c r="AM49" s="88" t="n">
        <f aca="false">AL49</f>
        <v>0</v>
      </c>
      <c r="AN49" s="88" t="n">
        <f aca="false">AM49</f>
        <v>0</v>
      </c>
      <c r="AO49" s="88" t="n">
        <f aca="false">AN49</f>
        <v>0</v>
      </c>
      <c r="AP49" s="88" t="n">
        <f aca="false">AO49</f>
        <v>0</v>
      </c>
      <c r="AQ49" s="88" t="n">
        <f aca="false">AP49</f>
        <v>0</v>
      </c>
      <c r="AR49" s="88" t="n">
        <f aca="false">AQ49</f>
        <v>0</v>
      </c>
      <c r="AS49" s="88" t="n">
        <f aca="false">AR49</f>
        <v>0</v>
      </c>
      <c r="AT49" s="88" t="n">
        <f aca="false">AS49</f>
        <v>0</v>
      </c>
      <c r="AU49" s="88" t="n">
        <f aca="false">AT49</f>
        <v>0</v>
      </c>
      <c r="AV49" s="88" t="n">
        <f aca="false">AU49</f>
        <v>0</v>
      </c>
      <c r="AW49" s="88" t="n">
        <f aca="false">AV49</f>
        <v>0</v>
      </c>
      <c r="AX49" s="88" t="n">
        <f aca="false">AW49</f>
        <v>0</v>
      </c>
      <c r="AY49" s="88"/>
      <c r="AZ49" s="88" t="n">
        <f aca="false">SUM(V49:AX49)</f>
        <v>0</v>
      </c>
      <c r="BA49" s="88" t="n">
        <f aca="false">+AZ49/29</f>
        <v>0</v>
      </c>
      <c r="BB49" s="88" t="n">
        <f aca="false">MAX(V49:AX49)</f>
        <v>0</v>
      </c>
      <c r="BC49" s="88"/>
      <c r="BD49" s="32"/>
      <c r="BE49" s="82"/>
      <c r="BF49" s="82"/>
      <c r="BG49" s="82"/>
      <c r="BH49" s="82"/>
      <c r="BI49" s="82"/>
      <c r="BJ49" s="82"/>
      <c r="BK49" s="82"/>
      <c r="BL49" s="82"/>
      <c r="BM49" s="90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82"/>
      <c r="GE49" s="82"/>
      <c r="GF49" s="82"/>
      <c r="GG49" s="82"/>
      <c r="GH49" s="82"/>
      <c r="GI49" s="82"/>
      <c r="GJ49" s="82"/>
      <c r="GK49" s="82"/>
      <c r="GL49" s="82"/>
      <c r="GM49" s="82"/>
      <c r="GN49" s="82"/>
      <c r="GO49" s="82"/>
      <c r="GP49" s="82"/>
      <c r="GQ49" s="82"/>
      <c r="GR49" s="82"/>
      <c r="GS49" s="82"/>
      <c r="GT49" s="82"/>
      <c r="GU49" s="82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4"/>
      <c r="HG49" s="82"/>
      <c r="HH49" s="84"/>
      <c r="HI49" s="82"/>
      <c r="HJ49" s="32" t="n">
        <f aca="false">SUM(BE49:HI49)-V49</f>
        <v>0</v>
      </c>
      <c r="HK49" s="32"/>
      <c r="HL49" s="82"/>
      <c r="HM49" s="82"/>
      <c r="HN49" s="82"/>
      <c r="HO49" s="82"/>
      <c r="HP49" s="82"/>
      <c r="HQ49" s="8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  <c r="IW49" s="82"/>
    </row>
    <row r="50" customFormat="false" ht="15.75" hidden="false" customHeight="false" outlineLevel="0" collapsed="false">
      <c r="A50" s="82" t="s">
        <v>224</v>
      </c>
      <c r="B50" s="83" t="n">
        <v>18</v>
      </c>
      <c r="C50" s="82"/>
      <c r="D50" s="23" t="n">
        <v>12</v>
      </c>
      <c r="E50" s="82" t="n">
        <v>6</v>
      </c>
      <c r="F50" s="82" t="s">
        <v>134</v>
      </c>
      <c r="G50" s="82" t="s">
        <v>161</v>
      </c>
      <c r="H50" s="85" t="n">
        <v>36336</v>
      </c>
      <c r="I50" s="82" t="s">
        <v>131</v>
      </c>
      <c r="J50" s="82" t="s">
        <v>132</v>
      </c>
      <c r="K50" s="83"/>
      <c r="L50" s="82" t="s">
        <v>133</v>
      </c>
      <c r="M50" s="87"/>
      <c r="N50" s="82" t="str">
        <f aca="false">CONCATENATE(B50,J50)</f>
        <v>18R</v>
      </c>
      <c r="O50" s="82" t="str">
        <f aca="false">CONCATENATE(B50,J50,I50)</f>
        <v>18RBase</v>
      </c>
      <c r="P50" s="82"/>
      <c r="Q50" s="32" t="n">
        <f aca="false">+BA50</f>
        <v>307</v>
      </c>
      <c r="R50" s="32" t="n">
        <f aca="false">+Q50</f>
        <v>307</v>
      </c>
      <c r="S50" s="32"/>
      <c r="T50" s="88" t="n">
        <v>37147</v>
      </c>
      <c r="U50" s="88"/>
      <c r="V50" s="89" t="n">
        <v>307</v>
      </c>
      <c r="W50" s="88" t="n">
        <f aca="false">V50</f>
        <v>307</v>
      </c>
      <c r="X50" s="88" t="n">
        <f aca="false">W50</f>
        <v>307</v>
      </c>
      <c r="Y50" s="88" t="n">
        <f aca="false">X50</f>
        <v>307</v>
      </c>
      <c r="Z50" s="88" t="n">
        <f aca="false">Y50</f>
        <v>307</v>
      </c>
      <c r="AA50" s="88" t="n">
        <f aca="false">Z50</f>
        <v>307</v>
      </c>
      <c r="AB50" s="88" t="n">
        <f aca="false">AA50</f>
        <v>307</v>
      </c>
      <c r="AC50" s="88" t="n">
        <f aca="false">AB50</f>
        <v>307</v>
      </c>
      <c r="AD50" s="88" t="n">
        <f aca="false">AC50</f>
        <v>307</v>
      </c>
      <c r="AE50" s="88" t="n">
        <f aca="false">AD50</f>
        <v>307</v>
      </c>
      <c r="AF50" s="88" t="n">
        <f aca="false">AE50</f>
        <v>307</v>
      </c>
      <c r="AG50" s="88" t="n">
        <f aca="false">AF50</f>
        <v>307</v>
      </c>
      <c r="AH50" s="88" t="n">
        <f aca="false">AG50</f>
        <v>307</v>
      </c>
      <c r="AI50" s="88" t="n">
        <f aca="false">AH50</f>
        <v>307</v>
      </c>
      <c r="AJ50" s="88" t="n">
        <f aca="false">AI50</f>
        <v>307</v>
      </c>
      <c r="AK50" s="88" t="n">
        <f aca="false">AJ50</f>
        <v>307</v>
      </c>
      <c r="AL50" s="88" t="n">
        <f aca="false">AK50</f>
        <v>307</v>
      </c>
      <c r="AM50" s="88" t="n">
        <f aca="false">AL50</f>
        <v>307</v>
      </c>
      <c r="AN50" s="88" t="n">
        <f aca="false">AM50</f>
        <v>307</v>
      </c>
      <c r="AO50" s="88" t="n">
        <f aca="false">AN50</f>
        <v>307</v>
      </c>
      <c r="AP50" s="88" t="n">
        <f aca="false">AO50</f>
        <v>307</v>
      </c>
      <c r="AQ50" s="88" t="n">
        <f aca="false">AP50</f>
        <v>307</v>
      </c>
      <c r="AR50" s="88" t="n">
        <f aca="false">AQ50</f>
        <v>307</v>
      </c>
      <c r="AS50" s="88" t="n">
        <f aca="false">AR50</f>
        <v>307</v>
      </c>
      <c r="AT50" s="88" t="n">
        <f aca="false">AS50</f>
        <v>307</v>
      </c>
      <c r="AU50" s="88" t="n">
        <f aca="false">AT50</f>
        <v>307</v>
      </c>
      <c r="AV50" s="88" t="n">
        <f aca="false">AU50</f>
        <v>307</v>
      </c>
      <c r="AW50" s="88" t="n">
        <f aca="false">AV50</f>
        <v>307</v>
      </c>
      <c r="AX50" s="88" t="n">
        <f aca="false">AW50</f>
        <v>307</v>
      </c>
      <c r="AY50" s="88"/>
      <c r="AZ50" s="88" t="n">
        <f aca="false">SUM(V50:AX50)</f>
        <v>8903</v>
      </c>
      <c r="BA50" s="88" t="n">
        <f aca="false">+AZ50/29</f>
        <v>307</v>
      </c>
      <c r="BB50" s="88" t="n">
        <f aca="false">MAX(V50:AX50)</f>
        <v>307</v>
      </c>
      <c r="BC50" s="88"/>
      <c r="BD50" s="32"/>
      <c r="BE50" s="82"/>
      <c r="BF50" s="82"/>
      <c r="BG50" s="82"/>
      <c r="BH50" s="82"/>
      <c r="BI50" s="82"/>
      <c r="BJ50" s="82"/>
      <c r="BK50" s="82"/>
      <c r="BL50" s="82"/>
      <c r="BM50" s="90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 t="n">
        <v>307</v>
      </c>
      <c r="EG50" s="82" t="s">
        <v>225</v>
      </c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4"/>
      <c r="HG50" s="82"/>
      <c r="HH50" s="84"/>
      <c r="HI50" s="82"/>
      <c r="HJ50" s="32" t="n">
        <f aca="false">SUM(BE50:HI50)-V50</f>
        <v>0</v>
      </c>
      <c r="HK50" s="3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15.75" hidden="false" customHeight="false" outlineLevel="0" collapsed="false">
      <c r="A51" s="82" t="s">
        <v>224</v>
      </c>
      <c r="B51" s="83" t="n">
        <v>18</v>
      </c>
      <c r="C51" s="82"/>
      <c r="D51" s="23" t="n">
        <v>12</v>
      </c>
      <c r="E51" s="82" t="n">
        <v>6</v>
      </c>
      <c r="F51" s="82" t="s">
        <v>226</v>
      </c>
      <c r="G51" s="82" t="s">
        <v>227</v>
      </c>
      <c r="H51" s="85" t="n">
        <v>36434</v>
      </c>
      <c r="I51" s="82" t="s">
        <v>131</v>
      </c>
      <c r="J51" s="82" t="s">
        <v>146</v>
      </c>
      <c r="K51" s="83"/>
      <c r="L51" s="82" t="s">
        <v>133</v>
      </c>
      <c r="M51" s="82"/>
      <c r="N51" s="82" t="str">
        <f aca="false">CONCATENATE(B51,J51)</f>
        <v>18W</v>
      </c>
      <c r="O51" s="82" t="str">
        <f aca="false">CONCATENATE(B51,J51,I51)</f>
        <v>18WBase</v>
      </c>
      <c r="P51" s="82"/>
      <c r="Q51" s="32" t="n">
        <f aca="false">+BA51</f>
        <v>220</v>
      </c>
      <c r="R51" s="32" t="n">
        <f aca="false">+Q51</f>
        <v>220</v>
      </c>
      <c r="S51" s="32"/>
      <c r="T51" s="88" t="n">
        <v>37147</v>
      </c>
      <c r="U51" s="88"/>
      <c r="V51" s="89" t="n">
        <v>220</v>
      </c>
      <c r="W51" s="88" t="n">
        <f aca="false">V51</f>
        <v>220</v>
      </c>
      <c r="X51" s="88" t="n">
        <f aca="false">W51</f>
        <v>220</v>
      </c>
      <c r="Y51" s="88" t="n">
        <f aca="false">X51</f>
        <v>220</v>
      </c>
      <c r="Z51" s="88" t="n">
        <f aca="false">Y51</f>
        <v>220</v>
      </c>
      <c r="AA51" s="88" t="n">
        <f aca="false">Z51</f>
        <v>220</v>
      </c>
      <c r="AB51" s="88" t="n">
        <f aca="false">AA51</f>
        <v>220</v>
      </c>
      <c r="AC51" s="88" t="n">
        <f aca="false">AB51</f>
        <v>220</v>
      </c>
      <c r="AD51" s="88" t="n">
        <f aca="false">AC51</f>
        <v>220</v>
      </c>
      <c r="AE51" s="88" t="n">
        <f aca="false">AD51</f>
        <v>220</v>
      </c>
      <c r="AF51" s="88" t="n">
        <f aca="false">AE51</f>
        <v>220</v>
      </c>
      <c r="AG51" s="88" t="n">
        <f aca="false">AF51</f>
        <v>220</v>
      </c>
      <c r="AH51" s="88" t="n">
        <f aca="false">AG51</f>
        <v>220</v>
      </c>
      <c r="AI51" s="88" t="n">
        <f aca="false">AH51</f>
        <v>220</v>
      </c>
      <c r="AJ51" s="88" t="n">
        <f aca="false">AI51</f>
        <v>220</v>
      </c>
      <c r="AK51" s="88" t="n">
        <f aca="false">AJ51</f>
        <v>220</v>
      </c>
      <c r="AL51" s="88" t="n">
        <f aca="false">AK51</f>
        <v>220</v>
      </c>
      <c r="AM51" s="88" t="n">
        <f aca="false">AL51</f>
        <v>220</v>
      </c>
      <c r="AN51" s="88" t="n">
        <f aca="false">AM51</f>
        <v>220</v>
      </c>
      <c r="AO51" s="88" t="n">
        <f aca="false">AN51</f>
        <v>220</v>
      </c>
      <c r="AP51" s="88" t="n">
        <f aca="false">AO51</f>
        <v>220</v>
      </c>
      <c r="AQ51" s="88" t="n">
        <f aca="false">AP51</f>
        <v>220</v>
      </c>
      <c r="AR51" s="88" t="n">
        <f aca="false">AQ51</f>
        <v>220</v>
      </c>
      <c r="AS51" s="88" t="n">
        <f aca="false">AR51</f>
        <v>220</v>
      </c>
      <c r="AT51" s="88" t="n">
        <f aca="false">AS51</f>
        <v>220</v>
      </c>
      <c r="AU51" s="88" t="n">
        <f aca="false">AT51</f>
        <v>220</v>
      </c>
      <c r="AV51" s="88" t="n">
        <f aca="false">AU51</f>
        <v>220</v>
      </c>
      <c r="AW51" s="88" t="n">
        <f aca="false">AV51</f>
        <v>220</v>
      </c>
      <c r="AX51" s="88" t="n">
        <f aca="false">AW51</f>
        <v>220</v>
      </c>
      <c r="AY51" s="88"/>
      <c r="AZ51" s="88" t="n">
        <f aca="false">SUM(V51:AX51)</f>
        <v>6380</v>
      </c>
      <c r="BA51" s="88" t="n">
        <f aca="false">+AZ51/29</f>
        <v>220</v>
      </c>
      <c r="BB51" s="88" t="n">
        <f aca="false">MAX(V51:AX51)</f>
        <v>220</v>
      </c>
      <c r="BC51" s="88"/>
      <c r="BD51" s="32"/>
      <c r="BE51" s="82"/>
      <c r="BF51" s="82"/>
      <c r="BG51" s="82"/>
      <c r="BH51" s="82"/>
      <c r="BI51" s="82"/>
      <c r="BJ51" s="82"/>
      <c r="BK51" s="82"/>
      <c r="BL51" s="82"/>
      <c r="BM51" s="90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 t="n">
        <v>220</v>
      </c>
      <c r="EG51" s="82" t="s">
        <v>228</v>
      </c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4"/>
      <c r="HG51" s="82"/>
      <c r="HH51" s="84"/>
      <c r="HI51" s="82"/>
      <c r="HJ51" s="32" t="n">
        <f aca="false">SUM(BE51:HI51)-V51</f>
        <v>0</v>
      </c>
      <c r="HK51" s="3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15.75" hidden="false" customHeight="false" outlineLevel="0" collapsed="false">
      <c r="A52" s="82" t="s">
        <v>229</v>
      </c>
      <c r="B52" s="83" t="n">
        <v>73</v>
      </c>
      <c r="C52" s="82"/>
      <c r="D52" s="23" t="n">
        <v>10</v>
      </c>
      <c r="E52" s="82" t="n">
        <v>6</v>
      </c>
      <c r="F52" s="82" t="s">
        <v>230</v>
      </c>
      <c r="G52" s="82" t="s">
        <v>212</v>
      </c>
      <c r="H52" s="85" t="n">
        <v>36336</v>
      </c>
      <c r="I52" s="82" t="s">
        <v>131</v>
      </c>
      <c r="J52" s="82" t="s">
        <v>146</v>
      </c>
      <c r="K52" s="83"/>
      <c r="L52" s="82" t="s">
        <v>133</v>
      </c>
      <c r="M52" s="65"/>
      <c r="N52" s="82" t="str">
        <f aca="false">CONCATENATE(B52,J52)</f>
        <v>73W</v>
      </c>
      <c r="O52" s="82" t="str">
        <f aca="false">CONCATENATE(B52,J52,I52)</f>
        <v>73WBase</v>
      </c>
      <c r="P52" s="82"/>
      <c r="Q52" s="32" t="n">
        <f aca="false">+BA52</f>
        <v>0</v>
      </c>
      <c r="R52" s="32" t="n">
        <f aca="false">+Q52</f>
        <v>0</v>
      </c>
      <c r="S52" s="32"/>
      <c r="T52" s="88" t="n">
        <v>37147</v>
      </c>
      <c r="U52" s="88"/>
      <c r="V52" s="89" t="n">
        <v>0</v>
      </c>
      <c r="W52" s="88" t="n">
        <f aca="false">V52</f>
        <v>0</v>
      </c>
      <c r="X52" s="88" t="n">
        <f aca="false">W52</f>
        <v>0</v>
      </c>
      <c r="Y52" s="88" t="n">
        <f aca="false">X52</f>
        <v>0</v>
      </c>
      <c r="Z52" s="88" t="n">
        <f aca="false">Y52</f>
        <v>0</v>
      </c>
      <c r="AA52" s="88" t="n">
        <f aca="false">Z52</f>
        <v>0</v>
      </c>
      <c r="AB52" s="88" t="n">
        <f aca="false">AA52</f>
        <v>0</v>
      </c>
      <c r="AC52" s="88" t="n">
        <f aca="false">AB52</f>
        <v>0</v>
      </c>
      <c r="AD52" s="88" t="n">
        <f aca="false">AC52</f>
        <v>0</v>
      </c>
      <c r="AE52" s="88" t="n">
        <f aca="false">AD52</f>
        <v>0</v>
      </c>
      <c r="AF52" s="88" t="n">
        <f aca="false">AE52</f>
        <v>0</v>
      </c>
      <c r="AG52" s="88" t="n">
        <f aca="false">AF52</f>
        <v>0</v>
      </c>
      <c r="AH52" s="88" t="n">
        <f aca="false">AG52</f>
        <v>0</v>
      </c>
      <c r="AI52" s="88" t="n">
        <f aca="false">AH52</f>
        <v>0</v>
      </c>
      <c r="AJ52" s="88" t="n">
        <f aca="false">AI52</f>
        <v>0</v>
      </c>
      <c r="AK52" s="88" t="n">
        <f aca="false">AJ52</f>
        <v>0</v>
      </c>
      <c r="AL52" s="88" t="n">
        <f aca="false">AK52</f>
        <v>0</v>
      </c>
      <c r="AM52" s="88" t="n">
        <f aca="false">AL52</f>
        <v>0</v>
      </c>
      <c r="AN52" s="88" t="n">
        <f aca="false">AM52</f>
        <v>0</v>
      </c>
      <c r="AO52" s="88" t="n">
        <f aca="false">AN52</f>
        <v>0</v>
      </c>
      <c r="AP52" s="88" t="n">
        <f aca="false">AO52</f>
        <v>0</v>
      </c>
      <c r="AQ52" s="88" t="n">
        <f aca="false">AP52</f>
        <v>0</v>
      </c>
      <c r="AR52" s="88" t="n">
        <f aca="false">AQ52</f>
        <v>0</v>
      </c>
      <c r="AS52" s="88" t="n">
        <f aca="false">AR52</f>
        <v>0</v>
      </c>
      <c r="AT52" s="88" t="n">
        <f aca="false">AS52</f>
        <v>0</v>
      </c>
      <c r="AU52" s="88" t="n">
        <f aca="false">AT52</f>
        <v>0</v>
      </c>
      <c r="AV52" s="88" t="n">
        <f aca="false">AU52</f>
        <v>0</v>
      </c>
      <c r="AW52" s="88" t="n">
        <f aca="false">AV52</f>
        <v>0</v>
      </c>
      <c r="AX52" s="88" t="n">
        <f aca="false">AW52</f>
        <v>0</v>
      </c>
      <c r="AY52" s="88"/>
      <c r="AZ52" s="88" t="n">
        <f aca="false">SUM(V52:AX52)</f>
        <v>0</v>
      </c>
      <c r="BA52" s="88" t="n">
        <f aca="false">+AZ52/29</f>
        <v>0</v>
      </c>
      <c r="BB52" s="88" t="n">
        <f aca="false">MAX(V52:AX52)</f>
        <v>0</v>
      </c>
      <c r="BC52" s="88"/>
      <c r="BD52" s="32"/>
      <c r="BE52" s="82"/>
      <c r="BF52" s="82"/>
      <c r="BG52" s="82"/>
      <c r="BH52" s="82"/>
      <c r="BI52" s="82"/>
      <c r="BJ52" s="82"/>
      <c r="BK52" s="82"/>
      <c r="BL52" s="82"/>
      <c r="BM52" s="90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4"/>
      <c r="HG52" s="82"/>
      <c r="HH52" s="84"/>
      <c r="HI52" s="82"/>
      <c r="HJ52" s="32" t="n">
        <f aca="false">SUM(BE52:HI52)-V52</f>
        <v>0</v>
      </c>
      <c r="HK52" s="3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15.75" hidden="false" customHeight="false" outlineLevel="0" collapsed="false">
      <c r="A53" s="82" t="s">
        <v>229</v>
      </c>
      <c r="B53" s="83" t="n">
        <v>73</v>
      </c>
      <c r="C53" s="82"/>
      <c r="D53" s="23" t="n">
        <v>10</v>
      </c>
      <c r="E53" s="82" t="n">
        <v>6</v>
      </c>
      <c r="F53" s="82" t="s">
        <v>134</v>
      </c>
      <c r="G53" s="82" t="s">
        <v>165</v>
      </c>
      <c r="H53" s="85" t="n">
        <v>36521</v>
      </c>
      <c r="I53" s="82" t="s">
        <v>131</v>
      </c>
      <c r="J53" s="82" t="s">
        <v>132</v>
      </c>
      <c r="K53" s="83"/>
      <c r="L53" s="82" t="s">
        <v>133</v>
      </c>
      <c r="M53" s="65"/>
      <c r="N53" s="82" t="str">
        <f aca="false">CONCATENATE(B53,J53)</f>
        <v>73R</v>
      </c>
      <c r="O53" s="82" t="str">
        <f aca="false">CONCATENATE(B53,J53,I53)</f>
        <v>73RBase</v>
      </c>
      <c r="P53" s="82"/>
      <c r="Q53" s="32" t="n">
        <f aca="false">+BA53</f>
        <v>73</v>
      </c>
      <c r="R53" s="32" t="n">
        <f aca="false">+Q53</f>
        <v>73</v>
      </c>
      <c r="S53" s="32"/>
      <c r="T53" s="88" t="n">
        <v>37147</v>
      </c>
      <c r="U53" s="88"/>
      <c r="V53" s="89" t="n">
        <v>73</v>
      </c>
      <c r="W53" s="88" t="n">
        <f aca="false">V53</f>
        <v>73</v>
      </c>
      <c r="X53" s="88" t="n">
        <f aca="false">W53</f>
        <v>73</v>
      </c>
      <c r="Y53" s="88" t="n">
        <f aca="false">X53</f>
        <v>73</v>
      </c>
      <c r="Z53" s="88" t="n">
        <f aca="false">Y53</f>
        <v>73</v>
      </c>
      <c r="AA53" s="88" t="n">
        <f aca="false">Z53</f>
        <v>73</v>
      </c>
      <c r="AB53" s="88" t="n">
        <f aca="false">AA53</f>
        <v>73</v>
      </c>
      <c r="AC53" s="88" t="n">
        <f aca="false">AB53</f>
        <v>73</v>
      </c>
      <c r="AD53" s="88" t="n">
        <f aca="false">AC53</f>
        <v>73</v>
      </c>
      <c r="AE53" s="88" t="n">
        <f aca="false">AD53</f>
        <v>73</v>
      </c>
      <c r="AF53" s="88" t="n">
        <f aca="false">AE53</f>
        <v>73</v>
      </c>
      <c r="AG53" s="88" t="n">
        <f aca="false">AF53</f>
        <v>73</v>
      </c>
      <c r="AH53" s="88" t="n">
        <f aca="false">AG53</f>
        <v>73</v>
      </c>
      <c r="AI53" s="88" t="n">
        <f aca="false">AH53</f>
        <v>73</v>
      </c>
      <c r="AJ53" s="88" t="n">
        <f aca="false">AI53</f>
        <v>73</v>
      </c>
      <c r="AK53" s="88" t="n">
        <f aca="false">AJ53</f>
        <v>73</v>
      </c>
      <c r="AL53" s="88" t="n">
        <f aca="false">AK53</f>
        <v>73</v>
      </c>
      <c r="AM53" s="88" t="n">
        <f aca="false">AL53</f>
        <v>73</v>
      </c>
      <c r="AN53" s="88" t="n">
        <f aca="false">AM53</f>
        <v>73</v>
      </c>
      <c r="AO53" s="88" t="n">
        <f aca="false">AN53</f>
        <v>73</v>
      </c>
      <c r="AP53" s="88" t="n">
        <f aca="false">AO53</f>
        <v>73</v>
      </c>
      <c r="AQ53" s="88" t="n">
        <f aca="false">AP53</f>
        <v>73</v>
      </c>
      <c r="AR53" s="88" t="n">
        <f aca="false">AQ53</f>
        <v>73</v>
      </c>
      <c r="AS53" s="88" t="n">
        <f aca="false">AR53</f>
        <v>73</v>
      </c>
      <c r="AT53" s="88" t="n">
        <f aca="false">AS53</f>
        <v>73</v>
      </c>
      <c r="AU53" s="88" t="n">
        <f aca="false">AT53</f>
        <v>73</v>
      </c>
      <c r="AV53" s="88" t="n">
        <f aca="false">AU53</f>
        <v>73</v>
      </c>
      <c r="AW53" s="88" t="n">
        <f aca="false">AV53</f>
        <v>73</v>
      </c>
      <c r="AX53" s="88" t="n">
        <f aca="false">AW53</f>
        <v>73</v>
      </c>
      <c r="AY53" s="88"/>
      <c r="AZ53" s="88" t="n">
        <f aca="false">SUM(V53:AX53)</f>
        <v>2117</v>
      </c>
      <c r="BA53" s="88" t="n">
        <f aca="false">+AZ53/29</f>
        <v>73</v>
      </c>
      <c r="BB53" s="88" t="n">
        <f aca="false">MAX(V53:AX53)</f>
        <v>73</v>
      </c>
      <c r="BC53" s="88"/>
      <c r="BD53" s="32"/>
      <c r="BE53" s="82"/>
      <c r="BF53" s="82"/>
      <c r="BG53" s="82"/>
      <c r="BH53" s="82"/>
      <c r="BI53" s="82"/>
      <c r="BJ53" s="82"/>
      <c r="BK53" s="82"/>
      <c r="BL53" s="82"/>
      <c r="BM53" s="90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4"/>
      <c r="HG53" s="82"/>
      <c r="HH53" s="84"/>
      <c r="HI53" s="82"/>
      <c r="HJ53" s="32" t="n">
        <f aca="false">SUM(BE53:HI53)-V53</f>
        <v>-73</v>
      </c>
      <c r="HK53" s="3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15.75" hidden="false" customHeight="false" outlineLevel="0" collapsed="false">
      <c r="A54" s="82" t="s">
        <v>231</v>
      </c>
      <c r="B54" s="83" t="n">
        <v>23</v>
      </c>
      <c r="C54" s="82"/>
      <c r="D54" s="23" t="n">
        <v>1</v>
      </c>
      <c r="E54" s="82" t="n">
        <v>7</v>
      </c>
      <c r="F54" s="82" t="s">
        <v>134</v>
      </c>
      <c r="G54" s="82" t="s">
        <v>152</v>
      </c>
      <c r="H54" s="85" t="n">
        <v>36459</v>
      </c>
      <c r="I54" s="82" t="s">
        <v>131</v>
      </c>
      <c r="J54" s="82" t="s">
        <v>132</v>
      </c>
      <c r="K54" s="83"/>
      <c r="L54" s="82" t="s">
        <v>133</v>
      </c>
      <c r="M54" s="65"/>
      <c r="N54" s="82" t="str">
        <f aca="false">CONCATENATE(B54,J54)</f>
        <v>23R</v>
      </c>
      <c r="O54" s="82" t="str">
        <f aca="false">CONCATENATE(B54,J54,I54)</f>
        <v>23RBase</v>
      </c>
      <c r="P54" s="82"/>
      <c r="Q54" s="32" t="n">
        <f aca="false">+BA54</f>
        <v>5945</v>
      </c>
      <c r="R54" s="32" t="n">
        <f aca="false">+Q54</f>
        <v>5945</v>
      </c>
      <c r="S54" s="32"/>
      <c r="T54" s="88" t="n">
        <v>37147</v>
      </c>
      <c r="U54" s="88"/>
      <c r="V54" s="89" t="n">
        <f aca="false">5186+621+138</f>
        <v>5945</v>
      </c>
      <c r="W54" s="88" t="n">
        <f aca="false">V54</f>
        <v>5945</v>
      </c>
      <c r="X54" s="88" t="n">
        <f aca="false">W54</f>
        <v>5945</v>
      </c>
      <c r="Y54" s="88" t="n">
        <f aca="false">X54</f>
        <v>5945</v>
      </c>
      <c r="Z54" s="88" t="n">
        <f aca="false">Y54</f>
        <v>5945</v>
      </c>
      <c r="AA54" s="88" t="n">
        <f aca="false">Z54</f>
        <v>5945</v>
      </c>
      <c r="AB54" s="88" t="n">
        <f aca="false">AA54</f>
        <v>5945</v>
      </c>
      <c r="AC54" s="88" t="n">
        <f aca="false">AB54</f>
        <v>5945</v>
      </c>
      <c r="AD54" s="88" t="n">
        <f aca="false">AC54</f>
        <v>5945</v>
      </c>
      <c r="AE54" s="88" t="n">
        <f aca="false">AD54</f>
        <v>5945</v>
      </c>
      <c r="AF54" s="88" t="n">
        <f aca="false">AE54</f>
        <v>5945</v>
      </c>
      <c r="AG54" s="88" t="n">
        <f aca="false">AF54</f>
        <v>5945</v>
      </c>
      <c r="AH54" s="88" t="n">
        <f aca="false">AG54</f>
        <v>5945</v>
      </c>
      <c r="AI54" s="88" t="n">
        <f aca="false">AH54</f>
        <v>5945</v>
      </c>
      <c r="AJ54" s="88" t="n">
        <f aca="false">AI54</f>
        <v>5945</v>
      </c>
      <c r="AK54" s="88" t="n">
        <f aca="false">AJ54</f>
        <v>5945</v>
      </c>
      <c r="AL54" s="88" t="n">
        <f aca="false">AK54</f>
        <v>5945</v>
      </c>
      <c r="AM54" s="88" t="n">
        <f aca="false">AL54</f>
        <v>5945</v>
      </c>
      <c r="AN54" s="88" t="n">
        <f aca="false">AM54</f>
        <v>5945</v>
      </c>
      <c r="AO54" s="88" t="n">
        <f aca="false">AN54</f>
        <v>5945</v>
      </c>
      <c r="AP54" s="88" t="n">
        <f aca="false">AO54</f>
        <v>5945</v>
      </c>
      <c r="AQ54" s="88" t="n">
        <f aca="false">AP54</f>
        <v>5945</v>
      </c>
      <c r="AR54" s="88" t="n">
        <f aca="false">AQ54</f>
        <v>5945</v>
      </c>
      <c r="AS54" s="88" t="n">
        <f aca="false">AR54</f>
        <v>5945</v>
      </c>
      <c r="AT54" s="88" t="n">
        <f aca="false">AS54</f>
        <v>5945</v>
      </c>
      <c r="AU54" s="88" t="n">
        <f aca="false">AT54</f>
        <v>5945</v>
      </c>
      <c r="AV54" s="88" t="n">
        <f aca="false">AU54</f>
        <v>5945</v>
      </c>
      <c r="AW54" s="88" t="n">
        <f aca="false">AV54</f>
        <v>5945</v>
      </c>
      <c r="AX54" s="88" t="n">
        <f aca="false">AW54</f>
        <v>5945</v>
      </c>
      <c r="AY54" s="88"/>
      <c r="AZ54" s="88" t="n">
        <f aca="false">SUM(V54:AX54)</f>
        <v>172405</v>
      </c>
      <c r="BA54" s="88" t="n">
        <f aca="false">+AZ54/29</f>
        <v>5945</v>
      </c>
      <c r="BB54" s="88" t="n">
        <f aca="false">MAX(V54:AX54)</f>
        <v>5945</v>
      </c>
      <c r="BC54" s="88"/>
      <c r="BD54" s="32"/>
      <c r="BE54" s="82"/>
      <c r="BF54" s="82"/>
      <c r="BG54" s="82"/>
      <c r="BH54" s="82"/>
      <c r="BI54" s="82"/>
      <c r="BJ54" s="82"/>
      <c r="BK54" s="82"/>
      <c r="BL54" s="82"/>
      <c r="BM54" s="90"/>
      <c r="BN54" s="82"/>
      <c r="BO54" s="82"/>
      <c r="BP54" s="82"/>
      <c r="BQ54" s="82"/>
      <c r="BR54" s="82" t="n">
        <v>0</v>
      </c>
      <c r="BS54" s="82" t="s">
        <v>232</v>
      </c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 t="n">
        <v>5945</v>
      </c>
      <c r="CG54" s="82" t="s">
        <v>222</v>
      </c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4"/>
      <c r="HG54" s="82"/>
      <c r="HH54" s="84"/>
      <c r="HI54" s="82"/>
      <c r="HJ54" s="32" t="n">
        <f aca="false">SUM(BE54:HI54)-V54</f>
        <v>0</v>
      </c>
      <c r="HK54" s="3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15.75" hidden="false" customHeight="false" outlineLevel="0" collapsed="false">
      <c r="A55" s="82" t="s">
        <v>231</v>
      </c>
      <c r="B55" s="83" t="n">
        <v>23</v>
      </c>
      <c r="C55" s="82"/>
      <c r="D55" s="23" t="n">
        <v>3</v>
      </c>
      <c r="E55" s="82" t="n">
        <v>7</v>
      </c>
      <c r="F55" s="82" t="s">
        <v>134</v>
      </c>
      <c r="G55" s="82" t="s">
        <v>152</v>
      </c>
      <c r="H55" s="85" t="n">
        <v>36459</v>
      </c>
      <c r="I55" s="131" t="s">
        <v>233</v>
      </c>
      <c r="J55" s="82" t="s">
        <v>132</v>
      </c>
      <c r="K55" s="83"/>
      <c r="L55" s="82" t="s">
        <v>133</v>
      </c>
      <c r="M55" s="82"/>
      <c r="N55" s="82" t="str">
        <f aca="false">CONCATENATE(B55,J55)</f>
        <v>23R</v>
      </c>
      <c r="O55" s="82" t="str">
        <f aca="false">CONCATENATE(B55,J55,I55)</f>
        <v>23RSwing</v>
      </c>
      <c r="P55" s="82"/>
      <c r="Q55" s="32" t="n">
        <f aca="false">+BA55</f>
        <v>2218</v>
      </c>
      <c r="R55" s="32" t="n">
        <f aca="false">+Q55</f>
        <v>2218</v>
      </c>
      <c r="S55" s="32"/>
      <c r="T55" s="88" t="n">
        <v>37147</v>
      </c>
      <c r="U55" s="88"/>
      <c r="V55" s="89" t="n">
        <f aca="false">1068+1150</f>
        <v>2218</v>
      </c>
      <c r="W55" s="88" t="n">
        <f aca="false">V55</f>
        <v>2218</v>
      </c>
      <c r="X55" s="88" t="n">
        <f aca="false">W55</f>
        <v>2218</v>
      </c>
      <c r="Y55" s="88" t="n">
        <f aca="false">X55</f>
        <v>2218</v>
      </c>
      <c r="Z55" s="88" t="n">
        <f aca="false">Y55</f>
        <v>2218</v>
      </c>
      <c r="AA55" s="88" t="n">
        <f aca="false">Z55</f>
        <v>2218</v>
      </c>
      <c r="AB55" s="88" t="n">
        <f aca="false">AA55</f>
        <v>2218</v>
      </c>
      <c r="AC55" s="88" t="n">
        <f aca="false">AB55</f>
        <v>2218</v>
      </c>
      <c r="AD55" s="88" t="n">
        <f aca="false">AC55</f>
        <v>2218</v>
      </c>
      <c r="AE55" s="88" t="n">
        <f aca="false">AD55</f>
        <v>2218</v>
      </c>
      <c r="AF55" s="88" t="n">
        <f aca="false">AE55</f>
        <v>2218</v>
      </c>
      <c r="AG55" s="88" t="n">
        <f aca="false">AF55</f>
        <v>2218</v>
      </c>
      <c r="AH55" s="88" t="n">
        <f aca="false">AG55</f>
        <v>2218</v>
      </c>
      <c r="AI55" s="88" t="n">
        <f aca="false">AH55</f>
        <v>2218</v>
      </c>
      <c r="AJ55" s="88" t="n">
        <f aca="false">AI55</f>
        <v>2218</v>
      </c>
      <c r="AK55" s="88" t="n">
        <f aca="false">AJ55</f>
        <v>2218</v>
      </c>
      <c r="AL55" s="88" t="n">
        <f aca="false">AK55</f>
        <v>2218</v>
      </c>
      <c r="AM55" s="88" t="n">
        <f aca="false">AL55</f>
        <v>2218</v>
      </c>
      <c r="AN55" s="88" t="n">
        <f aca="false">AM55</f>
        <v>2218</v>
      </c>
      <c r="AO55" s="88" t="n">
        <f aca="false">AN55</f>
        <v>2218</v>
      </c>
      <c r="AP55" s="88" t="n">
        <f aca="false">AO55</f>
        <v>2218</v>
      </c>
      <c r="AQ55" s="88" t="n">
        <f aca="false">AP55</f>
        <v>2218</v>
      </c>
      <c r="AR55" s="88" t="n">
        <f aca="false">AQ55</f>
        <v>2218</v>
      </c>
      <c r="AS55" s="88" t="n">
        <f aca="false">AR55</f>
        <v>2218</v>
      </c>
      <c r="AT55" s="88" t="n">
        <f aca="false">AS55</f>
        <v>2218</v>
      </c>
      <c r="AU55" s="88" t="n">
        <f aca="false">AT55</f>
        <v>2218</v>
      </c>
      <c r="AV55" s="88" t="n">
        <f aca="false">AU55</f>
        <v>2218</v>
      </c>
      <c r="AW55" s="88" t="n">
        <f aca="false">AV55</f>
        <v>2218</v>
      </c>
      <c r="AX55" s="88" t="n">
        <f aca="false">AW55</f>
        <v>2218</v>
      </c>
      <c r="AY55" s="88"/>
      <c r="AZ55" s="88" t="n">
        <f aca="false">SUM(V55:AX55)</f>
        <v>64322</v>
      </c>
      <c r="BA55" s="88" t="n">
        <f aca="false">+AZ55/29</f>
        <v>2218</v>
      </c>
      <c r="BB55" s="88" t="n">
        <f aca="false">MAX(V55:AX55)</f>
        <v>2218</v>
      </c>
      <c r="BC55" s="88"/>
      <c r="BD55" s="32"/>
      <c r="BE55" s="82"/>
      <c r="BF55" s="82"/>
      <c r="BG55" s="82"/>
      <c r="BH55" s="82"/>
      <c r="BI55" s="82"/>
      <c r="BJ55" s="82"/>
      <c r="BK55" s="82"/>
      <c r="BL55" s="82"/>
      <c r="BM55" s="90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 t="n">
        <v>2218</v>
      </c>
      <c r="CI55" s="82" t="s">
        <v>234</v>
      </c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4"/>
      <c r="HG55" s="82"/>
      <c r="HH55" s="84"/>
      <c r="HI55" s="82"/>
      <c r="HJ55" s="32" t="n">
        <f aca="false">SUM(BE55:HI55)-V55</f>
        <v>0</v>
      </c>
      <c r="HK55" s="3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5.75" hidden="false" customHeight="false" outlineLevel="0" collapsed="false">
      <c r="A56" s="82" t="s">
        <v>231</v>
      </c>
      <c r="B56" s="83" t="n">
        <v>23</v>
      </c>
      <c r="C56" s="82"/>
      <c r="D56" s="23" t="n">
        <v>4</v>
      </c>
      <c r="E56" s="82" t="n">
        <v>7</v>
      </c>
      <c r="F56" s="82" t="s">
        <v>134</v>
      </c>
      <c r="G56" s="82" t="s">
        <v>152</v>
      </c>
      <c r="H56" s="85" t="n">
        <v>36459</v>
      </c>
      <c r="I56" s="82" t="s">
        <v>131</v>
      </c>
      <c r="J56" s="82" t="s">
        <v>132</v>
      </c>
      <c r="K56" s="83"/>
      <c r="L56" s="82" t="s">
        <v>133</v>
      </c>
      <c r="M56" s="82"/>
      <c r="N56" s="82" t="str">
        <f aca="false">CONCATENATE(B56,J56)</f>
        <v>23R</v>
      </c>
      <c r="O56" s="82" t="str">
        <f aca="false">CONCATENATE(B56,J56,I56)</f>
        <v>23RBase</v>
      </c>
      <c r="P56" s="82"/>
      <c r="Q56" s="32" t="n">
        <f aca="false">+BA56</f>
        <v>3579</v>
      </c>
      <c r="R56" s="32" t="n">
        <f aca="false">+Q56</f>
        <v>3579</v>
      </c>
      <c r="S56" s="32"/>
      <c r="T56" s="88" t="n">
        <v>37147</v>
      </c>
      <c r="U56" s="88"/>
      <c r="V56" s="89" t="n">
        <f aca="false">2751+828</f>
        <v>3579</v>
      </c>
      <c r="W56" s="88" t="n">
        <f aca="false">V56</f>
        <v>3579</v>
      </c>
      <c r="X56" s="88" t="n">
        <f aca="false">W56</f>
        <v>3579</v>
      </c>
      <c r="Y56" s="88" t="n">
        <f aca="false">X56</f>
        <v>3579</v>
      </c>
      <c r="Z56" s="88" t="n">
        <f aca="false">Y56</f>
        <v>3579</v>
      </c>
      <c r="AA56" s="88" t="n">
        <f aca="false">Z56</f>
        <v>3579</v>
      </c>
      <c r="AB56" s="88" t="n">
        <f aca="false">AA56</f>
        <v>3579</v>
      </c>
      <c r="AC56" s="88" t="n">
        <f aca="false">AB56</f>
        <v>3579</v>
      </c>
      <c r="AD56" s="88" t="n">
        <f aca="false">AC56</f>
        <v>3579</v>
      </c>
      <c r="AE56" s="88" t="n">
        <f aca="false">AD56</f>
        <v>3579</v>
      </c>
      <c r="AF56" s="88" t="n">
        <f aca="false">AE56</f>
        <v>3579</v>
      </c>
      <c r="AG56" s="88" t="n">
        <f aca="false">AF56</f>
        <v>3579</v>
      </c>
      <c r="AH56" s="88" t="n">
        <f aca="false">AG56</f>
        <v>3579</v>
      </c>
      <c r="AI56" s="88" t="n">
        <f aca="false">AH56</f>
        <v>3579</v>
      </c>
      <c r="AJ56" s="88" t="n">
        <f aca="false">AI56</f>
        <v>3579</v>
      </c>
      <c r="AK56" s="88" t="n">
        <f aca="false">AJ56</f>
        <v>3579</v>
      </c>
      <c r="AL56" s="88" t="n">
        <f aca="false">AK56</f>
        <v>3579</v>
      </c>
      <c r="AM56" s="88" t="n">
        <f aca="false">AL56</f>
        <v>3579</v>
      </c>
      <c r="AN56" s="88" t="n">
        <f aca="false">AM56</f>
        <v>3579</v>
      </c>
      <c r="AO56" s="88" t="n">
        <f aca="false">AN56</f>
        <v>3579</v>
      </c>
      <c r="AP56" s="88" t="n">
        <f aca="false">AO56</f>
        <v>3579</v>
      </c>
      <c r="AQ56" s="88" t="n">
        <f aca="false">AP56</f>
        <v>3579</v>
      </c>
      <c r="AR56" s="88" t="n">
        <f aca="false">AQ56</f>
        <v>3579</v>
      </c>
      <c r="AS56" s="88" t="n">
        <f aca="false">AR56</f>
        <v>3579</v>
      </c>
      <c r="AT56" s="88" t="n">
        <f aca="false">AS56</f>
        <v>3579</v>
      </c>
      <c r="AU56" s="88" t="n">
        <f aca="false">AT56</f>
        <v>3579</v>
      </c>
      <c r="AV56" s="88" t="n">
        <f aca="false">AU56</f>
        <v>3579</v>
      </c>
      <c r="AW56" s="88" t="n">
        <f aca="false">AV56</f>
        <v>3579</v>
      </c>
      <c r="AX56" s="88" t="n">
        <f aca="false">AW56</f>
        <v>3579</v>
      </c>
      <c r="AY56" s="88"/>
      <c r="AZ56" s="88" t="n">
        <f aca="false">SUM(V56:AX56)</f>
        <v>103791</v>
      </c>
      <c r="BA56" s="88" t="n">
        <f aca="false">+AZ56/29</f>
        <v>3579</v>
      </c>
      <c r="BB56" s="88" t="n">
        <f aca="false">MAX(V56:AX56)</f>
        <v>3579</v>
      </c>
      <c r="BC56" s="88"/>
      <c r="BD56" s="32"/>
      <c r="BE56" s="82"/>
      <c r="BF56" s="82"/>
      <c r="BG56" s="82"/>
      <c r="BH56" s="82"/>
      <c r="BI56" s="82"/>
      <c r="BJ56" s="82"/>
      <c r="BK56" s="82"/>
      <c r="BL56" s="82"/>
      <c r="BM56" s="90"/>
      <c r="BN56" s="82"/>
      <c r="BO56" s="82"/>
      <c r="BP56" s="82" t="n">
        <v>1000</v>
      </c>
      <c r="BQ56" s="82" t="s">
        <v>235</v>
      </c>
      <c r="BR56" s="82" t="n">
        <v>2000</v>
      </c>
      <c r="BS56" s="82" t="s">
        <v>236</v>
      </c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 t="n">
        <v>579</v>
      </c>
      <c r="CK56" s="82" t="s">
        <v>237</v>
      </c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4"/>
      <c r="HG56" s="82"/>
      <c r="HH56" s="84"/>
      <c r="HI56" s="82"/>
      <c r="HJ56" s="32" t="n">
        <f aca="false">SUM(BE56:HI56)-V56</f>
        <v>0</v>
      </c>
      <c r="HK56" s="3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  <c r="IW56" s="82"/>
    </row>
    <row r="57" customFormat="false" ht="15.75" hidden="false" customHeight="false" outlineLevel="0" collapsed="false">
      <c r="A57" s="82" t="s">
        <v>231</v>
      </c>
      <c r="B57" s="83" t="n">
        <v>23</v>
      </c>
      <c r="C57" s="82"/>
      <c r="D57" s="23" t="n">
        <v>5</v>
      </c>
      <c r="E57" s="82" t="n">
        <v>7</v>
      </c>
      <c r="F57" s="82" t="s">
        <v>134</v>
      </c>
      <c r="G57" s="82" t="s">
        <v>152</v>
      </c>
      <c r="H57" s="85" t="n">
        <v>36459</v>
      </c>
      <c r="I57" s="82" t="s">
        <v>131</v>
      </c>
      <c r="J57" s="82" t="s">
        <v>132</v>
      </c>
      <c r="K57" s="83"/>
      <c r="L57" s="82" t="s">
        <v>133</v>
      </c>
      <c r="M57" s="65"/>
      <c r="N57" s="82" t="str">
        <f aca="false">CONCATENATE(B57,J57)</f>
        <v>23R</v>
      </c>
      <c r="O57" s="82" t="str">
        <f aca="false">CONCATENATE(B57,J57,I57)</f>
        <v>23RBase</v>
      </c>
      <c r="P57" s="82"/>
      <c r="Q57" s="32" t="n">
        <f aca="false">+BA57</f>
        <v>6809</v>
      </c>
      <c r="R57" s="32" t="n">
        <f aca="false">+Q57</f>
        <v>6809</v>
      </c>
      <c r="S57" s="32"/>
      <c r="T57" s="88" t="n">
        <v>37147</v>
      </c>
      <c r="U57" s="88"/>
      <c r="V57" s="89" t="n">
        <f aca="false">5947+862</f>
        <v>6809</v>
      </c>
      <c r="W57" s="88" t="n">
        <f aca="false">V57</f>
        <v>6809</v>
      </c>
      <c r="X57" s="88" t="n">
        <f aca="false">W57</f>
        <v>6809</v>
      </c>
      <c r="Y57" s="88" t="n">
        <f aca="false">X57</f>
        <v>6809</v>
      </c>
      <c r="Z57" s="88" t="n">
        <f aca="false">Y57</f>
        <v>6809</v>
      </c>
      <c r="AA57" s="88" t="n">
        <f aca="false">Z57</f>
        <v>6809</v>
      </c>
      <c r="AB57" s="88" t="n">
        <f aca="false">AA57</f>
        <v>6809</v>
      </c>
      <c r="AC57" s="88" t="n">
        <f aca="false">AB57</f>
        <v>6809</v>
      </c>
      <c r="AD57" s="88" t="n">
        <f aca="false">AC57</f>
        <v>6809</v>
      </c>
      <c r="AE57" s="88" t="n">
        <f aca="false">AD57</f>
        <v>6809</v>
      </c>
      <c r="AF57" s="88" t="n">
        <f aca="false">AE57</f>
        <v>6809</v>
      </c>
      <c r="AG57" s="88" t="n">
        <f aca="false">AF57</f>
        <v>6809</v>
      </c>
      <c r="AH57" s="88" t="n">
        <f aca="false">AG57</f>
        <v>6809</v>
      </c>
      <c r="AI57" s="88" t="n">
        <f aca="false">AH57</f>
        <v>6809</v>
      </c>
      <c r="AJ57" s="88" t="n">
        <f aca="false">AI57</f>
        <v>6809</v>
      </c>
      <c r="AK57" s="88" t="n">
        <f aca="false">AJ57</f>
        <v>6809</v>
      </c>
      <c r="AL57" s="88" t="n">
        <f aca="false">AK57</f>
        <v>6809</v>
      </c>
      <c r="AM57" s="88" t="n">
        <f aca="false">AL57</f>
        <v>6809</v>
      </c>
      <c r="AN57" s="88" t="n">
        <f aca="false">AM57</f>
        <v>6809</v>
      </c>
      <c r="AO57" s="88" t="n">
        <f aca="false">AN57</f>
        <v>6809</v>
      </c>
      <c r="AP57" s="88" t="n">
        <f aca="false">AO57</f>
        <v>6809</v>
      </c>
      <c r="AQ57" s="88" t="n">
        <f aca="false">AP57</f>
        <v>6809</v>
      </c>
      <c r="AR57" s="88" t="n">
        <f aca="false">AQ57</f>
        <v>6809</v>
      </c>
      <c r="AS57" s="88" t="n">
        <f aca="false">AR57</f>
        <v>6809</v>
      </c>
      <c r="AT57" s="88" t="n">
        <f aca="false">AS57</f>
        <v>6809</v>
      </c>
      <c r="AU57" s="88" t="n">
        <f aca="false">AT57</f>
        <v>6809</v>
      </c>
      <c r="AV57" s="88" t="n">
        <f aca="false">AU57</f>
        <v>6809</v>
      </c>
      <c r="AW57" s="88" t="n">
        <f aca="false">AV57</f>
        <v>6809</v>
      </c>
      <c r="AX57" s="88" t="n">
        <f aca="false">AW57</f>
        <v>6809</v>
      </c>
      <c r="AY57" s="88"/>
      <c r="AZ57" s="88" t="n">
        <f aca="false">SUM(V57:AX57)</f>
        <v>197461</v>
      </c>
      <c r="BA57" s="88" t="n">
        <f aca="false">+AZ57/29</f>
        <v>6809</v>
      </c>
      <c r="BB57" s="88" t="n">
        <f aca="false">MAX(V57:AX57)</f>
        <v>6809</v>
      </c>
      <c r="BC57" s="88"/>
      <c r="BD57" s="32"/>
      <c r="BE57" s="82"/>
      <c r="BF57" s="82"/>
      <c r="BG57" s="82"/>
      <c r="BH57" s="82"/>
      <c r="BI57" s="82"/>
      <c r="BJ57" s="82"/>
      <c r="BK57" s="82"/>
      <c r="BL57" s="82"/>
      <c r="BM57" s="90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 t="n">
        <v>6809</v>
      </c>
      <c r="CM57" s="82" t="s">
        <v>238</v>
      </c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82"/>
      <c r="FH57" s="82"/>
      <c r="FI57" s="82"/>
      <c r="FJ57" s="82"/>
      <c r="FK57" s="82"/>
      <c r="FL57" s="82"/>
      <c r="FM57" s="82"/>
      <c r="FN57" s="82"/>
      <c r="FO57" s="82"/>
      <c r="FP57" s="82"/>
      <c r="FQ57" s="82"/>
      <c r="FR57" s="82"/>
      <c r="FS57" s="82"/>
      <c r="FT57" s="82"/>
      <c r="FU57" s="82"/>
      <c r="FV57" s="82"/>
      <c r="FW57" s="82"/>
      <c r="FX57" s="82"/>
      <c r="FY57" s="82"/>
      <c r="FZ57" s="82"/>
      <c r="GA57" s="82"/>
      <c r="GB57" s="82"/>
      <c r="GC57" s="82"/>
      <c r="GD57" s="82"/>
      <c r="GE57" s="82"/>
      <c r="GF57" s="82"/>
      <c r="GG57" s="82"/>
      <c r="GH57" s="82"/>
      <c r="GI57" s="82"/>
      <c r="GJ57" s="82"/>
      <c r="GK57" s="82"/>
      <c r="GL57" s="82"/>
      <c r="GM57" s="82"/>
      <c r="GN57" s="82"/>
      <c r="GO57" s="82" t="s">
        <v>183</v>
      </c>
      <c r="GP57" s="82"/>
      <c r="GQ57" s="82"/>
      <c r="GR57" s="82"/>
      <c r="GS57" s="82"/>
      <c r="GT57" s="82"/>
      <c r="GU57" s="82"/>
      <c r="GV57" s="82"/>
      <c r="GW57" s="82"/>
      <c r="GX57" s="82"/>
      <c r="GY57" s="82"/>
      <c r="GZ57" s="82"/>
      <c r="HA57" s="82"/>
      <c r="HB57" s="82"/>
      <c r="HC57" s="82"/>
      <c r="HD57" s="82"/>
      <c r="HE57" s="82"/>
      <c r="HF57" s="84"/>
      <c r="HG57" s="82"/>
      <c r="HH57" s="84"/>
      <c r="HI57" s="82"/>
      <c r="HJ57" s="32" t="n">
        <f aca="false">SUM(BE57:HI57)-V57</f>
        <v>0</v>
      </c>
      <c r="HK57" s="32"/>
      <c r="HL57" s="82"/>
      <c r="HM57" s="82"/>
      <c r="HN57" s="82"/>
      <c r="HO57" s="82"/>
      <c r="HP57" s="82"/>
      <c r="HQ57" s="82"/>
      <c r="HR57" s="82"/>
      <c r="HS57" s="82"/>
      <c r="HT57" s="82"/>
      <c r="HU57" s="82"/>
      <c r="HV57" s="82"/>
      <c r="HW57" s="82"/>
      <c r="HX57" s="82"/>
      <c r="HY57" s="82"/>
      <c r="HZ57" s="82"/>
      <c r="IA57" s="82"/>
      <c r="IB57" s="82"/>
      <c r="IC57" s="82"/>
      <c r="ID57" s="82"/>
      <c r="IE57" s="82"/>
      <c r="IF57" s="82"/>
      <c r="IG57" s="82"/>
      <c r="IH57" s="82"/>
      <c r="II57" s="82"/>
      <c r="IJ57" s="82"/>
      <c r="IK57" s="82"/>
      <c r="IL57" s="82"/>
      <c r="IM57" s="82"/>
      <c r="IN57" s="82"/>
      <c r="IO57" s="82"/>
      <c r="IP57" s="82"/>
      <c r="IQ57" s="82"/>
      <c r="IR57" s="82"/>
      <c r="IS57" s="82"/>
      <c r="IT57" s="82"/>
      <c r="IU57" s="82"/>
      <c r="IV57" s="82"/>
      <c r="IW57" s="82"/>
    </row>
    <row r="58" customFormat="false" ht="15.75" hidden="false" customHeight="false" outlineLevel="0" collapsed="false">
      <c r="A58" s="82" t="s">
        <v>231</v>
      </c>
      <c r="B58" s="83" t="n">
        <v>23</v>
      </c>
      <c r="C58" s="82"/>
      <c r="D58" s="23" t="n">
        <v>6</v>
      </c>
      <c r="E58" s="82" t="n">
        <v>7</v>
      </c>
      <c r="F58" s="82" t="s">
        <v>134</v>
      </c>
      <c r="G58" s="82" t="s">
        <v>152</v>
      </c>
      <c r="H58" s="85" t="n">
        <v>36459</v>
      </c>
      <c r="I58" s="82" t="s">
        <v>131</v>
      </c>
      <c r="J58" s="82" t="s">
        <v>132</v>
      </c>
      <c r="K58" s="83"/>
      <c r="L58" s="82" t="s">
        <v>133</v>
      </c>
      <c r="M58" s="65"/>
      <c r="N58" s="82" t="str">
        <f aca="false">CONCATENATE(B58,J58)</f>
        <v>23R</v>
      </c>
      <c r="O58" s="82" t="str">
        <f aca="false">CONCATENATE(B58,J58,I58)</f>
        <v>23RBase</v>
      </c>
      <c r="P58" s="82"/>
      <c r="Q58" s="32" t="n">
        <f aca="false">+BA58</f>
        <v>569</v>
      </c>
      <c r="R58" s="32" t="n">
        <f aca="false">+Q58</f>
        <v>569</v>
      </c>
      <c r="S58" s="32"/>
      <c r="T58" s="88" t="n">
        <v>37147</v>
      </c>
      <c r="U58" s="88"/>
      <c r="V58" s="89" t="n">
        <v>569</v>
      </c>
      <c r="W58" s="88" t="n">
        <f aca="false">V58</f>
        <v>569</v>
      </c>
      <c r="X58" s="88" t="n">
        <f aca="false">W58</f>
        <v>569</v>
      </c>
      <c r="Y58" s="88" t="n">
        <f aca="false">X58</f>
        <v>569</v>
      </c>
      <c r="Z58" s="88" t="n">
        <f aca="false">Y58</f>
        <v>569</v>
      </c>
      <c r="AA58" s="88" t="n">
        <f aca="false">Z58</f>
        <v>569</v>
      </c>
      <c r="AB58" s="88" t="n">
        <f aca="false">AA58</f>
        <v>569</v>
      </c>
      <c r="AC58" s="88" t="n">
        <f aca="false">AB58</f>
        <v>569</v>
      </c>
      <c r="AD58" s="88" t="n">
        <f aca="false">AC58</f>
        <v>569</v>
      </c>
      <c r="AE58" s="88" t="n">
        <f aca="false">AD58</f>
        <v>569</v>
      </c>
      <c r="AF58" s="88" t="n">
        <f aca="false">AE58</f>
        <v>569</v>
      </c>
      <c r="AG58" s="88" t="n">
        <f aca="false">AF58</f>
        <v>569</v>
      </c>
      <c r="AH58" s="88" t="n">
        <f aca="false">AG58</f>
        <v>569</v>
      </c>
      <c r="AI58" s="88" t="n">
        <f aca="false">AH58</f>
        <v>569</v>
      </c>
      <c r="AJ58" s="88" t="n">
        <f aca="false">AI58</f>
        <v>569</v>
      </c>
      <c r="AK58" s="88" t="n">
        <f aca="false">AJ58</f>
        <v>569</v>
      </c>
      <c r="AL58" s="88" t="n">
        <f aca="false">AK58</f>
        <v>569</v>
      </c>
      <c r="AM58" s="88" t="n">
        <f aca="false">AL58</f>
        <v>569</v>
      </c>
      <c r="AN58" s="88" t="n">
        <f aca="false">AM58</f>
        <v>569</v>
      </c>
      <c r="AO58" s="88" t="n">
        <f aca="false">AN58</f>
        <v>569</v>
      </c>
      <c r="AP58" s="88" t="n">
        <f aca="false">AO58</f>
        <v>569</v>
      </c>
      <c r="AQ58" s="88" t="n">
        <f aca="false">AP58</f>
        <v>569</v>
      </c>
      <c r="AR58" s="88" t="n">
        <f aca="false">AQ58</f>
        <v>569</v>
      </c>
      <c r="AS58" s="88" t="n">
        <f aca="false">AR58</f>
        <v>569</v>
      </c>
      <c r="AT58" s="88" t="n">
        <f aca="false">AS58</f>
        <v>569</v>
      </c>
      <c r="AU58" s="88" t="n">
        <f aca="false">AT58</f>
        <v>569</v>
      </c>
      <c r="AV58" s="88" t="n">
        <f aca="false">AU58</f>
        <v>569</v>
      </c>
      <c r="AW58" s="88" t="n">
        <f aca="false">AV58</f>
        <v>569</v>
      </c>
      <c r="AX58" s="88" t="n">
        <f aca="false">AW58</f>
        <v>569</v>
      </c>
      <c r="AY58" s="88"/>
      <c r="AZ58" s="88" t="n">
        <f aca="false">SUM(V58:AX58)</f>
        <v>16501</v>
      </c>
      <c r="BA58" s="88" t="n">
        <f aca="false">+AZ58/29</f>
        <v>569</v>
      </c>
      <c r="BB58" s="88" t="n">
        <f aca="false">MAX(V58:AX58)</f>
        <v>569</v>
      </c>
      <c r="BC58" s="88"/>
      <c r="BD58" s="32"/>
      <c r="BE58" s="82"/>
      <c r="BF58" s="82"/>
      <c r="BG58" s="82"/>
      <c r="BH58" s="82"/>
      <c r="BI58" s="82" t="n">
        <v>569</v>
      </c>
      <c r="BJ58" s="82"/>
      <c r="BK58" s="82"/>
      <c r="BL58" s="82" t="n">
        <v>0</v>
      </c>
      <c r="BM58" s="90" t="s">
        <v>239</v>
      </c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82"/>
      <c r="GE58" s="82"/>
      <c r="GF58" s="82"/>
      <c r="GG58" s="82"/>
      <c r="GH58" s="82"/>
      <c r="GI58" s="82"/>
      <c r="GJ58" s="82"/>
      <c r="GK58" s="82"/>
      <c r="GL58" s="82"/>
      <c r="GM58" s="82"/>
      <c r="GN58" s="82"/>
      <c r="GO58" s="82"/>
      <c r="GP58" s="82"/>
      <c r="GQ58" s="82"/>
      <c r="GR58" s="82"/>
      <c r="GS58" s="82"/>
      <c r="GT58" s="82"/>
      <c r="GU58" s="82"/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4"/>
      <c r="HG58" s="82"/>
      <c r="HH58" s="84"/>
      <c r="HI58" s="82"/>
      <c r="HJ58" s="32" t="n">
        <f aca="false">SUM(BE58:HI58)-V58</f>
        <v>0</v>
      </c>
      <c r="HK58" s="32"/>
      <c r="HL58" s="82"/>
      <c r="HM58" s="82"/>
      <c r="HN58" s="82"/>
      <c r="HO58" s="82"/>
      <c r="HP58" s="82"/>
      <c r="HQ58" s="8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  <c r="IW58" s="82"/>
    </row>
    <row r="59" customFormat="false" ht="15.75" hidden="false" customHeight="false" outlineLevel="0" collapsed="false">
      <c r="A59" s="82" t="s">
        <v>231</v>
      </c>
      <c r="B59" s="83" t="n">
        <v>23</v>
      </c>
      <c r="C59" s="82"/>
      <c r="D59" s="23" t="n">
        <v>8</v>
      </c>
      <c r="E59" s="82" t="n">
        <v>7</v>
      </c>
      <c r="F59" s="82" t="s">
        <v>134</v>
      </c>
      <c r="G59" s="82" t="s">
        <v>152</v>
      </c>
      <c r="H59" s="85" t="n">
        <v>36459</v>
      </c>
      <c r="I59" s="82" t="s">
        <v>131</v>
      </c>
      <c r="J59" s="82" t="s">
        <v>132</v>
      </c>
      <c r="K59" s="83"/>
      <c r="L59" s="82" t="s">
        <v>133</v>
      </c>
      <c r="M59" s="65"/>
      <c r="N59" s="82" t="str">
        <f aca="false">CONCATENATE(B59,J59)</f>
        <v>23R</v>
      </c>
      <c r="O59" s="82" t="str">
        <f aca="false">CONCATENATE(B59,J59,I59)</f>
        <v>23RBase</v>
      </c>
      <c r="P59" s="82"/>
      <c r="Q59" s="32" t="n">
        <f aca="false">+BA59</f>
        <v>2384</v>
      </c>
      <c r="R59" s="32" t="n">
        <f aca="false">+Q59</f>
        <v>2384</v>
      </c>
      <c r="S59" s="32"/>
      <c r="T59" s="88" t="n">
        <v>37147</v>
      </c>
      <c r="U59" s="88"/>
      <c r="V59" s="89" t="n">
        <f aca="false">1522+862</f>
        <v>2384</v>
      </c>
      <c r="W59" s="88" t="n">
        <f aca="false">V59</f>
        <v>2384</v>
      </c>
      <c r="X59" s="88" t="n">
        <f aca="false">W59</f>
        <v>2384</v>
      </c>
      <c r="Y59" s="88" t="n">
        <f aca="false">X59</f>
        <v>2384</v>
      </c>
      <c r="Z59" s="88" t="n">
        <f aca="false">Y59</f>
        <v>2384</v>
      </c>
      <c r="AA59" s="88" t="n">
        <f aca="false">Z59</f>
        <v>2384</v>
      </c>
      <c r="AB59" s="88" t="n">
        <f aca="false">AA59</f>
        <v>2384</v>
      </c>
      <c r="AC59" s="88" t="n">
        <f aca="false">AB59</f>
        <v>2384</v>
      </c>
      <c r="AD59" s="88" t="n">
        <f aca="false">AC59</f>
        <v>2384</v>
      </c>
      <c r="AE59" s="88" t="n">
        <f aca="false">AD59</f>
        <v>2384</v>
      </c>
      <c r="AF59" s="88" t="n">
        <f aca="false">AE59</f>
        <v>2384</v>
      </c>
      <c r="AG59" s="88" t="n">
        <f aca="false">AF59</f>
        <v>2384</v>
      </c>
      <c r="AH59" s="88" t="n">
        <f aca="false">AG59</f>
        <v>2384</v>
      </c>
      <c r="AI59" s="88" t="n">
        <f aca="false">AH59</f>
        <v>2384</v>
      </c>
      <c r="AJ59" s="88" t="n">
        <f aca="false">AI59</f>
        <v>2384</v>
      </c>
      <c r="AK59" s="88" t="n">
        <f aca="false">AJ59</f>
        <v>2384</v>
      </c>
      <c r="AL59" s="88" t="n">
        <f aca="false">AK59</f>
        <v>2384</v>
      </c>
      <c r="AM59" s="88" t="n">
        <f aca="false">AL59</f>
        <v>2384</v>
      </c>
      <c r="AN59" s="88" t="n">
        <f aca="false">AM59</f>
        <v>2384</v>
      </c>
      <c r="AO59" s="88" t="n">
        <f aca="false">AN59</f>
        <v>2384</v>
      </c>
      <c r="AP59" s="88" t="n">
        <f aca="false">AO59</f>
        <v>2384</v>
      </c>
      <c r="AQ59" s="88" t="n">
        <f aca="false">AP59</f>
        <v>2384</v>
      </c>
      <c r="AR59" s="88" t="n">
        <f aca="false">AQ59</f>
        <v>2384</v>
      </c>
      <c r="AS59" s="88" t="n">
        <f aca="false">AR59</f>
        <v>2384</v>
      </c>
      <c r="AT59" s="88" t="n">
        <f aca="false">AS59</f>
        <v>2384</v>
      </c>
      <c r="AU59" s="88" t="n">
        <f aca="false">AT59</f>
        <v>2384</v>
      </c>
      <c r="AV59" s="88" t="n">
        <f aca="false">AU59</f>
        <v>2384</v>
      </c>
      <c r="AW59" s="88" t="n">
        <f aca="false">AV59</f>
        <v>2384</v>
      </c>
      <c r="AX59" s="88" t="n">
        <f aca="false">AW59</f>
        <v>2384</v>
      </c>
      <c r="AY59" s="88"/>
      <c r="AZ59" s="88" t="n">
        <f aca="false">SUM(V59:AX59)</f>
        <v>69136</v>
      </c>
      <c r="BA59" s="88" t="n">
        <f aca="false">+AZ59/29</f>
        <v>2384</v>
      </c>
      <c r="BB59" s="88" t="n">
        <f aca="false">MAX(V59:AX59)</f>
        <v>2384</v>
      </c>
      <c r="BC59" s="88"/>
      <c r="BD59" s="32"/>
      <c r="BE59" s="82"/>
      <c r="BF59" s="82"/>
      <c r="BG59" s="82"/>
      <c r="BH59" s="82"/>
      <c r="BI59" s="82"/>
      <c r="BJ59" s="82"/>
      <c r="BK59" s="82"/>
      <c r="BL59" s="82" t="n">
        <v>0</v>
      </c>
      <c r="BM59" s="90" t="s">
        <v>240</v>
      </c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 t="s">
        <v>196</v>
      </c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 t="n">
        <v>2384</v>
      </c>
      <c r="GI59" s="82" t="s">
        <v>241</v>
      </c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4"/>
      <c r="HG59" s="82"/>
      <c r="HH59" s="84"/>
      <c r="HI59" s="82"/>
      <c r="HJ59" s="32" t="n">
        <f aca="false">SUM(BE59:HI59)-V59</f>
        <v>0</v>
      </c>
      <c r="HK59" s="3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15.75" hidden="false" customHeight="false" outlineLevel="0" collapsed="false">
      <c r="A60" s="82" t="s">
        <v>231</v>
      </c>
      <c r="B60" s="83" t="n">
        <v>23</v>
      </c>
      <c r="C60" s="82"/>
      <c r="D60" s="23" t="n">
        <v>9</v>
      </c>
      <c r="E60" s="82" t="n">
        <v>7</v>
      </c>
      <c r="F60" s="82" t="s">
        <v>134</v>
      </c>
      <c r="G60" s="82" t="s">
        <v>152</v>
      </c>
      <c r="H60" s="85" t="n">
        <v>36459</v>
      </c>
      <c r="I60" s="82" t="s">
        <v>131</v>
      </c>
      <c r="J60" s="82" t="s">
        <v>132</v>
      </c>
      <c r="K60" s="83"/>
      <c r="L60" s="82" t="s">
        <v>133</v>
      </c>
      <c r="M60" s="82"/>
      <c r="N60" s="82" t="str">
        <f aca="false">CONCATENATE(B60,J60)</f>
        <v>23R</v>
      </c>
      <c r="O60" s="82" t="str">
        <f aca="false">CONCATENATE(B60,J60,I60)</f>
        <v>23RBase</v>
      </c>
      <c r="P60" s="82"/>
      <c r="Q60" s="32" t="n">
        <f aca="false">+BA60</f>
        <v>5612</v>
      </c>
      <c r="R60" s="32" t="n">
        <f aca="false">+Q60</f>
        <v>5612</v>
      </c>
      <c r="S60" s="32"/>
      <c r="T60" s="88" t="n">
        <v>37147</v>
      </c>
      <c r="U60" s="88"/>
      <c r="V60" s="89" t="n">
        <f aca="false">4578+1034</f>
        <v>5612</v>
      </c>
      <c r="W60" s="88" t="n">
        <f aca="false">V60</f>
        <v>5612</v>
      </c>
      <c r="X60" s="88" t="n">
        <f aca="false">W60</f>
        <v>5612</v>
      </c>
      <c r="Y60" s="88" t="n">
        <f aca="false">X60</f>
        <v>5612</v>
      </c>
      <c r="Z60" s="88" t="n">
        <f aca="false">Y60</f>
        <v>5612</v>
      </c>
      <c r="AA60" s="88" t="n">
        <f aca="false">Z60</f>
        <v>5612</v>
      </c>
      <c r="AB60" s="88" t="n">
        <f aca="false">AA60</f>
        <v>5612</v>
      </c>
      <c r="AC60" s="88" t="n">
        <f aca="false">AB60</f>
        <v>5612</v>
      </c>
      <c r="AD60" s="88" t="n">
        <f aca="false">AC60</f>
        <v>5612</v>
      </c>
      <c r="AE60" s="88" t="n">
        <f aca="false">AD60</f>
        <v>5612</v>
      </c>
      <c r="AF60" s="88" t="n">
        <f aca="false">AE60</f>
        <v>5612</v>
      </c>
      <c r="AG60" s="88" t="n">
        <f aca="false">AF60</f>
        <v>5612</v>
      </c>
      <c r="AH60" s="88" t="n">
        <f aca="false">AG60</f>
        <v>5612</v>
      </c>
      <c r="AI60" s="88" t="n">
        <f aca="false">AH60</f>
        <v>5612</v>
      </c>
      <c r="AJ60" s="88" t="n">
        <f aca="false">AI60</f>
        <v>5612</v>
      </c>
      <c r="AK60" s="88" t="n">
        <f aca="false">AJ60</f>
        <v>5612</v>
      </c>
      <c r="AL60" s="88" t="n">
        <f aca="false">AK60</f>
        <v>5612</v>
      </c>
      <c r="AM60" s="88" t="n">
        <f aca="false">AL60</f>
        <v>5612</v>
      </c>
      <c r="AN60" s="88" t="n">
        <f aca="false">AM60</f>
        <v>5612</v>
      </c>
      <c r="AO60" s="88" t="n">
        <f aca="false">AN60</f>
        <v>5612</v>
      </c>
      <c r="AP60" s="88" t="n">
        <f aca="false">AO60</f>
        <v>5612</v>
      </c>
      <c r="AQ60" s="88" t="n">
        <f aca="false">AP60</f>
        <v>5612</v>
      </c>
      <c r="AR60" s="88" t="n">
        <f aca="false">AQ60</f>
        <v>5612</v>
      </c>
      <c r="AS60" s="88" t="n">
        <f aca="false">AR60</f>
        <v>5612</v>
      </c>
      <c r="AT60" s="88" t="n">
        <f aca="false">AS60</f>
        <v>5612</v>
      </c>
      <c r="AU60" s="88" t="n">
        <f aca="false">AT60</f>
        <v>5612</v>
      </c>
      <c r="AV60" s="88" t="n">
        <f aca="false">AU60</f>
        <v>5612</v>
      </c>
      <c r="AW60" s="88" t="n">
        <f aca="false">AV60</f>
        <v>5612</v>
      </c>
      <c r="AX60" s="88" t="n">
        <f aca="false">AW60</f>
        <v>5612</v>
      </c>
      <c r="AY60" s="88"/>
      <c r="AZ60" s="88" t="n">
        <f aca="false">SUM(V60:AX60)</f>
        <v>162748</v>
      </c>
      <c r="BA60" s="88" t="n">
        <f aca="false">+AZ60/29</f>
        <v>5612</v>
      </c>
      <c r="BB60" s="88" t="n">
        <f aca="false">MAX(V60:AX60)</f>
        <v>5612</v>
      </c>
      <c r="BC60" s="88"/>
      <c r="BD60" s="32"/>
      <c r="BE60" s="82"/>
      <c r="BF60" s="82"/>
      <c r="BG60" s="82"/>
      <c r="BH60" s="82"/>
      <c r="BI60" s="82"/>
      <c r="BJ60" s="82"/>
      <c r="BK60" s="82"/>
      <c r="BL60" s="82" t="n">
        <v>0</v>
      </c>
      <c r="BM60" s="132" t="s">
        <v>242</v>
      </c>
      <c r="BN60" s="82"/>
      <c r="BO60" s="82" t="s">
        <v>243</v>
      </c>
      <c r="BP60" s="82"/>
      <c r="BQ60" s="82"/>
      <c r="BR60" s="82"/>
      <c r="BS60" s="82"/>
      <c r="BT60" s="82" t="n">
        <v>2000</v>
      </c>
      <c r="BU60" s="82" t="s">
        <v>244</v>
      </c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 t="s">
        <v>136</v>
      </c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 t="n">
        <v>3612</v>
      </c>
      <c r="GI60" s="82" t="s">
        <v>245</v>
      </c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4"/>
      <c r="HG60" s="82"/>
      <c r="HH60" s="84"/>
      <c r="HI60" s="82"/>
      <c r="HJ60" s="32" t="n">
        <f aca="false">SUM(BE60:HI60)-V60</f>
        <v>0</v>
      </c>
      <c r="HK60" s="3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15.75" hidden="false" customHeight="false" outlineLevel="0" collapsed="false">
      <c r="A61" s="82" t="s">
        <v>231</v>
      </c>
      <c r="B61" s="83" t="n">
        <v>23</v>
      </c>
      <c r="C61" s="82"/>
      <c r="D61" s="23" t="n">
        <v>1</v>
      </c>
      <c r="E61" s="82" t="n">
        <v>7</v>
      </c>
      <c r="F61" s="82" t="s">
        <v>181</v>
      </c>
      <c r="G61" s="82" t="s">
        <v>152</v>
      </c>
      <c r="H61" s="85" t="n">
        <v>36459</v>
      </c>
      <c r="I61" s="82" t="s">
        <v>131</v>
      </c>
      <c r="J61" s="82" t="s">
        <v>132</v>
      </c>
      <c r="K61" s="83"/>
      <c r="L61" s="82" t="s">
        <v>133</v>
      </c>
      <c r="M61" s="82"/>
      <c r="N61" s="82" t="str">
        <f aca="false">CONCATENATE(B61,J61)</f>
        <v>23R</v>
      </c>
      <c r="O61" s="82" t="str">
        <f aca="false">CONCATENATE(B61,J61,I61)</f>
        <v>23RBase</v>
      </c>
      <c r="P61" s="82"/>
      <c r="Q61" s="32" t="n">
        <f aca="false">+BA61</f>
        <v>25307</v>
      </c>
      <c r="R61" s="32" t="n">
        <f aca="false">+Q61</f>
        <v>25307</v>
      </c>
      <c r="S61" s="32"/>
      <c r="T61" s="88" t="n">
        <v>37147</v>
      </c>
      <c r="U61" s="88"/>
      <c r="V61" s="89" t="n">
        <v>25307</v>
      </c>
      <c r="W61" s="88" t="n">
        <f aca="false">V61</f>
        <v>25307</v>
      </c>
      <c r="X61" s="88" t="n">
        <f aca="false">W61</f>
        <v>25307</v>
      </c>
      <c r="Y61" s="88" t="n">
        <f aca="false">X61</f>
        <v>25307</v>
      </c>
      <c r="Z61" s="88" t="n">
        <f aca="false">Y61</f>
        <v>25307</v>
      </c>
      <c r="AA61" s="88" t="n">
        <f aca="false">Z61</f>
        <v>25307</v>
      </c>
      <c r="AB61" s="88" t="n">
        <f aca="false">AA61</f>
        <v>25307</v>
      </c>
      <c r="AC61" s="88" t="n">
        <f aca="false">AB61</f>
        <v>25307</v>
      </c>
      <c r="AD61" s="88" t="n">
        <f aca="false">AC61</f>
        <v>25307</v>
      </c>
      <c r="AE61" s="88" t="n">
        <f aca="false">AD61</f>
        <v>25307</v>
      </c>
      <c r="AF61" s="88" t="n">
        <f aca="false">AE61</f>
        <v>25307</v>
      </c>
      <c r="AG61" s="88" t="n">
        <f aca="false">AF61</f>
        <v>25307</v>
      </c>
      <c r="AH61" s="88" t="n">
        <f aca="false">AG61</f>
        <v>25307</v>
      </c>
      <c r="AI61" s="88" t="n">
        <f aca="false">AH61</f>
        <v>25307</v>
      </c>
      <c r="AJ61" s="88" t="n">
        <f aca="false">AI61</f>
        <v>25307</v>
      </c>
      <c r="AK61" s="88" t="n">
        <f aca="false">AJ61</f>
        <v>25307</v>
      </c>
      <c r="AL61" s="88" t="n">
        <f aca="false">AK61</f>
        <v>25307</v>
      </c>
      <c r="AM61" s="88" t="n">
        <f aca="false">AL61</f>
        <v>25307</v>
      </c>
      <c r="AN61" s="88" t="n">
        <f aca="false">AM61</f>
        <v>25307</v>
      </c>
      <c r="AO61" s="88" t="n">
        <f aca="false">AN61</f>
        <v>25307</v>
      </c>
      <c r="AP61" s="88" t="n">
        <f aca="false">AO61</f>
        <v>25307</v>
      </c>
      <c r="AQ61" s="88" t="n">
        <f aca="false">AP61</f>
        <v>25307</v>
      </c>
      <c r="AR61" s="88" t="n">
        <f aca="false">AQ61</f>
        <v>25307</v>
      </c>
      <c r="AS61" s="88" t="n">
        <f aca="false">AR61</f>
        <v>25307</v>
      </c>
      <c r="AT61" s="88" t="n">
        <f aca="false">AS61</f>
        <v>25307</v>
      </c>
      <c r="AU61" s="88" t="n">
        <f aca="false">AT61</f>
        <v>25307</v>
      </c>
      <c r="AV61" s="88" t="n">
        <f aca="false">AU61</f>
        <v>25307</v>
      </c>
      <c r="AW61" s="88" t="n">
        <f aca="false">AV61</f>
        <v>25307</v>
      </c>
      <c r="AX61" s="88" t="n">
        <f aca="false">AW61</f>
        <v>25307</v>
      </c>
      <c r="AY61" s="88"/>
      <c r="AZ61" s="88" t="n">
        <f aca="false">SUM(V61:AX61)</f>
        <v>733903</v>
      </c>
      <c r="BA61" s="88" t="n">
        <f aca="false">+AZ61/29</f>
        <v>25307</v>
      </c>
      <c r="BB61" s="88" t="n">
        <f aca="false">MAX(V61:AX61)</f>
        <v>25307</v>
      </c>
      <c r="BC61" s="88"/>
      <c r="BD61" s="32"/>
      <c r="BE61" s="82"/>
      <c r="BF61" s="82"/>
      <c r="BG61" s="82"/>
      <c r="BH61" s="82"/>
      <c r="BI61" s="82"/>
      <c r="BJ61" s="82"/>
      <c r="BK61" s="82"/>
      <c r="BL61" s="82"/>
      <c r="BM61" s="90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 t="n">
        <v>25307</v>
      </c>
      <c r="CG61" s="82" t="s">
        <v>246</v>
      </c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4"/>
      <c r="HG61" s="82"/>
      <c r="HH61" s="84"/>
      <c r="HI61" s="82"/>
      <c r="HJ61" s="32" t="n">
        <f aca="false">SUM(BE61:HI61)-V61</f>
        <v>0</v>
      </c>
      <c r="HK61" s="3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15.75" hidden="false" customHeight="false" outlineLevel="0" collapsed="false">
      <c r="A62" s="82" t="s">
        <v>231</v>
      </c>
      <c r="B62" s="83" t="n">
        <v>23</v>
      </c>
      <c r="C62" s="82"/>
      <c r="D62" s="23" t="n">
        <v>3</v>
      </c>
      <c r="E62" s="82" t="n">
        <v>7</v>
      </c>
      <c r="F62" s="82" t="s">
        <v>181</v>
      </c>
      <c r="G62" s="82" t="s">
        <v>152</v>
      </c>
      <c r="H62" s="85" t="n">
        <v>36459</v>
      </c>
      <c r="I62" s="82" t="s">
        <v>131</v>
      </c>
      <c r="J62" s="82" t="s">
        <v>132</v>
      </c>
      <c r="K62" s="83"/>
      <c r="L62" s="82" t="s">
        <v>133</v>
      </c>
      <c r="M62" s="65"/>
      <c r="N62" s="82" t="str">
        <f aca="false">CONCATENATE(B62,J62)</f>
        <v>23R</v>
      </c>
      <c r="O62" s="82" t="str">
        <f aca="false">CONCATENATE(B62,J62,I62)</f>
        <v>23RBase</v>
      </c>
      <c r="P62" s="82"/>
      <c r="Q62" s="32" t="n">
        <f aca="false">+BA62</f>
        <v>3778</v>
      </c>
      <c r="R62" s="32" t="n">
        <f aca="false">+Q62</f>
        <v>3778</v>
      </c>
      <c r="S62" s="32"/>
      <c r="T62" s="88" t="n">
        <v>37147</v>
      </c>
      <c r="U62" s="88"/>
      <c r="V62" s="89" t="n">
        <v>3778</v>
      </c>
      <c r="W62" s="88" t="n">
        <f aca="false">V62</f>
        <v>3778</v>
      </c>
      <c r="X62" s="88" t="n">
        <f aca="false">W62</f>
        <v>3778</v>
      </c>
      <c r="Y62" s="88" t="n">
        <f aca="false">X62</f>
        <v>3778</v>
      </c>
      <c r="Z62" s="88" t="n">
        <f aca="false">Y62</f>
        <v>3778</v>
      </c>
      <c r="AA62" s="88" t="n">
        <f aca="false">Z62</f>
        <v>3778</v>
      </c>
      <c r="AB62" s="88" t="n">
        <f aca="false">AA62</f>
        <v>3778</v>
      </c>
      <c r="AC62" s="88" t="n">
        <f aca="false">AB62</f>
        <v>3778</v>
      </c>
      <c r="AD62" s="88" t="n">
        <f aca="false">AC62</f>
        <v>3778</v>
      </c>
      <c r="AE62" s="88" t="n">
        <f aca="false">AD62</f>
        <v>3778</v>
      </c>
      <c r="AF62" s="88" t="n">
        <f aca="false">AE62</f>
        <v>3778</v>
      </c>
      <c r="AG62" s="88" t="n">
        <f aca="false">AF62</f>
        <v>3778</v>
      </c>
      <c r="AH62" s="88" t="n">
        <f aca="false">AG62</f>
        <v>3778</v>
      </c>
      <c r="AI62" s="88" t="n">
        <f aca="false">AH62</f>
        <v>3778</v>
      </c>
      <c r="AJ62" s="88" t="n">
        <f aca="false">AI62</f>
        <v>3778</v>
      </c>
      <c r="AK62" s="88" t="n">
        <f aca="false">AJ62</f>
        <v>3778</v>
      </c>
      <c r="AL62" s="88" t="n">
        <f aca="false">AK62</f>
        <v>3778</v>
      </c>
      <c r="AM62" s="88" t="n">
        <f aca="false">AL62</f>
        <v>3778</v>
      </c>
      <c r="AN62" s="88" t="n">
        <f aca="false">AM62</f>
        <v>3778</v>
      </c>
      <c r="AO62" s="88" t="n">
        <f aca="false">AN62</f>
        <v>3778</v>
      </c>
      <c r="AP62" s="88" t="n">
        <f aca="false">AO62</f>
        <v>3778</v>
      </c>
      <c r="AQ62" s="88" t="n">
        <f aca="false">AP62</f>
        <v>3778</v>
      </c>
      <c r="AR62" s="88" t="n">
        <f aca="false">AQ62</f>
        <v>3778</v>
      </c>
      <c r="AS62" s="88" t="n">
        <f aca="false">AR62</f>
        <v>3778</v>
      </c>
      <c r="AT62" s="88" t="n">
        <f aca="false">AS62</f>
        <v>3778</v>
      </c>
      <c r="AU62" s="88" t="n">
        <f aca="false">AT62</f>
        <v>3778</v>
      </c>
      <c r="AV62" s="88" t="n">
        <f aca="false">AU62</f>
        <v>3778</v>
      </c>
      <c r="AW62" s="88" t="n">
        <f aca="false">AV62</f>
        <v>3778</v>
      </c>
      <c r="AX62" s="88" t="n">
        <f aca="false">AW62</f>
        <v>3778</v>
      </c>
      <c r="AY62" s="88"/>
      <c r="AZ62" s="88" t="n">
        <f aca="false">SUM(V62:AX62)</f>
        <v>109562</v>
      </c>
      <c r="BA62" s="88" t="n">
        <f aca="false">+AZ62/29</f>
        <v>3778</v>
      </c>
      <c r="BB62" s="88" t="n">
        <f aca="false">MAX(V62:AX62)</f>
        <v>3778</v>
      </c>
      <c r="BC62" s="88"/>
      <c r="BD62" s="32"/>
      <c r="BE62" s="82"/>
      <c r="BF62" s="82"/>
      <c r="BG62" s="82"/>
      <c r="BH62" s="82"/>
      <c r="BI62" s="82"/>
      <c r="BJ62" s="82"/>
      <c r="BK62" s="82"/>
      <c r="BL62" s="82"/>
      <c r="BM62" s="90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 t="n">
        <v>3778</v>
      </c>
      <c r="CI62" s="82" t="s">
        <v>247</v>
      </c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4"/>
      <c r="HG62" s="82"/>
      <c r="HH62" s="84"/>
      <c r="HI62" s="82"/>
      <c r="HJ62" s="32" t="n">
        <f aca="false">SUM(BE62:HI62)-V62</f>
        <v>0</v>
      </c>
      <c r="HK62" s="3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15.75" hidden="false" customHeight="false" outlineLevel="0" collapsed="false">
      <c r="A63" s="82" t="s">
        <v>231</v>
      </c>
      <c r="B63" s="83" t="n">
        <v>23</v>
      </c>
      <c r="C63" s="82"/>
      <c r="D63" s="23" t="n">
        <v>4</v>
      </c>
      <c r="E63" s="82" t="n">
        <v>7</v>
      </c>
      <c r="F63" s="82" t="s">
        <v>181</v>
      </c>
      <c r="G63" s="82" t="s">
        <v>152</v>
      </c>
      <c r="H63" s="85" t="n">
        <v>36459</v>
      </c>
      <c r="I63" s="82" t="s">
        <v>131</v>
      </c>
      <c r="J63" s="82" t="s">
        <v>132</v>
      </c>
      <c r="K63" s="83"/>
      <c r="L63" s="82" t="s">
        <v>133</v>
      </c>
      <c r="M63" s="65"/>
      <c r="N63" s="82" t="str">
        <f aca="false">CONCATENATE(B63,J63)</f>
        <v>23R</v>
      </c>
      <c r="O63" s="82" t="str">
        <f aca="false">CONCATENATE(B63,J63,I63)</f>
        <v>23RBase</v>
      </c>
      <c r="P63" s="82"/>
      <c r="Q63" s="32" t="n">
        <f aca="false">+BA63</f>
        <v>2992</v>
      </c>
      <c r="R63" s="32" t="n">
        <f aca="false">+Q63</f>
        <v>2992</v>
      </c>
      <c r="S63" s="32"/>
      <c r="T63" s="88" t="n">
        <v>37147</v>
      </c>
      <c r="U63" s="88"/>
      <c r="V63" s="89" t="n">
        <v>2992</v>
      </c>
      <c r="W63" s="88" t="n">
        <f aca="false">V63</f>
        <v>2992</v>
      </c>
      <c r="X63" s="88" t="n">
        <f aca="false">W63</f>
        <v>2992</v>
      </c>
      <c r="Y63" s="88" t="n">
        <f aca="false">X63</f>
        <v>2992</v>
      </c>
      <c r="Z63" s="88" t="n">
        <f aca="false">Y63</f>
        <v>2992</v>
      </c>
      <c r="AA63" s="88" t="n">
        <f aca="false">Z63</f>
        <v>2992</v>
      </c>
      <c r="AB63" s="88" t="n">
        <f aca="false">AA63</f>
        <v>2992</v>
      </c>
      <c r="AC63" s="88" t="n">
        <f aca="false">AB63</f>
        <v>2992</v>
      </c>
      <c r="AD63" s="88" t="n">
        <f aca="false">AC63</f>
        <v>2992</v>
      </c>
      <c r="AE63" s="88" t="n">
        <f aca="false">AD63</f>
        <v>2992</v>
      </c>
      <c r="AF63" s="88" t="n">
        <f aca="false">AE63</f>
        <v>2992</v>
      </c>
      <c r="AG63" s="88" t="n">
        <f aca="false">AF63</f>
        <v>2992</v>
      </c>
      <c r="AH63" s="88" t="n">
        <f aca="false">AG63</f>
        <v>2992</v>
      </c>
      <c r="AI63" s="88" t="n">
        <f aca="false">AH63</f>
        <v>2992</v>
      </c>
      <c r="AJ63" s="88" t="n">
        <f aca="false">AI63</f>
        <v>2992</v>
      </c>
      <c r="AK63" s="88" t="n">
        <f aca="false">AJ63</f>
        <v>2992</v>
      </c>
      <c r="AL63" s="88" t="n">
        <f aca="false">AK63</f>
        <v>2992</v>
      </c>
      <c r="AM63" s="88" t="n">
        <f aca="false">AL63</f>
        <v>2992</v>
      </c>
      <c r="AN63" s="88" t="n">
        <f aca="false">AM63</f>
        <v>2992</v>
      </c>
      <c r="AO63" s="88" t="n">
        <f aca="false">AN63</f>
        <v>2992</v>
      </c>
      <c r="AP63" s="88" t="n">
        <f aca="false">AO63</f>
        <v>2992</v>
      </c>
      <c r="AQ63" s="88" t="n">
        <f aca="false">AP63</f>
        <v>2992</v>
      </c>
      <c r="AR63" s="88" t="n">
        <f aca="false">AQ63</f>
        <v>2992</v>
      </c>
      <c r="AS63" s="88" t="n">
        <f aca="false">AR63</f>
        <v>2992</v>
      </c>
      <c r="AT63" s="88" t="n">
        <f aca="false">AS63</f>
        <v>2992</v>
      </c>
      <c r="AU63" s="88" t="n">
        <f aca="false">AT63</f>
        <v>2992</v>
      </c>
      <c r="AV63" s="88" t="n">
        <f aca="false">AU63</f>
        <v>2992</v>
      </c>
      <c r="AW63" s="88" t="n">
        <f aca="false">AV63</f>
        <v>2992</v>
      </c>
      <c r="AX63" s="88" t="n">
        <f aca="false">AW63</f>
        <v>2992</v>
      </c>
      <c r="AY63" s="88"/>
      <c r="AZ63" s="88" t="n">
        <f aca="false">SUM(V63:AX63)</f>
        <v>86768</v>
      </c>
      <c r="BA63" s="88" t="n">
        <f aca="false">+AZ63/29</f>
        <v>2992</v>
      </c>
      <c r="BB63" s="88" t="n">
        <f aca="false">MAX(V63:AX63)</f>
        <v>2992</v>
      </c>
      <c r="BC63" s="88"/>
      <c r="BD63" s="32"/>
      <c r="BE63" s="82"/>
      <c r="BF63" s="82"/>
      <c r="BG63" s="82"/>
      <c r="BH63" s="82"/>
      <c r="BI63" s="82"/>
      <c r="BJ63" s="82"/>
      <c r="BK63" s="82"/>
      <c r="BL63" s="82"/>
      <c r="BM63" s="90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 t="n">
        <v>2992</v>
      </c>
      <c r="CK63" s="82" t="s">
        <v>248</v>
      </c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4"/>
      <c r="HG63" s="82"/>
      <c r="HH63" s="84"/>
      <c r="HI63" s="82"/>
      <c r="HJ63" s="32" t="n">
        <f aca="false">SUM(BE63:HI63)-V63</f>
        <v>0</v>
      </c>
      <c r="HK63" s="3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15.75" hidden="false" customHeight="false" outlineLevel="0" collapsed="false">
      <c r="A64" s="82" t="s">
        <v>231</v>
      </c>
      <c r="B64" s="83" t="n">
        <v>23</v>
      </c>
      <c r="C64" s="82"/>
      <c r="D64" s="23" t="n">
        <v>5</v>
      </c>
      <c r="E64" s="82" t="n">
        <v>7</v>
      </c>
      <c r="F64" s="82" t="s">
        <v>181</v>
      </c>
      <c r="G64" s="82" t="s">
        <v>152</v>
      </c>
      <c r="H64" s="85" t="n">
        <v>36459</v>
      </c>
      <c r="I64" s="82" t="s">
        <v>131</v>
      </c>
      <c r="J64" s="82" t="s">
        <v>132</v>
      </c>
      <c r="K64" s="83"/>
      <c r="L64" s="82" t="s">
        <v>133</v>
      </c>
      <c r="M64" s="65"/>
      <c r="N64" s="82" t="str">
        <f aca="false">CONCATENATE(B64,J64)</f>
        <v>23R</v>
      </c>
      <c r="O64" s="82" t="str">
        <f aca="false">CONCATENATE(B64,J64,I64)</f>
        <v>23RBase</v>
      </c>
      <c r="P64" s="82"/>
      <c r="Q64" s="32" t="n">
        <f aca="false">+BA64</f>
        <v>23437</v>
      </c>
      <c r="R64" s="32" t="n">
        <f aca="false">+Q64</f>
        <v>23437</v>
      </c>
      <c r="S64" s="32"/>
      <c r="T64" s="88" t="n">
        <v>37147</v>
      </c>
      <c r="U64" s="88"/>
      <c r="V64" s="89" t="n">
        <v>23437</v>
      </c>
      <c r="W64" s="88" t="n">
        <f aca="false">V64</f>
        <v>23437</v>
      </c>
      <c r="X64" s="88" t="n">
        <f aca="false">W64</f>
        <v>23437</v>
      </c>
      <c r="Y64" s="88" t="n">
        <f aca="false">X64</f>
        <v>23437</v>
      </c>
      <c r="Z64" s="88" t="n">
        <f aca="false">Y64</f>
        <v>23437</v>
      </c>
      <c r="AA64" s="88" t="n">
        <f aca="false">Z64</f>
        <v>23437</v>
      </c>
      <c r="AB64" s="88" t="n">
        <f aca="false">AA64</f>
        <v>23437</v>
      </c>
      <c r="AC64" s="88" t="n">
        <f aca="false">AB64</f>
        <v>23437</v>
      </c>
      <c r="AD64" s="88" t="n">
        <f aca="false">AC64</f>
        <v>23437</v>
      </c>
      <c r="AE64" s="88" t="n">
        <f aca="false">AD64</f>
        <v>23437</v>
      </c>
      <c r="AF64" s="88" t="n">
        <f aca="false">AE64</f>
        <v>23437</v>
      </c>
      <c r="AG64" s="88" t="n">
        <f aca="false">AF64</f>
        <v>23437</v>
      </c>
      <c r="AH64" s="88" t="n">
        <f aca="false">AG64</f>
        <v>23437</v>
      </c>
      <c r="AI64" s="88" t="n">
        <f aca="false">AH64</f>
        <v>23437</v>
      </c>
      <c r="AJ64" s="88" t="n">
        <f aca="false">AI64</f>
        <v>23437</v>
      </c>
      <c r="AK64" s="88" t="n">
        <f aca="false">AJ64</f>
        <v>23437</v>
      </c>
      <c r="AL64" s="88" t="n">
        <f aca="false">AK64</f>
        <v>23437</v>
      </c>
      <c r="AM64" s="88" t="n">
        <f aca="false">AL64</f>
        <v>23437</v>
      </c>
      <c r="AN64" s="88" t="n">
        <f aca="false">AM64</f>
        <v>23437</v>
      </c>
      <c r="AO64" s="88" t="n">
        <f aca="false">AN64</f>
        <v>23437</v>
      </c>
      <c r="AP64" s="88" t="n">
        <f aca="false">AO64</f>
        <v>23437</v>
      </c>
      <c r="AQ64" s="88" t="n">
        <f aca="false">AP64</f>
        <v>23437</v>
      </c>
      <c r="AR64" s="88" t="n">
        <f aca="false">AQ64</f>
        <v>23437</v>
      </c>
      <c r="AS64" s="88" t="n">
        <f aca="false">AR64</f>
        <v>23437</v>
      </c>
      <c r="AT64" s="88" t="n">
        <f aca="false">AS64</f>
        <v>23437</v>
      </c>
      <c r="AU64" s="88" t="n">
        <f aca="false">AT64</f>
        <v>23437</v>
      </c>
      <c r="AV64" s="88" t="n">
        <f aca="false">AU64</f>
        <v>23437</v>
      </c>
      <c r="AW64" s="88" t="n">
        <f aca="false">AV64</f>
        <v>23437</v>
      </c>
      <c r="AX64" s="88" t="n">
        <f aca="false">AW64</f>
        <v>23437</v>
      </c>
      <c r="AY64" s="88"/>
      <c r="AZ64" s="88" t="n">
        <f aca="false">SUM(V64:AX64)</f>
        <v>679673</v>
      </c>
      <c r="BA64" s="88" t="n">
        <f aca="false">+AZ64/29</f>
        <v>23437</v>
      </c>
      <c r="BB64" s="88" t="n">
        <f aca="false">MAX(V64:AX64)</f>
        <v>23437</v>
      </c>
      <c r="BC64" s="88"/>
      <c r="BD64" s="32"/>
      <c r="BE64" s="82"/>
      <c r="BF64" s="82"/>
      <c r="BG64" s="82"/>
      <c r="BH64" s="82"/>
      <c r="BI64" s="82"/>
      <c r="BJ64" s="82"/>
      <c r="BK64" s="82"/>
      <c r="BL64" s="82"/>
      <c r="BM64" s="90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 t="n">
        <v>23437</v>
      </c>
      <c r="CM64" s="82" t="s">
        <v>249</v>
      </c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4"/>
      <c r="HG64" s="82"/>
      <c r="HH64" s="84"/>
      <c r="HI64" s="82"/>
      <c r="HJ64" s="32" t="n">
        <f aca="false">SUM(BE64:HI64)-V64</f>
        <v>0</v>
      </c>
      <c r="HK64" s="3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5.75" hidden="false" customHeight="false" outlineLevel="0" collapsed="false">
      <c r="A65" s="82" t="s">
        <v>231</v>
      </c>
      <c r="B65" s="83" t="n">
        <v>23</v>
      </c>
      <c r="C65" s="82"/>
      <c r="D65" s="23" t="n">
        <v>6</v>
      </c>
      <c r="E65" s="82" t="n">
        <v>7</v>
      </c>
      <c r="F65" s="82" t="s">
        <v>181</v>
      </c>
      <c r="G65" s="82" t="s">
        <v>152</v>
      </c>
      <c r="H65" s="85" t="n">
        <v>36459</v>
      </c>
      <c r="I65" s="82" t="s">
        <v>131</v>
      </c>
      <c r="J65" s="82" t="s">
        <v>132</v>
      </c>
      <c r="K65" s="83"/>
      <c r="L65" s="82" t="s">
        <v>133</v>
      </c>
      <c r="M65" s="82"/>
      <c r="N65" s="82" t="str">
        <f aca="false">CONCATENATE(B65,J65)</f>
        <v>23R</v>
      </c>
      <c r="O65" s="82" t="str">
        <f aca="false">CONCATENATE(B65,J65,I65)</f>
        <v>23RBase</v>
      </c>
      <c r="P65" s="82"/>
      <c r="Q65" s="32" t="n">
        <f aca="false">+BA65</f>
        <v>3952</v>
      </c>
      <c r="R65" s="32" t="n">
        <f aca="false">+Q65</f>
        <v>3952</v>
      </c>
      <c r="S65" s="32"/>
      <c r="T65" s="88" t="n">
        <v>37147</v>
      </c>
      <c r="U65" s="88"/>
      <c r="V65" s="89" t="n">
        <v>3952</v>
      </c>
      <c r="W65" s="88" t="n">
        <f aca="false">V65</f>
        <v>3952</v>
      </c>
      <c r="X65" s="88" t="n">
        <f aca="false">W65</f>
        <v>3952</v>
      </c>
      <c r="Y65" s="88" t="n">
        <f aca="false">X65</f>
        <v>3952</v>
      </c>
      <c r="Z65" s="88" t="n">
        <f aca="false">Y65</f>
        <v>3952</v>
      </c>
      <c r="AA65" s="88" t="n">
        <f aca="false">Z65</f>
        <v>3952</v>
      </c>
      <c r="AB65" s="88" t="n">
        <f aca="false">AA65</f>
        <v>3952</v>
      </c>
      <c r="AC65" s="88" t="n">
        <f aca="false">AB65</f>
        <v>3952</v>
      </c>
      <c r="AD65" s="88" t="n">
        <f aca="false">AC65</f>
        <v>3952</v>
      </c>
      <c r="AE65" s="88" t="n">
        <f aca="false">AD65</f>
        <v>3952</v>
      </c>
      <c r="AF65" s="88" t="n">
        <f aca="false">AE65</f>
        <v>3952</v>
      </c>
      <c r="AG65" s="88" t="n">
        <f aca="false">AF65</f>
        <v>3952</v>
      </c>
      <c r="AH65" s="88" t="n">
        <f aca="false">AG65</f>
        <v>3952</v>
      </c>
      <c r="AI65" s="88" t="n">
        <f aca="false">AH65</f>
        <v>3952</v>
      </c>
      <c r="AJ65" s="88" t="n">
        <f aca="false">AI65</f>
        <v>3952</v>
      </c>
      <c r="AK65" s="88" t="n">
        <f aca="false">AJ65</f>
        <v>3952</v>
      </c>
      <c r="AL65" s="88" t="n">
        <f aca="false">AK65</f>
        <v>3952</v>
      </c>
      <c r="AM65" s="88" t="n">
        <f aca="false">AL65</f>
        <v>3952</v>
      </c>
      <c r="AN65" s="88" t="n">
        <f aca="false">AM65</f>
        <v>3952</v>
      </c>
      <c r="AO65" s="88" t="n">
        <f aca="false">AN65</f>
        <v>3952</v>
      </c>
      <c r="AP65" s="88" t="n">
        <f aca="false">AO65</f>
        <v>3952</v>
      </c>
      <c r="AQ65" s="88" t="n">
        <f aca="false">AP65</f>
        <v>3952</v>
      </c>
      <c r="AR65" s="88" t="n">
        <f aca="false">AQ65</f>
        <v>3952</v>
      </c>
      <c r="AS65" s="88" t="n">
        <f aca="false">AR65</f>
        <v>3952</v>
      </c>
      <c r="AT65" s="88" t="n">
        <f aca="false">AS65</f>
        <v>3952</v>
      </c>
      <c r="AU65" s="88" t="n">
        <f aca="false">AT65</f>
        <v>3952</v>
      </c>
      <c r="AV65" s="88" t="n">
        <f aca="false">AU65</f>
        <v>3952</v>
      </c>
      <c r="AW65" s="88" t="n">
        <f aca="false">AV65</f>
        <v>3952</v>
      </c>
      <c r="AX65" s="88" t="n">
        <f aca="false">AW65</f>
        <v>3952</v>
      </c>
      <c r="AY65" s="88"/>
      <c r="AZ65" s="88" t="n">
        <f aca="false">SUM(V65:AX65)</f>
        <v>114608</v>
      </c>
      <c r="BA65" s="88" t="n">
        <f aca="false">+AZ65/29</f>
        <v>3952</v>
      </c>
      <c r="BB65" s="88" t="n">
        <f aca="false">MAX(V65:AX65)</f>
        <v>3952</v>
      </c>
      <c r="BC65" s="88"/>
      <c r="BD65" s="32"/>
      <c r="BE65" s="82"/>
      <c r="BF65" s="82"/>
      <c r="BG65" s="82"/>
      <c r="BH65" s="82"/>
      <c r="BI65" s="82"/>
      <c r="BJ65" s="82"/>
      <c r="BK65" s="82"/>
      <c r="BL65" s="82"/>
      <c r="BM65" s="90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 t="n">
        <v>3952</v>
      </c>
      <c r="CO65" s="82" t="s">
        <v>250</v>
      </c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4"/>
      <c r="HG65" s="82"/>
      <c r="HH65" s="84"/>
      <c r="HI65" s="82"/>
      <c r="HJ65" s="32" t="n">
        <f aca="false">SUM(BE65:HI65)-V65</f>
        <v>0</v>
      </c>
      <c r="HK65" s="3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5.75" hidden="false" customHeight="false" outlineLevel="0" collapsed="false">
      <c r="A66" s="82" t="s">
        <v>231</v>
      </c>
      <c r="B66" s="83" t="n">
        <v>23</v>
      </c>
      <c r="C66" s="82"/>
      <c r="D66" s="23" t="n">
        <v>8</v>
      </c>
      <c r="E66" s="82" t="n">
        <v>7</v>
      </c>
      <c r="F66" s="82" t="s">
        <v>181</v>
      </c>
      <c r="G66" s="82" t="s">
        <v>152</v>
      </c>
      <c r="H66" s="85" t="n">
        <v>36459</v>
      </c>
      <c r="I66" s="82" t="s">
        <v>131</v>
      </c>
      <c r="J66" s="82" t="s">
        <v>132</v>
      </c>
      <c r="K66" s="83"/>
      <c r="L66" s="82" t="s">
        <v>133</v>
      </c>
      <c r="M66" s="82"/>
      <c r="N66" s="82" t="str">
        <f aca="false">CONCATENATE(B66,J66)</f>
        <v>23R</v>
      </c>
      <c r="O66" s="82" t="str">
        <f aca="false">CONCATENATE(B66,J66,I66)</f>
        <v>23RBase</v>
      </c>
      <c r="P66" s="82"/>
      <c r="Q66" s="32" t="n">
        <f aca="false">+BA66</f>
        <v>4368</v>
      </c>
      <c r="R66" s="32" t="n">
        <f aca="false">+Q66</f>
        <v>4368</v>
      </c>
      <c r="S66" s="32"/>
      <c r="T66" s="88" t="n">
        <v>37147</v>
      </c>
      <c r="U66" s="88"/>
      <c r="V66" s="89" t="n">
        <v>4368</v>
      </c>
      <c r="W66" s="88" t="n">
        <f aca="false">V66</f>
        <v>4368</v>
      </c>
      <c r="X66" s="88" t="n">
        <f aca="false">W66</f>
        <v>4368</v>
      </c>
      <c r="Y66" s="88" t="n">
        <f aca="false">X66</f>
        <v>4368</v>
      </c>
      <c r="Z66" s="88" t="n">
        <f aca="false">Y66</f>
        <v>4368</v>
      </c>
      <c r="AA66" s="88" t="n">
        <f aca="false">Z66</f>
        <v>4368</v>
      </c>
      <c r="AB66" s="88" t="n">
        <f aca="false">AA66</f>
        <v>4368</v>
      </c>
      <c r="AC66" s="88" t="n">
        <f aca="false">AB66</f>
        <v>4368</v>
      </c>
      <c r="AD66" s="88" t="n">
        <f aca="false">AC66</f>
        <v>4368</v>
      </c>
      <c r="AE66" s="88" t="n">
        <f aca="false">AD66</f>
        <v>4368</v>
      </c>
      <c r="AF66" s="88" t="n">
        <f aca="false">AE66</f>
        <v>4368</v>
      </c>
      <c r="AG66" s="88" t="n">
        <f aca="false">AF66</f>
        <v>4368</v>
      </c>
      <c r="AH66" s="88" t="n">
        <f aca="false">AG66</f>
        <v>4368</v>
      </c>
      <c r="AI66" s="88" t="n">
        <f aca="false">AH66</f>
        <v>4368</v>
      </c>
      <c r="AJ66" s="88" t="n">
        <f aca="false">AI66</f>
        <v>4368</v>
      </c>
      <c r="AK66" s="88" t="n">
        <f aca="false">AJ66</f>
        <v>4368</v>
      </c>
      <c r="AL66" s="88" t="n">
        <f aca="false">AK66</f>
        <v>4368</v>
      </c>
      <c r="AM66" s="88" t="n">
        <f aca="false">AL66</f>
        <v>4368</v>
      </c>
      <c r="AN66" s="88" t="n">
        <f aca="false">AM66</f>
        <v>4368</v>
      </c>
      <c r="AO66" s="88" t="n">
        <f aca="false">AN66</f>
        <v>4368</v>
      </c>
      <c r="AP66" s="88" t="n">
        <f aca="false">AO66</f>
        <v>4368</v>
      </c>
      <c r="AQ66" s="88" t="n">
        <f aca="false">AP66</f>
        <v>4368</v>
      </c>
      <c r="AR66" s="88" t="n">
        <f aca="false">AQ66</f>
        <v>4368</v>
      </c>
      <c r="AS66" s="88" t="n">
        <f aca="false">AR66</f>
        <v>4368</v>
      </c>
      <c r="AT66" s="88" t="n">
        <f aca="false">AS66</f>
        <v>4368</v>
      </c>
      <c r="AU66" s="88" t="n">
        <f aca="false">AT66</f>
        <v>4368</v>
      </c>
      <c r="AV66" s="88" t="n">
        <f aca="false">AU66</f>
        <v>4368</v>
      </c>
      <c r="AW66" s="88" t="n">
        <f aca="false">AV66</f>
        <v>4368</v>
      </c>
      <c r="AX66" s="88" t="n">
        <f aca="false">AW66</f>
        <v>4368</v>
      </c>
      <c r="AY66" s="88"/>
      <c r="AZ66" s="88" t="n">
        <f aca="false">SUM(V66:AX66)</f>
        <v>126672</v>
      </c>
      <c r="BA66" s="88" t="n">
        <f aca="false">+AZ66/29</f>
        <v>4368</v>
      </c>
      <c r="BB66" s="88" t="n">
        <f aca="false">MAX(V66:AX66)</f>
        <v>4368</v>
      </c>
      <c r="BC66" s="88"/>
      <c r="BD66" s="32"/>
      <c r="BE66" s="82"/>
      <c r="BF66" s="82"/>
      <c r="BG66" s="82"/>
      <c r="BH66" s="82"/>
      <c r="BI66" s="82"/>
      <c r="BJ66" s="82"/>
      <c r="BK66" s="82"/>
      <c r="BL66" s="82"/>
      <c r="BM66" s="90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 t="n">
        <v>4368</v>
      </c>
      <c r="CQ66" s="82" t="s">
        <v>251</v>
      </c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4"/>
      <c r="HG66" s="82"/>
      <c r="HH66" s="84"/>
      <c r="HI66" s="82"/>
      <c r="HJ66" s="32" t="n">
        <f aca="false">SUM(BE66:HI66)-V66</f>
        <v>0</v>
      </c>
      <c r="HK66" s="3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5.75" hidden="false" customHeight="false" outlineLevel="0" collapsed="false">
      <c r="A67" s="82" t="s">
        <v>231</v>
      </c>
      <c r="B67" s="83" t="n">
        <v>23</v>
      </c>
      <c r="C67" s="82"/>
      <c r="D67" s="23" t="n">
        <v>9</v>
      </c>
      <c r="E67" s="82" t="n">
        <v>7</v>
      </c>
      <c r="F67" s="82" t="s">
        <v>181</v>
      </c>
      <c r="G67" s="82" t="s">
        <v>152</v>
      </c>
      <c r="H67" s="85" t="n">
        <v>36459</v>
      </c>
      <c r="I67" s="82" t="s">
        <v>131</v>
      </c>
      <c r="J67" s="82" t="s">
        <v>132</v>
      </c>
      <c r="K67" s="83"/>
      <c r="L67" s="82" t="s">
        <v>133</v>
      </c>
      <c r="M67" s="65"/>
      <c r="N67" s="82" t="str">
        <f aca="false">CONCATENATE(B67,J67)</f>
        <v>23R</v>
      </c>
      <c r="O67" s="82" t="str">
        <f aca="false">CONCATENATE(B67,J67,I67)</f>
        <v>23RBase</v>
      </c>
      <c r="P67" s="82"/>
      <c r="Q67" s="32" t="n">
        <f aca="false">+BA67</f>
        <v>5299</v>
      </c>
      <c r="R67" s="32" t="n">
        <f aca="false">+Q67</f>
        <v>5299</v>
      </c>
      <c r="S67" s="32"/>
      <c r="T67" s="88" t="n">
        <v>37147</v>
      </c>
      <c r="U67" s="88"/>
      <c r="V67" s="89" t="n">
        <v>5299</v>
      </c>
      <c r="W67" s="88" t="n">
        <f aca="false">V67</f>
        <v>5299</v>
      </c>
      <c r="X67" s="88" t="n">
        <f aca="false">W67</f>
        <v>5299</v>
      </c>
      <c r="Y67" s="88" t="n">
        <f aca="false">X67</f>
        <v>5299</v>
      </c>
      <c r="Z67" s="88" t="n">
        <f aca="false">Y67</f>
        <v>5299</v>
      </c>
      <c r="AA67" s="88" t="n">
        <f aca="false">Z67</f>
        <v>5299</v>
      </c>
      <c r="AB67" s="88" t="n">
        <f aca="false">AA67</f>
        <v>5299</v>
      </c>
      <c r="AC67" s="88" t="n">
        <f aca="false">AB67</f>
        <v>5299</v>
      </c>
      <c r="AD67" s="88" t="n">
        <f aca="false">AC67</f>
        <v>5299</v>
      </c>
      <c r="AE67" s="88" t="n">
        <f aca="false">AD67</f>
        <v>5299</v>
      </c>
      <c r="AF67" s="88" t="n">
        <f aca="false">AE67</f>
        <v>5299</v>
      </c>
      <c r="AG67" s="88" t="n">
        <f aca="false">AF67</f>
        <v>5299</v>
      </c>
      <c r="AH67" s="88" t="n">
        <f aca="false">AG67</f>
        <v>5299</v>
      </c>
      <c r="AI67" s="88" t="n">
        <f aca="false">AH67</f>
        <v>5299</v>
      </c>
      <c r="AJ67" s="88" t="n">
        <f aca="false">AI67</f>
        <v>5299</v>
      </c>
      <c r="AK67" s="88" t="n">
        <f aca="false">AJ67</f>
        <v>5299</v>
      </c>
      <c r="AL67" s="88" t="n">
        <f aca="false">AK67</f>
        <v>5299</v>
      </c>
      <c r="AM67" s="88" t="n">
        <f aca="false">AL67</f>
        <v>5299</v>
      </c>
      <c r="AN67" s="88" t="n">
        <f aca="false">AM67</f>
        <v>5299</v>
      </c>
      <c r="AO67" s="88" t="n">
        <f aca="false">AN67</f>
        <v>5299</v>
      </c>
      <c r="AP67" s="88" t="n">
        <f aca="false">AO67</f>
        <v>5299</v>
      </c>
      <c r="AQ67" s="88" t="n">
        <f aca="false">AP67</f>
        <v>5299</v>
      </c>
      <c r="AR67" s="88" t="n">
        <f aca="false">AQ67</f>
        <v>5299</v>
      </c>
      <c r="AS67" s="88" t="n">
        <f aca="false">AR67</f>
        <v>5299</v>
      </c>
      <c r="AT67" s="88" t="n">
        <f aca="false">AS67</f>
        <v>5299</v>
      </c>
      <c r="AU67" s="88" t="n">
        <f aca="false">AT67</f>
        <v>5299</v>
      </c>
      <c r="AV67" s="88" t="n">
        <f aca="false">AU67</f>
        <v>5299</v>
      </c>
      <c r="AW67" s="88" t="n">
        <f aca="false">AV67</f>
        <v>5299</v>
      </c>
      <c r="AX67" s="88" t="n">
        <f aca="false">AW67</f>
        <v>5299</v>
      </c>
      <c r="AY67" s="88"/>
      <c r="AZ67" s="88" t="n">
        <f aca="false">SUM(V67:AX67)</f>
        <v>153671</v>
      </c>
      <c r="BA67" s="88" t="n">
        <f aca="false">+AZ67/29</f>
        <v>5299</v>
      </c>
      <c r="BB67" s="88" t="n">
        <f aca="false">MAX(V67:AX67)</f>
        <v>5299</v>
      </c>
      <c r="BC67" s="88"/>
      <c r="BD67" s="32"/>
      <c r="BE67" s="82"/>
      <c r="BF67" s="82"/>
      <c r="BG67" s="82"/>
      <c r="BH67" s="82"/>
      <c r="BI67" s="82"/>
      <c r="BJ67" s="82"/>
      <c r="BK67" s="82"/>
      <c r="BL67" s="82"/>
      <c r="BM67" s="90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 t="n">
        <v>5299</v>
      </c>
      <c r="CS67" s="82" t="s">
        <v>252</v>
      </c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4"/>
      <c r="HG67" s="82"/>
      <c r="HH67" s="84"/>
      <c r="HI67" s="82"/>
      <c r="HJ67" s="32" t="n">
        <f aca="false">SUM(BE67:HI67)-V67</f>
        <v>0</v>
      </c>
      <c r="HK67" s="3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5.75" hidden="true" customHeight="false" outlineLevel="1" collapsed="false">
      <c r="A68" s="82" t="s">
        <v>231</v>
      </c>
      <c r="B68" s="83" t="n">
        <v>23</v>
      </c>
      <c r="C68" s="82"/>
      <c r="D68" s="23" t="n">
        <v>1</v>
      </c>
      <c r="E68" s="82" t="n">
        <v>7</v>
      </c>
      <c r="F68" s="82" t="s">
        <v>230</v>
      </c>
      <c r="G68" s="82" t="s">
        <v>192</v>
      </c>
      <c r="H68" s="85" t="n">
        <v>36459</v>
      </c>
      <c r="I68" s="82" t="s">
        <v>131</v>
      </c>
      <c r="J68" s="82" t="s">
        <v>146</v>
      </c>
      <c r="K68" s="83"/>
      <c r="L68" s="82" t="s">
        <v>133</v>
      </c>
      <c r="M68" s="82"/>
      <c r="N68" s="82" t="str">
        <f aca="false">CONCATENATE(B68,J68)</f>
        <v>23W</v>
      </c>
      <c r="O68" s="82" t="str">
        <f aca="false">CONCATENATE(B68,J68,I68)</f>
        <v>23WBase</v>
      </c>
      <c r="P68" s="82"/>
      <c r="Q68" s="32" t="n">
        <f aca="false">+BA68</f>
        <v>0</v>
      </c>
      <c r="R68" s="32" t="n">
        <f aca="false">+Q68</f>
        <v>0</v>
      </c>
      <c r="S68" s="32"/>
      <c r="T68" s="88" t="n">
        <v>37147</v>
      </c>
      <c r="U68" s="88"/>
      <c r="V68" s="89" t="n">
        <v>0</v>
      </c>
      <c r="W68" s="88" t="n">
        <f aca="false">V68</f>
        <v>0</v>
      </c>
      <c r="X68" s="88" t="n">
        <f aca="false">W68</f>
        <v>0</v>
      </c>
      <c r="Y68" s="88" t="n">
        <f aca="false">X68</f>
        <v>0</v>
      </c>
      <c r="Z68" s="88" t="n">
        <f aca="false">Y68</f>
        <v>0</v>
      </c>
      <c r="AA68" s="88" t="n">
        <f aca="false">Z68</f>
        <v>0</v>
      </c>
      <c r="AB68" s="88" t="n">
        <f aca="false">AA68</f>
        <v>0</v>
      </c>
      <c r="AC68" s="88" t="n">
        <f aca="false">AB68</f>
        <v>0</v>
      </c>
      <c r="AD68" s="88" t="n">
        <f aca="false">AC68</f>
        <v>0</v>
      </c>
      <c r="AE68" s="88" t="n">
        <f aca="false">AD68</f>
        <v>0</v>
      </c>
      <c r="AF68" s="88" t="n">
        <f aca="false">AE68</f>
        <v>0</v>
      </c>
      <c r="AG68" s="88" t="n">
        <f aca="false">AF68</f>
        <v>0</v>
      </c>
      <c r="AH68" s="88" t="n">
        <f aca="false">AG68</f>
        <v>0</v>
      </c>
      <c r="AI68" s="88" t="n">
        <f aca="false">AH68</f>
        <v>0</v>
      </c>
      <c r="AJ68" s="88" t="n">
        <f aca="false">AI68</f>
        <v>0</v>
      </c>
      <c r="AK68" s="88" t="n">
        <f aca="false">AJ68</f>
        <v>0</v>
      </c>
      <c r="AL68" s="88" t="n">
        <f aca="false">AK68</f>
        <v>0</v>
      </c>
      <c r="AM68" s="88" t="n">
        <f aca="false">AL68</f>
        <v>0</v>
      </c>
      <c r="AN68" s="88" t="n">
        <f aca="false">AM68</f>
        <v>0</v>
      </c>
      <c r="AO68" s="88" t="n">
        <f aca="false">AN68</f>
        <v>0</v>
      </c>
      <c r="AP68" s="88" t="n">
        <f aca="false">AO68</f>
        <v>0</v>
      </c>
      <c r="AQ68" s="88" t="n">
        <f aca="false">AP68</f>
        <v>0</v>
      </c>
      <c r="AR68" s="88" t="n">
        <f aca="false">AQ68</f>
        <v>0</v>
      </c>
      <c r="AS68" s="88" t="n">
        <f aca="false">AR68</f>
        <v>0</v>
      </c>
      <c r="AT68" s="88" t="n">
        <f aca="false">AS68</f>
        <v>0</v>
      </c>
      <c r="AU68" s="88" t="n">
        <f aca="false">AT68</f>
        <v>0</v>
      </c>
      <c r="AV68" s="88" t="n">
        <f aca="false">AU68</f>
        <v>0</v>
      </c>
      <c r="AW68" s="88" t="n">
        <f aca="false">AV68</f>
        <v>0</v>
      </c>
      <c r="AX68" s="88" t="n">
        <f aca="false">AW68</f>
        <v>0</v>
      </c>
      <c r="AY68" s="88"/>
      <c r="AZ68" s="88" t="n">
        <f aca="false">SUM(V68:AX68)</f>
        <v>0</v>
      </c>
      <c r="BA68" s="88" t="n">
        <f aca="false">+AZ68/29</f>
        <v>0</v>
      </c>
      <c r="BB68" s="88" t="n">
        <f aca="false">MAX(V68:AX68)</f>
        <v>0</v>
      </c>
      <c r="BC68" s="88"/>
      <c r="BD68" s="32"/>
      <c r="BE68" s="82"/>
      <c r="BF68" s="82"/>
      <c r="BG68" s="82"/>
      <c r="BH68" s="82"/>
      <c r="BI68" s="82"/>
      <c r="BJ68" s="82"/>
      <c r="BK68" s="82"/>
      <c r="BL68" s="82"/>
      <c r="BM68" s="90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 t="s">
        <v>253</v>
      </c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4"/>
      <c r="HG68" s="82"/>
      <c r="HH68" s="84"/>
      <c r="HI68" s="82"/>
      <c r="HJ68" s="32" t="n">
        <f aca="false">SUM(BE68:HI68)-V68</f>
        <v>0</v>
      </c>
      <c r="HK68" s="3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5.75" hidden="true" customHeight="false" outlineLevel="1" collapsed="false">
      <c r="A69" s="82" t="s">
        <v>231</v>
      </c>
      <c r="B69" s="83" t="n">
        <v>23</v>
      </c>
      <c r="C69" s="82"/>
      <c r="D69" s="23" t="n">
        <v>4</v>
      </c>
      <c r="E69" s="82" t="n">
        <v>7</v>
      </c>
      <c r="F69" s="82" t="s">
        <v>230</v>
      </c>
      <c r="G69" s="82" t="s">
        <v>192</v>
      </c>
      <c r="H69" s="85" t="n">
        <v>36459</v>
      </c>
      <c r="I69" s="82" t="s">
        <v>131</v>
      </c>
      <c r="J69" s="82" t="s">
        <v>146</v>
      </c>
      <c r="K69" s="83"/>
      <c r="L69" s="82" t="s">
        <v>133</v>
      </c>
      <c r="M69" s="82"/>
      <c r="N69" s="82" t="str">
        <f aca="false">CONCATENATE(B69,J69)</f>
        <v>23W</v>
      </c>
      <c r="O69" s="82" t="str">
        <f aca="false">CONCATENATE(B69,J69,I69)</f>
        <v>23WBase</v>
      </c>
      <c r="P69" s="82"/>
      <c r="Q69" s="32" t="n">
        <f aca="false">+BA69</f>
        <v>0</v>
      </c>
      <c r="R69" s="32" t="n">
        <f aca="false">+Q69</f>
        <v>0</v>
      </c>
      <c r="S69" s="32"/>
      <c r="T69" s="88" t="n">
        <v>37147</v>
      </c>
      <c r="U69" s="88"/>
      <c r="V69" s="89" t="n">
        <v>0</v>
      </c>
      <c r="W69" s="88" t="n">
        <f aca="false">V69</f>
        <v>0</v>
      </c>
      <c r="X69" s="88" t="n">
        <f aca="false">W69</f>
        <v>0</v>
      </c>
      <c r="Y69" s="88" t="n">
        <f aca="false">X69</f>
        <v>0</v>
      </c>
      <c r="Z69" s="88" t="n">
        <f aca="false">Y69</f>
        <v>0</v>
      </c>
      <c r="AA69" s="88" t="n">
        <f aca="false">Z69</f>
        <v>0</v>
      </c>
      <c r="AB69" s="88" t="n">
        <f aca="false">AA69</f>
        <v>0</v>
      </c>
      <c r="AC69" s="88" t="n">
        <f aca="false">AB69</f>
        <v>0</v>
      </c>
      <c r="AD69" s="88" t="n">
        <f aca="false">AC69</f>
        <v>0</v>
      </c>
      <c r="AE69" s="88" t="n">
        <f aca="false">AD69</f>
        <v>0</v>
      </c>
      <c r="AF69" s="88" t="n">
        <f aca="false">AE69</f>
        <v>0</v>
      </c>
      <c r="AG69" s="88" t="n">
        <f aca="false">AF69</f>
        <v>0</v>
      </c>
      <c r="AH69" s="88" t="n">
        <f aca="false">AG69</f>
        <v>0</v>
      </c>
      <c r="AI69" s="88" t="n">
        <f aca="false">AH69</f>
        <v>0</v>
      </c>
      <c r="AJ69" s="88" t="n">
        <f aca="false">AI69</f>
        <v>0</v>
      </c>
      <c r="AK69" s="88" t="n">
        <f aca="false">AJ69</f>
        <v>0</v>
      </c>
      <c r="AL69" s="88" t="n">
        <f aca="false">AK69</f>
        <v>0</v>
      </c>
      <c r="AM69" s="88" t="n">
        <f aca="false">AL69</f>
        <v>0</v>
      </c>
      <c r="AN69" s="88" t="n">
        <f aca="false">AM69</f>
        <v>0</v>
      </c>
      <c r="AO69" s="88" t="n">
        <f aca="false">AN69</f>
        <v>0</v>
      </c>
      <c r="AP69" s="88" t="n">
        <f aca="false">AO69</f>
        <v>0</v>
      </c>
      <c r="AQ69" s="88" t="n">
        <f aca="false">AP69</f>
        <v>0</v>
      </c>
      <c r="AR69" s="88" t="n">
        <f aca="false">AQ69</f>
        <v>0</v>
      </c>
      <c r="AS69" s="88" t="n">
        <f aca="false">AR69</f>
        <v>0</v>
      </c>
      <c r="AT69" s="88" t="n">
        <f aca="false">AS69</f>
        <v>0</v>
      </c>
      <c r="AU69" s="88" t="n">
        <f aca="false">AT69</f>
        <v>0</v>
      </c>
      <c r="AV69" s="88" t="n">
        <f aca="false">AU69</f>
        <v>0</v>
      </c>
      <c r="AW69" s="88" t="n">
        <f aca="false">AV69</f>
        <v>0</v>
      </c>
      <c r="AX69" s="88" t="n">
        <f aca="false">AW69</f>
        <v>0</v>
      </c>
      <c r="AY69" s="88"/>
      <c r="AZ69" s="88" t="n">
        <f aca="false">SUM(V69:AX69)</f>
        <v>0</v>
      </c>
      <c r="BA69" s="88" t="n">
        <f aca="false">+AZ69/29</f>
        <v>0</v>
      </c>
      <c r="BB69" s="88" t="n">
        <f aca="false">MAX(V69:AX69)</f>
        <v>0</v>
      </c>
      <c r="BC69" s="88"/>
      <c r="BD69" s="32"/>
      <c r="BE69" s="82"/>
      <c r="BF69" s="82"/>
      <c r="BG69" s="82"/>
      <c r="BH69" s="82"/>
      <c r="BI69" s="82"/>
      <c r="BJ69" s="82"/>
      <c r="BK69" s="82"/>
      <c r="BL69" s="82"/>
      <c r="BM69" s="90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 t="s">
        <v>254</v>
      </c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4"/>
      <c r="HG69" s="82"/>
      <c r="HH69" s="84"/>
      <c r="HI69" s="82"/>
      <c r="HJ69" s="32" t="n">
        <f aca="false">SUM(BE69:HI69)-V69</f>
        <v>0</v>
      </c>
      <c r="HK69" s="3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5.75" hidden="true" customHeight="false" outlineLevel="1" collapsed="false">
      <c r="A70" s="82" t="s">
        <v>231</v>
      </c>
      <c r="B70" s="83" t="n">
        <v>23</v>
      </c>
      <c r="C70" s="82"/>
      <c r="D70" s="23" t="n">
        <v>5</v>
      </c>
      <c r="E70" s="82" t="n">
        <v>7</v>
      </c>
      <c r="F70" s="82" t="s">
        <v>230</v>
      </c>
      <c r="G70" s="82" t="s">
        <v>192</v>
      </c>
      <c r="H70" s="85" t="n">
        <v>36459</v>
      </c>
      <c r="I70" s="82" t="s">
        <v>131</v>
      </c>
      <c r="J70" s="82" t="s">
        <v>146</v>
      </c>
      <c r="K70" s="83"/>
      <c r="L70" s="82" t="s">
        <v>133</v>
      </c>
      <c r="M70" s="65"/>
      <c r="N70" s="82" t="str">
        <f aca="false">CONCATENATE(B70,J70)</f>
        <v>23W</v>
      </c>
      <c r="O70" s="82" t="str">
        <f aca="false">CONCATENATE(B70,J70,I70)</f>
        <v>23WBase</v>
      </c>
      <c r="P70" s="82"/>
      <c r="Q70" s="32" t="n">
        <f aca="false">+BA70</f>
        <v>0</v>
      </c>
      <c r="R70" s="32" t="n">
        <f aca="false">+Q70</f>
        <v>0</v>
      </c>
      <c r="S70" s="32"/>
      <c r="T70" s="88" t="n">
        <v>37147</v>
      </c>
      <c r="U70" s="88"/>
      <c r="V70" s="89" t="n">
        <v>0</v>
      </c>
      <c r="W70" s="88" t="n">
        <f aca="false">V70</f>
        <v>0</v>
      </c>
      <c r="X70" s="88" t="n">
        <f aca="false">W70</f>
        <v>0</v>
      </c>
      <c r="Y70" s="88" t="n">
        <f aca="false">X70</f>
        <v>0</v>
      </c>
      <c r="Z70" s="88" t="n">
        <f aca="false">Y70</f>
        <v>0</v>
      </c>
      <c r="AA70" s="88" t="n">
        <f aca="false">Z70</f>
        <v>0</v>
      </c>
      <c r="AB70" s="88" t="n">
        <f aca="false">AA70</f>
        <v>0</v>
      </c>
      <c r="AC70" s="88" t="n">
        <f aca="false">AB70</f>
        <v>0</v>
      </c>
      <c r="AD70" s="88" t="n">
        <f aca="false">AC70</f>
        <v>0</v>
      </c>
      <c r="AE70" s="88" t="n">
        <f aca="false">AD70</f>
        <v>0</v>
      </c>
      <c r="AF70" s="88" t="n">
        <f aca="false">AE70</f>
        <v>0</v>
      </c>
      <c r="AG70" s="88" t="n">
        <f aca="false">AF70</f>
        <v>0</v>
      </c>
      <c r="AH70" s="88" t="n">
        <f aca="false">AG70</f>
        <v>0</v>
      </c>
      <c r="AI70" s="88" t="n">
        <f aca="false">AH70</f>
        <v>0</v>
      </c>
      <c r="AJ70" s="88" t="n">
        <f aca="false">AI70</f>
        <v>0</v>
      </c>
      <c r="AK70" s="88" t="n">
        <f aca="false">AJ70</f>
        <v>0</v>
      </c>
      <c r="AL70" s="88" t="n">
        <f aca="false">AK70</f>
        <v>0</v>
      </c>
      <c r="AM70" s="88" t="n">
        <f aca="false">AL70</f>
        <v>0</v>
      </c>
      <c r="AN70" s="88" t="n">
        <f aca="false">AM70</f>
        <v>0</v>
      </c>
      <c r="AO70" s="88" t="n">
        <f aca="false">AN70</f>
        <v>0</v>
      </c>
      <c r="AP70" s="88" t="n">
        <f aca="false">AO70</f>
        <v>0</v>
      </c>
      <c r="AQ70" s="88" t="n">
        <f aca="false">AP70</f>
        <v>0</v>
      </c>
      <c r="AR70" s="88" t="n">
        <f aca="false">AQ70</f>
        <v>0</v>
      </c>
      <c r="AS70" s="88" t="n">
        <f aca="false">AR70</f>
        <v>0</v>
      </c>
      <c r="AT70" s="88" t="n">
        <f aca="false">AS70</f>
        <v>0</v>
      </c>
      <c r="AU70" s="88" t="n">
        <f aca="false">AT70</f>
        <v>0</v>
      </c>
      <c r="AV70" s="88" t="n">
        <f aca="false">AU70</f>
        <v>0</v>
      </c>
      <c r="AW70" s="88" t="n">
        <f aca="false">AV70</f>
        <v>0</v>
      </c>
      <c r="AX70" s="88" t="n">
        <f aca="false">AW70</f>
        <v>0</v>
      </c>
      <c r="AY70" s="88"/>
      <c r="AZ70" s="88" t="n">
        <f aca="false">SUM(V70:AX70)</f>
        <v>0</v>
      </c>
      <c r="BA70" s="88" t="n">
        <f aca="false">+AZ70/29</f>
        <v>0</v>
      </c>
      <c r="BB70" s="88" t="n">
        <f aca="false">MAX(V70:AX70)</f>
        <v>0</v>
      </c>
      <c r="BC70" s="88"/>
      <c r="BD70" s="32"/>
      <c r="BE70" s="82"/>
      <c r="BF70" s="82"/>
      <c r="BG70" s="82"/>
      <c r="BH70" s="82"/>
      <c r="BI70" s="82"/>
      <c r="BJ70" s="82"/>
      <c r="BK70" s="82"/>
      <c r="BL70" s="82"/>
      <c r="BM70" s="90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 t="s">
        <v>255</v>
      </c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4"/>
      <c r="HG70" s="82"/>
      <c r="HH70" s="84"/>
      <c r="HI70" s="82"/>
      <c r="HJ70" s="32" t="n">
        <f aca="false">SUM(BE70:HI70)-V70</f>
        <v>0</v>
      </c>
      <c r="HK70" s="3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5.75" hidden="true" customHeight="false" outlineLevel="1" collapsed="false">
      <c r="A71" s="82" t="s">
        <v>231</v>
      </c>
      <c r="B71" s="83" t="n">
        <v>23</v>
      </c>
      <c r="C71" s="82"/>
      <c r="D71" s="23" t="n">
        <v>6</v>
      </c>
      <c r="E71" s="82" t="n">
        <v>7</v>
      </c>
      <c r="F71" s="82" t="s">
        <v>230</v>
      </c>
      <c r="G71" s="82" t="s">
        <v>192</v>
      </c>
      <c r="H71" s="85" t="n">
        <v>36459</v>
      </c>
      <c r="I71" s="82" t="s">
        <v>131</v>
      </c>
      <c r="J71" s="82" t="s">
        <v>146</v>
      </c>
      <c r="K71" s="83"/>
      <c r="L71" s="82" t="s">
        <v>133</v>
      </c>
      <c r="M71" s="65"/>
      <c r="N71" s="82" t="str">
        <f aca="false">CONCATENATE(B71,J71)</f>
        <v>23W</v>
      </c>
      <c r="O71" s="82" t="str">
        <f aca="false">CONCATENATE(B71,J71,I71)</f>
        <v>23WBase</v>
      </c>
      <c r="P71" s="82"/>
      <c r="Q71" s="32" t="n">
        <f aca="false">+BA71</f>
        <v>0</v>
      </c>
      <c r="R71" s="32" t="n">
        <f aca="false">+Q71</f>
        <v>0</v>
      </c>
      <c r="S71" s="32"/>
      <c r="T71" s="88" t="n">
        <v>37147</v>
      </c>
      <c r="U71" s="88"/>
      <c r="V71" s="89" t="n">
        <v>0</v>
      </c>
      <c r="W71" s="88" t="n">
        <f aca="false">V71</f>
        <v>0</v>
      </c>
      <c r="X71" s="88" t="n">
        <f aca="false">W71</f>
        <v>0</v>
      </c>
      <c r="Y71" s="88" t="n">
        <f aca="false">X71</f>
        <v>0</v>
      </c>
      <c r="Z71" s="88" t="n">
        <f aca="false">Y71</f>
        <v>0</v>
      </c>
      <c r="AA71" s="88" t="n">
        <f aca="false">Z71</f>
        <v>0</v>
      </c>
      <c r="AB71" s="88" t="n">
        <f aca="false">AA71</f>
        <v>0</v>
      </c>
      <c r="AC71" s="88" t="n">
        <f aca="false">AB71</f>
        <v>0</v>
      </c>
      <c r="AD71" s="88" t="n">
        <f aca="false">AC71</f>
        <v>0</v>
      </c>
      <c r="AE71" s="88" t="n">
        <f aca="false">AD71</f>
        <v>0</v>
      </c>
      <c r="AF71" s="88" t="n">
        <f aca="false">AE71</f>
        <v>0</v>
      </c>
      <c r="AG71" s="88" t="n">
        <f aca="false">AF71</f>
        <v>0</v>
      </c>
      <c r="AH71" s="88" t="n">
        <f aca="false">AG71</f>
        <v>0</v>
      </c>
      <c r="AI71" s="88" t="n">
        <f aca="false">AH71</f>
        <v>0</v>
      </c>
      <c r="AJ71" s="88" t="n">
        <f aca="false">AI71</f>
        <v>0</v>
      </c>
      <c r="AK71" s="88" t="n">
        <f aca="false">AJ71</f>
        <v>0</v>
      </c>
      <c r="AL71" s="88" t="n">
        <f aca="false">AK71</f>
        <v>0</v>
      </c>
      <c r="AM71" s="88" t="n">
        <f aca="false">AL71</f>
        <v>0</v>
      </c>
      <c r="AN71" s="88" t="n">
        <f aca="false">AM71</f>
        <v>0</v>
      </c>
      <c r="AO71" s="88" t="n">
        <f aca="false">AN71</f>
        <v>0</v>
      </c>
      <c r="AP71" s="88" t="n">
        <f aca="false">AO71</f>
        <v>0</v>
      </c>
      <c r="AQ71" s="88" t="n">
        <f aca="false">AP71</f>
        <v>0</v>
      </c>
      <c r="AR71" s="88" t="n">
        <f aca="false">AQ71</f>
        <v>0</v>
      </c>
      <c r="AS71" s="88" t="n">
        <f aca="false">AR71</f>
        <v>0</v>
      </c>
      <c r="AT71" s="88" t="n">
        <f aca="false">AS71</f>
        <v>0</v>
      </c>
      <c r="AU71" s="88" t="n">
        <f aca="false">AT71</f>
        <v>0</v>
      </c>
      <c r="AV71" s="88" t="n">
        <f aca="false">AU71</f>
        <v>0</v>
      </c>
      <c r="AW71" s="88" t="n">
        <f aca="false">AV71</f>
        <v>0</v>
      </c>
      <c r="AX71" s="88" t="n">
        <f aca="false">AW71</f>
        <v>0</v>
      </c>
      <c r="AY71" s="88"/>
      <c r="AZ71" s="88" t="n">
        <f aca="false">SUM(V71:AX71)</f>
        <v>0</v>
      </c>
      <c r="BA71" s="88" t="n">
        <f aca="false">+AZ71/29</f>
        <v>0</v>
      </c>
      <c r="BB71" s="88" t="n">
        <f aca="false">MAX(V71:AX71)</f>
        <v>0</v>
      </c>
      <c r="BC71" s="88"/>
      <c r="BD71" s="32"/>
      <c r="BE71" s="82"/>
      <c r="BF71" s="82"/>
      <c r="BG71" s="82"/>
      <c r="BH71" s="82"/>
      <c r="BI71" s="82"/>
      <c r="BJ71" s="82"/>
      <c r="BK71" s="82"/>
      <c r="BL71" s="82"/>
      <c r="BM71" s="90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 t="s">
        <v>256</v>
      </c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4"/>
      <c r="HG71" s="82"/>
      <c r="HH71" s="84"/>
      <c r="HI71" s="82"/>
      <c r="HJ71" s="32" t="n">
        <f aca="false">SUM(BE71:HI71)-V71</f>
        <v>0</v>
      </c>
      <c r="HK71" s="3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5.75" hidden="true" customHeight="false" outlineLevel="1" collapsed="false">
      <c r="A72" s="82" t="s">
        <v>231</v>
      </c>
      <c r="B72" s="83" t="n">
        <v>23</v>
      </c>
      <c r="C72" s="82"/>
      <c r="D72" s="23" t="n">
        <v>8</v>
      </c>
      <c r="E72" s="82" t="n">
        <v>7</v>
      </c>
      <c r="F72" s="82" t="s">
        <v>230</v>
      </c>
      <c r="G72" s="82" t="s">
        <v>192</v>
      </c>
      <c r="H72" s="85" t="n">
        <v>36459</v>
      </c>
      <c r="I72" s="82" t="s">
        <v>131</v>
      </c>
      <c r="J72" s="82" t="s">
        <v>146</v>
      </c>
      <c r="K72" s="83"/>
      <c r="L72" s="82" t="s">
        <v>133</v>
      </c>
      <c r="M72" s="65"/>
      <c r="N72" s="82" t="str">
        <f aca="false">CONCATENATE(B72,J72)</f>
        <v>23W</v>
      </c>
      <c r="O72" s="82" t="str">
        <f aca="false">CONCATENATE(B72,J72,I72)</f>
        <v>23WBase</v>
      </c>
      <c r="P72" s="82"/>
      <c r="Q72" s="32" t="n">
        <f aca="false">+BA72</f>
        <v>0</v>
      </c>
      <c r="R72" s="32" t="n">
        <f aca="false">+Q72</f>
        <v>0</v>
      </c>
      <c r="S72" s="32"/>
      <c r="T72" s="88" t="n">
        <v>37147</v>
      </c>
      <c r="U72" s="88"/>
      <c r="V72" s="89" t="n">
        <v>0</v>
      </c>
      <c r="W72" s="88" t="n">
        <f aca="false">V72</f>
        <v>0</v>
      </c>
      <c r="X72" s="88" t="n">
        <f aca="false">W72</f>
        <v>0</v>
      </c>
      <c r="Y72" s="88" t="n">
        <f aca="false">X72</f>
        <v>0</v>
      </c>
      <c r="Z72" s="88" t="n">
        <f aca="false">Y72</f>
        <v>0</v>
      </c>
      <c r="AA72" s="88" t="n">
        <f aca="false">Z72</f>
        <v>0</v>
      </c>
      <c r="AB72" s="88" t="n">
        <f aca="false">AA72</f>
        <v>0</v>
      </c>
      <c r="AC72" s="88" t="n">
        <f aca="false">AB72</f>
        <v>0</v>
      </c>
      <c r="AD72" s="88" t="n">
        <f aca="false">AC72</f>
        <v>0</v>
      </c>
      <c r="AE72" s="88" t="n">
        <f aca="false">AD72</f>
        <v>0</v>
      </c>
      <c r="AF72" s="88" t="n">
        <f aca="false">AE72</f>
        <v>0</v>
      </c>
      <c r="AG72" s="88" t="n">
        <f aca="false">AF72</f>
        <v>0</v>
      </c>
      <c r="AH72" s="88" t="n">
        <f aca="false">AG72</f>
        <v>0</v>
      </c>
      <c r="AI72" s="88" t="n">
        <f aca="false">AH72</f>
        <v>0</v>
      </c>
      <c r="AJ72" s="88" t="n">
        <f aca="false">AI72</f>
        <v>0</v>
      </c>
      <c r="AK72" s="88" t="n">
        <f aca="false">AJ72</f>
        <v>0</v>
      </c>
      <c r="AL72" s="88" t="n">
        <f aca="false">AK72</f>
        <v>0</v>
      </c>
      <c r="AM72" s="88" t="n">
        <f aca="false">AL72</f>
        <v>0</v>
      </c>
      <c r="AN72" s="88" t="n">
        <f aca="false">AM72</f>
        <v>0</v>
      </c>
      <c r="AO72" s="88" t="n">
        <f aca="false">AN72</f>
        <v>0</v>
      </c>
      <c r="AP72" s="88" t="n">
        <f aca="false">AO72</f>
        <v>0</v>
      </c>
      <c r="AQ72" s="88" t="n">
        <f aca="false">AP72</f>
        <v>0</v>
      </c>
      <c r="AR72" s="88" t="n">
        <f aca="false">AQ72</f>
        <v>0</v>
      </c>
      <c r="AS72" s="88" t="n">
        <f aca="false">AR72</f>
        <v>0</v>
      </c>
      <c r="AT72" s="88" t="n">
        <f aca="false">AS72</f>
        <v>0</v>
      </c>
      <c r="AU72" s="88" t="n">
        <f aca="false">AT72</f>
        <v>0</v>
      </c>
      <c r="AV72" s="88" t="n">
        <f aca="false">AU72</f>
        <v>0</v>
      </c>
      <c r="AW72" s="88" t="n">
        <f aca="false">AV72</f>
        <v>0</v>
      </c>
      <c r="AX72" s="88" t="n">
        <f aca="false">AW72</f>
        <v>0</v>
      </c>
      <c r="AY72" s="88"/>
      <c r="AZ72" s="88" t="n">
        <f aca="false">SUM(V72:AX72)</f>
        <v>0</v>
      </c>
      <c r="BA72" s="88" t="n">
        <f aca="false">+AZ72/29</f>
        <v>0</v>
      </c>
      <c r="BB72" s="88" t="n">
        <f aca="false">MAX(V72:AX72)</f>
        <v>0</v>
      </c>
      <c r="BC72" s="88"/>
      <c r="BD72" s="32"/>
      <c r="BE72" s="82"/>
      <c r="BF72" s="82"/>
      <c r="BG72" s="82"/>
      <c r="BH72" s="82"/>
      <c r="BI72" s="82"/>
      <c r="BJ72" s="82"/>
      <c r="BK72" s="82"/>
      <c r="BL72" s="82"/>
      <c r="BM72" s="90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 t="s">
        <v>257</v>
      </c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4"/>
      <c r="HG72" s="82"/>
      <c r="HH72" s="84"/>
      <c r="HI72" s="82"/>
      <c r="HJ72" s="32" t="n">
        <f aca="false">SUM(BE72:HI72)-V72</f>
        <v>0</v>
      </c>
      <c r="HK72" s="3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5.75" hidden="true" customHeight="false" outlineLevel="1" collapsed="false">
      <c r="A73" s="82" t="s">
        <v>231</v>
      </c>
      <c r="B73" s="83" t="n">
        <v>23</v>
      </c>
      <c r="C73" s="82"/>
      <c r="D73" s="23" t="n">
        <v>9</v>
      </c>
      <c r="E73" s="82" t="n">
        <v>7</v>
      </c>
      <c r="F73" s="82" t="s">
        <v>230</v>
      </c>
      <c r="G73" s="82" t="s">
        <v>192</v>
      </c>
      <c r="H73" s="85" t="n">
        <v>36459</v>
      </c>
      <c r="I73" s="82" t="s">
        <v>131</v>
      </c>
      <c r="J73" s="82" t="s">
        <v>146</v>
      </c>
      <c r="K73" s="83"/>
      <c r="L73" s="82" t="s">
        <v>133</v>
      </c>
      <c r="M73" s="82"/>
      <c r="N73" s="82" t="str">
        <f aca="false">CONCATENATE(B73,J73)</f>
        <v>23W</v>
      </c>
      <c r="O73" s="82" t="str">
        <f aca="false">CONCATENATE(B73,J73,I73)</f>
        <v>23WBase</v>
      </c>
      <c r="P73" s="82"/>
      <c r="Q73" s="32" t="n">
        <f aca="false">+BA73</f>
        <v>0</v>
      </c>
      <c r="R73" s="32" t="n">
        <f aca="false">+Q73</f>
        <v>0</v>
      </c>
      <c r="S73" s="32"/>
      <c r="T73" s="88" t="n">
        <v>37147</v>
      </c>
      <c r="U73" s="88"/>
      <c r="V73" s="89" t="n">
        <v>0</v>
      </c>
      <c r="W73" s="88" t="n">
        <f aca="false">V73</f>
        <v>0</v>
      </c>
      <c r="X73" s="88" t="n">
        <f aca="false">W73</f>
        <v>0</v>
      </c>
      <c r="Y73" s="88" t="n">
        <f aca="false">X73</f>
        <v>0</v>
      </c>
      <c r="Z73" s="88" t="n">
        <f aca="false">Y73</f>
        <v>0</v>
      </c>
      <c r="AA73" s="88" t="n">
        <f aca="false">Z73</f>
        <v>0</v>
      </c>
      <c r="AB73" s="88" t="n">
        <f aca="false">AA73</f>
        <v>0</v>
      </c>
      <c r="AC73" s="88" t="n">
        <f aca="false">AB73</f>
        <v>0</v>
      </c>
      <c r="AD73" s="88" t="n">
        <f aca="false">AC73</f>
        <v>0</v>
      </c>
      <c r="AE73" s="88" t="n">
        <f aca="false">AD73</f>
        <v>0</v>
      </c>
      <c r="AF73" s="88" t="n">
        <f aca="false">AE73</f>
        <v>0</v>
      </c>
      <c r="AG73" s="88" t="n">
        <f aca="false">AF73</f>
        <v>0</v>
      </c>
      <c r="AH73" s="88" t="n">
        <f aca="false">AG73</f>
        <v>0</v>
      </c>
      <c r="AI73" s="88" t="n">
        <f aca="false">AH73</f>
        <v>0</v>
      </c>
      <c r="AJ73" s="88" t="n">
        <f aca="false">AI73</f>
        <v>0</v>
      </c>
      <c r="AK73" s="88" t="n">
        <f aca="false">AJ73</f>
        <v>0</v>
      </c>
      <c r="AL73" s="88" t="n">
        <f aca="false">AK73</f>
        <v>0</v>
      </c>
      <c r="AM73" s="88" t="n">
        <f aca="false">AL73</f>
        <v>0</v>
      </c>
      <c r="AN73" s="88" t="n">
        <f aca="false">AM73</f>
        <v>0</v>
      </c>
      <c r="AO73" s="88" t="n">
        <f aca="false">AN73</f>
        <v>0</v>
      </c>
      <c r="AP73" s="88" t="n">
        <f aca="false">AO73</f>
        <v>0</v>
      </c>
      <c r="AQ73" s="88" t="n">
        <f aca="false">AP73</f>
        <v>0</v>
      </c>
      <c r="AR73" s="88" t="n">
        <f aca="false">AQ73</f>
        <v>0</v>
      </c>
      <c r="AS73" s="88" t="n">
        <f aca="false">AR73</f>
        <v>0</v>
      </c>
      <c r="AT73" s="88" t="n">
        <f aca="false">AS73</f>
        <v>0</v>
      </c>
      <c r="AU73" s="88" t="n">
        <f aca="false">AT73</f>
        <v>0</v>
      </c>
      <c r="AV73" s="88" t="n">
        <f aca="false">AU73</f>
        <v>0</v>
      </c>
      <c r="AW73" s="88" t="n">
        <f aca="false">AV73</f>
        <v>0</v>
      </c>
      <c r="AX73" s="88" t="n">
        <f aca="false">AW73</f>
        <v>0</v>
      </c>
      <c r="AY73" s="88"/>
      <c r="AZ73" s="88" t="n">
        <f aca="false">SUM(V73:AX73)</f>
        <v>0</v>
      </c>
      <c r="BA73" s="88" t="n">
        <f aca="false">+AZ73/29</f>
        <v>0</v>
      </c>
      <c r="BB73" s="88" t="n">
        <f aca="false">MAX(V73:AX73)</f>
        <v>0</v>
      </c>
      <c r="BC73" s="88"/>
      <c r="BD73" s="32"/>
      <c r="BE73" s="82"/>
      <c r="BF73" s="82"/>
      <c r="BG73" s="82"/>
      <c r="BH73" s="82"/>
      <c r="BI73" s="82"/>
      <c r="BJ73" s="82"/>
      <c r="BK73" s="82"/>
      <c r="BL73" s="82"/>
      <c r="BM73" s="90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 t="s">
        <v>258</v>
      </c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4"/>
      <c r="HG73" s="82"/>
      <c r="HH73" s="84"/>
      <c r="HI73" s="82"/>
      <c r="HJ73" s="32" t="n">
        <f aca="false">SUM(BE73:HI73)-V73</f>
        <v>0</v>
      </c>
      <c r="HK73" s="3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5.75" hidden="true" customHeight="false" outlineLevel="1" collapsed="false">
      <c r="A74" s="82" t="s">
        <v>231</v>
      </c>
      <c r="B74" s="83" t="n">
        <v>23</v>
      </c>
      <c r="C74" s="82"/>
      <c r="D74" s="23" t="n">
        <v>1</v>
      </c>
      <c r="E74" s="82" t="n">
        <v>7</v>
      </c>
      <c r="F74" s="82" t="s">
        <v>259</v>
      </c>
      <c r="G74" s="84" t="s">
        <v>227</v>
      </c>
      <c r="H74" s="133" t="n">
        <v>36495</v>
      </c>
      <c r="I74" s="82" t="s">
        <v>131</v>
      </c>
      <c r="J74" s="82" t="s">
        <v>146</v>
      </c>
      <c r="K74" s="83"/>
      <c r="L74" s="82" t="s">
        <v>133</v>
      </c>
      <c r="M74" s="82"/>
      <c r="N74" s="82" t="str">
        <f aca="false">CONCATENATE(B74,J74)</f>
        <v>23W</v>
      </c>
      <c r="O74" s="82" t="str">
        <f aca="false">CONCATENATE(B74,J74,I74)</f>
        <v>23WBase</v>
      </c>
      <c r="P74" s="82"/>
      <c r="Q74" s="32" t="n">
        <f aca="false">+BA74</f>
        <v>0</v>
      </c>
      <c r="R74" s="32" t="n">
        <f aca="false">+Q74</f>
        <v>0</v>
      </c>
      <c r="S74" s="32"/>
      <c r="T74" s="88" t="n">
        <v>37147</v>
      </c>
      <c r="U74" s="88"/>
      <c r="V74" s="89" t="n">
        <v>0</v>
      </c>
      <c r="W74" s="88" t="n">
        <f aca="false">V74</f>
        <v>0</v>
      </c>
      <c r="X74" s="88" t="n">
        <f aca="false">W74</f>
        <v>0</v>
      </c>
      <c r="Y74" s="88" t="n">
        <f aca="false">X74</f>
        <v>0</v>
      </c>
      <c r="Z74" s="88" t="n">
        <f aca="false">Y74</f>
        <v>0</v>
      </c>
      <c r="AA74" s="88" t="n">
        <f aca="false">Z74</f>
        <v>0</v>
      </c>
      <c r="AB74" s="88" t="n">
        <f aca="false">AA74</f>
        <v>0</v>
      </c>
      <c r="AC74" s="88" t="n">
        <f aca="false">AB74</f>
        <v>0</v>
      </c>
      <c r="AD74" s="88" t="n">
        <f aca="false">AC74</f>
        <v>0</v>
      </c>
      <c r="AE74" s="88" t="n">
        <f aca="false">AD74</f>
        <v>0</v>
      </c>
      <c r="AF74" s="88" t="n">
        <f aca="false">AE74</f>
        <v>0</v>
      </c>
      <c r="AG74" s="88" t="n">
        <f aca="false">AF74</f>
        <v>0</v>
      </c>
      <c r="AH74" s="88" t="n">
        <f aca="false">AG74</f>
        <v>0</v>
      </c>
      <c r="AI74" s="88" t="n">
        <f aca="false">AH74</f>
        <v>0</v>
      </c>
      <c r="AJ74" s="88" t="n">
        <f aca="false">AI74</f>
        <v>0</v>
      </c>
      <c r="AK74" s="88" t="n">
        <f aca="false">AJ74</f>
        <v>0</v>
      </c>
      <c r="AL74" s="88" t="n">
        <f aca="false">AK74</f>
        <v>0</v>
      </c>
      <c r="AM74" s="88" t="n">
        <f aca="false">AL74</f>
        <v>0</v>
      </c>
      <c r="AN74" s="88" t="n">
        <f aca="false">AM74</f>
        <v>0</v>
      </c>
      <c r="AO74" s="88" t="n">
        <f aca="false">AN74</f>
        <v>0</v>
      </c>
      <c r="AP74" s="88" t="n">
        <f aca="false">AO74</f>
        <v>0</v>
      </c>
      <c r="AQ74" s="88" t="n">
        <f aca="false">AP74</f>
        <v>0</v>
      </c>
      <c r="AR74" s="88" t="n">
        <f aca="false">AQ74</f>
        <v>0</v>
      </c>
      <c r="AS74" s="88" t="n">
        <f aca="false">AR74</f>
        <v>0</v>
      </c>
      <c r="AT74" s="88" t="n">
        <f aca="false">AS74</f>
        <v>0</v>
      </c>
      <c r="AU74" s="88" t="n">
        <f aca="false">AT74</f>
        <v>0</v>
      </c>
      <c r="AV74" s="88" t="n">
        <f aca="false">AU74</f>
        <v>0</v>
      </c>
      <c r="AW74" s="88" t="n">
        <f aca="false">AV74</f>
        <v>0</v>
      </c>
      <c r="AX74" s="88" t="n">
        <f aca="false">AW74</f>
        <v>0</v>
      </c>
      <c r="AY74" s="88"/>
      <c r="AZ74" s="88" t="n">
        <f aca="false">SUM(V74:AX74)</f>
        <v>0</v>
      </c>
      <c r="BA74" s="88" t="n">
        <f aca="false">+AZ74/29</f>
        <v>0</v>
      </c>
      <c r="BB74" s="88" t="n">
        <f aca="false">MAX(V74:AX74)</f>
        <v>0</v>
      </c>
      <c r="BC74" s="88"/>
      <c r="BD74" s="32"/>
      <c r="BE74" s="82"/>
      <c r="BF74" s="82"/>
      <c r="BG74" s="82"/>
      <c r="BH74" s="82"/>
      <c r="BI74" s="82"/>
      <c r="BJ74" s="82"/>
      <c r="BK74" s="82"/>
      <c r="BL74" s="82"/>
      <c r="BM74" s="90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4"/>
      <c r="HG74" s="82"/>
      <c r="HH74" s="84"/>
      <c r="HI74" s="82"/>
      <c r="HJ74" s="32" t="n">
        <f aca="false">SUM(BE74:HI74)-V74</f>
        <v>0</v>
      </c>
      <c r="HK74" s="3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5.75" hidden="true" customHeight="false" outlineLevel="1" collapsed="false">
      <c r="A75" s="82" t="s">
        <v>231</v>
      </c>
      <c r="B75" s="83" t="n">
        <v>23</v>
      </c>
      <c r="C75" s="82"/>
      <c r="D75" s="23" t="n">
        <v>3</v>
      </c>
      <c r="E75" s="82" t="n">
        <v>7</v>
      </c>
      <c r="F75" s="82" t="s">
        <v>259</v>
      </c>
      <c r="G75" s="84" t="s">
        <v>227</v>
      </c>
      <c r="H75" s="133" t="n">
        <v>36495</v>
      </c>
      <c r="I75" s="82" t="s">
        <v>131</v>
      </c>
      <c r="J75" s="82" t="s">
        <v>146</v>
      </c>
      <c r="K75" s="83"/>
      <c r="L75" s="82" t="s">
        <v>133</v>
      </c>
      <c r="M75" s="82"/>
      <c r="N75" s="82" t="str">
        <f aca="false">CONCATENATE(B75,J75)</f>
        <v>23W</v>
      </c>
      <c r="O75" s="82" t="str">
        <f aca="false">CONCATENATE(B75,J75,I75)</f>
        <v>23WBase</v>
      </c>
      <c r="P75" s="82"/>
      <c r="Q75" s="32" t="n">
        <f aca="false">+BA75</f>
        <v>0</v>
      </c>
      <c r="R75" s="32" t="n">
        <f aca="false">+Q75</f>
        <v>0</v>
      </c>
      <c r="S75" s="32"/>
      <c r="T75" s="88" t="n">
        <v>37147</v>
      </c>
      <c r="U75" s="88"/>
      <c r="V75" s="89" t="n">
        <v>0</v>
      </c>
      <c r="W75" s="88" t="n">
        <f aca="false">V75</f>
        <v>0</v>
      </c>
      <c r="X75" s="88" t="n">
        <f aca="false">W75</f>
        <v>0</v>
      </c>
      <c r="Y75" s="88" t="n">
        <f aca="false">X75</f>
        <v>0</v>
      </c>
      <c r="Z75" s="88" t="n">
        <f aca="false">Y75</f>
        <v>0</v>
      </c>
      <c r="AA75" s="88" t="n">
        <f aca="false">Z75</f>
        <v>0</v>
      </c>
      <c r="AB75" s="88" t="n">
        <f aca="false">AA75</f>
        <v>0</v>
      </c>
      <c r="AC75" s="88" t="n">
        <f aca="false">AB75</f>
        <v>0</v>
      </c>
      <c r="AD75" s="88" t="n">
        <f aca="false">AC75</f>
        <v>0</v>
      </c>
      <c r="AE75" s="88" t="n">
        <f aca="false">AD75</f>
        <v>0</v>
      </c>
      <c r="AF75" s="88" t="n">
        <f aca="false">AE75</f>
        <v>0</v>
      </c>
      <c r="AG75" s="88" t="n">
        <f aca="false">AF75</f>
        <v>0</v>
      </c>
      <c r="AH75" s="88" t="n">
        <f aca="false">AG75</f>
        <v>0</v>
      </c>
      <c r="AI75" s="88" t="n">
        <f aca="false">AH75</f>
        <v>0</v>
      </c>
      <c r="AJ75" s="88" t="n">
        <f aca="false">AI75</f>
        <v>0</v>
      </c>
      <c r="AK75" s="88" t="n">
        <f aca="false">AJ75</f>
        <v>0</v>
      </c>
      <c r="AL75" s="88" t="n">
        <f aca="false">AK75</f>
        <v>0</v>
      </c>
      <c r="AM75" s="88" t="n">
        <f aca="false">AL75</f>
        <v>0</v>
      </c>
      <c r="AN75" s="88" t="n">
        <f aca="false">AM75</f>
        <v>0</v>
      </c>
      <c r="AO75" s="88" t="n">
        <f aca="false">AN75</f>
        <v>0</v>
      </c>
      <c r="AP75" s="88" t="n">
        <f aca="false">AO75</f>
        <v>0</v>
      </c>
      <c r="AQ75" s="88" t="n">
        <f aca="false">AP75</f>
        <v>0</v>
      </c>
      <c r="AR75" s="88" t="n">
        <f aca="false">AQ75</f>
        <v>0</v>
      </c>
      <c r="AS75" s="88" t="n">
        <f aca="false">AR75</f>
        <v>0</v>
      </c>
      <c r="AT75" s="88" t="n">
        <f aca="false">AS75</f>
        <v>0</v>
      </c>
      <c r="AU75" s="88" t="n">
        <f aca="false">AT75</f>
        <v>0</v>
      </c>
      <c r="AV75" s="88" t="n">
        <f aca="false">AU75</f>
        <v>0</v>
      </c>
      <c r="AW75" s="88" t="n">
        <f aca="false">AV75</f>
        <v>0</v>
      </c>
      <c r="AX75" s="88" t="n">
        <f aca="false">AW75</f>
        <v>0</v>
      </c>
      <c r="AY75" s="88"/>
      <c r="AZ75" s="88" t="n">
        <f aca="false">SUM(V75:AX75)</f>
        <v>0</v>
      </c>
      <c r="BA75" s="88" t="n">
        <f aca="false">+AZ75/29</f>
        <v>0</v>
      </c>
      <c r="BB75" s="88" t="n">
        <f aca="false">MAX(V75:AX75)</f>
        <v>0</v>
      </c>
      <c r="BC75" s="88"/>
      <c r="BD75" s="32"/>
      <c r="BE75" s="82"/>
      <c r="BF75" s="82"/>
      <c r="BG75" s="82"/>
      <c r="BH75" s="82"/>
      <c r="BI75" s="82"/>
      <c r="BJ75" s="82"/>
      <c r="BK75" s="82"/>
      <c r="BL75" s="82"/>
      <c r="BM75" s="90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4"/>
      <c r="HG75" s="82"/>
      <c r="HH75" s="84"/>
      <c r="HI75" s="82"/>
      <c r="HJ75" s="32" t="n">
        <f aca="false">SUM(BE75:HI75)-V75</f>
        <v>0</v>
      </c>
      <c r="HK75" s="3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15.75" hidden="true" customHeight="false" outlineLevel="1" collapsed="false">
      <c r="A76" s="82" t="s">
        <v>231</v>
      </c>
      <c r="B76" s="83" t="n">
        <v>23</v>
      </c>
      <c r="C76" s="82"/>
      <c r="D76" s="23" t="n">
        <v>4</v>
      </c>
      <c r="E76" s="82" t="n">
        <v>7</v>
      </c>
      <c r="F76" s="82" t="s">
        <v>259</v>
      </c>
      <c r="G76" s="84" t="s">
        <v>227</v>
      </c>
      <c r="H76" s="133" t="n">
        <v>36495</v>
      </c>
      <c r="I76" s="82" t="s">
        <v>131</v>
      </c>
      <c r="J76" s="82" t="s">
        <v>146</v>
      </c>
      <c r="K76" s="83"/>
      <c r="L76" s="82" t="s">
        <v>133</v>
      </c>
      <c r="M76" s="82"/>
      <c r="N76" s="82" t="str">
        <f aca="false">CONCATENATE(B76,J76)</f>
        <v>23W</v>
      </c>
      <c r="O76" s="82" t="str">
        <f aca="false">CONCATENATE(B76,J76,I76)</f>
        <v>23WBase</v>
      </c>
      <c r="P76" s="82"/>
      <c r="Q76" s="32" t="n">
        <f aca="false">+BA76</f>
        <v>0</v>
      </c>
      <c r="R76" s="32" t="n">
        <f aca="false">+Q76</f>
        <v>0</v>
      </c>
      <c r="S76" s="32"/>
      <c r="T76" s="88" t="n">
        <v>37147</v>
      </c>
      <c r="U76" s="88"/>
      <c r="V76" s="89" t="n">
        <v>0</v>
      </c>
      <c r="W76" s="88" t="n">
        <f aca="false">V76</f>
        <v>0</v>
      </c>
      <c r="X76" s="88" t="n">
        <f aca="false">W76</f>
        <v>0</v>
      </c>
      <c r="Y76" s="88" t="n">
        <f aca="false">X76</f>
        <v>0</v>
      </c>
      <c r="Z76" s="88" t="n">
        <f aca="false">Y76</f>
        <v>0</v>
      </c>
      <c r="AA76" s="88" t="n">
        <f aca="false">Z76</f>
        <v>0</v>
      </c>
      <c r="AB76" s="88" t="n">
        <f aca="false">AA76</f>
        <v>0</v>
      </c>
      <c r="AC76" s="88" t="n">
        <f aca="false">AB76</f>
        <v>0</v>
      </c>
      <c r="AD76" s="88" t="n">
        <f aca="false">AC76</f>
        <v>0</v>
      </c>
      <c r="AE76" s="88" t="n">
        <f aca="false">AD76</f>
        <v>0</v>
      </c>
      <c r="AF76" s="88" t="n">
        <f aca="false">AE76</f>
        <v>0</v>
      </c>
      <c r="AG76" s="88" t="n">
        <f aca="false">AF76</f>
        <v>0</v>
      </c>
      <c r="AH76" s="88" t="n">
        <f aca="false">AG76</f>
        <v>0</v>
      </c>
      <c r="AI76" s="88" t="n">
        <f aca="false">AH76</f>
        <v>0</v>
      </c>
      <c r="AJ76" s="88" t="n">
        <f aca="false">AI76</f>
        <v>0</v>
      </c>
      <c r="AK76" s="88" t="n">
        <f aca="false">AJ76</f>
        <v>0</v>
      </c>
      <c r="AL76" s="88" t="n">
        <f aca="false">AK76</f>
        <v>0</v>
      </c>
      <c r="AM76" s="88" t="n">
        <f aca="false">AL76</f>
        <v>0</v>
      </c>
      <c r="AN76" s="88" t="n">
        <f aca="false">AM76</f>
        <v>0</v>
      </c>
      <c r="AO76" s="88" t="n">
        <f aca="false">AN76</f>
        <v>0</v>
      </c>
      <c r="AP76" s="88" t="n">
        <f aca="false">AO76</f>
        <v>0</v>
      </c>
      <c r="AQ76" s="88" t="n">
        <f aca="false">AP76</f>
        <v>0</v>
      </c>
      <c r="AR76" s="88" t="n">
        <f aca="false">AQ76</f>
        <v>0</v>
      </c>
      <c r="AS76" s="88" t="n">
        <f aca="false">AR76</f>
        <v>0</v>
      </c>
      <c r="AT76" s="88" t="n">
        <f aca="false">AS76</f>
        <v>0</v>
      </c>
      <c r="AU76" s="88" t="n">
        <f aca="false">AT76</f>
        <v>0</v>
      </c>
      <c r="AV76" s="88" t="n">
        <f aca="false">AU76</f>
        <v>0</v>
      </c>
      <c r="AW76" s="88" t="n">
        <f aca="false">AV76</f>
        <v>0</v>
      </c>
      <c r="AX76" s="88" t="n">
        <f aca="false">AW76</f>
        <v>0</v>
      </c>
      <c r="AY76" s="88"/>
      <c r="AZ76" s="88" t="n">
        <f aca="false">SUM(V76:AX76)</f>
        <v>0</v>
      </c>
      <c r="BA76" s="88" t="n">
        <f aca="false">+AZ76/29</f>
        <v>0</v>
      </c>
      <c r="BB76" s="88" t="n">
        <f aca="false">MAX(V76:AX76)</f>
        <v>0</v>
      </c>
      <c r="BC76" s="88"/>
      <c r="BD76" s="32"/>
      <c r="BE76" s="82"/>
      <c r="BF76" s="82"/>
      <c r="BG76" s="82"/>
      <c r="BH76" s="82"/>
      <c r="BI76" s="82"/>
      <c r="BJ76" s="82"/>
      <c r="BK76" s="82"/>
      <c r="BL76" s="82"/>
      <c r="BM76" s="90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4"/>
      <c r="HG76" s="82"/>
      <c r="HH76" s="84"/>
      <c r="HI76" s="82"/>
      <c r="HJ76" s="32" t="n">
        <f aca="false">SUM(BE76:HI76)-V76</f>
        <v>0</v>
      </c>
      <c r="HK76" s="3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15.75" hidden="true" customHeight="false" outlineLevel="1" collapsed="false">
      <c r="A77" s="82" t="s">
        <v>231</v>
      </c>
      <c r="B77" s="83" t="n">
        <v>23</v>
      </c>
      <c r="C77" s="82"/>
      <c r="D77" s="23" t="n">
        <v>5</v>
      </c>
      <c r="E77" s="82" t="n">
        <v>7</v>
      </c>
      <c r="F77" s="82" t="s">
        <v>259</v>
      </c>
      <c r="G77" s="84" t="s">
        <v>227</v>
      </c>
      <c r="H77" s="133" t="n">
        <v>36495</v>
      </c>
      <c r="I77" s="82" t="s">
        <v>131</v>
      </c>
      <c r="J77" s="82" t="s">
        <v>146</v>
      </c>
      <c r="K77" s="83"/>
      <c r="L77" s="82" t="s">
        <v>133</v>
      </c>
      <c r="M77" s="82"/>
      <c r="N77" s="82" t="str">
        <f aca="false">CONCATENATE(B77,J77)</f>
        <v>23W</v>
      </c>
      <c r="O77" s="82" t="str">
        <f aca="false">CONCATENATE(B77,J77,I77)</f>
        <v>23WBase</v>
      </c>
      <c r="P77" s="82"/>
      <c r="Q77" s="32" t="n">
        <f aca="false">+BA77</f>
        <v>0</v>
      </c>
      <c r="R77" s="32" t="n">
        <f aca="false">+Q77</f>
        <v>0</v>
      </c>
      <c r="S77" s="32"/>
      <c r="T77" s="88" t="n">
        <v>37147</v>
      </c>
      <c r="U77" s="88"/>
      <c r="V77" s="89" t="n">
        <v>0</v>
      </c>
      <c r="W77" s="88" t="n">
        <f aca="false">V77</f>
        <v>0</v>
      </c>
      <c r="X77" s="88" t="n">
        <f aca="false">W77</f>
        <v>0</v>
      </c>
      <c r="Y77" s="88" t="n">
        <f aca="false">X77</f>
        <v>0</v>
      </c>
      <c r="Z77" s="88" t="n">
        <f aca="false">Y77</f>
        <v>0</v>
      </c>
      <c r="AA77" s="88" t="n">
        <f aca="false">Z77</f>
        <v>0</v>
      </c>
      <c r="AB77" s="88" t="n">
        <f aca="false">AA77</f>
        <v>0</v>
      </c>
      <c r="AC77" s="88" t="n">
        <f aca="false">AB77</f>
        <v>0</v>
      </c>
      <c r="AD77" s="88" t="n">
        <f aca="false">AC77</f>
        <v>0</v>
      </c>
      <c r="AE77" s="88" t="n">
        <f aca="false">AD77</f>
        <v>0</v>
      </c>
      <c r="AF77" s="88" t="n">
        <f aca="false">AE77</f>
        <v>0</v>
      </c>
      <c r="AG77" s="88" t="n">
        <f aca="false">AF77</f>
        <v>0</v>
      </c>
      <c r="AH77" s="88" t="n">
        <f aca="false">AG77</f>
        <v>0</v>
      </c>
      <c r="AI77" s="88" t="n">
        <f aca="false">AH77</f>
        <v>0</v>
      </c>
      <c r="AJ77" s="88" t="n">
        <f aca="false">AI77</f>
        <v>0</v>
      </c>
      <c r="AK77" s="88" t="n">
        <f aca="false">AJ77</f>
        <v>0</v>
      </c>
      <c r="AL77" s="88" t="n">
        <f aca="false">AK77</f>
        <v>0</v>
      </c>
      <c r="AM77" s="88" t="n">
        <f aca="false">AL77</f>
        <v>0</v>
      </c>
      <c r="AN77" s="88" t="n">
        <f aca="false">AM77</f>
        <v>0</v>
      </c>
      <c r="AO77" s="88" t="n">
        <f aca="false">AN77</f>
        <v>0</v>
      </c>
      <c r="AP77" s="88" t="n">
        <f aca="false">AO77</f>
        <v>0</v>
      </c>
      <c r="AQ77" s="88" t="n">
        <f aca="false">AP77</f>
        <v>0</v>
      </c>
      <c r="AR77" s="88" t="n">
        <f aca="false">AQ77</f>
        <v>0</v>
      </c>
      <c r="AS77" s="88" t="n">
        <f aca="false">AR77</f>
        <v>0</v>
      </c>
      <c r="AT77" s="88" t="n">
        <f aca="false">AS77</f>
        <v>0</v>
      </c>
      <c r="AU77" s="88" t="n">
        <f aca="false">AT77</f>
        <v>0</v>
      </c>
      <c r="AV77" s="88" t="n">
        <f aca="false">AU77</f>
        <v>0</v>
      </c>
      <c r="AW77" s="88" t="n">
        <f aca="false">AV77</f>
        <v>0</v>
      </c>
      <c r="AX77" s="88" t="n">
        <f aca="false">AW77</f>
        <v>0</v>
      </c>
      <c r="AY77" s="88"/>
      <c r="AZ77" s="88" t="n">
        <f aca="false">SUM(V77:AX77)</f>
        <v>0</v>
      </c>
      <c r="BA77" s="88" t="n">
        <f aca="false">+AZ77/29</f>
        <v>0</v>
      </c>
      <c r="BB77" s="88" t="n">
        <f aca="false">MAX(V77:AX77)</f>
        <v>0</v>
      </c>
      <c r="BC77" s="88"/>
      <c r="BD77" s="32"/>
      <c r="BE77" s="82"/>
      <c r="BF77" s="82"/>
      <c r="BG77" s="82"/>
      <c r="BH77" s="82"/>
      <c r="BI77" s="82"/>
      <c r="BJ77" s="82"/>
      <c r="BK77" s="82"/>
      <c r="BL77" s="82"/>
      <c r="BM77" s="90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4"/>
      <c r="HG77" s="82"/>
      <c r="HH77" s="84"/>
      <c r="HI77" s="82"/>
      <c r="HJ77" s="32" t="n">
        <f aca="false">SUM(BE77:HI77)-V77</f>
        <v>0</v>
      </c>
      <c r="HK77" s="3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15.75" hidden="true" customHeight="false" outlineLevel="1" collapsed="false">
      <c r="A78" s="82" t="s">
        <v>231</v>
      </c>
      <c r="B78" s="83" t="n">
        <v>23</v>
      </c>
      <c r="C78" s="82"/>
      <c r="D78" s="23" t="n">
        <v>6</v>
      </c>
      <c r="E78" s="82" t="n">
        <v>7</v>
      </c>
      <c r="F78" s="82" t="s">
        <v>259</v>
      </c>
      <c r="G78" s="84" t="s">
        <v>227</v>
      </c>
      <c r="H78" s="133" t="n">
        <v>36495</v>
      </c>
      <c r="I78" s="82" t="s">
        <v>131</v>
      </c>
      <c r="J78" s="82" t="s">
        <v>146</v>
      </c>
      <c r="K78" s="83"/>
      <c r="L78" s="82" t="s">
        <v>133</v>
      </c>
      <c r="M78" s="82"/>
      <c r="N78" s="82" t="str">
        <f aca="false">CONCATENATE(B78,J78)</f>
        <v>23W</v>
      </c>
      <c r="O78" s="82" t="str">
        <f aca="false">CONCATENATE(B78,J78,I78)</f>
        <v>23WBase</v>
      </c>
      <c r="P78" s="82"/>
      <c r="Q78" s="32" t="n">
        <f aca="false">+BA78</f>
        <v>0</v>
      </c>
      <c r="R78" s="32" t="n">
        <f aca="false">+Q78</f>
        <v>0</v>
      </c>
      <c r="S78" s="32"/>
      <c r="T78" s="88" t="n">
        <v>37147</v>
      </c>
      <c r="U78" s="88"/>
      <c r="V78" s="89" t="n">
        <v>0</v>
      </c>
      <c r="W78" s="88" t="n">
        <f aca="false">V78</f>
        <v>0</v>
      </c>
      <c r="X78" s="88" t="n">
        <f aca="false">W78</f>
        <v>0</v>
      </c>
      <c r="Y78" s="88" t="n">
        <f aca="false">X78</f>
        <v>0</v>
      </c>
      <c r="Z78" s="88" t="n">
        <f aca="false">Y78</f>
        <v>0</v>
      </c>
      <c r="AA78" s="88" t="n">
        <f aca="false">Z78</f>
        <v>0</v>
      </c>
      <c r="AB78" s="88" t="n">
        <f aca="false">AA78</f>
        <v>0</v>
      </c>
      <c r="AC78" s="88" t="n">
        <f aca="false">AB78</f>
        <v>0</v>
      </c>
      <c r="AD78" s="88" t="n">
        <f aca="false">AC78</f>
        <v>0</v>
      </c>
      <c r="AE78" s="88" t="n">
        <f aca="false">AD78</f>
        <v>0</v>
      </c>
      <c r="AF78" s="88" t="n">
        <f aca="false">AE78</f>
        <v>0</v>
      </c>
      <c r="AG78" s="88" t="n">
        <f aca="false">AF78</f>
        <v>0</v>
      </c>
      <c r="AH78" s="88" t="n">
        <f aca="false">AG78</f>
        <v>0</v>
      </c>
      <c r="AI78" s="88" t="n">
        <f aca="false">AH78</f>
        <v>0</v>
      </c>
      <c r="AJ78" s="88" t="n">
        <f aca="false">AI78</f>
        <v>0</v>
      </c>
      <c r="AK78" s="88" t="n">
        <f aca="false">AJ78</f>
        <v>0</v>
      </c>
      <c r="AL78" s="88" t="n">
        <f aca="false">AK78</f>
        <v>0</v>
      </c>
      <c r="AM78" s="88" t="n">
        <f aca="false">AL78</f>
        <v>0</v>
      </c>
      <c r="AN78" s="88" t="n">
        <f aca="false">AM78</f>
        <v>0</v>
      </c>
      <c r="AO78" s="88" t="n">
        <f aca="false">AN78</f>
        <v>0</v>
      </c>
      <c r="AP78" s="88" t="n">
        <f aca="false">AO78</f>
        <v>0</v>
      </c>
      <c r="AQ78" s="88" t="n">
        <f aca="false">AP78</f>
        <v>0</v>
      </c>
      <c r="AR78" s="88" t="n">
        <f aca="false">AQ78</f>
        <v>0</v>
      </c>
      <c r="AS78" s="88" t="n">
        <f aca="false">AR78</f>
        <v>0</v>
      </c>
      <c r="AT78" s="88" t="n">
        <f aca="false">AS78</f>
        <v>0</v>
      </c>
      <c r="AU78" s="88" t="n">
        <f aca="false">AT78</f>
        <v>0</v>
      </c>
      <c r="AV78" s="88" t="n">
        <f aca="false">AU78</f>
        <v>0</v>
      </c>
      <c r="AW78" s="88" t="n">
        <f aca="false">AV78</f>
        <v>0</v>
      </c>
      <c r="AX78" s="88" t="n">
        <f aca="false">AW78</f>
        <v>0</v>
      </c>
      <c r="AY78" s="88"/>
      <c r="AZ78" s="88" t="n">
        <f aca="false">SUM(V78:AX78)</f>
        <v>0</v>
      </c>
      <c r="BA78" s="88" t="n">
        <f aca="false">+AZ78/29</f>
        <v>0</v>
      </c>
      <c r="BB78" s="88" t="n">
        <f aca="false">MAX(V78:AX78)</f>
        <v>0</v>
      </c>
      <c r="BC78" s="88"/>
      <c r="BD78" s="32"/>
      <c r="BE78" s="82"/>
      <c r="BF78" s="82"/>
      <c r="BG78" s="82"/>
      <c r="BH78" s="82"/>
      <c r="BI78" s="82"/>
      <c r="BJ78" s="82"/>
      <c r="BK78" s="82"/>
      <c r="BL78" s="82"/>
      <c r="BM78" s="90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4"/>
      <c r="HG78" s="82"/>
      <c r="HH78" s="84"/>
      <c r="HI78" s="82"/>
      <c r="HJ78" s="32" t="n">
        <f aca="false">SUM(BE78:HI78)-V78</f>
        <v>0</v>
      </c>
      <c r="HK78" s="3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5.75" hidden="true" customHeight="false" outlineLevel="1" collapsed="false">
      <c r="A79" s="82" t="s">
        <v>231</v>
      </c>
      <c r="B79" s="83" t="n">
        <v>23</v>
      </c>
      <c r="C79" s="82"/>
      <c r="D79" s="23" t="n">
        <v>8</v>
      </c>
      <c r="E79" s="82" t="n">
        <v>7</v>
      </c>
      <c r="F79" s="82" t="s">
        <v>259</v>
      </c>
      <c r="G79" s="84" t="s">
        <v>227</v>
      </c>
      <c r="H79" s="133" t="n">
        <v>36495</v>
      </c>
      <c r="I79" s="82" t="s">
        <v>131</v>
      </c>
      <c r="J79" s="82" t="s">
        <v>146</v>
      </c>
      <c r="K79" s="83"/>
      <c r="L79" s="82" t="s">
        <v>133</v>
      </c>
      <c r="M79" s="82"/>
      <c r="N79" s="82" t="str">
        <f aca="false">CONCATENATE(B79,J79)</f>
        <v>23W</v>
      </c>
      <c r="O79" s="82" t="str">
        <f aca="false">CONCATENATE(B79,J79,I79)</f>
        <v>23WBase</v>
      </c>
      <c r="P79" s="82"/>
      <c r="Q79" s="32" t="n">
        <f aca="false">+BA79</f>
        <v>0</v>
      </c>
      <c r="R79" s="32" t="n">
        <f aca="false">+Q79</f>
        <v>0</v>
      </c>
      <c r="S79" s="32"/>
      <c r="T79" s="88" t="n">
        <v>37147</v>
      </c>
      <c r="U79" s="88"/>
      <c r="V79" s="89" t="n">
        <v>0</v>
      </c>
      <c r="W79" s="88" t="n">
        <f aca="false">V79</f>
        <v>0</v>
      </c>
      <c r="X79" s="88" t="n">
        <f aca="false">W79</f>
        <v>0</v>
      </c>
      <c r="Y79" s="88" t="n">
        <f aca="false">X79</f>
        <v>0</v>
      </c>
      <c r="Z79" s="88" t="n">
        <f aca="false">Y79</f>
        <v>0</v>
      </c>
      <c r="AA79" s="88" t="n">
        <f aca="false">Z79</f>
        <v>0</v>
      </c>
      <c r="AB79" s="88" t="n">
        <f aca="false">AA79</f>
        <v>0</v>
      </c>
      <c r="AC79" s="88" t="n">
        <f aca="false">AB79</f>
        <v>0</v>
      </c>
      <c r="AD79" s="88" t="n">
        <f aca="false">AC79</f>
        <v>0</v>
      </c>
      <c r="AE79" s="88" t="n">
        <f aca="false">AD79</f>
        <v>0</v>
      </c>
      <c r="AF79" s="88" t="n">
        <f aca="false">AE79</f>
        <v>0</v>
      </c>
      <c r="AG79" s="88" t="n">
        <f aca="false">AF79</f>
        <v>0</v>
      </c>
      <c r="AH79" s="88" t="n">
        <f aca="false">AG79</f>
        <v>0</v>
      </c>
      <c r="AI79" s="88" t="n">
        <f aca="false">AH79</f>
        <v>0</v>
      </c>
      <c r="AJ79" s="88" t="n">
        <f aca="false">AI79</f>
        <v>0</v>
      </c>
      <c r="AK79" s="88" t="n">
        <f aca="false">AJ79</f>
        <v>0</v>
      </c>
      <c r="AL79" s="88" t="n">
        <f aca="false">AK79</f>
        <v>0</v>
      </c>
      <c r="AM79" s="88" t="n">
        <f aca="false">AL79</f>
        <v>0</v>
      </c>
      <c r="AN79" s="88" t="n">
        <f aca="false">AM79</f>
        <v>0</v>
      </c>
      <c r="AO79" s="88" t="n">
        <f aca="false">AN79</f>
        <v>0</v>
      </c>
      <c r="AP79" s="88" t="n">
        <f aca="false">AO79</f>
        <v>0</v>
      </c>
      <c r="AQ79" s="88" t="n">
        <f aca="false">AP79</f>
        <v>0</v>
      </c>
      <c r="AR79" s="88" t="n">
        <f aca="false">AQ79</f>
        <v>0</v>
      </c>
      <c r="AS79" s="88" t="n">
        <f aca="false">AR79</f>
        <v>0</v>
      </c>
      <c r="AT79" s="88" t="n">
        <f aca="false">AS79</f>
        <v>0</v>
      </c>
      <c r="AU79" s="88" t="n">
        <f aca="false">AT79</f>
        <v>0</v>
      </c>
      <c r="AV79" s="88" t="n">
        <f aca="false">AU79</f>
        <v>0</v>
      </c>
      <c r="AW79" s="88" t="n">
        <f aca="false">AV79</f>
        <v>0</v>
      </c>
      <c r="AX79" s="88" t="n">
        <f aca="false">AW79</f>
        <v>0</v>
      </c>
      <c r="AY79" s="88"/>
      <c r="AZ79" s="88" t="n">
        <f aca="false">SUM(V79:AX79)</f>
        <v>0</v>
      </c>
      <c r="BA79" s="88" t="n">
        <f aca="false">+AZ79/29</f>
        <v>0</v>
      </c>
      <c r="BB79" s="88" t="n">
        <f aca="false">MAX(V79:AX79)</f>
        <v>0</v>
      </c>
      <c r="BC79" s="88"/>
      <c r="BD79" s="32"/>
      <c r="BE79" s="82"/>
      <c r="BF79" s="82"/>
      <c r="BG79" s="82"/>
      <c r="BH79" s="82"/>
      <c r="BI79" s="82"/>
      <c r="BJ79" s="82"/>
      <c r="BK79" s="82"/>
      <c r="BL79" s="82"/>
      <c r="BM79" s="90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4"/>
      <c r="HG79" s="82"/>
      <c r="HH79" s="84"/>
      <c r="HI79" s="82"/>
      <c r="HJ79" s="32" t="n">
        <f aca="false">SUM(BE79:HI79)-V79</f>
        <v>0</v>
      </c>
      <c r="HK79" s="3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5.75" hidden="true" customHeight="false" outlineLevel="1" collapsed="false">
      <c r="A80" s="82" t="s">
        <v>231</v>
      </c>
      <c r="B80" s="83" t="n">
        <v>23</v>
      </c>
      <c r="C80" s="82"/>
      <c r="D80" s="23" t="n">
        <v>9</v>
      </c>
      <c r="E80" s="82" t="n">
        <v>7</v>
      </c>
      <c r="F80" s="82" t="s">
        <v>259</v>
      </c>
      <c r="G80" s="84" t="s">
        <v>227</v>
      </c>
      <c r="H80" s="133" t="n">
        <v>36495</v>
      </c>
      <c r="I80" s="82" t="s">
        <v>131</v>
      </c>
      <c r="J80" s="82" t="s">
        <v>146</v>
      </c>
      <c r="K80" s="83"/>
      <c r="L80" s="82" t="s">
        <v>133</v>
      </c>
      <c r="M80" s="82"/>
      <c r="N80" s="82" t="str">
        <f aca="false">CONCATENATE(B80,J80)</f>
        <v>23W</v>
      </c>
      <c r="O80" s="82" t="str">
        <f aca="false">CONCATENATE(B80,J80,I80)</f>
        <v>23WBase</v>
      </c>
      <c r="P80" s="82"/>
      <c r="Q80" s="32" t="n">
        <f aca="false">+BA80</f>
        <v>0</v>
      </c>
      <c r="R80" s="32" t="n">
        <f aca="false">+Q80</f>
        <v>0</v>
      </c>
      <c r="S80" s="32"/>
      <c r="T80" s="88" t="n">
        <v>37147</v>
      </c>
      <c r="U80" s="88"/>
      <c r="V80" s="89" t="n">
        <v>0</v>
      </c>
      <c r="W80" s="88" t="n">
        <f aca="false">V80</f>
        <v>0</v>
      </c>
      <c r="X80" s="88" t="n">
        <f aca="false">W80</f>
        <v>0</v>
      </c>
      <c r="Y80" s="88" t="n">
        <f aca="false">X80</f>
        <v>0</v>
      </c>
      <c r="Z80" s="88" t="n">
        <f aca="false">Y80</f>
        <v>0</v>
      </c>
      <c r="AA80" s="88" t="n">
        <f aca="false">Z80</f>
        <v>0</v>
      </c>
      <c r="AB80" s="88" t="n">
        <f aca="false">AA80</f>
        <v>0</v>
      </c>
      <c r="AC80" s="88" t="n">
        <f aca="false">AB80</f>
        <v>0</v>
      </c>
      <c r="AD80" s="88" t="n">
        <f aca="false">AC80</f>
        <v>0</v>
      </c>
      <c r="AE80" s="88" t="n">
        <f aca="false">AD80</f>
        <v>0</v>
      </c>
      <c r="AF80" s="88" t="n">
        <f aca="false">AE80</f>
        <v>0</v>
      </c>
      <c r="AG80" s="88" t="n">
        <f aca="false">AF80</f>
        <v>0</v>
      </c>
      <c r="AH80" s="88" t="n">
        <f aca="false">AG80</f>
        <v>0</v>
      </c>
      <c r="AI80" s="88" t="n">
        <f aca="false">AH80</f>
        <v>0</v>
      </c>
      <c r="AJ80" s="88" t="n">
        <f aca="false">AI80</f>
        <v>0</v>
      </c>
      <c r="AK80" s="88" t="n">
        <f aca="false">AJ80</f>
        <v>0</v>
      </c>
      <c r="AL80" s="88" t="n">
        <f aca="false">AK80</f>
        <v>0</v>
      </c>
      <c r="AM80" s="88" t="n">
        <f aca="false">AL80</f>
        <v>0</v>
      </c>
      <c r="AN80" s="88" t="n">
        <f aca="false">AM80</f>
        <v>0</v>
      </c>
      <c r="AO80" s="88" t="n">
        <f aca="false">AN80</f>
        <v>0</v>
      </c>
      <c r="AP80" s="88" t="n">
        <f aca="false">AO80</f>
        <v>0</v>
      </c>
      <c r="AQ80" s="88" t="n">
        <f aca="false">AP80</f>
        <v>0</v>
      </c>
      <c r="AR80" s="88" t="n">
        <f aca="false">AQ80</f>
        <v>0</v>
      </c>
      <c r="AS80" s="88" t="n">
        <f aca="false">AR80</f>
        <v>0</v>
      </c>
      <c r="AT80" s="88" t="n">
        <f aca="false">AS80</f>
        <v>0</v>
      </c>
      <c r="AU80" s="88" t="n">
        <f aca="false">AT80</f>
        <v>0</v>
      </c>
      <c r="AV80" s="88" t="n">
        <f aca="false">AU80</f>
        <v>0</v>
      </c>
      <c r="AW80" s="88" t="n">
        <f aca="false">AV80</f>
        <v>0</v>
      </c>
      <c r="AX80" s="88" t="n">
        <f aca="false">AW80</f>
        <v>0</v>
      </c>
      <c r="AY80" s="88"/>
      <c r="AZ80" s="88" t="n">
        <f aca="false">SUM(V80:AX80)</f>
        <v>0</v>
      </c>
      <c r="BA80" s="88" t="n">
        <f aca="false">+AZ80/29</f>
        <v>0</v>
      </c>
      <c r="BB80" s="88" t="n">
        <f aca="false">MAX(V80:AX80)</f>
        <v>0</v>
      </c>
      <c r="BC80" s="88"/>
      <c r="BD80" s="32"/>
      <c r="BE80" s="82"/>
      <c r="BF80" s="82"/>
      <c r="BG80" s="82"/>
      <c r="BH80" s="82"/>
      <c r="BI80" s="82"/>
      <c r="BJ80" s="82"/>
      <c r="BK80" s="82"/>
      <c r="BL80" s="82"/>
      <c r="BM80" s="90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4"/>
      <c r="HG80" s="82"/>
      <c r="HH80" s="84"/>
      <c r="HI80" s="82"/>
      <c r="HJ80" s="32" t="n">
        <f aca="false">SUM(BE80:HI80)-V80</f>
        <v>0</v>
      </c>
      <c r="HK80" s="3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5.75" hidden="false" customHeight="false" outlineLevel="0" collapsed="false">
      <c r="A81" s="82" t="s">
        <v>231</v>
      </c>
      <c r="B81" s="83" t="n">
        <v>23</v>
      </c>
      <c r="C81" s="82"/>
      <c r="D81" s="23"/>
      <c r="E81" s="82" t="n">
        <v>7</v>
      </c>
      <c r="F81" s="82" t="s">
        <v>129</v>
      </c>
      <c r="G81" s="82" t="s">
        <v>152</v>
      </c>
      <c r="H81" s="85" t="n">
        <v>36397</v>
      </c>
      <c r="I81" s="82" t="s">
        <v>131</v>
      </c>
      <c r="J81" s="82" t="s">
        <v>146</v>
      </c>
      <c r="K81" s="83"/>
      <c r="L81" s="82" t="s">
        <v>133</v>
      </c>
      <c r="M81" s="65"/>
      <c r="N81" s="82" t="str">
        <f aca="false">CONCATENATE(B81,J81)</f>
        <v>23W</v>
      </c>
      <c r="O81" s="82" t="str">
        <f aca="false">CONCATENATE(B81,J81,I81)</f>
        <v>23WBase</v>
      </c>
      <c r="P81" s="82"/>
      <c r="Q81" s="32" t="n">
        <f aca="false">+BA81</f>
        <v>0</v>
      </c>
      <c r="R81" s="32" t="n">
        <f aca="false">+Q81</f>
        <v>0</v>
      </c>
      <c r="S81" s="32"/>
      <c r="T81" s="88" t="n">
        <v>37147</v>
      </c>
      <c r="U81" s="88"/>
      <c r="V81" s="89" t="n">
        <v>0</v>
      </c>
      <c r="W81" s="88" t="n">
        <f aca="false">V81</f>
        <v>0</v>
      </c>
      <c r="X81" s="88" t="n">
        <f aca="false">W81</f>
        <v>0</v>
      </c>
      <c r="Y81" s="88" t="n">
        <f aca="false">X81</f>
        <v>0</v>
      </c>
      <c r="Z81" s="88" t="n">
        <f aca="false">Y81</f>
        <v>0</v>
      </c>
      <c r="AA81" s="88" t="n">
        <f aca="false">Z81</f>
        <v>0</v>
      </c>
      <c r="AB81" s="88" t="n">
        <f aca="false">AA81</f>
        <v>0</v>
      </c>
      <c r="AC81" s="88" t="n">
        <f aca="false">AB81</f>
        <v>0</v>
      </c>
      <c r="AD81" s="88" t="n">
        <f aca="false">AC81</f>
        <v>0</v>
      </c>
      <c r="AE81" s="88" t="n">
        <f aca="false">AD81</f>
        <v>0</v>
      </c>
      <c r="AF81" s="88" t="n">
        <f aca="false">AE81</f>
        <v>0</v>
      </c>
      <c r="AG81" s="88" t="n">
        <f aca="false">AF81</f>
        <v>0</v>
      </c>
      <c r="AH81" s="88" t="n">
        <f aca="false">AG81</f>
        <v>0</v>
      </c>
      <c r="AI81" s="88" t="n">
        <f aca="false">AH81</f>
        <v>0</v>
      </c>
      <c r="AJ81" s="88" t="n">
        <f aca="false">AI81</f>
        <v>0</v>
      </c>
      <c r="AK81" s="88" t="n">
        <f aca="false">AJ81</f>
        <v>0</v>
      </c>
      <c r="AL81" s="88" t="n">
        <f aca="false">AK81</f>
        <v>0</v>
      </c>
      <c r="AM81" s="88" t="n">
        <f aca="false">AL81</f>
        <v>0</v>
      </c>
      <c r="AN81" s="88" t="n">
        <f aca="false">AM81</f>
        <v>0</v>
      </c>
      <c r="AO81" s="88" t="n">
        <f aca="false">AN81</f>
        <v>0</v>
      </c>
      <c r="AP81" s="88" t="n">
        <f aca="false">AO81</f>
        <v>0</v>
      </c>
      <c r="AQ81" s="88" t="n">
        <f aca="false">AP81</f>
        <v>0</v>
      </c>
      <c r="AR81" s="88" t="n">
        <f aca="false">AQ81</f>
        <v>0</v>
      </c>
      <c r="AS81" s="88" t="n">
        <f aca="false">AR81</f>
        <v>0</v>
      </c>
      <c r="AT81" s="88" t="n">
        <f aca="false">AS81</f>
        <v>0</v>
      </c>
      <c r="AU81" s="88" t="n">
        <f aca="false">AT81</f>
        <v>0</v>
      </c>
      <c r="AV81" s="88" t="n">
        <f aca="false">AU81</f>
        <v>0</v>
      </c>
      <c r="AW81" s="88" t="n">
        <f aca="false">AV81</f>
        <v>0</v>
      </c>
      <c r="AX81" s="88" t="n">
        <f aca="false">AW81</f>
        <v>0</v>
      </c>
      <c r="AY81" s="88"/>
      <c r="AZ81" s="88" t="n">
        <f aca="false">SUM(V81:AX81)</f>
        <v>0</v>
      </c>
      <c r="BA81" s="88" t="n">
        <f aca="false">+AZ81/29</f>
        <v>0</v>
      </c>
      <c r="BB81" s="88" t="n">
        <f aca="false">MAX(V81:AX81)</f>
        <v>0</v>
      </c>
      <c r="BC81" s="88"/>
      <c r="BD81" s="32"/>
      <c r="BE81" s="82"/>
      <c r="BF81" s="82"/>
      <c r="BG81" s="82"/>
      <c r="BH81" s="82"/>
      <c r="BI81" s="82"/>
      <c r="BJ81" s="82"/>
      <c r="BK81" s="82"/>
      <c r="BL81" s="82"/>
      <c r="BM81" s="90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4"/>
      <c r="HG81" s="82"/>
      <c r="HH81" s="84"/>
      <c r="HI81" s="82"/>
      <c r="HJ81" s="32" t="n">
        <f aca="false">SUM(BE81:HI81)-V81</f>
        <v>0</v>
      </c>
      <c r="HK81" s="3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5.75" hidden="false" customHeight="false" outlineLevel="0" collapsed="false">
      <c r="A82" s="91" t="s">
        <v>231</v>
      </c>
      <c r="B82" s="92" t="n">
        <v>23</v>
      </c>
      <c r="C82" s="91"/>
      <c r="D82" s="93" t="n">
        <v>1</v>
      </c>
      <c r="E82" s="91" t="n">
        <v>7</v>
      </c>
      <c r="F82" s="91" t="s">
        <v>158</v>
      </c>
      <c r="G82" s="91" t="s">
        <v>159</v>
      </c>
      <c r="H82" s="94" t="n">
        <v>36459</v>
      </c>
      <c r="I82" s="91" t="s">
        <v>131</v>
      </c>
      <c r="J82" s="91" t="s">
        <v>146</v>
      </c>
      <c r="K82" s="91"/>
      <c r="L82" s="91" t="s">
        <v>133</v>
      </c>
      <c r="M82" s="91"/>
      <c r="N82" s="91" t="s">
        <v>260</v>
      </c>
      <c r="O82" s="91" t="str">
        <f aca="false">CONCATENATE(B82,J82,I82)</f>
        <v>23WBase</v>
      </c>
      <c r="P82" s="91"/>
      <c r="Q82" s="95" t="n">
        <f aca="false">+BA82</f>
        <v>903</v>
      </c>
      <c r="R82" s="95" t="n">
        <f aca="false">+Q82</f>
        <v>903</v>
      </c>
      <c r="S82" s="95"/>
      <c r="T82" s="96" t="n">
        <v>37147</v>
      </c>
      <c r="U82" s="96"/>
      <c r="V82" s="97" t="n">
        <v>903</v>
      </c>
      <c r="W82" s="96" t="n">
        <f aca="false">V82</f>
        <v>903</v>
      </c>
      <c r="X82" s="96" t="n">
        <f aca="false">W82</f>
        <v>903</v>
      </c>
      <c r="Y82" s="96" t="n">
        <f aca="false">X82</f>
        <v>903</v>
      </c>
      <c r="Z82" s="96" t="n">
        <f aca="false">Y82</f>
        <v>903</v>
      </c>
      <c r="AA82" s="96" t="n">
        <f aca="false">Z82</f>
        <v>903</v>
      </c>
      <c r="AB82" s="96" t="n">
        <f aca="false">AA82</f>
        <v>903</v>
      </c>
      <c r="AC82" s="96" t="n">
        <f aca="false">AB82</f>
        <v>903</v>
      </c>
      <c r="AD82" s="96" t="n">
        <f aca="false">AC82</f>
        <v>903</v>
      </c>
      <c r="AE82" s="96" t="n">
        <f aca="false">AD82</f>
        <v>903</v>
      </c>
      <c r="AF82" s="96" t="n">
        <f aca="false">AE82</f>
        <v>903</v>
      </c>
      <c r="AG82" s="96" t="n">
        <f aca="false">AF82</f>
        <v>903</v>
      </c>
      <c r="AH82" s="96" t="n">
        <f aca="false">AG82</f>
        <v>903</v>
      </c>
      <c r="AI82" s="96" t="n">
        <f aca="false">AH82</f>
        <v>903</v>
      </c>
      <c r="AJ82" s="96" t="n">
        <f aca="false">AI82</f>
        <v>903</v>
      </c>
      <c r="AK82" s="96" t="n">
        <f aca="false">AJ82</f>
        <v>903</v>
      </c>
      <c r="AL82" s="96" t="n">
        <f aca="false">AK82</f>
        <v>903</v>
      </c>
      <c r="AM82" s="96" t="n">
        <f aca="false">AL82</f>
        <v>903</v>
      </c>
      <c r="AN82" s="96" t="n">
        <f aca="false">AM82</f>
        <v>903</v>
      </c>
      <c r="AO82" s="96" t="n">
        <f aca="false">AN82</f>
        <v>903</v>
      </c>
      <c r="AP82" s="96" t="n">
        <f aca="false">AO82</f>
        <v>903</v>
      </c>
      <c r="AQ82" s="96" t="n">
        <f aca="false">AP82</f>
        <v>903</v>
      </c>
      <c r="AR82" s="96" t="n">
        <f aca="false">AQ82</f>
        <v>903</v>
      </c>
      <c r="AS82" s="96" t="n">
        <f aca="false">AR82</f>
        <v>903</v>
      </c>
      <c r="AT82" s="96" t="n">
        <f aca="false">AS82</f>
        <v>903</v>
      </c>
      <c r="AU82" s="96" t="n">
        <f aca="false">AT82</f>
        <v>903</v>
      </c>
      <c r="AV82" s="96" t="n">
        <f aca="false">AU82</f>
        <v>903</v>
      </c>
      <c r="AW82" s="96" t="n">
        <f aca="false">AV82</f>
        <v>903</v>
      </c>
      <c r="AX82" s="96" t="n">
        <f aca="false">AW82</f>
        <v>903</v>
      </c>
      <c r="AY82" s="96"/>
      <c r="AZ82" s="96" t="n">
        <f aca="false">SUM(V82:AX82)</f>
        <v>26187</v>
      </c>
      <c r="BA82" s="96" t="n">
        <f aca="false">+AZ82/29</f>
        <v>903</v>
      </c>
      <c r="BB82" s="96" t="n">
        <f aca="false">MAX(V82:AX82)</f>
        <v>903</v>
      </c>
      <c r="BC82" s="96"/>
      <c r="BD82" s="95"/>
      <c r="BE82" s="91"/>
      <c r="BF82" s="91"/>
      <c r="BG82" s="91"/>
      <c r="BH82" s="91"/>
      <c r="BI82" s="91"/>
      <c r="BJ82" s="91"/>
      <c r="BK82" s="91"/>
      <c r="BL82" s="91"/>
      <c r="BM82" s="98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 t="n">
        <v>903</v>
      </c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5" t="n">
        <f aca="false">SUM(BE82:HI82)-V82</f>
        <v>0</v>
      </c>
      <c r="HK82" s="95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91"/>
      <c r="IK82" s="91"/>
      <c r="IL82" s="91"/>
      <c r="IM82" s="91"/>
      <c r="IN82" s="91"/>
      <c r="IO82" s="91"/>
      <c r="IP82" s="91"/>
      <c r="IQ82" s="91"/>
      <c r="IR82" s="91"/>
      <c r="IS82" s="91"/>
      <c r="IT82" s="91"/>
      <c r="IU82" s="91"/>
      <c r="IV82" s="91"/>
      <c r="IW82" s="91"/>
    </row>
    <row r="83" customFormat="false" ht="15.75" hidden="false" customHeight="false" outlineLevel="0" collapsed="false">
      <c r="A83" s="91" t="s">
        <v>231</v>
      </c>
      <c r="B83" s="92" t="n">
        <v>23</v>
      </c>
      <c r="C83" s="91"/>
      <c r="D83" s="93" t="n">
        <v>3</v>
      </c>
      <c r="E83" s="91" t="n">
        <v>7</v>
      </c>
      <c r="F83" s="91" t="s">
        <v>158</v>
      </c>
      <c r="G83" s="91" t="str">
        <f aca="false">G82</f>
        <v>Brian</v>
      </c>
      <c r="H83" s="94" t="n">
        <v>36459</v>
      </c>
      <c r="I83" s="91" t="s">
        <v>131</v>
      </c>
      <c r="J83" s="91" t="s">
        <v>146</v>
      </c>
      <c r="K83" s="92"/>
      <c r="L83" s="91" t="s">
        <v>133</v>
      </c>
      <c r="M83" s="91"/>
      <c r="N83" s="91" t="str">
        <f aca="false">CONCATENATE(B83,J83)</f>
        <v>23W</v>
      </c>
      <c r="O83" s="91" t="str">
        <f aca="false">CONCATENATE(B83,J83,I83)</f>
        <v>23WBase</v>
      </c>
      <c r="P83" s="91"/>
      <c r="Q83" s="95" t="n">
        <f aca="false">+BA83</f>
        <v>2108</v>
      </c>
      <c r="R83" s="95" t="n">
        <f aca="false">+Q83</f>
        <v>2108</v>
      </c>
      <c r="S83" s="95"/>
      <c r="T83" s="96" t="n">
        <v>37147</v>
      </c>
      <c r="U83" s="96"/>
      <c r="V83" s="97" t="n">
        <v>2108</v>
      </c>
      <c r="W83" s="96" t="n">
        <f aca="false">V83</f>
        <v>2108</v>
      </c>
      <c r="X83" s="96" t="n">
        <f aca="false">W83</f>
        <v>2108</v>
      </c>
      <c r="Y83" s="96" t="n">
        <f aca="false">X83</f>
        <v>2108</v>
      </c>
      <c r="Z83" s="96" t="n">
        <f aca="false">Y83</f>
        <v>2108</v>
      </c>
      <c r="AA83" s="96" t="n">
        <f aca="false">Z83</f>
        <v>2108</v>
      </c>
      <c r="AB83" s="96" t="n">
        <f aca="false">AA83</f>
        <v>2108</v>
      </c>
      <c r="AC83" s="96" t="n">
        <f aca="false">AB83</f>
        <v>2108</v>
      </c>
      <c r="AD83" s="96" t="n">
        <f aca="false">AC83</f>
        <v>2108</v>
      </c>
      <c r="AE83" s="96" t="n">
        <f aca="false">AD83</f>
        <v>2108</v>
      </c>
      <c r="AF83" s="96" t="n">
        <f aca="false">AE83</f>
        <v>2108</v>
      </c>
      <c r="AG83" s="96" t="n">
        <f aca="false">AF83</f>
        <v>2108</v>
      </c>
      <c r="AH83" s="96" t="n">
        <f aca="false">AG83</f>
        <v>2108</v>
      </c>
      <c r="AI83" s="96" t="n">
        <f aca="false">AH83</f>
        <v>2108</v>
      </c>
      <c r="AJ83" s="96" t="n">
        <f aca="false">AI83</f>
        <v>2108</v>
      </c>
      <c r="AK83" s="96" t="n">
        <f aca="false">AJ83</f>
        <v>2108</v>
      </c>
      <c r="AL83" s="96" t="n">
        <f aca="false">AK83</f>
        <v>2108</v>
      </c>
      <c r="AM83" s="96" t="n">
        <f aca="false">AL83</f>
        <v>2108</v>
      </c>
      <c r="AN83" s="96" t="n">
        <f aca="false">AM83</f>
        <v>2108</v>
      </c>
      <c r="AO83" s="96" t="n">
        <f aca="false">AN83</f>
        <v>2108</v>
      </c>
      <c r="AP83" s="96" t="n">
        <f aca="false">AO83</f>
        <v>2108</v>
      </c>
      <c r="AQ83" s="96" t="n">
        <f aca="false">AP83</f>
        <v>2108</v>
      </c>
      <c r="AR83" s="96" t="n">
        <f aca="false">AQ83</f>
        <v>2108</v>
      </c>
      <c r="AS83" s="96" t="n">
        <f aca="false">AR83</f>
        <v>2108</v>
      </c>
      <c r="AT83" s="96" t="n">
        <f aca="false">AS83</f>
        <v>2108</v>
      </c>
      <c r="AU83" s="96" t="n">
        <f aca="false">AT83</f>
        <v>2108</v>
      </c>
      <c r="AV83" s="96" t="n">
        <f aca="false">AU83</f>
        <v>2108</v>
      </c>
      <c r="AW83" s="96" t="n">
        <f aca="false">AV83</f>
        <v>2108</v>
      </c>
      <c r="AX83" s="96" t="n">
        <f aca="false">AW83</f>
        <v>2108</v>
      </c>
      <c r="AY83" s="96"/>
      <c r="AZ83" s="96" t="n">
        <f aca="false">SUM(V83:AX83)</f>
        <v>61132</v>
      </c>
      <c r="BA83" s="96" t="n">
        <f aca="false">+AZ83/29</f>
        <v>2108</v>
      </c>
      <c r="BB83" s="96" t="n">
        <f aca="false">MAX(V83:AX83)</f>
        <v>2108</v>
      </c>
      <c r="BC83" s="96"/>
      <c r="BD83" s="95"/>
      <c r="BE83" s="91"/>
      <c r="BF83" s="91"/>
      <c r="BG83" s="91"/>
      <c r="BH83" s="91"/>
      <c r="BI83" s="91"/>
      <c r="BJ83" s="91"/>
      <c r="BK83" s="91"/>
      <c r="BL83" s="91"/>
      <c r="BM83" s="98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 t="n">
        <v>2108</v>
      </c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5" t="n">
        <f aca="false">SUM(BE83:HI83)-V83</f>
        <v>0</v>
      </c>
      <c r="HK83" s="95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91"/>
      <c r="IK83" s="91"/>
      <c r="IL83" s="91"/>
      <c r="IM83" s="91"/>
      <c r="IN83" s="91"/>
      <c r="IO83" s="91"/>
      <c r="IP83" s="91"/>
      <c r="IQ83" s="91"/>
      <c r="IR83" s="91"/>
      <c r="IS83" s="91"/>
      <c r="IT83" s="91"/>
      <c r="IU83" s="91"/>
      <c r="IV83" s="91"/>
      <c r="IW83" s="91"/>
    </row>
    <row r="84" customFormat="false" ht="15.75" hidden="false" customHeight="false" outlineLevel="0" collapsed="false">
      <c r="A84" s="91" t="s">
        <v>231</v>
      </c>
      <c r="B84" s="92" t="n">
        <v>23</v>
      </c>
      <c r="C84" s="91"/>
      <c r="D84" s="93" t="n">
        <v>4</v>
      </c>
      <c r="E84" s="91" t="n">
        <v>7</v>
      </c>
      <c r="F84" s="91" t="s">
        <v>158</v>
      </c>
      <c r="G84" s="91" t="str">
        <f aca="false">G83</f>
        <v>Brian</v>
      </c>
      <c r="H84" s="94" t="n">
        <v>36459</v>
      </c>
      <c r="I84" s="91" t="s">
        <v>131</v>
      </c>
      <c r="J84" s="91" t="s">
        <v>146</v>
      </c>
      <c r="K84" s="92"/>
      <c r="L84" s="91" t="s">
        <v>133</v>
      </c>
      <c r="M84" s="91"/>
      <c r="N84" s="91" t="str">
        <f aca="false">CONCATENATE(B84,J84)</f>
        <v>23W</v>
      </c>
      <c r="O84" s="91" t="str">
        <f aca="false">CONCATENATE(B84,J84,I84)</f>
        <v>23WBase</v>
      </c>
      <c r="P84" s="91"/>
      <c r="Q84" s="95" t="n">
        <f aca="false">+BA84</f>
        <v>2038</v>
      </c>
      <c r="R84" s="95" t="n">
        <f aca="false">+Q84</f>
        <v>2038</v>
      </c>
      <c r="S84" s="95"/>
      <c r="T84" s="96" t="n">
        <v>37147</v>
      </c>
      <c r="U84" s="96"/>
      <c r="V84" s="97" t="n">
        <v>2038</v>
      </c>
      <c r="W84" s="96" t="n">
        <f aca="false">V84</f>
        <v>2038</v>
      </c>
      <c r="X84" s="96" t="n">
        <f aca="false">W84</f>
        <v>2038</v>
      </c>
      <c r="Y84" s="96" t="n">
        <f aca="false">X84</f>
        <v>2038</v>
      </c>
      <c r="Z84" s="96" t="n">
        <f aca="false">Y84</f>
        <v>2038</v>
      </c>
      <c r="AA84" s="96" t="n">
        <f aca="false">Z84</f>
        <v>2038</v>
      </c>
      <c r="AB84" s="96" t="n">
        <f aca="false">AA84</f>
        <v>2038</v>
      </c>
      <c r="AC84" s="96" t="n">
        <f aca="false">AB84</f>
        <v>2038</v>
      </c>
      <c r="AD84" s="96" t="n">
        <f aca="false">AC84</f>
        <v>2038</v>
      </c>
      <c r="AE84" s="96" t="n">
        <f aca="false">AD84</f>
        <v>2038</v>
      </c>
      <c r="AF84" s="96" t="n">
        <f aca="false">AE84</f>
        <v>2038</v>
      </c>
      <c r="AG84" s="96" t="n">
        <f aca="false">AF84</f>
        <v>2038</v>
      </c>
      <c r="AH84" s="96" t="n">
        <f aca="false">AG84</f>
        <v>2038</v>
      </c>
      <c r="AI84" s="96" t="n">
        <f aca="false">AH84</f>
        <v>2038</v>
      </c>
      <c r="AJ84" s="96" t="n">
        <f aca="false">AI84</f>
        <v>2038</v>
      </c>
      <c r="AK84" s="96" t="n">
        <f aca="false">AJ84</f>
        <v>2038</v>
      </c>
      <c r="AL84" s="96" t="n">
        <f aca="false">AK84</f>
        <v>2038</v>
      </c>
      <c r="AM84" s="96" t="n">
        <f aca="false">AL84</f>
        <v>2038</v>
      </c>
      <c r="AN84" s="96" t="n">
        <f aca="false">AM84</f>
        <v>2038</v>
      </c>
      <c r="AO84" s="96" t="n">
        <f aca="false">AN84</f>
        <v>2038</v>
      </c>
      <c r="AP84" s="96" t="n">
        <f aca="false">AO84</f>
        <v>2038</v>
      </c>
      <c r="AQ84" s="96" t="n">
        <f aca="false">AP84</f>
        <v>2038</v>
      </c>
      <c r="AR84" s="96" t="n">
        <f aca="false">AQ84</f>
        <v>2038</v>
      </c>
      <c r="AS84" s="96" t="n">
        <f aca="false">AR84</f>
        <v>2038</v>
      </c>
      <c r="AT84" s="96" t="n">
        <f aca="false">AS84</f>
        <v>2038</v>
      </c>
      <c r="AU84" s="96" t="n">
        <f aca="false">AT84</f>
        <v>2038</v>
      </c>
      <c r="AV84" s="96" t="n">
        <f aca="false">AU84</f>
        <v>2038</v>
      </c>
      <c r="AW84" s="96" t="n">
        <f aca="false">AV84</f>
        <v>2038</v>
      </c>
      <c r="AX84" s="96" t="n">
        <f aca="false">AW84</f>
        <v>2038</v>
      </c>
      <c r="AY84" s="96"/>
      <c r="AZ84" s="96" t="n">
        <f aca="false">SUM(V84:AX84)</f>
        <v>59102</v>
      </c>
      <c r="BA84" s="96" t="n">
        <f aca="false">+AZ84/29</f>
        <v>2038</v>
      </c>
      <c r="BB84" s="96" t="n">
        <f aca="false">MAX(V84:AX84)</f>
        <v>2038</v>
      </c>
      <c r="BC84" s="96"/>
      <c r="BD84" s="95"/>
      <c r="BE84" s="91"/>
      <c r="BF84" s="91"/>
      <c r="BG84" s="91"/>
      <c r="BH84" s="91"/>
      <c r="BI84" s="91"/>
      <c r="BJ84" s="91"/>
      <c r="BK84" s="91"/>
      <c r="BL84" s="91"/>
      <c r="BM84" s="98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 t="n">
        <v>2038</v>
      </c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5" t="n">
        <f aca="false">SUM(BE84:HI84)-V84</f>
        <v>0</v>
      </c>
      <c r="HK84" s="95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  <c r="IW84" s="91"/>
    </row>
    <row r="85" customFormat="false" ht="15.75" hidden="false" customHeight="false" outlineLevel="0" collapsed="false">
      <c r="A85" s="91" t="s">
        <v>231</v>
      </c>
      <c r="B85" s="92" t="n">
        <v>23</v>
      </c>
      <c r="C85" s="91"/>
      <c r="D85" s="93" t="n">
        <v>5</v>
      </c>
      <c r="E85" s="91" t="n">
        <v>7</v>
      </c>
      <c r="F85" s="91" t="s">
        <v>158</v>
      </c>
      <c r="G85" s="91" t="str">
        <f aca="false">G84</f>
        <v>Brian</v>
      </c>
      <c r="H85" s="94" t="n">
        <v>36459</v>
      </c>
      <c r="I85" s="91" t="s">
        <v>131</v>
      </c>
      <c r="J85" s="91" t="s">
        <v>146</v>
      </c>
      <c r="K85" s="92"/>
      <c r="L85" s="91" t="s">
        <v>133</v>
      </c>
      <c r="M85" s="91"/>
      <c r="N85" s="91" t="str">
        <f aca="false">CONCATENATE(B85,J85)</f>
        <v>23W</v>
      </c>
      <c r="O85" s="91" t="str">
        <f aca="false">CONCATENATE(B85,J85,I85)</f>
        <v>23WBase</v>
      </c>
      <c r="P85" s="91"/>
      <c r="Q85" s="95" t="n">
        <f aca="false">+BA85</f>
        <v>7253</v>
      </c>
      <c r="R85" s="95" t="n">
        <f aca="false">+Q85</f>
        <v>7253</v>
      </c>
      <c r="S85" s="95"/>
      <c r="T85" s="96" t="n">
        <v>37147</v>
      </c>
      <c r="U85" s="96"/>
      <c r="V85" s="97" t="n">
        <v>7253</v>
      </c>
      <c r="W85" s="96" t="n">
        <f aca="false">V85</f>
        <v>7253</v>
      </c>
      <c r="X85" s="96" t="n">
        <f aca="false">W85</f>
        <v>7253</v>
      </c>
      <c r="Y85" s="96" t="n">
        <f aca="false">X85</f>
        <v>7253</v>
      </c>
      <c r="Z85" s="96" t="n">
        <f aca="false">Y85</f>
        <v>7253</v>
      </c>
      <c r="AA85" s="96" t="n">
        <f aca="false">Z85</f>
        <v>7253</v>
      </c>
      <c r="AB85" s="96" t="n">
        <f aca="false">AA85</f>
        <v>7253</v>
      </c>
      <c r="AC85" s="96" t="n">
        <f aca="false">AB85</f>
        <v>7253</v>
      </c>
      <c r="AD85" s="96" t="n">
        <f aca="false">AC85</f>
        <v>7253</v>
      </c>
      <c r="AE85" s="96" t="n">
        <f aca="false">AD85</f>
        <v>7253</v>
      </c>
      <c r="AF85" s="96" t="n">
        <f aca="false">AE85</f>
        <v>7253</v>
      </c>
      <c r="AG85" s="96" t="n">
        <f aca="false">AF85</f>
        <v>7253</v>
      </c>
      <c r="AH85" s="96" t="n">
        <f aca="false">AG85</f>
        <v>7253</v>
      </c>
      <c r="AI85" s="96" t="n">
        <f aca="false">AH85</f>
        <v>7253</v>
      </c>
      <c r="AJ85" s="96" t="n">
        <f aca="false">AI85</f>
        <v>7253</v>
      </c>
      <c r="AK85" s="96" t="n">
        <f aca="false">AJ85</f>
        <v>7253</v>
      </c>
      <c r="AL85" s="96" t="n">
        <f aca="false">AK85</f>
        <v>7253</v>
      </c>
      <c r="AM85" s="96" t="n">
        <f aca="false">AL85</f>
        <v>7253</v>
      </c>
      <c r="AN85" s="96" t="n">
        <f aca="false">AM85</f>
        <v>7253</v>
      </c>
      <c r="AO85" s="96" t="n">
        <f aca="false">AN85</f>
        <v>7253</v>
      </c>
      <c r="AP85" s="96" t="n">
        <f aca="false">AO85</f>
        <v>7253</v>
      </c>
      <c r="AQ85" s="96" t="n">
        <f aca="false">AP85</f>
        <v>7253</v>
      </c>
      <c r="AR85" s="96" t="n">
        <f aca="false">AQ85</f>
        <v>7253</v>
      </c>
      <c r="AS85" s="96" t="n">
        <f aca="false">AR85</f>
        <v>7253</v>
      </c>
      <c r="AT85" s="96" t="n">
        <f aca="false">AS85</f>
        <v>7253</v>
      </c>
      <c r="AU85" s="96" t="n">
        <f aca="false">AT85</f>
        <v>7253</v>
      </c>
      <c r="AV85" s="96" t="n">
        <f aca="false">AU85</f>
        <v>7253</v>
      </c>
      <c r="AW85" s="96" t="n">
        <f aca="false">AV85</f>
        <v>7253</v>
      </c>
      <c r="AX85" s="96" t="n">
        <f aca="false">AW85</f>
        <v>7253</v>
      </c>
      <c r="AY85" s="96"/>
      <c r="AZ85" s="96" t="n">
        <f aca="false">SUM(V85:AX85)</f>
        <v>210337</v>
      </c>
      <c r="BA85" s="96" t="n">
        <f aca="false">+AZ85/29</f>
        <v>7253</v>
      </c>
      <c r="BB85" s="96" t="n">
        <f aca="false">MAX(V85:AX85)</f>
        <v>7253</v>
      </c>
      <c r="BC85" s="96"/>
      <c r="BD85" s="95"/>
      <c r="BE85" s="91"/>
      <c r="BF85" s="91"/>
      <c r="BG85" s="91"/>
      <c r="BH85" s="91"/>
      <c r="BI85" s="91"/>
      <c r="BJ85" s="91"/>
      <c r="BK85" s="91"/>
      <c r="BL85" s="91"/>
      <c r="BM85" s="98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 t="n">
        <v>4000</v>
      </c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 t="n">
        <v>3253</v>
      </c>
      <c r="GI85" s="91" t="s">
        <v>261</v>
      </c>
      <c r="GJ85" s="91"/>
      <c r="GK85" s="91"/>
      <c r="GL85" s="91"/>
      <c r="GM85" s="91"/>
      <c r="GN85" s="91"/>
      <c r="GO85" s="91"/>
      <c r="GP85" s="91"/>
      <c r="GQ85" s="91"/>
      <c r="GR85" s="91"/>
      <c r="GS85" s="91"/>
      <c r="GT85" s="91"/>
      <c r="GU85" s="91"/>
      <c r="GV85" s="91"/>
      <c r="GW85" s="91"/>
      <c r="GX85" s="91"/>
      <c r="GY85" s="91"/>
      <c r="GZ85" s="91"/>
      <c r="HA85" s="91"/>
      <c r="HB85" s="91"/>
      <c r="HC85" s="91"/>
      <c r="HD85" s="91"/>
      <c r="HE85" s="91"/>
      <c r="HF85" s="91"/>
      <c r="HG85" s="91"/>
      <c r="HH85" s="91"/>
      <c r="HI85" s="91"/>
      <c r="HJ85" s="95" t="n">
        <f aca="false">SUM(BE85:HI85)-V85</f>
        <v>0</v>
      </c>
      <c r="HK85" s="95"/>
      <c r="HL85" s="91"/>
      <c r="HM85" s="91"/>
      <c r="HN85" s="91"/>
      <c r="HO85" s="91"/>
      <c r="HP85" s="91"/>
      <c r="HQ85" s="91"/>
      <c r="HR85" s="91"/>
      <c r="HS85" s="91"/>
      <c r="HT85" s="91"/>
      <c r="HU85" s="91"/>
      <c r="HV85" s="91"/>
      <c r="HW85" s="91"/>
      <c r="HX85" s="91"/>
      <c r="HY85" s="91"/>
      <c r="HZ85" s="91"/>
      <c r="IA85" s="91"/>
      <c r="IB85" s="91"/>
      <c r="IC85" s="91"/>
      <c r="ID85" s="91"/>
      <c r="IE85" s="91"/>
      <c r="IF85" s="91"/>
      <c r="IG85" s="91"/>
      <c r="IH85" s="91"/>
      <c r="II85" s="91"/>
      <c r="IJ85" s="91"/>
      <c r="IK85" s="91"/>
      <c r="IL85" s="91"/>
      <c r="IM85" s="91"/>
      <c r="IN85" s="91"/>
      <c r="IO85" s="91"/>
      <c r="IP85" s="91"/>
      <c r="IQ85" s="91"/>
      <c r="IR85" s="91"/>
      <c r="IS85" s="91"/>
      <c r="IT85" s="91"/>
      <c r="IU85" s="91"/>
      <c r="IV85" s="91"/>
      <c r="IW85" s="91"/>
    </row>
    <row r="86" customFormat="false" ht="15.75" hidden="false" customHeight="false" outlineLevel="0" collapsed="false">
      <c r="A86" s="91" t="s">
        <v>231</v>
      </c>
      <c r="B86" s="92" t="n">
        <v>23</v>
      </c>
      <c r="C86" s="91"/>
      <c r="D86" s="93" t="n">
        <v>6</v>
      </c>
      <c r="E86" s="91" t="n">
        <v>7</v>
      </c>
      <c r="F86" s="91" t="s">
        <v>158</v>
      </c>
      <c r="G86" s="91" t="str">
        <f aca="false">G85</f>
        <v>Brian</v>
      </c>
      <c r="H86" s="94" t="n">
        <v>36459</v>
      </c>
      <c r="I86" s="91" t="s">
        <v>131</v>
      </c>
      <c r="J86" s="91" t="s">
        <v>146</v>
      </c>
      <c r="K86" s="92"/>
      <c r="L86" s="91" t="s">
        <v>133</v>
      </c>
      <c r="M86" s="91"/>
      <c r="N86" s="91" t="str">
        <f aca="false">CONCATENATE(B86,J86)</f>
        <v>23W</v>
      </c>
      <c r="O86" s="91" t="str">
        <f aca="false">CONCATENATE(B86,J86,I86)</f>
        <v>23WBase</v>
      </c>
      <c r="P86" s="91"/>
      <c r="Q86" s="95" t="n">
        <f aca="false">+BA86</f>
        <v>1981</v>
      </c>
      <c r="R86" s="95" t="n">
        <f aca="false">+Q86</f>
        <v>1981</v>
      </c>
      <c r="S86" s="95"/>
      <c r="T86" s="96" t="n">
        <v>37147</v>
      </c>
      <c r="U86" s="96"/>
      <c r="V86" s="97" t="n">
        <v>1981</v>
      </c>
      <c r="W86" s="96" t="n">
        <f aca="false">V86</f>
        <v>1981</v>
      </c>
      <c r="X86" s="96" t="n">
        <f aca="false">W86</f>
        <v>1981</v>
      </c>
      <c r="Y86" s="96" t="n">
        <f aca="false">X86</f>
        <v>1981</v>
      </c>
      <c r="Z86" s="96" t="n">
        <f aca="false">Y86</f>
        <v>1981</v>
      </c>
      <c r="AA86" s="96" t="n">
        <f aca="false">Z86</f>
        <v>1981</v>
      </c>
      <c r="AB86" s="96" t="n">
        <f aca="false">AA86</f>
        <v>1981</v>
      </c>
      <c r="AC86" s="96" t="n">
        <f aca="false">AB86</f>
        <v>1981</v>
      </c>
      <c r="AD86" s="96" t="n">
        <f aca="false">AC86</f>
        <v>1981</v>
      </c>
      <c r="AE86" s="96" t="n">
        <f aca="false">AD86</f>
        <v>1981</v>
      </c>
      <c r="AF86" s="96" t="n">
        <f aca="false">AE86</f>
        <v>1981</v>
      </c>
      <c r="AG86" s="96" t="n">
        <f aca="false">AF86</f>
        <v>1981</v>
      </c>
      <c r="AH86" s="96" t="n">
        <f aca="false">AG86</f>
        <v>1981</v>
      </c>
      <c r="AI86" s="96" t="n">
        <f aca="false">AH86</f>
        <v>1981</v>
      </c>
      <c r="AJ86" s="96" t="n">
        <f aca="false">AI86</f>
        <v>1981</v>
      </c>
      <c r="AK86" s="96" t="n">
        <f aca="false">AJ86</f>
        <v>1981</v>
      </c>
      <c r="AL86" s="96" t="n">
        <f aca="false">AK86</f>
        <v>1981</v>
      </c>
      <c r="AM86" s="96" t="n">
        <f aca="false">AL86</f>
        <v>1981</v>
      </c>
      <c r="AN86" s="96" t="n">
        <f aca="false">AM86</f>
        <v>1981</v>
      </c>
      <c r="AO86" s="96" t="n">
        <f aca="false">AN86</f>
        <v>1981</v>
      </c>
      <c r="AP86" s="96" t="n">
        <f aca="false">AO86</f>
        <v>1981</v>
      </c>
      <c r="AQ86" s="96" t="n">
        <f aca="false">AP86</f>
        <v>1981</v>
      </c>
      <c r="AR86" s="96" t="n">
        <f aca="false">AQ86</f>
        <v>1981</v>
      </c>
      <c r="AS86" s="96" t="n">
        <f aca="false">AR86</f>
        <v>1981</v>
      </c>
      <c r="AT86" s="96" t="n">
        <f aca="false">AS86</f>
        <v>1981</v>
      </c>
      <c r="AU86" s="96" t="n">
        <f aca="false">AT86</f>
        <v>1981</v>
      </c>
      <c r="AV86" s="96" t="n">
        <f aca="false">AU86</f>
        <v>1981</v>
      </c>
      <c r="AW86" s="96" t="n">
        <f aca="false">AV86</f>
        <v>1981</v>
      </c>
      <c r="AX86" s="96" t="n">
        <f aca="false">AW86</f>
        <v>1981</v>
      </c>
      <c r="AY86" s="96"/>
      <c r="AZ86" s="96" t="n">
        <f aca="false">SUM(V86:AX86)</f>
        <v>57449</v>
      </c>
      <c r="BA86" s="96" t="n">
        <f aca="false">+AZ86/29</f>
        <v>1981</v>
      </c>
      <c r="BB86" s="96" t="n">
        <f aca="false">MAX(V86:AX86)</f>
        <v>1981</v>
      </c>
      <c r="BC86" s="96"/>
      <c r="BD86" s="95"/>
      <c r="BE86" s="91"/>
      <c r="BF86" s="91"/>
      <c r="BG86" s="91"/>
      <c r="BH86" s="91"/>
      <c r="BI86" s="91" t="n">
        <v>1981</v>
      </c>
      <c r="BJ86" s="91"/>
      <c r="BK86" s="91"/>
      <c r="BL86" s="91"/>
      <c r="BM86" s="98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  <c r="GJ86" s="91"/>
      <c r="GK86" s="91"/>
      <c r="GL86" s="91"/>
      <c r="GM86" s="91"/>
      <c r="GN86" s="91"/>
      <c r="GO86" s="91"/>
      <c r="GP86" s="91"/>
      <c r="GQ86" s="91"/>
      <c r="GR86" s="91"/>
      <c r="GS86" s="91"/>
      <c r="GT86" s="91"/>
      <c r="GU86" s="91"/>
      <c r="GV86" s="91"/>
      <c r="GW86" s="91"/>
      <c r="GX86" s="91"/>
      <c r="GY86" s="91"/>
      <c r="GZ86" s="91"/>
      <c r="HA86" s="91"/>
      <c r="HB86" s="91"/>
      <c r="HC86" s="91"/>
      <c r="HD86" s="91"/>
      <c r="HE86" s="91"/>
      <c r="HF86" s="91"/>
      <c r="HG86" s="91"/>
      <c r="HH86" s="91"/>
      <c r="HI86" s="91"/>
      <c r="HJ86" s="95" t="n">
        <f aca="false">SUM(BE86:HI86)-V86</f>
        <v>0</v>
      </c>
      <c r="HK86" s="95"/>
      <c r="HL86" s="91"/>
      <c r="HM86" s="91"/>
      <c r="HN86" s="91"/>
      <c r="HO86" s="91"/>
      <c r="HP86" s="91"/>
      <c r="HQ86" s="91"/>
      <c r="HR86" s="91"/>
      <c r="HS86" s="91"/>
      <c r="HT86" s="91"/>
      <c r="HU86" s="91"/>
      <c r="HV86" s="91"/>
      <c r="HW86" s="91"/>
      <c r="HX86" s="91"/>
      <c r="HY86" s="91"/>
      <c r="HZ86" s="91"/>
      <c r="IA86" s="91"/>
      <c r="IB86" s="91"/>
      <c r="IC86" s="91"/>
      <c r="ID86" s="91"/>
      <c r="IE86" s="91"/>
      <c r="IF86" s="91"/>
      <c r="IG86" s="91"/>
      <c r="IH86" s="91"/>
      <c r="II86" s="91"/>
      <c r="IJ86" s="91"/>
      <c r="IK86" s="91"/>
      <c r="IL86" s="91"/>
      <c r="IM86" s="91"/>
      <c r="IN86" s="91"/>
      <c r="IO86" s="91"/>
      <c r="IP86" s="91"/>
      <c r="IQ86" s="91"/>
      <c r="IR86" s="91"/>
      <c r="IS86" s="91"/>
      <c r="IT86" s="91"/>
      <c r="IU86" s="91"/>
      <c r="IV86" s="91"/>
      <c r="IW86" s="91"/>
    </row>
    <row r="87" customFormat="false" ht="15.75" hidden="false" customHeight="false" outlineLevel="0" collapsed="false">
      <c r="A87" s="91" t="s">
        <v>231</v>
      </c>
      <c r="B87" s="92" t="n">
        <v>23</v>
      </c>
      <c r="C87" s="91"/>
      <c r="D87" s="93" t="n">
        <v>8</v>
      </c>
      <c r="E87" s="91" t="n">
        <v>7</v>
      </c>
      <c r="F87" s="91" t="s">
        <v>158</v>
      </c>
      <c r="G87" s="91" t="str">
        <f aca="false">G86</f>
        <v>Brian</v>
      </c>
      <c r="H87" s="94" t="n">
        <v>36459</v>
      </c>
      <c r="I87" s="91" t="s">
        <v>131</v>
      </c>
      <c r="J87" s="91" t="s">
        <v>146</v>
      </c>
      <c r="K87" s="92"/>
      <c r="L87" s="91" t="s">
        <v>133</v>
      </c>
      <c r="M87" s="91"/>
      <c r="N87" s="91" t="str">
        <f aca="false">CONCATENATE(B87,J87)</f>
        <v>23W</v>
      </c>
      <c r="O87" s="91" t="str">
        <f aca="false">CONCATENATE(B87,J87,I87)</f>
        <v>23WBase</v>
      </c>
      <c r="P87" s="91"/>
      <c r="Q87" s="95" t="n">
        <f aca="false">+BA87</f>
        <v>2173</v>
      </c>
      <c r="R87" s="95" t="n">
        <f aca="false">+Q87</f>
        <v>2173</v>
      </c>
      <c r="S87" s="95"/>
      <c r="T87" s="96" t="n">
        <v>37147</v>
      </c>
      <c r="U87" s="96"/>
      <c r="V87" s="97" t="n">
        <v>2173</v>
      </c>
      <c r="W87" s="96" t="n">
        <f aca="false">V87</f>
        <v>2173</v>
      </c>
      <c r="X87" s="96" t="n">
        <f aca="false">W87</f>
        <v>2173</v>
      </c>
      <c r="Y87" s="96" t="n">
        <f aca="false">X87</f>
        <v>2173</v>
      </c>
      <c r="Z87" s="96" t="n">
        <f aca="false">Y87</f>
        <v>2173</v>
      </c>
      <c r="AA87" s="96" t="n">
        <f aca="false">Z87</f>
        <v>2173</v>
      </c>
      <c r="AB87" s="96" t="n">
        <f aca="false">AA87</f>
        <v>2173</v>
      </c>
      <c r="AC87" s="96" t="n">
        <f aca="false">AB87</f>
        <v>2173</v>
      </c>
      <c r="AD87" s="96" t="n">
        <f aca="false">AC87</f>
        <v>2173</v>
      </c>
      <c r="AE87" s="96" t="n">
        <f aca="false">AD87</f>
        <v>2173</v>
      </c>
      <c r="AF87" s="96" t="n">
        <f aca="false">AE87</f>
        <v>2173</v>
      </c>
      <c r="AG87" s="96" t="n">
        <f aca="false">AF87</f>
        <v>2173</v>
      </c>
      <c r="AH87" s="96" t="n">
        <f aca="false">AG87</f>
        <v>2173</v>
      </c>
      <c r="AI87" s="96" t="n">
        <f aca="false">AH87</f>
        <v>2173</v>
      </c>
      <c r="AJ87" s="96" t="n">
        <f aca="false">AI87</f>
        <v>2173</v>
      </c>
      <c r="AK87" s="96" t="n">
        <f aca="false">AJ87</f>
        <v>2173</v>
      </c>
      <c r="AL87" s="96" t="n">
        <f aca="false">AK87</f>
        <v>2173</v>
      </c>
      <c r="AM87" s="96" t="n">
        <f aca="false">AL87</f>
        <v>2173</v>
      </c>
      <c r="AN87" s="96" t="n">
        <f aca="false">AM87</f>
        <v>2173</v>
      </c>
      <c r="AO87" s="96" t="n">
        <f aca="false">AN87</f>
        <v>2173</v>
      </c>
      <c r="AP87" s="96" t="n">
        <f aca="false">AO87</f>
        <v>2173</v>
      </c>
      <c r="AQ87" s="96" t="n">
        <f aca="false">AP87</f>
        <v>2173</v>
      </c>
      <c r="AR87" s="96" t="n">
        <f aca="false">AQ87</f>
        <v>2173</v>
      </c>
      <c r="AS87" s="96" t="n">
        <f aca="false">AR87</f>
        <v>2173</v>
      </c>
      <c r="AT87" s="96" t="n">
        <f aca="false">AS87</f>
        <v>2173</v>
      </c>
      <c r="AU87" s="96" t="n">
        <f aca="false">AT87</f>
        <v>2173</v>
      </c>
      <c r="AV87" s="96" t="n">
        <f aca="false">AU87</f>
        <v>2173</v>
      </c>
      <c r="AW87" s="96" t="n">
        <f aca="false">AV87</f>
        <v>2173</v>
      </c>
      <c r="AX87" s="96" t="n">
        <f aca="false">AW87</f>
        <v>2173</v>
      </c>
      <c r="AY87" s="96"/>
      <c r="AZ87" s="96" t="n">
        <f aca="false">SUM(V87:AX87)</f>
        <v>63017</v>
      </c>
      <c r="BA87" s="96" t="n">
        <f aca="false">+AZ87/29</f>
        <v>2173</v>
      </c>
      <c r="BB87" s="96" t="n">
        <f aca="false">MAX(V87:AX87)</f>
        <v>2173</v>
      </c>
      <c r="BC87" s="96"/>
      <c r="BD87" s="95"/>
      <c r="BE87" s="91"/>
      <c r="BF87" s="91"/>
      <c r="BG87" s="91"/>
      <c r="BH87" s="91"/>
      <c r="BI87" s="91"/>
      <c r="BJ87" s="91"/>
      <c r="BK87" s="91"/>
      <c r="BL87" s="91"/>
      <c r="BM87" s="98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91"/>
      <c r="DD87" s="91"/>
      <c r="DE87" s="91"/>
      <c r="DF87" s="91"/>
      <c r="DG87" s="91"/>
      <c r="DH87" s="91"/>
      <c r="DI87" s="91"/>
      <c r="DJ87" s="91"/>
      <c r="DK87" s="91"/>
      <c r="DL87" s="91"/>
      <c r="DM87" s="91"/>
      <c r="DN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91"/>
      <c r="EQ87" s="91"/>
      <c r="ER87" s="91"/>
      <c r="ES87" s="91"/>
      <c r="ET87" s="91"/>
      <c r="EU87" s="91"/>
      <c r="EV87" s="91"/>
      <c r="EW87" s="91"/>
      <c r="EX87" s="91"/>
      <c r="EY87" s="91"/>
      <c r="EZ87" s="91"/>
      <c r="FA87" s="91"/>
      <c r="FB87" s="91"/>
      <c r="FC87" s="91"/>
      <c r="FD87" s="91"/>
      <c r="FE87" s="91"/>
      <c r="FF87" s="91"/>
      <c r="FG87" s="91"/>
      <c r="FH87" s="91"/>
      <c r="FI87" s="91"/>
      <c r="FJ87" s="91"/>
      <c r="FK87" s="91"/>
      <c r="FL87" s="91"/>
      <c r="FM87" s="91"/>
      <c r="FN87" s="91"/>
      <c r="FO87" s="91"/>
      <c r="FP87" s="91"/>
      <c r="FQ87" s="91"/>
      <c r="FR87" s="91"/>
      <c r="FS87" s="91"/>
      <c r="FT87" s="91"/>
      <c r="FU87" s="91"/>
      <c r="FV87" s="91"/>
      <c r="FW87" s="91"/>
      <c r="FX87" s="91"/>
      <c r="FY87" s="91"/>
      <c r="FZ87" s="91"/>
      <c r="GA87" s="91"/>
      <c r="GB87" s="91"/>
      <c r="GC87" s="91"/>
      <c r="GD87" s="91"/>
      <c r="GE87" s="91"/>
      <c r="GF87" s="91"/>
      <c r="GG87" s="91"/>
      <c r="GH87" s="91" t="n">
        <v>2173</v>
      </c>
      <c r="GI87" s="91" t="s">
        <v>262</v>
      </c>
      <c r="GJ87" s="91"/>
      <c r="GK87" s="91"/>
      <c r="GL87" s="91"/>
      <c r="GM87" s="91"/>
      <c r="GN87" s="91"/>
      <c r="GO87" s="91"/>
      <c r="GP87" s="91"/>
      <c r="GQ87" s="91"/>
      <c r="GR87" s="91"/>
      <c r="GS87" s="91"/>
      <c r="GT87" s="91"/>
      <c r="GU87" s="91"/>
      <c r="GV87" s="91"/>
      <c r="GW87" s="91"/>
      <c r="GX87" s="91"/>
      <c r="GY87" s="91"/>
      <c r="GZ87" s="91"/>
      <c r="HA87" s="91"/>
      <c r="HB87" s="91"/>
      <c r="HC87" s="91"/>
      <c r="HD87" s="91"/>
      <c r="HE87" s="91"/>
      <c r="HF87" s="91"/>
      <c r="HG87" s="91"/>
      <c r="HH87" s="91"/>
      <c r="HI87" s="91"/>
      <c r="HJ87" s="95" t="n">
        <f aca="false">SUM(BE87:HI87)-V87</f>
        <v>0</v>
      </c>
      <c r="HK87" s="95"/>
      <c r="HL87" s="91"/>
      <c r="HM87" s="91"/>
      <c r="HN87" s="91"/>
      <c r="HO87" s="91"/>
      <c r="HP87" s="91"/>
      <c r="HQ87" s="91"/>
      <c r="HR87" s="91"/>
      <c r="HS87" s="91"/>
      <c r="HT87" s="91"/>
      <c r="HU87" s="91"/>
      <c r="HV87" s="91"/>
      <c r="HW87" s="91"/>
      <c r="HX87" s="91"/>
      <c r="HY87" s="91"/>
      <c r="HZ87" s="91"/>
      <c r="IA87" s="91"/>
      <c r="IB87" s="91"/>
      <c r="IC87" s="91"/>
      <c r="ID87" s="91"/>
      <c r="IE87" s="91"/>
      <c r="IF87" s="91"/>
      <c r="IG87" s="91"/>
      <c r="IH87" s="91"/>
      <c r="II87" s="91"/>
      <c r="IJ87" s="91"/>
      <c r="IK87" s="91"/>
      <c r="IL87" s="91"/>
      <c r="IM87" s="91"/>
      <c r="IN87" s="91"/>
      <c r="IO87" s="91"/>
      <c r="IP87" s="91"/>
      <c r="IQ87" s="91"/>
      <c r="IR87" s="91"/>
      <c r="IS87" s="91"/>
      <c r="IT87" s="91"/>
      <c r="IU87" s="91"/>
      <c r="IV87" s="91"/>
      <c r="IW87" s="91"/>
    </row>
    <row r="88" customFormat="false" ht="15.75" hidden="false" customHeight="false" outlineLevel="0" collapsed="false">
      <c r="A88" s="91" t="s">
        <v>231</v>
      </c>
      <c r="B88" s="92" t="n">
        <v>23</v>
      </c>
      <c r="C88" s="91"/>
      <c r="D88" s="93" t="n">
        <v>9</v>
      </c>
      <c r="E88" s="91" t="n">
        <v>7</v>
      </c>
      <c r="F88" s="91" t="s">
        <v>158</v>
      </c>
      <c r="G88" s="91" t="str">
        <f aca="false">G87</f>
        <v>Brian</v>
      </c>
      <c r="H88" s="94" t="n">
        <v>36459</v>
      </c>
      <c r="I88" s="91" t="s">
        <v>131</v>
      </c>
      <c r="J88" s="91" t="s">
        <v>146</v>
      </c>
      <c r="K88" s="92"/>
      <c r="L88" s="91" t="s">
        <v>133</v>
      </c>
      <c r="M88" s="91"/>
      <c r="N88" s="91" t="str">
        <f aca="false">CONCATENATE(B88,J88)</f>
        <v>23W</v>
      </c>
      <c r="O88" s="91" t="str">
        <f aca="false">CONCATENATE(B88,J88,I88)</f>
        <v>23WBase</v>
      </c>
      <c r="P88" s="91"/>
      <c r="Q88" s="95" t="n">
        <f aca="false">+BA88</f>
        <v>3015</v>
      </c>
      <c r="R88" s="95" t="n">
        <f aca="false">+Q88</f>
        <v>3015</v>
      </c>
      <c r="S88" s="95"/>
      <c r="T88" s="96" t="n">
        <v>37147</v>
      </c>
      <c r="U88" s="96"/>
      <c r="V88" s="97" t="n">
        <v>3015</v>
      </c>
      <c r="W88" s="96" t="n">
        <f aca="false">V88</f>
        <v>3015</v>
      </c>
      <c r="X88" s="96" t="n">
        <f aca="false">W88</f>
        <v>3015</v>
      </c>
      <c r="Y88" s="96" t="n">
        <f aca="false">X88</f>
        <v>3015</v>
      </c>
      <c r="Z88" s="96" t="n">
        <f aca="false">Y88</f>
        <v>3015</v>
      </c>
      <c r="AA88" s="96" t="n">
        <f aca="false">Z88</f>
        <v>3015</v>
      </c>
      <c r="AB88" s="96" t="n">
        <f aca="false">AA88</f>
        <v>3015</v>
      </c>
      <c r="AC88" s="96" t="n">
        <f aca="false">AB88</f>
        <v>3015</v>
      </c>
      <c r="AD88" s="96" t="n">
        <f aca="false">AC88</f>
        <v>3015</v>
      </c>
      <c r="AE88" s="96" t="n">
        <f aca="false">AD88</f>
        <v>3015</v>
      </c>
      <c r="AF88" s="96" t="n">
        <f aca="false">AE88</f>
        <v>3015</v>
      </c>
      <c r="AG88" s="96" t="n">
        <f aca="false">AF88</f>
        <v>3015</v>
      </c>
      <c r="AH88" s="96" t="n">
        <f aca="false">AG88</f>
        <v>3015</v>
      </c>
      <c r="AI88" s="96" t="n">
        <f aca="false">AH88</f>
        <v>3015</v>
      </c>
      <c r="AJ88" s="96" t="n">
        <f aca="false">AI88</f>
        <v>3015</v>
      </c>
      <c r="AK88" s="96" t="n">
        <f aca="false">AJ88</f>
        <v>3015</v>
      </c>
      <c r="AL88" s="96" t="n">
        <f aca="false">AK88</f>
        <v>3015</v>
      </c>
      <c r="AM88" s="96" t="n">
        <f aca="false">AL88</f>
        <v>3015</v>
      </c>
      <c r="AN88" s="96" t="n">
        <f aca="false">AM88</f>
        <v>3015</v>
      </c>
      <c r="AO88" s="96" t="n">
        <f aca="false">AN88</f>
        <v>3015</v>
      </c>
      <c r="AP88" s="96" t="n">
        <f aca="false">AO88</f>
        <v>3015</v>
      </c>
      <c r="AQ88" s="96" t="n">
        <f aca="false">AP88</f>
        <v>3015</v>
      </c>
      <c r="AR88" s="96" t="n">
        <f aca="false">AQ88</f>
        <v>3015</v>
      </c>
      <c r="AS88" s="96" t="n">
        <f aca="false">AR88</f>
        <v>3015</v>
      </c>
      <c r="AT88" s="96" t="n">
        <f aca="false">AS88</f>
        <v>3015</v>
      </c>
      <c r="AU88" s="96" t="n">
        <f aca="false">AT88</f>
        <v>3015</v>
      </c>
      <c r="AV88" s="96" t="n">
        <f aca="false">AU88</f>
        <v>3015</v>
      </c>
      <c r="AW88" s="96" t="n">
        <f aca="false">AV88</f>
        <v>3015</v>
      </c>
      <c r="AX88" s="96" t="n">
        <f aca="false">AW88</f>
        <v>3015</v>
      </c>
      <c r="AY88" s="96"/>
      <c r="AZ88" s="96" t="n">
        <f aca="false">SUM(V88:AX88)</f>
        <v>87435</v>
      </c>
      <c r="BA88" s="96" t="n">
        <f aca="false">+AZ88/29</f>
        <v>3015</v>
      </c>
      <c r="BB88" s="96" t="n">
        <f aca="false">MAX(V88:AX88)</f>
        <v>3015</v>
      </c>
      <c r="BC88" s="96"/>
      <c r="BD88" s="95"/>
      <c r="BE88" s="91"/>
      <c r="BF88" s="91"/>
      <c r="BG88" s="91"/>
      <c r="BH88" s="91"/>
      <c r="BI88" s="91"/>
      <c r="BJ88" s="91"/>
      <c r="BK88" s="91"/>
      <c r="BL88" s="91"/>
      <c r="BM88" s="98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 t="n">
        <v>3015</v>
      </c>
      <c r="GI88" s="91" t="s">
        <v>263</v>
      </c>
      <c r="GJ88" s="91"/>
      <c r="GK88" s="91"/>
      <c r="GL88" s="91"/>
      <c r="GM88" s="91"/>
      <c r="GN88" s="91"/>
      <c r="GO88" s="91"/>
      <c r="GP88" s="91"/>
      <c r="GQ88" s="91"/>
      <c r="GR88" s="91"/>
      <c r="GS88" s="91"/>
      <c r="GT88" s="91"/>
      <c r="GU88" s="91"/>
      <c r="GV88" s="91"/>
      <c r="GW88" s="91"/>
      <c r="GX88" s="91"/>
      <c r="GY88" s="91"/>
      <c r="GZ88" s="91"/>
      <c r="HA88" s="91"/>
      <c r="HB88" s="91"/>
      <c r="HC88" s="91"/>
      <c r="HD88" s="91"/>
      <c r="HE88" s="91"/>
      <c r="HF88" s="91"/>
      <c r="HG88" s="91"/>
      <c r="HH88" s="91"/>
      <c r="HI88" s="91"/>
      <c r="HJ88" s="95" t="n">
        <f aca="false">SUM(BE88:HI88)-V88</f>
        <v>0</v>
      </c>
      <c r="HK88" s="95"/>
      <c r="HL88" s="91"/>
      <c r="HM88" s="91"/>
      <c r="HN88" s="91"/>
      <c r="HO88" s="91"/>
      <c r="HP88" s="91"/>
      <c r="HQ88" s="91"/>
      <c r="HR88" s="91"/>
      <c r="HS88" s="91"/>
      <c r="HT88" s="91"/>
      <c r="HU88" s="91"/>
      <c r="HV88" s="91"/>
      <c r="HW88" s="91"/>
      <c r="HX88" s="91"/>
      <c r="HY88" s="91"/>
      <c r="HZ88" s="91"/>
      <c r="IA88" s="91"/>
      <c r="IB88" s="91"/>
      <c r="IC88" s="91"/>
      <c r="ID88" s="91"/>
      <c r="IE88" s="91"/>
      <c r="IF88" s="91"/>
      <c r="IG88" s="91"/>
      <c r="IH88" s="91"/>
      <c r="II88" s="91"/>
      <c r="IJ88" s="91"/>
      <c r="IK88" s="91"/>
      <c r="IL88" s="91"/>
      <c r="IM88" s="91"/>
      <c r="IN88" s="91"/>
      <c r="IO88" s="91"/>
      <c r="IP88" s="91"/>
      <c r="IQ88" s="91"/>
      <c r="IR88" s="91"/>
      <c r="IS88" s="91"/>
      <c r="IT88" s="91"/>
      <c r="IU88" s="91"/>
      <c r="IV88" s="91"/>
      <c r="IW88" s="91"/>
    </row>
    <row r="89" customFormat="false" ht="15.75" hidden="false" customHeight="false" outlineLevel="0" collapsed="false">
      <c r="A89" s="82" t="s">
        <v>264</v>
      </c>
      <c r="B89" s="83" t="n">
        <v>732999</v>
      </c>
      <c r="C89" s="82"/>
      <c r="D89" s="23" t="n">
        <v>5</v>
      </c>
      <c r="E89" s="82" t="n">
        <v>7</v>
      </c>
      <c r="F89" s="82" t="s">
        <v>265</v>
      </c>
      <c r="G89" s="134"/>
      <c r="H89" s="135"/>
      <c r="I89" s="82" t="s">
        <v>131</v>
      </c>
      <c r="J89" s="82" t="s">
        <v>146</v>
      </c>
      <c r="K89" s="83"/>
      <c r="L89" s="82" t="s">
        <v>133</v>
      </c>
      <c r="M89" s="82"/>
      <c r="N89" s="82" t="str">
        <f aca="false">CONCATENATE(B89,J89)</f>
        <v>732999W</v>
      </c>
      <c r="O89" s="82" t="str">
        <f aca="false">CONCATENATE(B89,J89,I89)</f>
        <v>732999WBase</v>
      </c>
      <c r="P89" s="82"/>
      <c r="Q89" s="32" t="n">
        <f aca="false">+BA89</f>
        <v>2036</v>
      </c>
      <c r="R89" s="32" t="n">
        <f aca="false">+Q89</f>
        <v>2036</v>
      </c>
      <c r="S89" s="32"/>
      <c r="T89" s="88" t="n">
        <v>37147</v>
      </c>
      <c r="U89" s="88"/>
      <c r="V89" s="89" t="n">
        <v>2036</v>
      </c>
      <c r="W89" s="88" t="n">
        <f aca="false">V89</f>
        <v>2036</v>
      </c>
      <c r="X89" s="88" t="n">
        <f aca="false">W89</f>
        <v>2036</v>
      </c>
      <c r="Y89" s="88" t="n">
        <f aca="false">X89</f>
        <v>2036</v>
      </c>
      <c r="Z89" s="88" t="n">
        <f aca="false">Y89</f>
        <v>2036</v>
      </c>
      <c r="AA89" s="88" t="n">
        <f aca="false">Z89</f>
        <v>2036</v>
      </c>
      <c r="AB89" s="88" t="n">
        <f aca="false">AA89</f>
        <v>2036</v>
      </c>
      <c r="AC89" s="88" t="n">
        <f aca="false">AB89</f>
        <v>2036</v>
      </c>
      <c r="AD89" s="88" t="n">
        <f aca="false">AC89</f>
        <v>2036</v>
      </c>
      <c r="AE89" s="88" t="n">
        <f aca="false">AD89</f>
        <v>2036</v>
      </c>
      <c r="AF89" s="88" t="n">
        <f aca="false">AE89</f>
        <v>2036</v>
      </c>
      <c r="AG89" s="88" t="n">
        <f aca="false">AF89</f>
        <v>2036</v>
      </c>
      <c r="AH89" s="88" t="n">
        <f aca="false">AG89</f>
        <v>2036</v>
      </c>
      <c r="AI89" s="88" t="n">
        <f aca="false">AH89</f>
        <v>2036</v>
      </c>
      <c r="AJ89" s="88" t="n">
        <f aca="false">AI89</f>
        <v>2036</v>
      </c>
      <c r="AK89" s="88" t="n">
        <f aca="false">AJ89</f>
        <v>2036</v>
      </c>
      <c r="AL89" s="88" t="n">
        <f aca="false">AK89</f>
        <v>2036</v>
      </c>
      <c r="AM89" s="88" t="n">
        <f aca="false">AL89</f>
        <v>2036</v>
      </c>
      <c r="AN89" s="88" t="n">
        <f aca="false">AM89</f>
        <v>2036</v>
      </c>
      <c r="AO89" s="88" t="n">
        <f aca="false">AN89</f>
        <v>2036</v>
      </c>
      <c r="AP89" s="88" t="n">
        <f aca="false">AO89</f>
        <v>2036</v>
      </c>
      <c r="AQ89" s="88" t="n">
        <f aca="false">AP89</f>
        <v>2036</v>
      </c>
      <c r="AR89" s="88" t="n">
        <f aca="false">AQ89</f>
        <v>2036</v>
      </c>
      <c r="AS89" s="88" t="n">
        <f aca="false">AR89</f>
        <v>2036</v>
      </c>
      <c r="AT89" s="88" t="n">
        <f aca="false">AS89</f>
        <v>2036</v>
      </c>
      <c r="AU89" s="88" t="n">
        <f aca="false">AT89</f>
        <v>2036</v>
      </c>
      <c r="AV89" s="88" t="n">
        <f aca="false">AU89</f>
        <v>2036</v>
      </c>
      <c r="AW89" s="88" t="n">
        <f aca="false">AV89</f>
        <v>2036</v>
      </c>
      <c r="AX89" s="88" t="n">
        <f aca="false">AW89</f>
        <v>2036</v>
      </c>
      <c r="AY89" s="88"/>
      <c r="AZ89" s="88" t="n">
        <f aca="false">SUM(V89:AX89)</f>
        <v>59044</v>
      </c>
      <c r="BA89" s="88" t="n">
        <f aca="false">+AZ89/29</f>
        <v>2036</v>
      </c>
      <c r="BB89" s="88" t="n">
        <f aca="false">MAX(V89:AX89)</f>
        <v>2036</v>
      </c>
      <c r="BC89" s="88"/>
      <c r="BD89" s="32"/>
      <c r="BE89" s="82"/>
      <c r="BF89" s="82"/>
      <c r="BG89" s="82"/>
      <c r="BH89" s="82"/>
      <c r="BI89" s="82"/>
      <c r="BJ89" s="82"/>
      <c r="BK89" s="82"/>
      <c r="BL89" s="82"/>
      <c r="BM89" s="90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 t="n">
        <v>2036</v>
      </c>
      <c r="CM89" s="82" t="s">
        <v>266</v>
      </c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  <c r="DE89" s="82"/>
      <c r="DF89" s="82"/>
      <c r="DG89" s="82"/>
      <c r="DH89" s="82"/>
      <c r="DI89" s="82"/>
      <c r="DJ89" s="82"/>
      <c r="DK89" s="82"/>
      <c r="DL89" s="82"/>
      <c r="DM89" s="82"/>
      <c r="DN89" s="82"/>
      <c r="DO89" s="82"/>
      <c r="DP89" s="82"/>
      <c r="DQ89" s="82"/>
      <c r="DR89" s="82"/>
      <c r="DS89" s="82"/>
      <c r="DT89" s="82"/>
      <c r="DU89" s="82"/>
      <c r="DV89" s="82"/>
      <c r="DW89" s="82"/>
      <c r="DX89" s="82"/>
      <c r="DY89" s="82"/>
      <c r="DZ89" s="82"/>
      <c r="EA89" s="82"/>
      <c r="EB89" s="82"/>
      <c r="EC89" s="82"/>
      <c r="ED89" s="82"/>
      <c r="EE89" s="82"/>
      <c r="EF89" s="82"/>
      <c r="EG89" s="82"/>
      <c r="EH89" s="82"/>
      <c r="EI89" s="82"/>
      <c r="EJ89" s="82"/>
      <c r="EK89" s="82"/>
      <c r="EL89" s="82"/>
      <c r="EM89" s="82"/>
      <c r="EN89" s="82"/>
      <c r="EO89" s="82"/>
      <c r="EP89" s="82"/>
      <c r="EQ89" s="82"/>
      <c r="ER89" s="82"/>
      <c r="ES89" s="82"/>
      <c r="ET89" s="82"/>
      <c r="EU89" s="82"/>
      <c r="EV89" s="82"/>
      <c r="EW89" s="82"/>
      <c r="EX89" s="82"/>
      <c r="EY89" s="82"/>
      <c r="EZ89" s="82"/>
      <c r="FA89" s="82"/>
      <c r="FB89" s="82"/>
      <c r="FC89" s="82"/>
      <c r="FD89" s="82"/>
      <c r="FE89" s="82"/>
      <c r="FF89" s="82"/>
      <c r="FG89" s="82"/>
      <c r="FH89" s="82"/>
      <c r="FI89" s="82"/>
      <c r="FJ89" s="82"/>
      <c r="FK89" s="82"/>
      <c r="FL89" s="82"/>
      <c r="FM89" s="82"/>
      <c r="FN89" s="82"/>
      <c r="FO89" s="82"/>
      <c r="FP89" s="82"/>
      <c r="FQ89" s="82"/>
      <c r="FR89" s="82"/>
      <c r="FS89" s="82"/>
      <c r="FT89" s="82"/>
      <c r="FU89" s="82"/>
      <c r="FV89" s="82"/>
      <c r="FW89" s="82"/>
      <c r="FX89" s="82"/>
      <c r="FY89" s="82"/>
      <c r="FZ89" s="82"/>
      <c r="GA89" s="82"/>
      <c r="GB89" s="82"/>
      <c r="GC89" s="82"/>
      <c r="GD89" s="82"/>
      <c r="GE89" s="82"/>
      <c r="GF89" s="82"/>
      <c r="GG89" s="82"/>
      <c r="GH89" s="82"/>
      <c r="GI89" s="82"/>
      <c r="GJ89" s="82"/>
      <c r="GK89" s="82"/>
      <c r="GL89" s="82"/>
      <c r="GM89" s="82"/>
      <c r="GN89" s="82"/>
      <c r="GO89" s="82"/>
      <c r="GP89" s="82"/>
      <c r="GQ89" s="82"/>
      <c r="GR89" s="82"/>
      <c r="GS89" s="82"/>
      <c r="GT89" s="82"/>
      <c r="GU89" s="82"/>
      <c r="GV89" s="82"/>
      <c r="GW89" s="82"/>
      <c r="GX89" s="82"/>
      <c r="GY89" s="82"/>
      <c r="GZ89" s="82"/>
      <c r="HA89" s="82"/>
      <c r="HB89" s="82"/>
      <c r="HC89" s="82"/>
      <c r="HD89" s="82"/>
      <c r="HE89" s="82"/>
      <c r="HF89" s="84"/>
      <c r="HG89" s="82"/>
      <c r="HH89" s="84"/>
      <c r="HI89" s="82"/>
      <c r="HJ89" s="32" t="n">
        <f aca="false">SUM(BE89:HI89)-V89</f>
        <v>0</v>
      </c>
      <c r="HK89" s="32"/>
      <c r="HL89" s="82"/>
      <c r="HM89" s="82"/>
      <c r="HN89" s="82"/>
      <c r="HO89" s="82"/>
      <c r="HP89" s="82"/>
      <c r="HQ89" s="82"/>
      <c r="HR89" s="82"/>
      <c r="HS89" s="82"/>
      <c r="HT89" s="82"/>
      <c r="HU89" s="82"/>
      <c r="HV89" s="82"/>
      <c r="HW89" s="82"/>
      <c r="HX89" s="82"/>
      <c r="HY89" s="82"/>
      <c r="HZ89" s="82"/>
      <c r="IA89" s="82"/>
      <c r="IB89" s="82"/>
      <c r="IC89" s="82"/>
      <c r="ID89" s="82"/>
      <c r="IE89" s="82"/>
      <c r="IF89" s="82"/>
      <c r="IG89" s="82"/>
      <c r="IH89" s="82"/>
      <c r="II89" s="82"/>
      <c r="IJ89" s="82"/>
      <c r="IK89" s="82"/>
      <c r="IL89" s="82"/>
      <c r="IM89" s="82"/>
      <c r="IN89" s="82"/>
      <c r="IO89" s="82"/>
      <c r="IP89" s="82"/>
      <c r="IQ89" s="82"/>
      <c r="IR89" s="82"/>
      <c r="IS89" s="82"/>
      <c r="IT89" s="82"/>
      <c r="IU89" s="82"/>
      <c r="IV89" s="82"/>
      <c r="IW89" s="82"/>
    </row>
    <row r="90" customFormat="false" ht="15.75" hidden="false" customHeight="false" outlineLevel="0" collapsed="false">
      <c r="A90" s="82" t="s">
        <v>267</v>
      </c>
      <c r="B90" s="83" t="n">
        <v>80</v>
      </c>
      <c r="C90" s="82"/>
      <c r="D90" s="23" t="n">
        <v>3</v>
      </c>
      <c r="E90" s="82" t="n">
        <v>7</v>
      </c>
      <c r="F90" s="82" t="s">
        <v>134</v>
      </c>
      <c r="G90" s="82" t="s">
        <v>268</v>
      </c>
      <c r="H90" s="85" t="n">
        <v>36336</v>
      </c>
      <c r="I90" s="82" t="s">
        <v>131</v>
      </c>
      <c r="J90" s="82" t="s">
        <v>132</v>
      </c>
      <c r="K90" s="83"/>
      <c r="L90" s="82" t="s">
        <v>133</v>
      </c>
      <c r="M90" s="82"/>
      <c r="N90" s="82" t="str">
        <f aca="false">CONCATENATE(B90,J90)</f>
        <v>80R</v>
      </c>
      <c r="O90" s="82" t="str">
        <f aca="false">CONCATENATE(B90,J90,I90)</f>
        <v>80RBase</v>
      </c>
      <c r="P90" s="82"/>
      <c r="Q90" s="32" t="n">
        <f aca="false">+BA90</f>
        <v>240</v>
      </c>
      <c r="R90" s="32" t="n">
        <f aca="false">+Q90</f>
        <v>240</v>
      </c>
      <c r="S90" s="32"/>
      <c r="T90" s="88" t="n">
        <v>37147</v>
      </c>
      <c r="U90" s="88"/>
      <c r="V90" s="89" t="n">
        <v>240</v>
      </c>
      <c r="W90" s="88" t="n">
        <f aca="false">V90</f>
        <v>240</v>
      </c>
      <c r="X90" s="88" t="n">
        <f aca="false">W90</f>
        <v>240</v>
      </c>
      <c r="Y90" s="88" t="n">
        <f aca="false">X90</f>
        <v>240</v>
      </c>
      <c r="Z90" s="88" t="n">
        <f aca="false">Y90</f>
        <v>240</v>
      </c>
      <c r="AA90" s="88" t="n">
        <f aca="false">Z90</f>
        <v>240</v>
      </c>
      <c r="AB90" s="88" t="n">
        <f aca="false">AA90</f>
        <v>240</v>
      </c>
      <c r="AC90" s="88" t="n">
        <f aca="false">AB90</f>
        <v>240</v>
      </c>
      <c r="AD90" s="88" t="n">
        <f aca="false">AC90</f>
        <v>240</v>
      </c>
      <c r="AE90" s="88" t="n">
        <f aca="false">AD90</f>
        <v>240</v>
      </c>
      <c r="AF90" s="88" t="n">
        <f aca="false">AE90</f>
        <v>240</v>
      </c>
      <c r="AG90" s="88" t="n">
        <f aca="false">AF90</f>
        <v>240</v>
      </c>
      <c r="AH90" s="88" t="n">
        <f aca="false">AG90</f>
        <v>240</v>
      </c>
      <c r="AI90" s="88" t="n">
        <f aca="false">AH90</f>
        <v>240</v>
      </c>
      <c r="AJ90" s="88" t="n">
        <f aca="false">AI90</f>
        <v>240</v>
      </c>
      <c r="AK90" s="88" t="n">
        <f aca="false">AJ90</f>
        <v>240</v>
      </c>
      <c r="AL90" s="88" t="n">
        <f aca="false">AK90</f>
        <v>240</v>
      </c>
      <c r="AM90" s="88" t="n">
        <f aca="false">AL90</f>
        <v>240</v>
      </c>
      <c r="AN90" s="88" t="n">
        <f aca="false">AM90</f>
        <v>240</v>
      </c>
      <c r="AO90" s="88" t="n">
        <f aca="false">AN90</f>
        <v>240</v>
      </c>
      <c r="AP90" s="88" t="n">
        <f aca="false">AO90</f>
        <v>240</v>
      </c>
      <c r="AQ90" s="88" t="n">
        <f aca="false">AP90</f>
        <v>240</v>
      </c>
      <c r="AR90" s="88" t="n">
        <f aca="false">AQ90</f>
        <v>240</v>
      </c>
      <c r="AS90" s="88" t="n">
        <f aca="false">AR90</f>
        <v>240</v>
      </c>
      <c r="AT90" s="88" t="n">
        <f aca="false">AS90</f>
        <v>240</v>
      </c>
      <c r="AU90" s="88" t="n">
        <f aca="false">AT90</f>
        <v>240</v>
      </c>
      <c r="AV90" s="88" t="n">
        <f aca="false">AU90</f>
        <v>240</v>
      </c>
      <c r="AW90" s="88" t="n">
        <f aca="false">AV90</f>
        <v>240</v>
      </c>
      <c r="AX90" s="88" t="n">
        <f aca="false">AW90</f>
        <v>240</v>
      </c>
      <c r="AY90" s="88"/>
      <c r="AZ90" s="88" t="n">
        <f aca="false">SUM(V90:AX90)</f>
        <v>6960</v>
      </c>
      <c r="BA90" s="88" t="n">
        <f aca="false">+AZ90/29</f>
        <v>240</v>
      </c>
      <c r="BB90" s="88" t="n">
        <f aca="false">MAX(V90:AX90)</f>
        <v>240</v>
      </c>
      <c r="BC90" s="88"/>
      <c r="BD90" s="32"/>
      <c r="BE90" s="82"/>
      <c r="BF90" s="82"/>
      <c r="BG90" s="82"/>
      <c r="BH90" s="82"/>
      <c r="BI90" s="82"/>
      <c r="BJ90" s="82"/>
      <c r="BK90" s="82"/>
      <c r="BL90" s="82"/>
      <c r="BM90" s="90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  <c r="BY90" s="82"/>
      <c r="BZ90" s="82"/>
      <c r="CA90" s="82"/>
      <c r="CB90" s="82"/>
      <c r="CC90" s="82"/>
      <c r="CD90" s="82"/>
      <c r="CE90" s="82"/>
      <c r="CF90" s="82"/>
      <c r="CG90" s="82"/>
      <c r="CH90" s="82" t="n">
        <v>240</v>
      </c>
      <c r="CI90" s="82" t="s">
        <v>269</v>
      </c>
      <c r="CJ90" s="82"/>
      <c r="CK90" s="82"/>
      <c r="CL90" s="82"/>
      <c r="CM90" s="82"/>
      <c r="CN90" s="82"/>
      <c r="CO90" s="82"/>
      <c r="CP90" s="82"/>
      <c r="CQ90" s="82"/>
      <c r="CR90" s="82"/>
      <c r="CS90" s="82"/>
      <c r="CT90" s="82"/>
      <c r="CU90" s="82"/>
      <c r="CV90" s="82"/>
      <c r="CW90" s="82"/>
      <c r="CX90" s="82"/>
      <c r="CY90" s="82"/>
      <c r="CZ90" s="82"/>
      <c r="DA90" s="82"/>
      <c r="DB90" s="82"/>
      <c r="DC90" s="82"/>
      <c r="DD90" s="82"/>
      <c r="DE90" s="82"/>
      <c r="DF90" s="82"/>
      <c r="DG90" s="82"/>
      <c r="DH90" s="82"/>
      <c r="DI90" s="82"/>
      <c r="DJ90" s="82"/>
      <c r="DK90" s="82"/>
      <c r="DL90" s="82"/>
      <c r="DM90" s="82"/>
      <c r="DN90" s="82"/>
      <c r="DO90" s="82"/>
      <c r="DP90" s="82"/>
      <c r="DQ90" s="82"/>
      <c r="DR90" s="82"/>
      <c r="DS90" s="82"/>
      <c r="DT90" s="82"/>
      <c r="DU90" s="82"/>
      <c r="DV90" s="82"/>
      <c r="DW90" s="82"/>
      <c r="DX90" s="82"/>
      <c r="DY90" s="82"/>
      <c r="DZ90" s="82"/>
      <c r="EA90" s="82"/>
      <c r="EB90" s="82"/>
      <c r="EC90" s="82"/>
      <c r="ED90" s="82"/>
      <c r="EE90" s="82"/>
      <c r="EF90" s="82"/>
      <c r="EG90" s="82"/>
      <c r="EH90" s="82"/>
      <c r="EI90" s="82"/>
      <c r="EJ90" s="82"/>
      <c r="EK90" s="82"/>
      <c r="EL90" s="82"/>
      <c r="EM90" s="82"/>
      <c r="EN90" s="82"/>
      <c r="EO90" s="82"/>
      <c r="EP90" s="82"/>
      <c r="EQ90" s="82"/>
      <c r="ER90" s="82"/>
      <c r="ES90" s="82"/>
      <c r="ET90" s="82"/>
      <c r="EU90" s="82"/>
      <c r="EV90" s="82"/>
      <c r="EW90" s="82"/>
      <c r="EX90" s="82"/>
      <c r="EY90" s="82"/>
      <c r="EZ90" s="82"/>
      <c r="FA90" s="82"/>
      <c r="FB90" s="82"/>
      <c r="FC90" s="82"/>
      <c r="FD90" s="82"/>
      <c r="FE90" s="82"/>
      <c r="FF90" s="82"/>
      <c r="FG90" s="82"/>
      <c r="FH90" s="82"/>
      <c r="FI90" s="82"/>
      <c r="FJ90" s="82"/>
      <c r="FK90" s="82"/>
      <c r="FL90" s="82"/>
      <c r="FM90" s="82"/>
      <c r="FN90" s="82"/>
      <c r="FO90" s="82"/>
      <c r="FP90" s="82"/>
      <c r="FQ90" s="82"/>
      <c r="FR90" s="82"/>
      <c r="FS90" s="82"/>
      <c r="FT90" s="82"/>
      <c r="FU90" s="82"/>
      <c r="FV90" s="82"/>
      <c r="FW90" s="82"/>
      <c r="FX90" s="82"/>
      <c r="FY90" s="82"/>
      <c r="FZ90" s="82"/>
      <c r="GA90" s="82"/>
      <c r="GB90" s="82"/>
      <c r="GC90" s="82"/>
      <c r="GD90" s="82"/>
      <c r="GE90" s="82"/>
      <c r="GF90" s="82"/>
      <c r="GG90" s="82"/>
      <c r="GH90" s="82"/>
      <c r="GI90" s="82"/>
      <c r="GJ90" s="82"/>
      <c r="GK90" s="82"/>
      <c r="GL90" s="82"/>
      <c r="GM90" s="82"/>
      <c r="GN90" s="82"/>
      <c r="GO90" s="82"/>
      <c r="GP90" s="82"/>
      <c r="GQ90" s="82"/>
      <c r="GR90" s="82"/>
      <c r="GS90" s="82"/>
      <c r="GT90" s="82"/>
      <c r="GU90" s="82"/>
      <c r="GV90" s="82"/>
      <c r="GW90" s="82"/>
      <c r="GX90" s="82"/>
      <c r="GY90" s="82"/>
      <c r="GZ90" s="82"/>
      <c r="HA90" s="82"/>
      <c r="HB90" s="82"/>
      <c r="HC90" s="82"/>
      <c r="HD90" s="82"/>
      <c r="HE90" s="82"/>
      <c r="HF90" s="84"/>
      <c r="HG90" s="82"/>
      <c r="HH90" s="84"/>
      <c r="HI90" s="82"/>
      <c r="HJ90" s="32" t="n">
        <f aca="false">SUM(BE90:HI90)-V90</f>
        <v>0</v>
      </c>
      <c r="HK90" s="32"/>
      <c r="HL90" s="82"/>
      <c r="HM90" s="82"/>
      <c r="HN90" s="82"/>
      <c r="HO90" s="82"/>
      <c r="HP90" s="82"/>
      <c r="HQ90" s="82"/>
      <c r="HR90" s="82"/>
      <c r="HS90" s="82"/>
      <c r="HT90" s="82"/>
      <c r="HU90" s="82"/>
      <c r="HV90" s="82"/>
      <c r="HW90" s="82"/>
      <c r="HX90" s="82"/>
      <c r="HY90" s="82"/>
      <c r="HZ90" s="82"/>
      <c r="IA90" s="82"/>
      <c r="IB90" s="82"/>
      <c r="IC90" s="82"/>
      <c r="ID90" s="82"/>
      <c r="IE90" s="82"/>
      <c r="IF90" s="82"/>
      <c r="IG90" s="82"/>
      <c r="IH90" s="82"/>
      <c r="II90" s="82"/>
      <c r="IJ90" s="82"/>
      <c r="IK90" s="82"/>
      <c r="IL90" s="82"/>
      <c r="IM90" s="82"/>
      <c r="IN90" s="82"/>
      <c r="IO90" s="82"/>
      <c r="IP90" s="82"/>
      <c r="IQ90" s="82"/>
      <c r="IR90" s="82"/>
      <c r="IS90" s="82"/>
      <c r="IT90" s="82"/>
      <c r="IU90" s="82"/>
      <c r="IV90" s="82"/>
      <c r="IW90" s="82"/>
    </row>
    <row r="91" customFormat="false" ht="15.75" hidden="false" customHeight="false" outlineLevel="0" collapsed="false">
      <c r="A91" s="82" t="s">
        <v>270</v>
      </c>
      <c r="B91" s="83" t="n">
        <v>67</v>
      </c>
      <c r="C91" s="82"/>
      <c r="D91" s="23" t="n">
        <v>1</v>
      </c>
      <c r="E91" s="82" t="n">
        <v>7</v>
      </c>
      <c r="F91" s="82" t="s">
        <v>134</v>
      </c>
      <c r="G91" s="82" t="s">
        <v>268</v>
      </c>
      <c r="H91" s="85" t="n">
        <v>36336</v>
      </c>
      <c r="I91" s="82" t="s">
        <v>131</v>
      </c>
      <c r="J91" s="82" t="s">
        <v>132</v>
      </c>
      <c r="K91" s="83"/>
      <c r="L91" s="82" t="s">
        <v>133</v>
      </c>
      <c r="M91" s="65"/>
      <c r="N91" s="82" t="str">
        <f aca="false">CONCATENATE(B91,J91)</f>
        <v>67R</v>
      </c>
      <c r="O91" s="82" t="str">
        <f aca="false">CONCATENATE(B91,J91,I91)</f>
        <v>67RBase</v>
      </c>
      <c r="P91" s="82"/>
      <c r="Q91" s="32" t="n">
        <f aca="false">+BA91</f>
        <v>51</v>
      </c>
      <c r="R91" s="32" t="n">
        <f aca="false">+Q91</f>
        <v>51</v>
      </c>
      <c r="S91" s="32"/>
      <c r="T91" s="88" t="n">
        <v>37147</v>
      </c>
      <c r="U91" s="88"/>
      <c r="V91" s="89" t="n">
        <v>51</v>
      </c>
      <c r="W91" s="88" t="n">
        <f aca="false">V91</f>
        <v>51</v>
      </c>
      <c r="X91" s="88" t="n">
        <f aca="false">W91</f>
        <v>51</v>
      </c>
      <c r="Y91" s="88" t="n">
        <f aca="false">X91</f>
        <v>51</v>
      </c>
      <c r="Z91" s="88" t="n">
        <f aca="false">Y91</f>
        <v>51</v>
      </c>
      <c r="AA91" s="88" t="n">
        <f aca="false">Z91</f>
        <v>51</v>
      </c>
      <c r="AB91" s="88" t="n">
        <f aca="false">AA91</f>
        <v>51</v>
      </c>
      <c r="AC91" s="88" t="n">
        <f aca="false">AB91</f>
        <v>51</v>
      </c>
      <c r="AD91" s="88" t="n">
        <f aca="false">AC91</f>
        <v>51</v>
      </c>
      <c r="AE91" s="88" t="n">
        <f aca="false">AD91</f>
        <v>51</v>
      </c>
      <c r="AF91" s="88" t="n">
        <f aca="false">AE91</f>
        <v>51</v>
      </c>
      <c r="AG91" s="88" t="n">
        <f aca="false">AF91</f>
        <v>51</v>
      </c>
      <c r="AH91" s="88" t="n">
        <f aca="false">AG91</f>
        <v>51</v>
      </c>
      <c r="AI91" s="88" t="n">
        <f aca="false">AH91</f>
        <v>51</v>
      </c>
      <c r="AJ91" s="88" t="n">
        <f aca="false">AI91</f>
        <v>51</v>
      </c>
      <c r="AK91" s="88" t="n">
        <f aca="false">AJ91</f>
        <v>51</v>
      </c>
      <c r="AL91" s="88" t="n">
        <f aca="false">AK91</f>
        <v>51</v>
      </c>
      <c r="AM91" s="88" t="n">
        <f aca="false">AL91</f>
        <v>51</v>
      </c>
      <c r="AN91" s="88" t="n">
        <f aca="false">AM91</f>
        <v>51</v>
      </c>
      <c r="AO91" s="88" t="n">
        <f aca="false">AN91</f>
        <v>51</v>
      </c>
      <c r="AP91" s="88" t="n">
        <f aca="false">AO91</f>
        <v>51</v>
      </c>
      <c r="AQ91" s="88" t="n">
        <f aca="false">AP91</f>
        <v>51</v>
      </c>
      <c r="AR91" s="88" t="n">
        <f aca="false">AQ91</f>
        <v>51</v>
      </c>
      <c r="AS91" s="88" t="n">
        <f aca="false">AR91</f>
        <v>51</v>
      </c>
      <c r="AT91" s="88" t="n">
        <f aca="false">AS91</f>
        <v>51</v>
      </c>
      <c r="AU91" s="88" t="n">
        <f aca="false">AT91</f>
        <v>51</v>
      </c>
      <c r="AV91" s="88" t="n">
        <f aca="false">AU91</f>
        <v>51</v>
      </c>
      <c r="AW91" s="88" t="n">
        <f aca="false">AV91</f>
        <v>51</v>
      </c>
      <c r="AX91" s="88" t="n">
        <f aca="false">AW91</f>
        <v>51</v>
      </c>
      <c r="AY91" s="88"/>
      <c r="AZ91" s="88" t="n">
        <f aca="false">SUM(V91:AX91)</f>
        <v>1479</v>
      </c>
      <c r="BA91" s="88" t="n">
        <f aca="false">+AZ91/29</f>
        <v>51</v>
      </c>
      <c r="BB91" s="88" t="n">
        <f aca="false">MAX(V91:AX91)</f>
        <v>51</v>
      </c>
      <c r="BC91" s="88"/>
      <c r="BD91" s="32"/>
      <c r="BE91" s="82"/>
      <c r="BF91" s="82"/>
      <c r="BG91" s="82"/>
      <c r="BH91" s="82"/>
      <c r="BI91" s="82"/>
      <c r="BJ91" s="82"/>
      <c r="BK91" s="82"/>
      <c r="BL91" s="82"/>
      <c r="BM91" s="90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  <c r="BY91" s="82"/>
      <c r="BZ91" s="82"/>
      <c r="CA91" s="82"/>
      <c r="CB91" s="82"/>
      <c r="CC91" s="82"/>
      <c r="CD91" s="82"/>
      <c r="CE91" s="82"/>
      <c r="CF91" s="82" t="n">
        <v>51</v>
      </c>
      <c r="CG91" s="82" t="s">
        <v>271</v>
      </c>
      <c r="CH91" s="82"/>
      <c r="CI91" s="82"/>
      <c r="CJ91" s="82"/>
      <c r="CK91" s="82"/>
      <c r="CL91" s="82"/>
      <c r="CM91" s="82"/>
      <c r="CN91" s="82"/>
      <c r="CO91" s="82"/>
      <c r="CP91" s="82"/>
      <c r="CQ91" s="82"/>
      <c r="CR91" s="82"/>
      <c r="CS91" s="82"/>
      <c r="CT91" s="82"/>
      <c r="CU91" s="82"/>
      <c r="CV91" s="82"/>
      <c r="CW91" s="82"/>
      <c r="CX91" s="82"/>
      <c r="CY91" s="82"/>
      <c r="CZ91" s="82"/>
      <c r="DA91" s="82"/>
      <c r="DB91" s="82"/>
      <c r="DC91" s="82"/>
      <c r="DD91" s="82"/>
      <c r="DE91" s="82"/>
      <c r="DF91" s="82"/>
      <c r="DG91" s="82"/>
      <c r="DH91" s="82"/>
      <c r="DI91" s="82"/>
      <c r="DJ91" s="82"/>
      <c r="DK91" s="82"/>
      <c r="DL91" s="82"/>
      <c r="DM91" s="82"/>
      <c r="DN91" s="82"/>
      <c r="DO91" s="82"/>
      <c r="DP91" s="82"/>
      <c r="DQ91" s="82"/>
      <c r="DR91" s="82"/>
      <c r="DS91" s="82"/>
      <c r="DT91" s="82"/>
      <c r="DU91" s="82"/>
      <c r="DV91" s="82"/>
      <c r="DW91" s="82"/>
      <c r="DX91" s="82"/>
      <c r="DY91" s="82"/>
      <c r="DZ91" s="82"/>
      <c r="EA91" s="82"/>
      <c r="EB91" s="82"/>
      <c r="EC91" s="82"/>
      <c r="ED91" s="82"/>
      <c r="EE91" s="82"/>
      <c r="EF91" s="82"/>
      <c r="EG91" s="82"/>
      <c r="EH91" s="82"/>
      <c r="EI91" s="82"/>
      <c r="EJ91" s="82"/>
      <c r="EK91" s="82"/>
      <c r="EL91" s="82"/>
      <c r="EM91" s="82"/>
      <c r="EN91" s="82"/>
      <c r="EO91" s="82"/>
      <c r="EP91" s="82"/>
      <c r="EQ91" s="82"/>
      <c r="ER91" s="82"/>
      <c r="ES91" s="82"/>
      <c r="ET91" s="82"/>
      <c r="EU91" s="82"/>
      <c r="EV91" s="82"/>
      <c r="EW91" s="82"/>
      <c r="EX91" s="82"/>
      <c r="EY91" s="82"/>
      <c r="EZ91" s="82"/>
      <c r="FA91" s="82"/>
      <c r="FB91" s="82"/>
      <c r="FC91" s="82"/>
      <c r="FD91" s="82"/>
      <c r="FE91" s="82"/>
      <c r="FF91" s="82"/>
      <c r="FG91" s="82"/>
      <c r="FH91" s="82"/>
      <c r="FI91" s="82"/>
      <c r="FJ91" s="82"/>
      <c r="FK91" s="82"/>
      <c r="FL91" s="82"/>
      <c r="FM91" s="82"/>
      <c r="FN91" s="82"/>
      <c r="FO91" s="82"/>
      <c r="FP91" s="82"/>
      <c r="FQ91" s="82"/>
      <c r="FR91" s="82"/>
      <c r="FS91" s="82"/>
      <c r="FT91" s="82"/>
      <c r="FU91" s="82"/>
      <c r="FV91" s="82"/>
      <c r="FW91" s="82"/>
      <c r="FX91" s="82"/>
      <c r="FY91" s="82"/>
      <c r="FZ91" s="82"/>
      <c r="GA91" s="82"/>
      <c r="GB91" s="82"/>
      <c r="GC91" s="82"/>
      <c r="GD91" s="82"/>
      <c r="GE91" s="82"/>
      <c r="GF91" s="82"/>
      <c r="GG91" s="82"/>
      <c r="GH91" s="82"/>
      <c r="GI91" s="82"/>
      <c r="GJ91" s="82"/>
      <c r="GK91" s="82"/>
      <c r="GL91" s="82"/>
      <c r="GM91" s="82"/>
      <c r="GN91" s="82"/>
      <c r="GO91" s="82"/>
      <c r="GP91" s="82"/>
      <c r="GQ91" s="82"/>
      <c r="GR91" s="82"/>
      <c r="GS91" s="82"/>
      <c r="GT91" s="82"/>
      <c r="GU91" s="82"/>
      <c r="GV91" s="82"/>
      <c r="GW91" s="82"/>
      <c r="GX91" s="82"/>
      <c r="GY91" s="82"/>
      <c r="GZ91" s="82"/>
      <c r="HA91" s="82"/>
      <c r="HB91" s="82"/>
      <c r="HC91" s="82"/>
      <c r="HD91" s="82"/>
      <c r="HE91" s="82"/>
      <c r="HF91" s="84"/>
      <c r="HG91" s="82"/>
      <c r="HH91" s="84"/>
      <c r="HI91" s="82"/>
      <c r="HJ91" s="32" t="n">
        <f aca="false">SUM(BE91:HI91)-V91</f>
        <v>0</v>
      </c>
      <c r="HK91" s="32"/>
      <c r="HL91" s="82"/>
      <c r="HM91" s="82"/>
      <c r="HN91" s="82"/>
      <c r="HO91" s="82"/>
      <c r="HP91" s="82"/>
      <c r="HQ91" s="82"/>
      <c r="HR91" s="82"/>
      <c r="HS91" s="82"/>
      <c r="HT91" s="82"/>
      <c r="HU91" s="82"/>
      <c r="HV91" s="82"/>
      <c r="HW91" s="82"/>
      <c r="HX91" s="82"/>
      <c r="HY91" s="82"/>
      <c r="HZ91" s="82"/>
      <c r="IA91" s="82"/>
      <c r="IB91" s="82"/>
      <c r="IC91" s="82"/>
      <c r="ID91" s="82"/>
      <c r="IE91" s="82"/>
      <c r="IF91" s="82"/>
      <c r="IG91" s="82"/>
      <c r="IH91" s="82"/>
      <c r="II91" s="82"/>
      <c r="IJ91" s="82"/>
      <c r="IK91" s="82"/>
      <c r="IL91" s="82"/>
      <c r="IM91" s="82"/>
      <c r="IN91" s="82"/>
      <c r="IO91" s="82"/>
      <c r="IP91" s="82"/>
      <c r="IQ91" s="82"/>
      <c r="IR91" s="82"/>
      <c r="IS91" s="82"/>
      <c r="IT91" s="82"/>
      <c r="IU91" s="82"/>
      <c r="IV91" s="82"/>
      <c r="IW91" s="82"/>
    </row>
    <row r="92" customFormat="false" ht="15.75" hidden="false" customHeight="false" outlineLevel="0" collapsed="false">
      <c r="A92" s="82" t="s">
        <v>272</v>
      </c>
      <c r="B92" s="83" t="n">
        <v>338</v>
      </c>
      <c r="C92" s="82"/>
      <c r="D92" s="23" t="n">
        <v>4</v>
      </c>
      <c r="E92" s="82" t="n">
        <v>7</v>
      </c>
      <c r="F92" s="82" t="s">
        <v>272</v>
      </c>
      <c r="G92" s="82" t="s">
        <v>268</v>
      </c>
      <c r="H92" s="85" t="n">
        <v>36336</v>
      </c>
      <c r="I92" s="82" t="s">
        <v>131</v>
      </c>
      <c r="J92" s="82" t="s">
        <v>132</v>
      </c>
      <c r="K92" s="83"/>
      <c r="L92" s="82" t="s">
        <v>133</v>
      </c>
      <c r="M92" s="65"/>
      <c r="N92" s="82" t="str">
        <f aca="false">CONCATENATE(B92,J92)</f>
        <v>338R</v>
      </c>
      <c r="O92" s="82" t="str">
        <f aca="false">CONCATENATE(B92,J92,I92)</f>
        <v>338RBase</v>
      </c>
      <c r="P92" s="82"/>
      <c r="Q92" s="32" t="n">
        <f aca="false">+BA92</f>
        <v>689</v>
      </c>
      <c r="R92" s="32" t="n">
        <f aca="false">+Q92</f>
        <v>689</v>
      </c>
      <c r="S92" s="32"/>
      <c r="T92" s="88" t="n">
        <v>37147</v>
      </c>
      <c r="U92" s="88"/>
      <c r="V92" s="89" t="n">
        <v>689</v>
      </c>
      <c r="W92" s="88" t="n">
        <f aca="false">V92</f>
        <v>689</v>
      </c>
      <c r="X92" s="88" t="n">
        <f aca="false">W92</f>
        <v>689</v>
      </c>
      <c r="Y92" s="88" t="n">
        <f aca="false">X92</f>
        <v>689</v>
      </c>
      <c r="Z92" s="88" t="n">
        <f aca="false">Y92</f>
        <v>689</v>
      </c>
      <c r="AA92" s="88" t="n">
        <f aca="false">Z92</f>
        <v>689</v>
      </c>
      <c r="AB92" s="88" t="n">
        <f aca="false">AA92</f>
        <v>689</v>
      </c>
      <c r="AC92" s="88" t="n">
        <f aca="false">AB92</f>
        <v>689</v>
      </c>
      <c r="AD92" s="88" t="n">
        <f aca="false">AC92</f>
        <v>689</v>
      </c>
      <c r="AE92" s="88" t="n">
        <f aca="false">AD92</f>
        <v>689</v>
      </c>
      <c r="AF92" s="88" t="n">
        <f aca="false">AE92</f>
        <v>689</v>
      </c>
      <c r="AG92" s="88" t="n">
        <f aca="false">AF92</f>
        <v>689</v>
      </c>
      <c r="AH92" s="88" t="n">
        <f aca="false">AG92</f>
        <v>689</v>
      </c>
      <c r="AI92" s="88" t="n">
        <f aca="false">AH92</f>
        <v>689</v>
      </c>
      <c r="AJ92" s="88" t="n">
        <f aca="false">AI92</f>
        <v>689</v>
      </c>
      <c r="AK92" s="88" t="n">
        <f aca="false">AJ92</f>
        <v>689</v>
      </c>
      <c r="AL92" s="88" t="n">
        <f aca="false">AK92</f>
        <v>689</v>
      </c>
      <c r="AM92" s="88" t="n">
        <f aca="false">AL92</f>
        <v>689</v>
      </c>
      <c r="AN92" s="88" t="n">
        <f aca="false">AM92</f>
        <v>689</v>
      </c>
      <c r="AO92" s="88" t="n">
        <f aca="false">AN92</f>
        <v>689</v>
      </c>
      <c r="AP92" s="88" t="n">
        <f aca="false">AO92</f>
        <v>689</v>
      </c>
      <c r="AQ92" s="88" t="n">
        <f aca="false">AP92</f>
        <v>689</v>
      </c>
      <c r="AR92" s="88" t="n">
        <f aca="false">AQ92</f>
        <v>689</v>
      </c>
      <c r="AS92" s="88" t="n">
        <f aca="false">AR92</f>
        <v>689</v>
      </c>
      <c r="AT92" s="88" t="n">
        <f aca="false">AS92</f>
        <v>689</v>
      </c>
      <c r="AU92" s="88" t="n">
        <f aca="false">AT92</f>
        <v>689</v>
      </c>
      <c r="AV92" s="88" t="n">
        <f aca="false">AU92</f>
        <v>689</v>
      </c>
      <c r="AW92" s="88" t="n">
        <f aca="false">AV92</f>
        <v>689</v>
      </c>
      <c r="AX92" s="88" t="n">
        <f aca="false">AW92</f>
        <v>689</v>
      </c>
      <c r="AY92" s="88"/>
      <c r="AZ92" s="88" t="n">
        <f aca="false">SUM(V92:AX92)</f>
        <v>19981</v>
      </c>
      <c r="BA92" s="88" t="n">
        <f aca="false">+AZ92/29</f>
        <v>689</v>
      </c>
      <c r="BB92" s="88" t="n">
        <f aca="false">MAX(V92:AX92)</f>
        <v>689</v>
      </c>
      <c r="BC92" s="88"/>
      <c r="BD92" s="32"/>
      <c r="BE92" s="82"/>
      <c r="BF92" s="82"/>
      <c r="BG92" s="82"/>
      <c r="BH92" s="82"/>
      <c r="BI92" s="82"/>
      <c r="BJ92" s="82"/>
      <c r="BK92" s="82"/>
      <c r="BL92" s="82"/>
      <c r="BM92" s="90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4"/>
      <c r="HG92" s="82"/>
      <c r="HH92" s="84"/>
      <c r="HI92" s="82"/>
      <c r="HJ92" s="32" t="n">
        <f aca="false">SUM(BE92:HI92)-V92</f>
        <v>-689</v>
      </c>
      <c r="HK92" s="136" t="s">
        <v>273</v>
      </c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5.75" hidden="false" customHeight="false" outlineLevel="0" collapsed="false">
      <c r="A93" s="82" t="s">
        <v>274</v>
      </c>
      <c r="B93" s="83" t="n">
        <v>44</v>
      </c>
      <c r="C93" s="82"/>
      <c r="D93" s="23" t="n">
        <v>8</v>
      </c>
      <c r="E93" s="82" t="n">
        <v>7</v>
      </c>
      <c r="F93" s="82" t="s">
        <v>274</v>
      </c>
      <c r="G93" s="82" t="s">
        <v>268</v>
      </c>
      <c r="H93" s="85" t="n">
        <v>36336</v>
      </c>
      <c r="I93" s="82" t="s">
        <v>131</v>
      </c>
      <c r="J93" s="82" t="s">
        <v>132</v>
      </c>
      <c r="K93" s="83"/>
      <c r="L93" s="82" t="s">
        <v>133</v>
      </c>
      <c r="M93" s="65"/>
      <c r="N93" s="82" t="str">
        <f aca="false">CONCATENATE(B93,J93)</f>
        <v>44R</v>
      </c>
      <c r="O93" s="82" t="str">
        <f aca="false">CONCATENATE(B93,J93,I93)</f>
        <v>44RBase</v>
      </c>
      <c r="P93" s="82"/>
      <c r="Q93" s="32" t="n">
        <f aca="false">+BA93</f>
        <v>69</v>
      </c>
      <c r="R93" s="32" t="n">
        <f aca="false">+Q93</f>
        <v>69</v>
      </c>
      <c r="S93" s="32"/>
      <c r="T93" s="88" t="n">
        <v>37147</v>
      </c>
      <c r="U93" s="88"/>
      <c r="V93" s="89" t="n">
        <v>69</v>
      </c>
      <c r="W93" s="88" t="n">
        <f aca="false">V93</f>
        <v>69</v>
      </c>
      <c r="X93" s="88" t="n">
        <f aca="false">W93</f>
        <v>69</v>
      </c>
      <c r="Y93" s="88" t="n">
        <f aca="false">X93</f>
        <v>69</v>
      </c>
      <c r="Z93" s="88" t="n">
        <f aca="false">Y93</f>
        <v>69</v>
      </c>
      <c r="AA93" s="88" t="n">
        <f aca="false">Z93</f>
        <v>69</v>
      </c>
      <c r="AB93" s="88" t="n">
        <f aca="false">AA93</f>
        <v>69</v>
      </c>
      <c r="AC93" s="88" t="n">
        <f aca="false">AB93</f>
        <v>69</v>
      </c>
      <c r="AD93" s="88" t="n">
        <f aca="false">AC93</f>
        <v>69</v>
      </c>
      <c r="AE93" s="88" t="n">
        <f aca="false">AD93</f>
        <v>69</v>
      </c>
      <c r="AF93" s="88" t="n">
        <f aca="false">AE93</f>
        <v>69</v>
      </c>
      <c r="AG93" s="88" t="n">
        <f aca="false">AF93</f>
        <v>69</v>
      </c>
      <c r="AH93" s="88" t="n">
        <f aca="false">AG93</f>
        <v>69</v>
      </c>
      <c r="AI93" s="88" t="n">
        <f aca="false">AH93</f>
        <v>69</v>
      </c>
      <c r="AJ93" s="88" t="n">
        <f aca="false">AI93</f>
        <v>69</v>
      </c>
      <c r="AK93" s="88" t="n">
        <f aca="false">AJ93</f>
        <v>69</v>
      </c>
      <c r="AL93" s="88" t="n">
        <f aca="false">AK93</f>
        <v>69</v>
      </c>
      <c r="AM93" s="88" t="n">
        <f aca="false">AL93</f>
        <v>69</v>
      </c>
      <c r="AN93" s="88" t="n">
        <f aca="false">AM93</f>
        <v>69</v>
      </c>
      <c r="AO93" s="88" t="n">
        <f aca="false">AN93</f>
        <v>69</v>
      </c>
      <c r="AP93" s="88" t="n">
        <f aca="false">AO93</f>
        <v>69</v>
      </c>
      <c r="AQ93" s="88" t="n">
        <f aca="false">AP93</f>
        <v>69</v>
      </c>
      <c r="AR93" s="88" t="n">
        <f aca="false">AQ93</f>
        <v>69</v>
      </c>
      <c r="AS93" s="88" t="n">
        <f aca="false">AR93</f>
        <v>69</v>
      </c>
      <c r="AT93" s="88" t="n">
        <f aca="false">AS93</f>
        <v>69</v>
      </c>
      <c r="AU93" s="88" t="n">
        <f aca="false">AT93</f>
        <v>69</v>
      </c>
      <c r="AV93" s="88" t="n">
        <f aca="false">AU93</f>
        <v>69</v>
      </c>
      <c r="AW93" s="88" t="n">
        <f aca="false">AV93</f>
        <v>69</v>
      </c>
      <c r="AX93" s="88" t="n">
        <f aca="false">AW93</f>
        <v>69</v>
      </c>
      <c r="AY93" s="88"/>
      <c r="AZ93" s="88" t="n">
        <f aca="false">SUM(V93:AX93)</f>
        <v>2001</v>
      </c>
      <c r="BA93" s="88" t="n">
        <f aca="false">+AZ93/29</f>
        <v>69</v>
      </c>
      <c r="BB93" s="88" t="n">
        <f aca="false">MAX(V93:AX93)</f>
        <v>69</v>
      </c>
      <c r="BC93" s="88"/>
      <c r="BD93" s="32"/>
      <c r="BE93" s="82"/>
      <c r="BF93" s="82"/>
      <c r="BG93" s="82"/>
      <c r="BH93" s="82"/>
      <c r="BI93" s="82"/>
      <c r="BJ93" s="82"/>
      <c r="BK93" s="82"/>
      <c r="BL93" s="82"/>
      <c r="BM93" s="90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 t="n">
        <v>69</v>
      </c>
      <c r="GI93" s="82" t="s">
        <v>275</v>
      </c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4"/>
      <c r="HG93" s="82"/>
      <c r="HH93" s="84"/>
      <c r="HI93" s="82"/>
      <c r="HJ93" s="32" t="n">
        <f aca="false">SUM(BE93:HI93)-V93</f>
        <v>0</v>
      </c>
      <c r="HK93" s="3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5.75" hidden="false" customHeight="false" outlineLevel="0" collapsed="false">
      <c r="A94" s="82" t="s">
        <v>276</v>
      </c>
      <c r="B94" s="83" t="n">
        <v>6</v>
      </c>
      <c r="C94" s="82"/>
      <c r="D94" s="23" t="n">
        <v>40</v>
      </c>
      <c r="E94" s="82" t="n">
        <v>8</v>
      </c>
      <c r="F94" s="82" t="s">
        <v>276</v>
      </c>
      <c r="G94" s="82" t="s">
        <v>268</v>
      </c>
      <c r="H94" s="85" t="n">
        <v>36336</v>
      </c>
      <c r="I94" s="82" t="s">
        <v>131</v>
      </c>
      <c r="J94" s="82" t="s">
        <v>132</v>
      </c>
      <c r="K94" s="83"/>
      <c r="L94" s="82" t="s">
        <v>133</v>
      </c>
      <c r="M94" s="82"/>
      <c r="N94" s="82" t="str">
        <f aca="false">CONCATENATE(B94,J94)</f>
        <v>6R</v>
      </c>
      <c r="O94" s="82" t="str">
        <f aca="false">CONCATENATE(B94,J94,I94)</f>
        <v>6RBase</v>
      </c>
      <c r="P94" s="82"/>
      <c r="Q94" s="32" t="n">
        <f aca="false">+BA94</f>
        <v>69</v>
      </c>
      <c r="R94" s="32" t="n">
        <f aca="false">+Q94</f>
        <v>69</v>
      </c>
      <c r="S94" s="32"/>
      <c r="T94" s="88" t="n">
        <v>37147</v>
      </c>
      <c r="U94" s="88"/>
      <c r="V94" s="89" t="n">
        <v>69</v>
      </c>
      <c r="W94" s="88" t="n">
        <f aca="false">V94</f>
        <v>69</v>
      </c>
      <c r="X94" s="88" t="n">
        <f aca="false">W94</f>
        <v>69</v>
      </c>
      <c r="Y94" s="88" t="n">
        <f aca="false">X94</f>
        <v>69</v>
      </c>
      <c r="Z94" s="88" t="n">
        <f aca="false">Y94</f>
        <v>69</v>
      </c>
      <c r="AA94" s="88" t="n">
        <f aca="false">Z94</f>
        <v>69</v>
      </c>
      <c r="AB94" s="88" t="n">
        <f aca="false">AA94</f>
        <v>69</v>
      </c>
      <c r="AC94" s="88" t="n">
        <f aca="false">AB94</f>
        <v>69</v>
      </c>
      <c r="AD94" s="88" t="n">
        <f aca="false">AC94</f>
        <v>69</v>
      </c>
      <c r="AE94" s="88" t="n">
        <f aca="false">AD94</f>
        <v>69</v>
      </c>
      <c r="AF94" s="88" t="n">
        <f aca="false">AE94</f>
        <v>69</v>
      </c>
      <c r="AG94" s="88" t="n">
        <f aca="false">AF94</f>
        <v>69</v>
      </c>
      <c r="AH94" s="88" t="n">
        <f aca="false">AG94</f>
        <v>69</v>
      </c>
      <c r="AI94" s="88" t="n">
        <f aca="false">AH94</f>
        <v>69</v>
      </c>
      <c r="AJ94" s="88" t="n">
        <f aca="false">AI94</f>
        <v>69</v>
      </c>
      <c r="AK94" s="88" t="n">
        <f aca="false">AJ94</f>
        <v>69</v>
      </c>
      <c r="AL94" s="88" t="n">
        <f aca="false">AK94</f>
        <v>69</v>
      </c>
      <c r="AM94" s="88" t="n">
        <f aca="false">AL94</f>
        <v>69</v>
      </c>
      <c r="AN94" s="88" t="n">
        <f aca="false">AM94</f>
        <v>69</v>
      </c>
      <c r="AO94" s="88" t="n">
        <f aca="false">AN94</f>
        <v>69</v>
      </c>
      <c r="AP94" s="88" t="n">
        <f aca="false">AO94</f>
        <v>69</v>
      </c>
      <c r="AQ94" s="88" t="n">
        <f aca="false">AP94</f>
        <v>69</v>
      </c>
      <c r="AR94" s="88" t="n">
        <f aca="false">AQ94</f>
        <v>69</v>
      </c>
      <c r="AS94" s="88" t="n">
        <f aca="false">AR94</f>
        <v>69</v>
      </c>
      <c r="AT94" s="88" t="n">
        <f aca="false">AS94</f>
        <v>69</v>
      </c>
      <c r="AU94" s="88" t="n">
        <f aca="false">AT94</f>
        <v>69</v>
      </c>
      <c r="AV94" s="88" t="n">
        <f aca="false">AU94</f>
        <v>69</v>
      </c>
      <c r="AW94" s="88" t="n">
        <f aca="false">AV94</f>
        <v>69</v>
      </c>
      <c r="AX94" s="88" t="n">
        <f aca="false">AW94</f>
        <v>69</v>
      </c>
      <c r="AY94" s="88"/>
      <c r="AZ94" s="88" t="n">
        <f aca="false">SUM(V94:AX94)</f>
        <v>2001</v>
      </c>
      <c r="BA94" s="88" t="n">
        <f aca="false">+AZ94/29</f>
        <v>69</v>
      </c>
      <c r="BB94" s="88" t="n">
        <f aca="false">MAX(V94:AX94)</f>
        <v>69</v>
      </c>
      <c r="BC94" s="88"/>
      <c r="BD94" s="32"/>
      <c r="BE94" s="82"/>
      <c r="BF94" s="82"/>
      <c r="BG94" s="82"/>
      <c r="BH94" s="82"/>
      <c r="BI94" s="82"/>
      <c r="BJ94" s="82"/>
      <c r="BK94" s="82"/>
      <c r="BL94" s="82"/>
      <c r="BM94" s="90"/>
      <c r="BN94" s="82"/>
      <c r="BO94" s="82"/>
      <c r="BP94" s="82"/>
      <c r="BQ94" s="82"/>
      <c r="BR94" s="82"/>
      <c r="BS94" s="82"/>
      <c r="BT94" s="82"/>
      <c r="BU94" s="82"/>
      <c r="BV94" s="82"/>
      <c r="BW94" s="82" t="s">
        <v>277</v>
      </c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 t="n">
        <v>69</v>
      </c>
      <c r="DA94" s="82" t="s">
        <v>278</v>
      </c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4"/>
      <c r="HG94" s="82"/>
      <c r="HH94" s="84"/>
      <c r="HI94" s="82"/>
      <c r="HJ94" s="32" t="n">
        <f aca="false">SUM(BE94:HI94)-V94</f>
        <v>0</v>
      </c>
      <c r="HK94" s="3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5.75" hidden="false" customHeight="false" outlineLevel="0" collapsed="false">
      <c r="A95" s="82" t="s">
        <v>279</v>
      </c>
      <c r="B95" s="83" t="n">
        <v>48</v>
      </c>
      <c r="C95" s="82"/>
      <c r="D95" s="23" t="n">
        <v>39</v>
      </c>
      <c r="E95" s="82" t="n">
        <v>8</v>
      </c>
      <c r="F95" s="82" t="s">
        <v>279</v>
      </c>
      <c r="G95" s="82" t="s">
        <v>268</v>
      </c>
      <c r="H95" s="85" t="n">
        <v>36336</v>
      </c>
      <c r="I95" s="82" t="s">
        <v>131</v>
      </c>
      <c r="J95" s="82" t="s">
        <v>132</v>
      </c>
      <c r="K95" s="83"/>
      <c r="L95" s="82" t="s">
        <v>133</v>
      </c>
      <c r="M95" s="82"/>
      <c r="N95" s="82" t="str">
        <f aca="false">CONCATENATE(B95,J95)</f>
        <v>48R</v>
      </c>
      <c r="O95" s="82" t="str">
        <f aca="false">CONCATENATE(B95,J95,I95)</f>
        <v>48RBase</v>
      </c>
      <c r="P95" s="82"/>
      <c r="Q95" s="32" t="n">
        <f aca="false">+BA95</f>
        <v>69</v>
      </c>
      <c r="R95" s="32" t="n">
        <f aca="false">+Q95</f>
        <v>69</v>
      </c>
      <c r="S95" s="32"/>
      <c r="T95" s="88" t="n">
        <v>37147</v>
      </c>
      <c r="U95" s="88"/>
      <c r="V95" s="89" t="n">
        <v>69</v>
      </c>
      <c r="W95" s="88" t="n">
        <f aca="false">V95</f>
        <v>69</v>
      </c>
      <c r="X95" s="88" t="n">
        <f aca="false">W95</f>
        <v>69</v>
      </c>
      <c r="Y95" s="88" t="n">
        <f aca="false">X95</f>
        <v>69</v>
      </c>
      <c r="Z95" s="88" t="n">
        <f aca="false">Y95</f>
        <v>69</v>
      </c>
      <c r="AA95" s="88" t="n">
        <f aca="false">Z95</f>
        <v>69</v>
      </c>
      <c r="AB95" s="88" t="n">
        <f aca="false">AA95</f>
        <v>69</v>
      </c>
      <c r="AC95" s="88" t="n">
        <f aca="false">AB95</f>
        <v>69</v>
      </c>
      <c r="AD95" s="88" t="n">
        <f aca="false">AC95</f>
        <v>69</v>
      </c>
      <c r="AE95" s="88" t="n">
        <f aca="false">AD95</f>
        <v>69</v>
      </c>
      <c r="AF95" s="88" t="n">
        <f aca="false">AE95</f>
        <v>69</v>
      </c>
      <c r="AG95" s="88" t="n">
        <f aca="false">AF95</f>
        <v>69</v>
      </c>
      <c r="AH95" s="88" t="n">
        <f aca="false">AG95</f>
        <v>69</v>
      </c>
      <c r="AI95" s="88" t="n">
        <f aca="false">AH95</f>
        <v>69</v>
      </c>
      <c r="AJ95" s="88" t="n">
        <f aca="false">AI95</f>
        <v>69</v>
      </c>
      <c r="AK95" s="88" t="n">
        <f aca="false">AJ95</f>
        <v>69</v>
      </c>
      <c r="AL95" s="88" t="n">
        <f aca="false">AK95</f>
        <v>69</v>
      </c>
      <c r="AM95" s="88" t="n">
        <f aca="false">AL95</f>
        <v>69</v>
      </c>
      <c r="AN95" s="88" t="n">
        <f aca="false">AM95</f>
        <v>69</v>
      </c>
      <c r="AO95" s="88" t="n">
        <f aca="false">AN95</f>
        <v>69</v>
      </c>
      <c r="AP95" s="88" t="n">
        <f aca="false">AO95</f>
        <v>69</v>
      </c>
      <c r="AQ95" s="88" t="n">
        <f aca="false">AP95</f>
        <v>69</v>
      </c>
      <c r="AR95" s="88" t="n">
        <f aca="false">AQ95</f>
        <v>69</v>
      </c>
      <c r="AS95" s="88" t="n">
        <f aca="false">AR95</f>
        <v>69</v>
      </c>
      <c r="AT95" s="88" t="n">
        <f aca="false">AS95</f>
        <v>69</v>
      </c>
      <c r="AU95" s="88" t="n">
        <f aca="false">AT95</f>
        <v>69</v>
      </c>
      <c r="AV95" s="88" t="n">
        <f aca="false">AU95</f>
        <v>69</v>
      </c>
      <c r="AW95" s="88" t="n">
        <f aca="false">AV95</f>
        <v>69</v>
      </c>
      <c r="AX95" s="88" t="n">
        <f aca="false">AW95</f>
        <v>69</v>
      </c>
      <c r="AY95" s="88"/>
      <c r="AZ95" s="88" t="n">
        <f aca="false">SUM(V95:AX95)</f>
        <v>2001</v>
      </c>
      <c r="BA95" s="88" t="n">
        <f aca="false">+AZ95/29</f>
        <v>69</v>
      </c>
      <c r="BB95" s="88" t="n">
        <f aca="false">MAX(V95:AX95)</f>
        <v>69</v>
      </c>
      <c r="BC95" s="88"/>
      <c r="BD95" s="32"/>
      <c r="BE95" s="82"/>
      <c r="BF95" s="82"/>
      <c r="BG95" s="82"/>
      <c r="BH95" s="82"/>
      <c r="BI95" s="82"/>
      <c r="BJ95" s="82"/>
      <c r="BK95" s="82"/>
      <c r="BL95" s="82"/>
      <c r="BM95" s="90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 t="n">
        <v>69</v>
      </c>
      <c r="DA95" s="82" t="s">
        <v>280</v>
      </c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4"/>
      <c r="HG95" s="82"/>
      <c r="HH95" s="84"/>
      <c r="HI95" s="82"/>
      <c r="HJ95" s="32" t="n">
        <f aca="false">SUM(BE95:HI95)-V95</f>
        <v>0</v>
      </c>
      <c r="HK95" s="3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5.75" hidden="false" customHeight="false" outlineLevel="0" collapsed="false">
      <c r="A96" s="82" t="s">
        <v>281</v>
      </c>
      <c r="B96" s="83" t="n">
        <v>24</v>
      </c>
      <c r="C96" s="82"/>
      <c r="D96" s="23" t="n">
        <v>35</v>
      </c>
      <c r="E96" s="82" t="n">
        <v>8</v>
      </c>
      <c r="F96" s="82" t="s">
        <v>134</v>
      </c>
      <c r="G96" s="82" t="s">
        <v>152</v>
      </c>
      <c r="H96" s="85" t="n">
        <v>36459</v>
      </c>
      <c r="I96" s="82" t="s">
        <v>131</v>
      </c>
      <c r="J96" s="82" t="s">
        <v>132</v>
      </c>
      <c r="K96" s="83"/>
      <c r="L96" s="82" t="s">
        <v>133</v>
      </c>
      <c r="M96" s="65"/>
      <c r="N96" s="82" t="str">
        <f aca="false">CONCATENATE(B96,J96)</f>
        <v>24R</v>
      </c>
      <c r="O96" s="82" t="str">
        <f aca="false">CONCATENATE(B96,J96,I96)</f>
        <v>24RBase</v>
      </c>
      <c r="P96" s="82"/>
      <c r="Q96" s="32" t="n">
        <f aca="false">+BA96</f>
        <v>2253</v>
      </c>
      <c r="R96" s="32" t="n">
        <f aca="false">+Q96</f>
        <v>2253</v>
      </c>
      <c r="S96" s="32"/>
      <c r="T96" s="88" t="n">
        <v>37147</v>
      </c>
      <c r="U96" s="88"/>
      <c r="V96" s="89" t="n">
        <f aca="false">1834+419</f>
        <v>2253</v>
      </c>
      <c r="W96" s="88" t="n">
        <f aca="false">V96</f>
        <v>2253</v>
      </c>
      <c r="X96" s="88" t="n">
        <f aca="false">W96</f>
        <v>2253</v>
      </c>
      <c r="Y96" s="88" t="n">
        <f aca="false">X96</f>
        <v>2253</v>
      </c>
      <c r="Z96" s="88" t="n">
        <f aca="false">Y96</f>
        <v>2253</v>
      </c>
      <c r="AA96" s="88" t="n">
        <f aca="false">Z96</f>
        <v>2253</v>
      </c>
      <c r="AB96" s="88" t="n">
        <f aca="false">AA96</f>
        <v>2253</v>
      </c>
      <c r="AC96" s="88" t="n">
        <f aca="false">AB96</f>
        <v>2253</v>
      </c>
      <c r="AD96" s="88" t="n">
        <f aca="false">AC96</f>
        <v>2253</v>
      </c>
      <c r="AE96" s="88" t="n">
        <f aca="false">AD96</f>
        <v>2253</v>
      </c>
      <c r="AF96" s="88" t="n">
        <f aca="false">AE96</f>
        <v>2253</v>
      </c>
      <c r="AG96" s="88" t="n">
        <f aca="false">AF96</f>
        <v>2253</v>
      </c>
      <c r="AH96" s="88" t="n">
        <f aca="false">AG96</f>
        <v>2253</v>
      </c>
      <c r="AI96" s="88" t="n">
        <f aca="false">AH96</f>
        <v>2253</v>
      </c>
      <c r="AJ96" s="88" t="n">
        <f aca="false">AI96</f>
        <v>2253</v>
      </c>
      <c r="AK96" s="88" t="n">
        <f aca="false">AJ96</f>
        <v>2253</v>
      </c>
      <c r="AL96" s="88" t="n">
        <f aca="false">AK96</f>
        <v>2253</v>
      </c>
      <c r="AM96" s="88" t="n">
        <f aca="false">AL96</f>
        <v>2253</v>
      </c>
      <c r="AN96" s="88" t="n">
        <f aca="false">AM96</f>
        <v>2253</v>
      </c>
      <c r="AO96" s="88" t="n">
        <f aca="false">AN96</f>
        <v>2253</v>
      </c>
      <c r="AP96" s="88" t="n">
        <f aca="false">AO96</f>
        <v>2253</v>
      </c>
      <c r="AQ96" s="88" t="n">
        <f aca="false">AP96</f>
        <v>2253</v>
      </c>
      <c r="AR96" s="88" t="n">
        <f aca="false">AQ96</f>
        <v>2253</v>
      </c>
      <c r="AS96" s="88" t="n">
        <f aca="false">AR96</f>
        <v>2253</v>
      </c>
      <c r="AT96" s="88" t="n">
        <f aca="false">AS96</f>
        <v>2253</v>
      </c>
      <c r="AU96" s="88" t="n">
        <f aca="false">AT96</f>
        <v>2253</v>
      </c>
      <c r="AV96" s="88" t="n">
        <f aca="false">AU96</f>
        <v>2253</v>
      </c>
      <c r="AW96" s="88" t="n">
        <f aca="false">AV96</f>
        <v>2253</v>
      </c>
      <c r="AX96" s="88" t="n">
        <f aca="false">AW96</f>
        <v>2253</v>
      </c>
      <c r="AY96" s="88"/>
      <c r="AZ96" s="88" t="n">
        <f aca="false">SUM(V96:AX96)</f>
        <v>65337</v>
      </c>
      <c r="BA96" s="88" t="n">
        <f aca="false">+AZ96/29</f>
        <v>2253</v>
      </c>
      <c r="BB96" s="88" t="n">
        <f aca="false">MAX(V96:AX96)</f>
        <v>2253</v>
      </c>
      <c r="BC96" s="88"/>
      <c r="BD96" s="32"/>
      <c r="BE96" s="82"/>
      <c r="BF96" s="82"/>
      <c r="BG96" s="82"/>
      <c r="BH96" s="82"/>
      <c r="BI96" s="82"/>
      <c r="BJ96" s="82"/>
      <c r="BK96" s="82"/>
      <c r="BL96" s="82"/>
      <c r="BM96" s="90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 t="n">
        <v>2253</v>
      </c>
      <c r="CY96" s="82" t="s">
        <v>282</v>
      </c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 t="s">
        <v>186</v>
      </c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4"/>
      <c r="HG96" s="82"/>
      <c r="HH96" s="84"/>
      <c r="HI96" s="82"/>
      <c r="HJ96" s="32" t="n">
        <f aca="false">SUM(BE96:HI96)-V96</f>
        <v>0</v>
      </c>
      <c r="HK96" s="3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5.75" hidden="false" customHeight="false" outlineLevel="0" collapsed="false">
      <c r="A97" s="82" t="s">
        <v>281</v>
      </c>
      <c r="B97" s="83" t="n">
        <v>24</v>
      </c>
      <c r="C97" s="82"/>
      <c r="D97" s="23" t="n">
        <v>35</v>
      </c>
      <c r="E97" s="82" t="n">
        <v>8</v>
      </c>
      <c r="F97" s="82" t="s">
        <v>155</v>
      </c>
      <c r="G97" s="82" t="s">
        <v>152</v>
      </c>
      <c r="H97" s="85" t="n">
        <v>36459</v>
      </c>
      <c r="I97" s="82" t="s">
        <v>131</v>
      </c>
      <c r="J97" s="82" t="s">
        <v>132</v>
      </c>
      <c r="K97" s="83"/>
      <c r="L97" s="82" t="s">
        <v>133</v>
      </c>
      <c r="M97" s="65"/>
      <c r="N97" s="82" t="str">
        <f aca="false">CONCATENATE(B97,J97)</f>
        <v>24R</v>
      </c>
      <c r="O97" s="82" t="str">
        <f aca="false">CONCATENATE(B97,J97,I97)</f>
        <v>24RBase</v>
      </c>
      <c r="P97" s="82"/>
      <c r="Q97" s="32" t="n">
        <f aca="false">+BA97</f>
        <v>2622</v>
      </c>
      <c r="R97" s="32" t="n">
        <f aca="false">+Q97</f>
        <v>2622</v>
      </c>
      <c r="S97" s="32"/>
      <c r="T97" s="88" t="n">
        <v>37147</v>
      </c>
      <c r="U97" s="88"/>
      <c r="V97" s="89" t="n">
        <v>2622</v>
      </c>
      <c r="W97" s="88" t="n">
        <f aca="false">V97</f>
        <v>2622</v>
      </c>
      <c r="X97" s="88" t="n">
        <f aca="false">W97</f>
        <v>2622</v>
      </c>
      <c r="Y97" s="88" t="n">
        <f aca="false">X97</f>
        <v>2622</v>
      </c>
      <c r="Z97" s="88" t="n">
        <f aca="false">Y97</f>
        <v>2622</v>
      </c>
      <c r="AA97" s="88" t="n">
        <f aca="false">Z97</f>
        <v>2622</v>
      </c>
      <c r="AB97" s="88" t="n">
        <f aca="false">AA97</f>
        <v>2622</v>
      </c>
      <c r="AC97" s="88" t="n">
        <f aca="false">AB97</f>
        <v>2622</v>
      </c>
      <c r="AD97" s="88" t="n">
        <f aca="false">AC97</f>
        <v>2622</v>
      </c>
      <c r="AE97" s="88" t="n">
        <f aca="false">AD97</f>
        <v>2622</v>
      </c>
      <c r="AF97" s="88" t="n">
        <f aca="false">AE97</f>
        <v>2622</v>
      </c>
      <c r="AG97" s="88" t="n">
        <f aca="false">AF97</f>
        <v>2622</v>
      </c>
      <c r="AH97" s="88" t="n">
        <f aca="false">AG97</f>
        <v>2622</v>
      </c>
      <c r="AI97" s="88" t="n">
        <f aca="false">AH97</f>
        <v>2622</v>
      </c>
      <c r="AJ97" s="88" t="n">
        <f aca="false">AI97</f>
        <v>2622</v>
      </c>
      <c r="AK97" s="88" t="n">
        <f aca="false">AJ97</f>
        <v>2622</v>
      </c>
      <c r="AL97" s="88" t="n">
        <f aca="false">AK97</f>
        <v>2622</v>
      </c>
      <c r="AM97" s="88" t="n">
        <f aca="false">AL97</f>
        <v>2622</v>
      </c>
      <c r="AN97" s="88" t="n">
        <f aca="false">AM97</f>
        <v>2622</v>
      </c>
      <c r="AO97" s="88" t="n">
        <f aca="false">AN97</f>
        <v>2622</v>
      </c>
      <c r="AP97" s="88" t="n">
        <f aca="false">AO97</f>
        <v>2622</v>
      </c>
      <c r="AQ97" s="88" t="n">
        <f aca="false">AP97</f>
        <v>2622</v>
      </c>
      <c r="AR97" s="88" t="n">
        <f aca="false">AQ97</f>
        <v>2622</v>
      </c>
      <c r="AS97" s="88" t="n">
        <f aca="false">AR97</f>
        <v>2622</v>
      </c>
      <c r="AT97" s="88" t="n">
        <f aca="false">AS97</f>
        <v>2622</v>
      </c>
      <c r="AU97" s="88" t="n">
        <f aca="false">AT97</f>
        <v>2622</v>
      </c>
      <c r="AV97" s="88" t="n">
        <f aca="false">AU97</f>
        <v>2622</v>
      </c>
      <c r="AW97" s="88" t="n">
        <f aca="false">AV97</f>
        <v>2622</v>
      </c>
      <c r="AX97" s="88" t="n">
        <f aca="false">AW97</f>
        <v>2622</v>
      </c>
      <c r="AY97" s="88"/>
      <c r="AZ97" s="88" t="n">
        <f aca="false">SUM(V97:AX97)</f>
        <v>76038</v>
      </c>
      <c r="BA97" s="88" t="n">
        <f aca="false">+AZ97/29</f>
        <v>2622</v>
      </c>
      <c r="BB97" s="88" t="n">
        <f aca="false">MAX(V97:AX97)</f>
        <v>2622</v>
      </c>
      <c r="BC97" s="88"/>
      <c r="BD97" s="32"/>
      <c r="BE97" s="82"/>
      <c r="BF97" s="82"/>
      <c r="BG97" s="82"/>
      <c r="BH97" s="82"/>
      <c r="BI97" s="82"/>
      <c r="BJ97" s="82"/>
      <c r="BK97" s="82"/>
      <c r="BL97" s="82"/>
      <c r="BM97" s="90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 t="n">
        <v>2622</v>
      </c>
      <c r="CY97" s="82" t="s">
        <v>283</v>
      </c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4"/>
      <c r="HG97" s="82"/>
      <c r="HH97" s="84"/>
      <c r="HI97" s="82"/>
      <c r="HJ97" s="32" t="n">
        <f aca="false">SUM(BE97:HI97)-V97</f>
        <v>0</v>
      </c>
      <c r="HK97" s="3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5.75" hidden="false" customHeight="false" outlineLevel="0" collapsed="false">
      <c r="A98" s="82" t="s">
        <v>281</v>
      </c>
      <c r="B98" s="83" t="n">
        <v>24</v>
      </c>
      <c r="C98" s="82"/>
      <c r="D98" s="23" t="n">
        <v>39</v>
      </c>
      <c r="E98" s="82" t="n">
        <v>8</v>
      </c>
      <c r="F98" s="82" t="s">
        <v>155</v>
      </c>
      <c r="G98" s="82" t="s">
        <v>152</v>
      </c>
      <c r="H98" s="85" t="n">
        <v>36459</v>
      </c>
      <c r="I98" s="82" t="s">
        <v>131</v>
      </c>
      <c r="J98" s="82" t="s">
        <v>132</v>
      </c>
      <c r="K98" s="83"/>
      <c r="L98" s="82" t="s">
        <v>133</v>
      </c>
      <c r="M98" s="65"/>
      <c r="N98" s="82" t="str">
        <f aca="false">CONCATENATE(B98,J98)</f>
        <v>24R</v>
      </c>
      <c r="O98" s="82" t="str">
        <f aca="false">CONCATENATE(B98,J98,I98)</f>
        <v>24RBase</v>
      </c>
      <c r="P98" s="82"/>
      <c r="Q98" s="32" t="n">
        <f aca="false">+BA98</f>
        <v>53</v>
      </c>
      <c r="R98" s="32" t="n">
        <f aca="false">+Q98</f>
        <v>53</v>
      </c>
      <c r="S98" s="32"/>
      <c r="T98" s="88" t="n">
        <v>37147</v>
      </c>
      <c r="U98" s="88"/>
      <c r="V98" s="89" t="n">
        <v>53</v>
      </c>
      <c r="W98" s="88" t="n">
        <f aca="false">V98</f>
        <v>53</v>
      </c>
      <c r="X98" s="88" t="n">
        <f aca="false">W98</f>
        <v>53</v>
      </c>
      <c r="Y98" s="88" t="n">
        <f aca="false">X98</f>
        <v>53</v>
      </c>
      <c r="Z98" s="88" t="n">
        <f aca="false">Y98</f>
        <v>53</v>
      </c>
      <c r="AA98" s="88" t="n">
        <f aca="false">Z98</f>
        <v>53</v>
      </c>
      <c r="AB98" s="88" t="n">
        <f aca="false">AA98</f>
        <v>53</v>
      </c>
      <c r="AC98" s="88" t="n">
        <f aca="false">AB98</f>
        <v>53</v>
      </c>
      <c r="AD98" s="88" t="n">
        <f aca="false">AC98</f>
        <v>53</v>
      </c>
      <c r="AE98" s="88" t="n">
        <f aca="false">AD98</f>
        <v>53</v>
      </c>
      <c r="AF98" s="88" t="n">
        <f aca="false">AE98</f>
        <v>53</v>
      </c>
      <c r="AG98" s="88" t="n">
        <f aca="false">AF98</f>
        <v>53</v>
      </c>
      <c r="AH98" s="88" t="n">
        <f aca="false">AG98</f>
        <v>53</v>
      </c>
      <c r="AI98" s="88" t="n">
        <f aca="false">AH98</f>
        <v>53</v>
      </c>
      <c r="AJ98" s="88" t="n">
        <f aca="false">AI98</f>
        <v>53</v>
      </c>
      <c r="AK98" s="88" t="n">
        <f aca="false">AJ98</f>
        <v>53</v>
      </c>
      <c r="AL98" s="88" t="n">
        <f aca="false">AK98</f>
        <v>53</v>
      </c>
      <c r="AM98" s="88" t="n">
        <f aca="false">AL98</f>
        <v>53</v>
      </c>
      <c r="AN98" s="88" t="n">
        <f aca="false">AM98</f>
        <v>53</v>
      </c>
      <c r="AO98" s="88" t="n">
        <f aca="false">AN98</f>
        <v>53</v>
      </c>
      <c r="AP98" s="88" t="n">
        <f aca="false">AO98</f>
        <v>53</v>
      </c>
      <c r="AQ98" s="88" t="n">
        <f aca="false">AP98</f>
        <v>53</v>
      </c>
      <c r="AR98" s="88" t="n">
        <f aca="false">AQ98</f>
        <v>53</v>
      </c>
      <c r="AS98" s="88" t="n">
        <f aca="false">AR98</f>
        <v>53</v>
      </c>
      <c r="AT98" s="88" t="n">
        <f aca="false">AS98</f>
        <v>53</v>
      </c>
      <c r="AU98" s="88" t="n">
        <f aca="false">AT98</f>
        <v>53</v>
      </c>
      <c r="AV98" s="88" t="n">
        <f aca="false">AU98</f>
        <v>53</v>
      </c>
      <c r="AW98" s="88" t="n">
        <f aca="false">AV98</f>
        <v>53</v>
      </c>
      <c r="AX98" s="88" t="n">
        <f aca="false">AW98</f>
        <v>53</v>
      </c>
      <c r="AY98" s="88"/>
      <c r="AZ98" s="88" t="n">
        <f aca="false">SUM(V98:AX98)</f>
        <v>1537</v>
      </c>
      <c r="BA98" s="88" t="n">
        <f aca="false">+AZ98/29</f>
        <v>53</v>
      </c>
      <c r="BB98" s="88" t="n">
        <f aca="false">MAX(V98:AX98)</f>
        <v>53</v>
      </c>
      <c r="BC98" s="88"/>
      <c r="BD98" s="32"/>
      <c r="BE98" s="82"/>
      <c r="BF98" s="82"/>
      <c r="BG98" s="82"/>
      <c r="BH98" s="82"/>
      <c r="BI98" s="82"/>
      <c r="BJ98" s="82"/>
      <c r="BK98" s="82"/>
      <c r="BL98" s="82"/>
      <c r="BM98" s="90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 t="n">
        <v>53</v>
      </c>
      <c r="DA98" s="82" t="s">
        <v>284</v>
      </c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4"/>
      <c r="HG98" s="82"/>
      <c r="HH98" s="84"/>
      <c r="HI98" s="82"/>
      <c r="HJ98" s="32" t="n">
        <f aca="false">SUM(BE98:HI98)-V98</f>
        <v>0</v>
      </c>
      <c r="HK98" s="3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5.75" hidden="false" customHeight="false" outlineLevel="0" collapsed="false">
      <c r="A99" s="82" t="s">
        <v>281</v>
      </c>
      <c r="B99" s="83" t="n">
        <v>24</v>
      </c>
      <c r="C99" s="82"/>
      <c r="D99" s="23" t="n">
        <v>35</v>
      </c>
      <c r="E99" s="82" t="n">
        <v>8</v>
      </c>
      <c r="F99" s="82" t="s">
        <v>285</v>
      </c>
      <c r="G99" s="82" t="s">
        <v>159</v>
      </c>
      <c r="H99" s="85" t="n">
        <v>36459</v>
      </c>
      <c r="I99" s="82" t="s">
        <v>131</v>
      </c>
      <c r="J99" s="82" t="s">
        <v>146</v>
      </c>
      <c r="K99" s="83"/>
      <c r="L99" s="82" t="s">
        <v>133</v>
      </c>
      <c r="M99" s="82"/>
      <c r="N99" s="82" t="str">
        <f aca="false">CONCATENATE(B99,J99)</f>
        <v>24W</v>
      </c>
      <c r="O99" s="82" t="str">
        <f aca="false">CONCATENATE(B99,J99,I99)</f>
        <v>24WBase</v>
      </c>
      <c r="P99" s="82"/>
      <c r="Q99" s="32" t="n">
        <f aca="false">+BA99</f>
        <v>1400</v>
      </c>
      <c r="R99" s="32" t="n">
        <f aca="false">+Q99</f>
        <v>1400</v>
      </c>
      <c r="S99" s="32"/>
      <c r="T99" s="88" t="n">
        <v>37147</v>
      </c>
      <c r="U99" s="88"/>
      <c r="V99" s="89" t="n">
        <v>1400</v>
      </c>
      <c r="W99" s="88" t="n">
        <f aca="false">V99</f>
        <v>1400</v>
      </c>
      <c r="X99" s="88" t="n">
        <f aca="false">W99</f>
        <v>1400</v>
      </c>
      <c r="Y99" s="88" t="n">
        <f aca="false">X99</f>
        <v>1400</v>
      </c>
      <c r="Z99" s="88" t="n">
        <f aca="false">Y99</f>
        <v>1400</v>
      </c>
      <c r="AA99" s="88" t="n">
        <f aca="false">Z99</f>
        <v>1400</v>
      </c>
      <c r="AB99" s="88" t="n">
        <f aca="false">AA99</f>
        <v>1400</v>
      </c>
      <c r="AC99" s="88" t="n">
        <f aca="false">AB99</f>
        <v>1400</v>
      </c>
      <c r="AD99" s="88" t="n">
        <f aca="false">AC99</f>
        <v>1400</v>
      </c>
      <c r="AE99" s="88" t="n">
        <f aca="false">AD99</f>
        <v>1400</v>
      </c>
      <c r="AF99" s="88" t="n">
        <f aca="false">AE99</f>
        <v>1400</v>
      </c>
      <c r="AG99" s="88" t="n">
        <f aca="false">AF99</f>
        <v>1400</v>
      </c>
      <c r="AH99" s="88" t="n">
        <f aca="false">AG99</f>
        <v>1400</v>
      </c>
      <c r="AI99" s="88" t="n">
        <f aca="false">AH99</f>
        <v>1400</v>
      </c>
      <c r="AJ99" s="88" t="n">
        <f aca="false">AI99</f>
        <v>1400</v>
      </c>
      <c r="AK99" s="88" t="n">
        <f aca="false">AJ99</f>
        <v>1400</v>
      </c>
      <c r="AL99" s="88" t="n">
        <f aca="false">AK99</f>
        <v>1400</v>
      </c>
      <c r="AM99" s="88" t="n">
        <f aca="false">AL99</f>
        <v>1400</v>
      </c>
      <c r="AN99" s="88" t="n">
        <f aca="false">AM99</f>
        <v>1400</v>
      </c>
      <c r="AO99" s="88" t="n">
        <f aca="false">AN99</f>
        <v>1400</v>
      </c>
      <c r="AP99" s="88" t="n">
        <f aca="false">AO99</f>
        <v>1400</v>
      </c>
      <c r="AQ99" s="88" t="n">
        <f aca="false">AP99</f>
        <v>1400</v>
      </c>
      <c r="AR99" s="88" t="n">
        <f aca="false">AQ99</f>
        <v>1400</v>
      </c>
      <c r="AS99" s="88" t="n">
        <f aca="false">AR99</f>
        <v>1400</v>
      </c>
      <c r="AT99" s="88" t="n">
        <f aca="false">AS99</f>
        <v>1400</v>
      </c>
      <c r="AU99" s="88" t="n">
        <f aca="false">AT99</f>
        <v>1400</v>
      </c>
      <c r="AV99" s="88" t="n">
        <f aca="false">AU99</f>
        <v>1400</v>
      </c>
      <c r="AW99" s="88" t="n">
        <f aca="false">AV99</f>
        <v>1400</v>
      </c>
      <c r="AX99" s="88" t="n">
        <f aca="false">AW99</f>
        <v>1400</v>
      </c>
      <c r="AY99" s="88"/>
      <c r="AZ99" s="88" t="n">
        <f aca="false">SUM(V99:AX99)</f>
        <v>40600</v>
      </c>
      <c r="BA99" s="88" t="n">
        <f aca="false">+AZ99/29</f>
        <v>1400</v>
      </c>
      <c r="BB99" s="88" t="n">
        <f aca="false">MAX(V99:AX99)</f>
        <v>1400</v>
      </c>
      <c r="BC99" s="88"/>
      <c r="BD99" s="32"/>
      <c r="BE99" s="82"/>
      <c r="BF99" s="82"/>
      <c r="BG99" s="82"/>
      <c r="BH99" s="82"/>
      <c r="BI99" s="82"/>
      <c r="BJ99" s="82"/>
      <c r="BK99" s="82"/>
      <c r="BL99" s="82"/>
      <c r="BM99" s="90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 t="n">
        <v>1400</v>
      </c>
      <c r="FG99" s="82" t="s">
        <v>185</v>
      </c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4"/>
      <c r="HG99" s="82"/>
      <c r="HH99" s="84"/>
      <c r="HI99" s="82"/>
      <c r="HJ99" s="32" t="n">
        <f aca="false">SUM(BE99:HI99)-V99</f>
        <v>0</v>
      </c>
      <c r="HK99" s="3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5.75" hidden="false" customHeight="false" outlineLevel="0" collapsed="false">
      <c r="A100" s="82" t="s">
        <v>286</v>
      </c>
      <c r="B100" s="83" t="n">
        <v>25</v>
      </c>
      <c r="C100" s="82"/>
      <c r="D100" s="23" t="n">
        <v>26</v>
      </c>
      <c r="E100" s="82" t="n">
        <v>8</v>
      </c>
      <c r="F100" s="82" t="s">
        <v>134</v>
      </c>
      <c r="G100" s="82" t="s">
        <v>130</v>
      </c>
      <c r="H100" s="85" t="n">
        <v>36336</v>
      </c>
      <c r="I100" s="82" t="s">
        <v>131</v>
      </c>
      <c r="J100" s="82" t="s">
        <v>132</v>
      </c>
      <c r="K100" s="83"/>
      <c r="L100" s="82" t="s">
        <v>133</v>
      </c>
      <c r="M100" s="65"/>
      <c r="N100" s="82" t="str">
        <f aca="false">CONCATENATE(B100,J100)</f>
        <v>25R</v>
      </c>
      <c r="O100" s="82" t="str">
        <f aca="false">CONCATENATE(B100,J100,I100)</f>
        <v>25RBase</v>
      </c>
      <c r="P100" s="82"/>
      <c r="Q100" s="32" t="n">
        <f aca="false">+BA100</f>
        <v>1968</v>
      </c>
      <c r="R100" s="32" t="n">
        <f aca="false">+Q100</f>
        <v>1968</v>
      </c>
      <c r="S100" s="32"/>
      <c r="T100" s="88" t="n">
        <v>37147</v>
      </c>
      <c r="U100" s="88"/>
      <c r="V100" s="89" t="n">
        <v>1968</v>
      </c>
      <c r="W100" s="88" t="n">
        <f aca="false">V100</f>
        <v>1968</v>
      </c>
      <c r="X100" s="88" t="n">
        <f aca="false">W100</f>
        <v>1968</v>
      </c>
      <c r="Y100" s="88" t="n">
        <f aca="false">X100</f>
        <v>1968</v>
      </c>
      <c r="Z100" s="88" t="n">
        <f aca="false">Y100</f>
        <v>1968</v>
      </c>
      <c r="AA100" s="88" t="n">
        <f aca="false">Z100</f>
        <v>1968</v>
      </c>
      <c r="AB100" s="88" t="n">
        <f aca="false">AA100</f>
        <v>1968</v>
      </c>
      <c r="AC100" s="88" t="n">
        <f aca="false">AB100</f>
        <v>1968</v>
      </c>
      <c r="AD100" s="88" t="n">
        <f aca="false">AC100</f>
        <v>1968</v>
      </c>
      <c r="AE100" s="88" t="n">
        <f aca="false">AD100</f>
        <v>1968</v>
      </c>
      <c r="AF100" s="88" t="n">
        <f aca="false">AE100</f>
        <v>1968</v>
      </c>
      <c r="AG100" s="88" t="n">
        <f aca="false">AF100</f>
        <v>1968</v>
      </c>
      <c r="AH100" s="88" t="n">
        <f aca="false">AG100</f>
        <v>1968</v>
      </c>
      <c r="AI100" s="88" t="n">
        <f aca="false">AH100</f>
        <v>1968</v>
      </c>
      <c r="AJ100" s="88" t="n">
        <f aca="false">AI100</f>
        <v>1968</v>
      </c>
      <c r="AK100" s="88" t="n">
        <f aca="false">AJ100</f>
        <v>1968</v>
      </c>
      <c r="AL100" s="88" t="n">
        <f aca="false">AK100</f>
        <v>1968</v>
      </c>
      <c r="AM100" s="88" t="n">
        <f aca="false">AL100</f>
        <v>1968</v>
      </c>
      <c r="AN100" s="88" t="n">
        <f aca="false">AM100</f>
        <v>1968</v>
      </c>
      <c r="AO100" s="88" t="n">
        <f aca="false">AN100</f>
        <v>1968</v>
      </c>
      <c r="AP100" s="88" t="n">
        <f aca="false">AO100</f>
        <v>1968</v>
      </c>
      <c r="AQ100" s="88" t="n">
        <f aca="false">AP100</f>
        <v>1968</v>
      </c>
      <c r="AR100" s="88" t="n">
        <f aca="false">AQ100</f>
        <v>1968</v>
      </c>
      <c r="AS100" s="88" t="n">
        <f aca="false">AR100</f>
        <v>1968</v>
      </c>
      <c r="AT100" s="88" t="n">
        <f aca="false">AS100</f>
        <v>1968</v>
      </c>
      <c r="AU100" s="88" t="n">
        <f aca="false">AT100</f>
        <v>1968</v>
      </c>
      <c r="AV100" s="88" t="n">
        <f aca="false">AU100</f>
        <v>1968</v>
      </c>
      <c r="AW100" s="88" t="n">
        <f aca="false">AV100</f>
        <v>1968</v>
      </c>
      <c r="AX100" s="88" t="n">
        <f aca="false">AW100</f>
        <v>1968</v>
      </c>
      <c r="AY100" s="88"/>
      <c r="AZ100" s="88" t="n">
        <f aca="false">SUM(V100:AX100)</f>
        <v>57072</v>
      </c>
      <c r="BA100" s="88" t="n">
        <f aca="false">+AZ100/29</f>
        <v>1968</v>
      </c>
      <c r="BB100" s="88" t="n">
        <f aca="false">MAX(V100:AX100)</f>
        <v>1968</v>
      </c>
      <c r="BC100" s="88"/>
      <c r="BD100" s="32"/>
      <c r="BE100" s="82"/>
      <c r="BF100" s="82"/>
      <c r="BG100" s="82"/>
      <c r="BH100" s="82"/>
      <c r="BI100" s="82" t="n">
        <v>34</v>
      </c>
      <c r="BJ100" s="82"/>
      <c r="BK100" s="82"/>
      <c r="BL100" s="82"/>
      <c r="BM100" s="90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 t="n">
        <v>1934</v>
      </c>
      <c r="FS100" s="82" t="s">
        <v>287</v>
      </c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4"/>
      <c r="HG100" s="82"/>
      <c r="HH100" s="84"/>
      <c r="HI100" s="82"/>
      <c r="HJ100" s="32" t="n">
        <f aca="false">SUM(BE100:HI100)-V100</f>
        <v>0</v>
      </c>
      <c r="HK100" s="3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5.75" hidden="false" customHeight="false" outlineLevel="0" collapsed="false">
      <c r="A101" s="82" t="s">
        <v>286</v>
      </c>
      <c r="B101" s="83" t="n">
        <v>25</v>
      </c>
      <c r="C101" s="82"/>
      <c r="D101" s="23" t="n">
        <v>35</v>
      </c>
      <c r="E101" s="82" t="n">
        <v>8</v>
      </c>
      <c r="F101" s="82" t="s">
        <v>134</v>
      </c>
      <c r="G101" s="82" t="s">
        <v>130</v>
      </c>
      <c r="H101" s="85" t="n">
        <f aca="false">H100</f>
        <v>36336</v>
      </c>
      <c r="I101" s="82" t="s">
        <v>131</v>
      </c>
      <c r="J101" s="82" t="s">
        <v>132</v>
      </c>
      <c r="K101" s="83"/>
      <c r="L101" s="82" t="s">
        <v>133</v>
      </c>
      <c r="M101" s="65"/>
      <c r="N101" s="82" t="str">
        <f aca="false">N100</f>
        <v>25R</v>
      </c>
      <c r="O101" s="82" t="str">
        <f aca="false">O100</f>
        <v>25RBase</v>
      </c>
      <c r="P101" s="82"/>
      <c r="Q101" s="32" t="n">
        <f aca="false">+BA101</f>
        <v>10321</v>
      </c>
      <c r="R101" s="32" t="n">
        <f aca="false">+Q101</f>
        <v>10321</v>
      </c>
      <c r="S101" s="32"/>
      <c r="T101" s="88" t="n">
        <v>37147</v>
      </c>
      <c r="U101" s="88"/>
      <c r="V101" s="89" t="n">
        <v>10321</v>
      </c>
      <c r="W101" s="88" t="n">
        <f aca="false">V101</f>
        <v>10321</v>
      </c>
      <c r="X101" s="88" t="n">
        <f aca="false">W101</f>
        <v>10321</v>
      </c>
      <c r="Y101" s="88" t="n">
        <f aca="false">X101</f>
        <v>10321</v>
      </c>
      <c r="Z101" s="88" t="n">
        <f aca="false">Y101</f>
        <v>10321</v>
      </c>
      <c r="AA101" s="88" t="n">
        <f aca="false">Z101</f>
        <v>10321</v>
      </c>
      <c r="AB101" s="88" t="n">
        <f aca="false">AA101</f>
        <v>10321</v>
      </c>
      <c r="AC101" s="88" t="n">
        <f aca="false">AB101</f>
        <v>10321</v>
      </c>
      <c r="AD101" s="88" t="n">
        <f aca="false">AC101</f>
        <v>10321</v>
      </c>
      <c r="AE101" s="88" t="n">
        <f aca="false">AD101</f>
        <v>10321</v>
      </c>
      <c r="AF101" s="88" t="n">
        <f aca="false">AE101</f>
        <v>10321</v>
      </c>
      <c r="AG101" s="88" t="n">
        <f aca="false">AF101</f>
        <v>10321</v>
      </c>
      <c r="AH101" s="88" t="n">
        <f aca="false">AG101</f>
        <v>10321</v>
      </c>
      <c r="AI101" s="88" t="n">
        <f aca="false">AH101</f>
        <v>10321</v>
      </c>
      <c r="AJ101" s="88" t="n">
        <f aca="false">AI101</f>
        <v>10321</v>
      </c>
      <c r="AK101" s="88" t="n">
        <f aca="false">AJ101</f>
        <v>10321</v>
      </c>
      <c r="AL101" s="88" t="n">
        <f aca="false">AK101</f>
        <v>10321</v>
      </c>
      <c r="AM101" s="88" t="n">
        <f aca="false">AL101</f>
        <v>10321</v>
      </c>
      <c r="AN101" s="88" t="n">
        <f aca="false">AM101</f>
        <v>10321</v>
      </c>
      <c r="AO101" s="88" t="n">
        <f aca="false">AN101</f>
        <v>10321</v>
      </c>
      <c r="AP101" s="88" t="n">
        <f aca="false">AO101</f>
        <v>10321</v>
      </c>
      <c r="AQ101" s="88" t="n">
        <f aca="false">AP101</f>
        <v>10321</v>
      </c>
      <c r="AR101" s="88" t="n">
        <f aca="false">AQ101</f>
        <v>10321</v>
      </c>
      <c r="AS101" s="88" t="n">
        <f aca="false">AR101</f>
        <v>10321</v>
      </c>
      <c r="AT101" s="88" t="n">
        <f aca="false">AS101</f>
        <v>10321</v>
      </c>
      <c r="AU101" s="88" t="n">
        <f aca="false">AT101</f>
        <v>10321</v>
      </c>
      <c r="AV101" s="88" t="n">
        <f aca="false">AU101</f>
        <v>10321</v>
      </c>
      <c r="AW101" s="88" t="n">
        <f aca="false">AV101</f>
        <v>10321</v>
      </c>
      <c r="AX101" s="88" t="n">
        <f aca="false">AW101</f>
        <v>10321</v>
      </c>
      <c r="AY101" s="88"/>
      <c r="AZ101" s="88" t="n">
        <f aca="false">SUM(V101:AX101)</f>
        <v>299309</v>
      </c>
      <c r="BA101" s="88" t="n">
        <f aca="false">+AZ101/29</f>
        <v>10321</v>
      </c>
      <c r="BB101" s="88" t="n">
        <f aca="false">MAX(V101:AX101)</f>
        <v>10321</v>
      </c>
      <c r="BC101" s="88"/>
      <c r="BD101" s="32"/>
      <c r="BE101" s="82"/>
      <c r="BF101" s="82"/>
      <c r="BG101" s="82"/>
      <c r="BH101" s="82"/>
      <c r="BI101" s="82"/>
      <c r="BJ101" s="82"/>
      <c r="BK101" s="82"/>
      <c r="BL101" s="82"/>
      <c r="BM101" s="90"/>
      <c r="BN101" s="82"/>
      <c r="BO101" s="82"/>
      <c r="BP101" s="82"/>
      <c r="BQ101" s="82"/>
      <c r="BR101" s="82"/>
      <c r="BS101" s="82"/>
      <c r="BT101" s="82"/>
      <c r="BU101" s="82"/>
      <c r="BV101" s="82" t="n">
        <v>3936</v>
      </c>
      <c r="BW101" s="82" t="s">
        <v>288</v>
      </c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 t="n">
        <v>1833</v>
      </c>
      <c r="DO101" s="82" t="s">
        <v>289</v>
      </c>
      <c r="DP101" s="82" t="n">
        <v>1769</v>
      </c>
      <c r="DQ101" s="82" t="s">
        <v>290</v>
      </c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 t="n">
        <v>2783</v>
      </c>
      <c r="FS101" s="82" t="s">
        <v>196</v>
      </c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4"/>
      <c r="HG101" s="82"/>
      <c r="HH101" s="84"/>
      <c r="HI101" s="82"/>
      <c r="HJ101" s="32" t="n">
        <f aca="false">SUM(BE101:HI101)-V101</f>
        <v>0</v>
      </c>
      <c r="HK101" s="3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5.75" hidden="false" customHeight="false" outlineLevel="0" collapsed="false">
      <c r="A102" s="82" t="s">
        <v>286</v>
      </c>
      <c r="B102" s="83" t="n">
        <v>25</v>
      </c>
      <c r="C102" s="82"/>
      <c r="D102" s="23" t="n">
        <v>36</v>
      </c>
      <c r="E102" s="82" t="n">
        <v>8</v>
      </c>
      <c r="F102" s="82" t="s">
        <v>134</v>
      </c>
      <c r="G102" s="82" t="s">
        <v>130</v>
      </c>
      <c r="H102" s="85" t="n">
        <f aca="false">H101</f>
        <v>36336</v>
      </c>
      <c r="I102" s="82" t="s">
        <v>131</v>
      </c>
      <c r="J102" s="82" t="s">
        <v>132</v>
      </c>
      <c r="K102" s="83"/>
      <c r="L102" s="82" t="s">
        <v>133</v>
      </c>
      <c r="M102" s="65"/>
      <c r="N102" s="82" t="str">
        <f aca="false">N101</f>
        <v>25R</v>
      </c>
      <c r="O102" s="82" t="str">
        <f aca="false">O101</f>
        <v>25RBase</v>
      </c>
      <c r="P102" s="82"/>
      <c r="Q102" s="32" t="n">
        <f aca="false">+BA102</f>
        <v>1917</v>
      </c>
      <c r="R102" s="32" t="n">
        <f aca="false">+Q102</f>
        <v>1917</v>
      </c>
      <c r="S102" s="32"/>
      <c r="T102" s="88" t="n">
        <v>37147</v>
      </c>
      <c r="U102" s="88"/>
      <c r="V102" s="89" t="n">
        <f aca="false">1792+125</f>
        <v>1917</v>
      </c>
      <c r="W102" s="88" t="n">
        <f aca="false">V102</f>
        <v>1917</v>
      </c>
      <c r="X102" s="88" t="n">
        <f aca="false">W102</f>
        <v>1917</v>
      </c>
      <c r="Y102" s="88" t="n">
        <f aca="false">X102</f>
        <v>1917</v>
      </c>
      <c r="Z102" s="88" t="n">
        <f aca="false">Y102</f>
        <v>1917</v>
      </c>
      <c r="AA102" s="88" t="n">
        <f aca="false">Z102</f>
        <v>1917</v>
      </c>
      <c r="AB102" s="88" t="n">
        <f aca="false">AA102</f>
        <v>1917</v>
      </c>
      <c r="AC102" s="88" t="n">
        <f aca="false">AB102</f>
        <v>1917</v>
      </c>
      <c r="AD102" s="88" t="n">
        <f aca="false">AC102</f>
        <v>1917</v>
      </c>
      <c r="AE102" s="88" t="n">
        <f aca="false">AD102</f>
        <v>1917</v>
      </c>
      <c r="AF102" s="88" t="n">
        <f aca="false">AE102</f>
        <v>1917</v>
      </c>
      <c r="AG102" s="88" t="n">
        <f aca="false">AF102</f>
        <v>1917</v>
      </c>
      <c r="AH102" s="88" t="n">
        <f aca="false">AG102</f>
        <v>1917</v>
      </c>
      <c r="AI102" s="88" t="n">
        <f aca="false">AH102</f>
        <v>1917</v>
      </c>
      <c r="AJ102" s="88" t="n">
        <f aca="false">AI102</f>
        <v>1917</v>
      </c>
      <c r="AK102" s="88" t="n">
        <f aca="false">AJ102</f>
        <v>1917</v>
      </c>
      <c r="AL102" s="88" t="n">
        <f aca="false">AK102</f>
        <v>1917</v>
      </c>
      <c r="AM102" s="88" t="n">
        <f aca="false">AL102</f>
        <v>1917</v>
      </c>
      <c r="AN102" s="88" t="n">
        <f aca="false">AM102</f>
        <v>1917</v>
      </c>
      <c r="AO102" s="88" t="n">
        <f aca="false">AN102</f>
        <v>1917</v>
      </c>
      <c r="AP102" s="88" t="n">
        <f aca="false">AO102</f>
        <v>1917</v>
      </c>
      <c r="AQ102" s="88" t="n">
        <f aca="false">AP102</f>
        <v>1917</v>
      </c>
      <c r="AR102" s="88" t="n">
        <f aca="false">AQ102</f>
        <v>1917</v>
      </c>
      <c r="AS102" s="88" t="n">
        <f aca="false">AR102</f>
        <v>1917</v>
      </c>
      <c r="AT102" s="88" t="n">
        <f aca="false">AS102</f>
        <v>1917</v>
      </c>
      <c r="AU102" s="88" t="n">
        <f aca="false">AT102</f>
        <v>1917</v>
      </c>
      <c r="AV102" s="88" t="n">
        <f aca="false">AU102</f>
        <v>1917</v>
      </c>
      <c r="AW102" s="88" t="n">
        <f aca="false">AV102</f>
        <v>1917</v>
      </c>
      <c r="AX102" s="88" t="n">
        <f aca="false">AW102</f>
        <v>1917</v>
      </c>
      <c r="AY102" s="88"/>
      <c r="AZ102" s="88" t="n">
        <f aca="false">SUM(V102:AX102)</f>
        <v>55593</v>
      </c>
      <c r="BA102" s="88" t="n">
        <f aca="false">+AZ102/29</f>
        <v>1917</v>
      </c>
      <c r="BB102" s="88" t="n">
        <f aca="false">MAX(V102:AX102)</f>
        <v>1917</v>
      </c>
      <c r="BC102" s="88"/>
      <c r="BD102" s="32"/>
      <c r="BE102" s="82"/>
      <c r="BF102" s="82"/>
      <c r="BG102" s="82"/>
      <c r="BH102" s="82"/>
      <c r="BI102" s="82"/>
      <c r="BJ102" s="82"/>
      <c r="BK102" s="82"/>
      <c r="BL102" s="82"/>
      <c r="BM102" s="90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 t="s">
        <v>291</v>
      </c>
      <c r="FP102" s="82"/>
      <c r="FQ102" s="82"/>
      <c r="FR102" s="82" t="n">
        <v>1917</v>
      </c>
      <c r="FS102" s="82" t="s">
        <v>136</v>
      </c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4"/>
      <c r="HG102" s="82"/>
      <c r="HH102" s="84"/>
      <c r="HI102" s="82"/>
      <c r="HJ102" s="32" t="n">
        <f aca="false">SUM(BE102:HI102)-V102</f>
        <v>0</v>
      </c>
      <c r="HK102" s="3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5.75" hidden="false" customHeight="false" outlineLevel="0" collapsed="false">
      <c r="A103" s="82" t="s">
        <v>286</v>
      </c>
      <c r="B103" s="83" t="n">
        <v>25</v>
      </c>
      <c r="C103" s="82"/>
      <c r="D103" s="23" t="n">
        <v>38</v>
      </c>
      <c r="E103" s="82" t="n">
        <v>8</v>
      </c>
      <c r="F103" s="82" t="s">
        <v>134</v>
      </c>
      <c r="G103" s="82" t="s">
        <v>130</v>
      </c>
      <c r="H103" s="85" t="n">
        <f aca="false">H102</f>
        <v>36336</v>
      </c>
      <c r="I103" s="82" t="s">
        <v>131</v>
      </c>
      <c r="J103" s="82" t="s">
        <v>132</v>
      </c>
      <c r="K103" s="83"/>
      <c r="L103" s="82" t="s">
        <v>133</v>
      </c>
      <c r="M103" s="82"/>
      <c r="N103" s="82" t="str">
        <f aca="false">N102</f>
        <v>25R</v>
      </c>
      <c r="O103" s="82" t="str">
        <f aca="false">O102</f>
        <v>25RBase</v>
      </c>
      <c r="P103" s="82"/>
      <c r="Q103" s="32" t="n">
        <f aca="false">+BA103</f>
        <v>149</v>
      </c>
      <c r="R103" s="32" t="n">
        <f aca="false">+Q103</f>
        <v>149</v>
      </c>
      <c r="S103" s="32"/>
      <c r="T103" s="88" t="n">
        <v>37147</v>
      </c>
      <c r="U103" s="88"/>
      <c r="V103" s="89" t="n">
        <v>149</v>
      </c>
      <c r="W103" s="88" t="n">
        <f aca="false">V103</f>
        <v>149</v>
      </c>
      <c r="X103" s="88" t="n">
        <f aca="false">W103</f>
        <v>149</v>
      </c>
      <c r="Y103" s="88" t="n">
        <f aca="false">X103</f>
        <v>149</v>
      </c>
      <c r="Z103" s="88" t="n">
        <f aca="false">Y103</f>
        <v>149</v>
      </c>
      <c r="AA103" s="88" t="n">
        <f aca="false">Z103</f>
        <v>149</v>
      </c>
      <c r="AB103" s="88" t="n">
        <f aca="false">AA103</f>
        <v>149</v>
      </c>
      <c r="AC103" s="88" t="n">
        <f aca="false">AB103</f>
        <v>149</v>
      </c>
      <c r="AD103" s="88" t="n">
        <f aca="false">AC103</f>
        <v>149</v>
      </c>
      <c r="AE103" s="88" t="n">
        <f aca="false">AD103</f>
        <v>149</v>
      </c>
      <c r="AF103" s="88" t="n">
        <f aca="false">AE103</f>
        <v>149</v>
      </c>
      <c r="AG103" s="88" t="n">
        <f aca="false">AF103</f>
        <v>149</v>
      </c>
      <c r="AH103" s="88" t="n">
        <f aca="false">AG103</f>
        <v>149</v>
      </c>
      <c r="AI103" s="88" t="n">
        <f aca="false">AH103</f>
        <v>149</v>
      </c>
      <c r="AJ103" s="88" t="n">
        <f aca="false">AI103</f>
        <v>149</v>
      </c>
      <c r="AK103" s="88" t="n">
        <f aca="false">AJ103</f>
        <v>149</v>
      </c>
      <c r="AL103" s="88" t="n">
        <f aca="false">AK103</f>
        <v>149</v>
      </c>
      <c r="AM103" s="88" t="n">
        <f aca="false">AL103</f>
        <v>149</v>
      </c>
      <c r="AN103" s="88" t="n">
        <f aca="false">AM103</f>
        <v>149</v>
      </c>
      <c r="AO103" s="88" t="n">
        <f aca="false">AN103</f>
        <v>149</v>
      </c>
      <c r="AP103" s="88" t="n">
        <f aca="false">AO103</f>
        <v>149</v>
      </c>
      <c r="AQ103" s="88" t="n">
        <f aca="false">AP103</f>
        <v>149</v>
      </c>
      <c r="AR103" s="88" t="n">
        <f aca="false">AQ103</f>
        <v>149</v>
      </c>
      <c r="AS103" s="88" t="n">
        <f aca="false">AR103</f>
        <v>149</v>
      </c>
      <c r="AT103" s="88" t="n">
        <f aca="false">AS103</f>
        <v>149</v>
      </c>
      <c r="AU103" s="88" t="n">
        <f aca="false">AT103</f>
        <v>149</v>
      </c>
      <c r="AV103" s="88" t="n">
        <f aca="false">AU103</f>
        <v>149</v>
      </c>
      <c r="AW103" s="88" t="n">
        <f aca="false">AV103</f>
        <v>149</v>
      </c>
      <c r="AX103" s="88" t="n">
        <f aca="false">AW103</f>
        <v>149</v>
      </c>
      <c r="AY103" s="88"/>
      <c r="AZ103" s="88" t="n">
        <f aca="false">SUM(V103:AX103)</f>
        <v>4321</v>
      </c>
      <c r="BA103" s="88" t="n">
        <f aca="false">+AZ103/29</f>
        <v>149</v>
      </c>
      <c r="BB103" s="88" t="n">
        <f aca="false">MAX(V103:AX103)</f>
        <v>149</v>
      </c>
      <c r="BC103" s="88"/>
      <c r="BD103" s="32"/>
      <c r="BE103" s="82"/>
      <c r="BF103" s="82"/>
      <c r="BG103" s="82"/>
      <c r="BH103" s="82"/>
      <c r="BI103" s="82"/>
      <c r="BJ103" s="82"/>
      <c r="BK103" s="82"/>
      <c r="BL103" s="82"/>
      <c r="BM103" s="90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 t="n">
        <v>149</v>
      </c>
      <c r="FS103" s="82" t="s">
        <v>143</v>
      </c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4"/>
      <c r="HG103" s="82"/>
      <c r="HH103" s="84"/>
      <c r="HI103" s="82"/>
      <c r="HJ103" s="32" t="n">
        <f aca="false">SUM(BE103:HI103)-V103</f>
        <v>0</v>
      </c>
      <c r="HK103" s="3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5.75" hidden="false" customHeight="false" outlineLevel="0" collapsed="false">
      <c r="A104" s="82" t="s">
        <v>286</v>
      </c>
      <c r="B104" s="83" t="n">
        <v>25</v>
      </c>
      <c r="C104" s="82"/>
      <c r="D104" s="23" t="n">
        <v>39</v>
      </c>
      <c r="E104" s="82" t="n">
        <v>8</v>
      </c>
      <c r="F104" s="82" t="s">
        <v>134</v>
      </c>
      <c r="G104" s="82" t="s">
        <v>130</v>
      </c>
      <c r="H104" s="85" t="n">
        <f aca="false">H103</f>
        <v>36336</v>
      </c>
      <c r="I104" s="82" t="s">
        <v>131</v>
      </c>
      <c r="J104" s="82" t="s">
        <v>132</v>
      </c>
      <c r="K104" s="83"/>
      <c r="L104" s="82" t="s">
        <v>133</v>
      </c>
      <c r="M104" s="82"/>
      <c r="N104" s="82" t="str">
        <f aca="false">N103</f>
        <v>25R</v>
      </c>
      <c r="O104" s="82" t="str">
        <f aca="false">O103</f>
        <v>25RBase</v>
      </c>
      <c r="P104" s="82"/>
      <c r="Q104" s="32" t="n">
        <f aca="false">+BA104</f>
        <v>1543</v>
      </c>
      <c r="R104" s="32" t="n">
        <f aca="false">+Q104</f>
        <v>1543</v>
      </c>
      <c r="S104" s="32"/>
      <c r="T104" s="88" t="n">
        <v>37147</v>
      </c>
      <c r="U104" s="88"/>
      <c r="V104" s="89" t="n">
        <v>1543</v>
      </c>
      <c r="W104" s="88" t="n">
        <f aca="false">V104</f>
        <v>1543</v>
      </c>
      <c r="X104" s="88" t="n">
        <f aca="false">W104</f>
        <v>1543</v>
      </c>
      <c r="Y104" s="88" t="n">
        <f aca="false">X104</f>
        <v>1543</v>
      </c>
      <c r="Z104" s="88" t="n">
        <f aca="false">Y104</f>
        <v>1543</v>
      </c>
      <c r="AA104" s="88" t="n">
        <f aca="false">Z104</f>
        <v>1543</v>
      </c>
      <c r="AB104" s="88" t="n">
        <f aca="false">AA104</f>
        <v>1543</v>
      </c>
      <c r="AC104" s="88" t="n">
        <f aca="false">AB104</f>
        <v>1543</v>
      </c>
      <c r="AD104" s="88" t="n">
        <f aca="false">AC104</f>
        <v>1543</v>
      </c>
      <c r="AE104" s="88" t="n">
        <f aca="false">AD104</f>
        <v>1543</v>
      </c>
      <c r="AF104" s="88" t="n">
        <f aca="false">AE104</f>
        <v>1543</v>
      </c>
      <c r="AG104" s="88" t="n">
        <f aca="false">AF104</f>
        <v>1543</v>
      </c>
      <c r="AH104" s="88" t="n">
        <f aca="false">AG104</f>
        <v>1543</v>
      </c>
      <c r="AI104" s="88" t="n">
        <f aca="false">AH104</f>
        <v>1543</v>
      </c>
      <c r="AJ104" s="88" t="n">
        <f aca="false">AI104</f>
        <v>1543</v>
      </c>
      <c r="AK104" s="88" t="n">
        <f aca="false">AJ104</f>
        <v>1543</v>
      </c>
      <c r="AL104" s="88" t="n">
        <f aca="false">AK104</f>
        <v>1543</v>
      </c>
      <c r="AM104" s="88" t="n">
        <f aca="false">AL104</f>
        <v>1543</v>
      </c>
      <c r="AN104" s="88" t="n">
        <f aca="false">AM104</f>
        <v>1543</v>
      </c>
      <c r="AO104" s="88" t="n">
        <f aca="false">AN104</f>
        <v>1543</v>
      </c>
      <c r="AP104" s="88" t="n">
        <f aca="false">AO104</f>
        <v>1543</v>
      </c>
      <c r="AQ104" s="88" t="n">
        <f aca="false">AP104</f>
        <v>1543</v>
      </c>
      <c r="AR104" s="88" t="n">
        <f aca="false">AQ104</f>
        <v>1543</v>
      </c>
      <c r="AS104" s="88" t="n">
        <f aca="false">AR104</f>
        <v>1543</v>
      </c>
      <c r="AT104" s="88" t="n">
        <f aca="false">AS104</f>
        <v>1543</v>
      </c>
      <c r="AU104" s="88" t="n">
        <f aca="false">AT104</f>
        <v>1543</v>
      </c>
      <c r="AV104" s="88" t="n">
        <f aca="false">AU104</f>
        <v>1543</v>
      </c>
      <c r="AW104" s="88" t="n">
        <f aca="false">AV104</f>
        <v>1543</v>
      </c>
      <c r="AX104" s="88" t="n">
        <f aca="false">AW104</f>
        <v>1543</v>
      </c>
      <c r="AY104" s="88"/>
      <c r="AZ104" s="88" t="n">
        <f aca="false">SUM(V104:AX104)</f>
        <v>44747</v>
      </c>
      <c r="BA104" s="88" t="n">
        <f aca="false">+AZ104/29</f>
        <v>1543</v>
      </c>
      <c r="BB104" s="88" t="n">
        <f aca="false">MAX(V104:AX104)</f>
        <v>1543</v>
      </c>
      <c r="BC104" s="88"/>
      <c r="BD104" s="32"/>
      <c r="BE104" s="82"/>
      <c r="BF104" s="82"/>
      <c r="BG104" s="82"/>
      <c r="BH104" s="82"/>
      <c r="BI104" s="82"/>
      <c r="BJ104" s="82"/>
      <c r="BK104" s="82"/>
      <c r="BL104" s="82"/>
      <c r="BM104" s="90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 t="n">
        <v>1541</v>
      </c>
      <c r="DA104" s="82" t="s">
        <v>292</v>
      </c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 t="n">
        <v>2</v>
      </c>
      <c r="FW104" s="82" t="s">
        <v>210</v>
      </c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4"/>
      <c r="HG104" s="82"/>
      <c r="HH104" s="84"/>
      <c r="HI104" s="82"/>
      <c r="HJ104" s="32" t="n">
        <f aca="false">SUM(BE104:HI104)-V104</f>
        <v>0</v>
      </c>
      <c r="HK104" s="3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15.75" hidden="false" customHeight="false" outlineLevel="0" collapsed="false">
      <c r="A105" s="82" t="s">
        <v>286</v>
      </c>
      <c r="B105" s="83" t="n">
        <v>25</v>
      </c>
      <c r="C105" s="82"/>
      <c r="D105" s="31" t="n">
        <v>36</v>
      </c>
      <c r="E105" s="82" t="n">
        <v>8</v>
      </c>
      <c r="F105" s="82" t="s">
        <v>293</v>
      </c>
      <c r="G105" s="82" t="s">
        <v>130</v>
      </c>
      <c r="H105" s="85" t="n">
        <f aca="false">H104</f>
        <v>36336</v>
      </c>
      <c r="I105" s="82" t="s">
        <v>131</v>
      </c>
      <c r="J105" s="82" t="s">
        <v>132</v>
      </c>
      <c r="K105" s="83"/>
      <c r="L105" s="82" t="s">
        <v>133</v>
      </c>
      <c r="M105" s="65"/>
      <c r="N105" s="82" t="str">
        <f aca="false">N104</f>
        <v>25R</v>
      </c>
      <c r="O105" s="82" t="str">
        <f aca="false">O104</f>
        <v>25RBase</v>
      </c>
      <c r="P105" s="82"/>
      <c r="Q105" s="32" t="n">
        <f aca="false">+BA105</f>
        <v>3500</v>
      </c>
      <c r="R105" s="32" t="n">
        <f aca="false">+Q105</f>
        <v>3500</v>
      </c>
      <c r="S105" s="32"/>
      <c r="T105" s="88" t="n">
        <v>37147</v>
      </c>
      <c r="U105" s="88"/>
      <c r="V105" s="89" t="n">
        <v>3500</v>
      </c>
      <c r="W105" s="88" t="n">
        <f aca="false">V105</f>
        <v>3500</v>
      </c>
      <c r="X105" s="88" t="n">
        <f aca="false">W105</f>
        <v>3500</v>
      </c>
      <c r="Y105" s="88" t="n">
        <f aca="false">X105</f>
        <v>3500</v>
      </c>
      <c r="Z105" s="88" t="n">
        <f aca="false">Y105</f>
        <v>3500</v>
      </c>
      <c r="AA105" s="88" t="n">
        <f aca="false">Z105</f>
        <v>3500</v>
      </c>
      <c r="AB105" s="88" t="n">
        <f aca="false">AA105</f>
        <v>3500</v>
      </c>
      <c r="AC105" s="88" t="n">
        <f aca="false">AB105</f>
        <v>3500</v>
      </c>
      <c r="AD105" s="88" t="n">
        <f aca="false">AC105</f>
        <v>3500</v>
      </c>
      <c r="AE105" s="88" t="n">
        <f aca="false">AD105</f>
        <v>3500</v>
      </c>
      <c r="AF105" s="88" t="n">
        <f aca="false">AE105</f>
        <v>3500</v>
      </c>
      <c r="AG105" s="88" t="n">
        <f aca="false">AF105</f>
        <v>3500</v>
      </c>
      <c r="AH105" s="88" t="n">
        <f aca="false">AG105</f>
        <v>3500</v>
      </c>
      <c r="AI105" s="88" t="n">
        <f aca="false">AH105</f>
        <v>3500</v>
      </c>
      <c r="AJ105" s="88" t="n">
        <f aca="false">AI105</f>
        <v>3500</v>
      </c>
      <c r="AK105" s="88" t="n">
        <f aca="false">AJ105</f>
        <v>3500</v>
      </c>
      <c r="AL105" s="88" t="n">
        <f aca="false">AK105</f>
        <v>3500</v>
      </c>
      <c r="AM105" s="88" t="n">
        <f aca="false">AL105</f>
        <v>3500</v>
      </c>
      <c r="AN105" s="88" t="n">
        <f aca="false">AM105</f>
        <v>3500</v>
      </c>
      <c r="AO105" s="88" t="n">
        <f aca="false">AN105</f>
        <v>3500</v>
      </c>
      <c r="AP105" s="88" t="n">
        <f aca="false">AO105</f>
        <v>3500</v>
      </c>
      <c r="AQ105" s="88" t="n">
        <f aca="false">AP105</f>
        <v>3500</v>
      </c>
      <c r="AR105" s="88" t="n">
        <f aca="false">AQ105</f>
        <v>3500</v>
      </c>
      <c r="AS105" s="88" t="n">
        <f aca="false">AR105</f>
        <v>3500</v>
      </c>
      <c r="AT105" s="88" t="n">
        <f aca="false">AS105</f>
        <v>3500</v>
      </c>
      <c r="AU105" s="88" t="n">
        <f aca="false">AT105</f>
        <v>3500</v>
      </c>
      <c r="AV105" s="88" t="n">
        <f aca="false">AU105</f>
        <v>3500</v>
      </c>
      <c r="AW105" s="88" t="n">
        <f aca="false">AV105</f>
        <v>3500</v>
      </c>
      <c r="AX105" s="88" t="n">
        <f aca="false">AW105</f>
        <v>3500</v>
      </c>
      <c r="AY105" s="88"/>
      <c r="AZ105" s="88" t="n">
        <f aca="false">SUM(V105:AX105)</f>
        <v>101500</v>
      </c>
      <c r="BA105" s="88" t="n">
        <f aca="false">+AZ105/29</f>
        <v>3500</v>
      </c>
      <c r="BB105" s="88" t="n">
        <f aca="false">MAX(V105:AX105)</f>
        <v>3500</v>
      </c>
      <c r="BC105" s="88"/>
      <c r="BD105" s="32"/>
      <c r="BE105" s="82"/>
      <c r="BF105" s="82"/>
      <c r="BG105" s="82"/>
      <c r="BH105" s="82"/>
      <c r="BI105" s="82" t="n">
        <v>886</v>
      </c>
      <c r="BJ105" s="82"/>
      <c r="BK105" s="82"/>
      <c r="BL105" s="82"/>
      <c r="BM105" s="90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 t="n">
        <v>179</v>
      </c>
      <c r="FG105" s="82" t="s">
        <v>294</v>
      </c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 t="n">
        <v>2435</v>
      </c>
      <c r="FS105" s="82" t="s">
        <v>277</v>
      </c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4"/>
      <c r="HG105" s="82"/>
      <c r="HH105" s="84"/>
      <c r="HI105" s="82"/>
      <c r="HJ105" s="32" t="n">
        <f aca="false">SUM(BE105:HI105)-V105</f>
        <v>0</v>
      </c>
      <c r="HK105" s="3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15.75" hidden="false" customHeight="false" outlineLevel="0" collapsed="false">
      <c r="A106" s="82" t="s">
        <v>286</v>
      </c>
      <c r="B106" s="83" t="n">
        <v>25</v>
      </c>
      <c r="C106" s="82"/>
      <c r="D106" s="31" t="n">
        <v>35</v>
      </c>
      <c r="E106" s="82" t="n">
        <v>8</v>
      </c>
      <c r="F106" s="82" t="s">
        <v>293</v>
      </c>
      <c r="G106" s="82" t="s">
        <v>130</v>
      </c>
      <c r="H106" s="85" t="n">
        <f aca="false">H105</f>
        <v>36336</v>
      </c>
      <c r="I106" s="82" t="s">
        <v>131</v>
      </c>
      <c r="J106" s="82" t="s">
        <v>132</v>
      </c>
      <c r="K106" s="83"/>
      <c r="L106" s="82" t="s">
        <v>133</v>
      </c>
      <c r="M106" s="65"/>
      <c r="N106" s="82" t="str">
        <f aca="false">N105</f>
        <v>25R</v>
      </c>
      <c r="O106" s="82" t="str">
        <f aca="false">O105</f>
        <v>25RBase</v>
      </c>
      <c r="P106" s="82"/>
      <c r="Q106" s="32" t="n">
        <f aca="false">+BA106</f>
        <v>1000</v>
      </c>
      <c r="R106" s="32" t="n">
        <f aca="false">+Q106</f>
        <v>1000</v>
      </c>
      <c r="S106" s="32"/>
      <c r="T106" s="88" t="n">
        <v>37147</v>
      </c>
      <c r="U106" s="88"/>
      <c r="V106" s="89" t="n">
        <v>1000</v>
      </c>
      <c r="W106" s="88" t="n">
        <f aca="false">V106</f>
        <v>1000</v>
      </c>
      <c r="X106" s="88" t="n">
        <f aca="false">W106</f>
        <v>1000</v>
      </c>
      <c r="Y106" s="88" t="n">
        <f aca="false">X106</f>
        <v>1000</v>
      </c>
      <c r="Z106" s="88" t="n">
        <f aca="false">Y106</f>
        <v>1000</v>
      </c>
      <c r="AA106" s="88" t="n">
        <f aca="false">Z106</f>
        <v>1000</v>
      </c>
      <c r="AB106" s="88" t="n">
        <f aca="false">AA106</f>
        <v>1000</v>
      </c>
      <c r="AC106" s="88" t="n">
        <f aca="false">AB106</f>
        <v>1000</v>
      </c>
      <c r="AD106" s="88" t="n">
        <f aca="false">AC106</f>
        <v>1000</v>
      </c>
      <c r="AE106" s="88" t="n">
        <f aca="false">AD106</f>
        <v>1000</v>
      </c>
      <c r="AF106" s="88" t="n">
        <f aca="false">AE106</f>
        <v>1000</v>
      </c>
      <c r="AG106" s="88" t="n">
        <f aca="false">AF106</f>
        <v>1000</v>
      </c>
      <c r="AH106" s="88" t="n">
        <f aca="false">AG106</f>
        <v>1000</v>
      </c>
      <c r="AI106" s="88" t="n">
        <f aca="false">AH106</f>
        <v>1000</v>
      </c>
      <c r="AJ106" s="88" t="n">
        <f aca="false">AI106</f>
        <v>1000</v>
      </c>
      <c r="AK106" s="88" t="n">
        <f aca="false">AJ106</f>
        <v>1000</v>
      </c>
      <c r="AL106" s="88" t="n">
        <f aca="false">AK106</f>
        <v>1000</v>
      </c>
      <c r="AM106" s="88" t="n">
        <f aca="false">AL106</f>
        <v>1000</v>
      </c>
      <c r="AN106" s="88" t="n">
        <f aca="false">AM106</f>
        <v>1000</v>
      </c>
      <c r="AO106" s="88" t="n">
        <f aca="false">AN106</f>
        <v>1000</v>
      </c>
      <c r="AP106" s="88" t="n">
        <f aca="false">AO106</f>
        <v>1000</v>
      </c>
      <c r="AQ106" s="88" t="n">
        <f aca="false">AP106</f>
        <v>1000</v>
      </c>
      <c r="AR106" s="88" t="n">
        <f aca="false">AQ106</f>
        <v>1000</v>
      </c>
      <c r="AS106" s="88" t="n">
        <f aca="false">AR106</f>
        <v>1000</v>
      </c>
      <c r="AT106" s="88" t="n">
        <f aca="false">AS106</f>
        <v>1000</v>
      </c>
      <c r="AU106" s="88" t="n">
        <f aca="false">AT106</f>
        <v>1000</v>
      </c>
      <c r="AV106" s="88" t="n">
        <f aca="false">AU106</f>
        <v>1000</v>
      </c>
      <c r="AW106" s="88" t="n">
        <f aca="false">AV106</f>
        <v>1000</v>
      </c>
      <c r="AX106" s="88" t="n">
        <f aca="false">AW106</f>
        <v>1000</v>
      </c>
      <c r="AY106" s="88"/>
      <c r="AZ106" s="88" t="n">
        <f aca="false">SUM(V106:AX106)</f>
        <v>29000</v>
      </c>
      <c r="BA106" s="88" t="n">
        <f aca="false">+AZ106/29</f>
        <v>1000</v>
      </c>
      <c r="BB106" s="88" t="n">
        <f aca="false">MAX(V106:AX106)</f>
        <v>1000</v>
      </c>
      <c r="BC106" s="88"/>
      <c r="BD106" s="32"/>
      <c r="BE106" s="82"/>
      <c r="BF106" s="82"/>
      <c r="BG106" s="82"/>
      <c r="BH106" s="82"/>
      <c r="BI106" s="82"/>
      <c r="BJ106" s="82"/>
      <c r="BK106" s="82"/>
      <c r="BL106" s="82"/>
      <c r="BM106" s="90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 t="n">
        <v>125</v>
      </c>
      <c r="CY106" s="82" t="s">
        <v>295</v>
      </c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 t="n">
        <v>875</v>
      </c>
      <c r="DO106" s="82" t="s">
        <v>296</v>
      </c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4"/>
      <c r="HG106" s="82"/>
      <c r="HH106" s="84"/>
      <c r="HI106" s="82"/>
      <c r="HJ106" s="32" t="n">
        <f aca="false">SUM(BE106:HI106)-V106</f>
        <v>0</v>
      </c>
      <c r="HK106" s="3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15.75" hidden="false" customHeight="false" outlineLevel="0" collapsed="false">
      <c r="A107" s="82" t="s">
        <v>286</v>
      </c>
      <c r="B107" s="83" t="n">
        <v>25</v>
      </c>
      <c r="C107" s="82"/>
      <c r="D107" s="23" t="n">
        <v>26</v>
      </c>
      <c r="E107" s="82" t="n">
        <v>8</v>
      </c>
      <c r="F107" s="82" t="s">
        <v>181</v>
      </c>
      <c r="G107" s="82" t="s">
        <v>130</v>
      </c>
      <c r="H107" s="85" t="n">
        <f aca="false">H106</f>
        <v>36336</v>
      </c>
      <c r="I107" s="82" t="s">
        <v>131</v>
      </c>
      <c r="J107" s="82" t="s">
        <v>132</v>
      </c>
      <c r="K107" s="83"/>
      <c r="L107" s="82" t="s">
        <v>133</v>
      </c>
      <c r="M107" s="65"/>
      <c r="N107" s="82" t="str">
        <f aca="false">N106</f>
        <v>25R</v>
      </c>
      <c r="O107" s="82" t="str">
        <f aca="false">O106</f>
        <v>25RBase</v>
      </c>
      <c r="P107" s="82"/>
      <c r="Q107" s="32" t="n">
        <f aca="false">+BA107</f>
        <v>35</v>
      </c>
      <c r="R107" s="32" t="n">
        <f aca="false">+Q107</f>
        <v>35</v>
      </c>
      <c r="S107" s="32"/>
      <c r="T107" s="88" t="n">
        <v>37147</v>
      </c>
      <c r="U107" s="88"/>
      <c r="V107" s="89" t="n">
        <v>35</v>
      </c>
      <c r="W107" s="88" t="n">
        <f aca="false">V107</f>
        <v>35</v>
      </c>
      <c r="X107" s="88" t="n">
        <f aca="false">W107</f>
        <v>35</v>
      </c>
      <c r="Y107" s="88" t="n">
        <f aca="false">X107</f>
        <v>35</v>
      </c>
      <c r="Z107" s="88" t="n">
        <f aca="false">Y107</f>
        <v>35</v>
      </c>
      <c r="AA107" s="88" t="n">
        <f aca="false">Z107</f>
        <v>35</v>
      </c>
      <c r="AB107" s="88" t="n">
        <f aca="false">AA107</f>
        <v>35</v>
      </c>
      <c r="AC107" s="88" t="n">
        <f aca="false">AB107</f>
        <v>35</v>
      </c>
      <c r="AD107" s="88" t="n">
        <f aca="false">AC107</f>
        <v>35</v>
      </c>
      <c r="AE107" s="88" t="n">
        <f aca="false">AD107</f>
        <v>35</v>
      </c>
      <c r="AF107" s="88" t="n">
        <f aca="false">AE107</f>
        <v>35</v>
      </c>
      <c r="AG107" s="88" t="n">
        <f aca="false">AF107</f>
        <v>35</v>
      </c>
      <c r="AH107" s="88" t="n">
        <f aca="false">AG107</f>
        <v>35</v>
      </c>
      <c r="AI107" s="88" t="n">
        <f aca="false">AH107</f>
        <v>35</v>
      </c>
      <c r="AJ107" s="88" t="n">
        <f aca="false">AI107</f>
        <v>35</v>
      </c>
      <c r="AK107" s="88" t="n">
        <f aca="false">AJ107</f>
        <v>35</v>
      </c>
      <c r="AL107" s="88" t="n">
        <f aca="false">AK107</f>
        <v>35</v>
      </c>
      <c r="AM107" s="88" t="n">
        <f aca="false">AL107</f>
        <v>35</v>
      </c>
      <c r="AN107" s="88" t="n">
        <f aca="false">AM107</f>
        <v>35</v>
      </c>
      <c r="AO107" s="88" t="n">
        <f aca="false">AN107</f>
        <v>35</v>
      </c>
      <c r="AP107" s="88" t="n">
        <f aca="false">AO107</f>
        <v>35</v>
      </c>
      <c r="AQ107" s="88" t="n">
        <f aca="false">AP107</f>
        <v>35</v>
      </c>
      <c r="AR107" s="88" t="n">
        <f aca="false">AQ107</f>
        <v>35</v>
      </c>
      <c r="AS107" s="88" t="n">
        <f aca="false">AR107</f>
        <v>35</v>
      </c>
      <c r="AT107" s="88" t="n">
        <f aca="false">AS107</f>
        <v>35</v>
      </c>
      <c r="AU107" s="88" t="n">
        <f aca="false">AT107</f>
        <v>35</v>
      </c>
      <c r="AV107" s="88" t="n">
        <f aca="false">AU107</f>
        <v>35</v>
      </c>
      <c r="AW107" s="88" t="n">
        <f aca="false">AV107</f>
        <v>35</v>
      </c>
      <c r="AX107" s="88" t="n">
        <f aca="false">AW107</f>
        <v>35</v>
      </c>
      <c r="AY107" s="88"/>
      <c r="AZ107" s="88" t="n">
        <f aca="false">SUM(V107:AX107)</f>
        <v>1015</v>
      </c>
      <c r="BA107" s="88" t="n">
        <f aca="false">+AZ107/29</f>
        <v>35</v>
      </c>
      <c r="BB107" s="88" t="n">
        <f aca="false">MAX(V107:AX107)</f>
        <v>35</v>
      </c>
      <c r="BC107" s="88"/>
      <c r="BD107" s="32"/>
      <c r="BE107" s="82"/>
      <c r="BF107" s="82"/>
      <c r="BG107" s="82"/>
      <c r="BH107" s="82"/>
      <c r="BI107" s="82"/>
      <c r="BJ107" s="82"/>
      <c r="BK107" s="82"/>
      <c r="BL107" s="82"/>
      <c r="BM107" s="90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 t="n">
        <v>1</v>
      </c>
      <c r="FK107" s="82" t="s">
        <v>185</v>
      </c>
      <c r="FL107" s="82"/>
      <c r="FM107" s="82"/>
      <c r="FN107" s="82"/>
      <c r="FO107" s="82"/>
      <c r="FP107" s="82" t="n">
        <v>34</v>
      </c>
      <c r="FQ107" s="82" t="s">
        <v>199</v>
      </c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4"/>
      <c r="HG107" s="82"/>
      <c r="HH107" s="84"/>
      <c r="HI107" s="82"/>
      <c r="HJ107" s="32" t="n">
        <f aca="false">SUM(BE107:HI107)-V107</f>
        <v>0</v>
      </c>
      <c r="HK107" s="3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15.75" hidden="false" customHeight="false" outlineLevel="0" collapsed="false">
      <c r="A108" s="82" t="s">
        <v>286</v>
      </c>
      <c r="B108" s="83" t="n">
        <v>25</v>
      </c>
      <c r="C108" s="82"/>
      <c r="D108" s="23" t="n">
        <v>35</v>
      </c>
      <c r="E108" s="82" t="n">
        <v>8</v>
      </c>
      <c r="F108" s="82" t="s">
        <v>181</v>
      </c>
      <c r="G108" s="82" t="s">
        <v>130</v>
      </c>
      <c r="H108" s="85" t="n">
        <f aca="false">H107</f>
        <v>36336</v>
      </c>
      <c r="I108" s="82" t="s">
        <v>131</v>
      </c>
      <c r="J108" s="82" t="s">
        <v>132</v>
      </c>
      <c r="K108" s="83"/>
      <c r="L108" s="82" t="s">
        <v>133</v>
      </c>
      <c r="M108" s="82"/>
      <c r="N108" s="82" t="str">
        <f aca="false">N107</f>
        <v>25R</v>
      </c>
      <c r="O108" s="82" t="str">
        <f aca="false">O107</f>
        <v>25RBase</v>
      </c>
      <c r="P108" s="82"/>
      <c r="Q108" s="32" t="n">
        <f aca="false">+BA108</f>
        <v>9064</v>
      </c>
      <c r="R108" s="32" t="n">
        <f aca="false">+Q108</f>
        <v>9064</v>
      </c>
      <c r="S108" s="32"/>
      <c r="T108" s="88" t="n">
        <v>37147</v>
      </c>
      <c r="U108" s="88"/>
      <c r="V108" s="89" t="n">
        <v>9064</v>
      </c>
      <c r="W108" s="88" t="n">
        <f aca="false">V108</f>
        <v>9064</v>
      </c>
      <c r="X108" s="88" t="n">
        <f aca="false">W108</f>
        <v>9064</v>
      </c>
      <c r="Y108" s="88" t="n">
        <f aca="false">X108</f>
        <v>9064</v>
      </c>
      <c r="Z108" s="88" t="n">
        <f aca="false">Y108</f>
        <v>9064</v>
      </c>
      <c r="AA108" s="88" t="n">
        <f aca="false">Z108</f>
        <v>9064</v>
      </c>
      <c r="AB108" s="88" t="n">
        <f aca="false">AA108</f>
        <v>9064</v>
      </c>
      <c r="AC108" s="88" t="n">
        <f aca="false">AB108</f>
        <v>9064</v>
      </c>
      <c r="AD108" s="88" t="n">
        <f aca="false">AC108</f>
        <v>9064</v>
      </c>
      <c r="AE108" s="88" t="n">
        <f aca="false">AD108</f>
        <v>9064</v>
      </c>
      <c r="AF108" s="88" t="n">
        <f aca="false">AE108</f>
        <v>9064</v>
      </c>
      <c r="AG108" s="88" t="n">
        <f aca="false">AF108</f>
        <v>9064</v>
      </c>
      <c r="AH108" s="88" t="n">
        <f aca="false">AG108</f>
        <v>9064</v>
      </c>
      <c r="AI108" s="88" t="n">
        <f aca="false">AH108</f>
        <v>9064</v>
      </c>
      <c r="AJ108" s="88" t="n">
        <f aca="false">AI108</f>
        <v>9064</v>
      </c>
      <c r="AK108" s="88" t="n">
        <f aca="false">AJ108</f>
        <v>9064</v>
      </c>
      <c r="AL108" s="88" t="n">
        <f aca="false">AK108</f>
        <v>9064</v>
      </c>
      <c r="AM108" s="88" t="n">
        <f aca="false">AL108</f>
        <v>9064</v>
      </c>
      <c r="AN108" s="88" t="n">
        <f aca="false">AM108</f>
        <v>9064</v>
      </c>
      <c r="AO108" s="88" t="n">
        <f aca="false">AN108</f>
        <v>9064</v>
      </c>
      <c r="AP108" s="88" t="n">
        <f aca="false">AO108</f>
        <v>9064</v>
      </c>
      <c r="AQ108" s="88" t="n">
        <f aca="false">AP108</f>
        <v>9064</v>
      </c>
      <c r="AR108" s="88" t="n">
        <f aca="false">AQ108</f>
        <v>9064</v>
      </c>
      <c r="AS108" s="88" t="n">
        <f aca="false">AR108</f>
        <v>9064</v>
      </c>
      <c r="AT108" s="88" t="n">
        <f aca="false">AS108</f>
        <v>9064</v>
      </c>
      <c r="AU108" s="88" t="n">
        <f aca="false">AT108</f>
        <v>9064</v>
      </c>
      <c r="AV108" s="88" t="n">
        <f aca="false">AU108</f>
        <v>9064</v>
      </c>
      <c r="AW108" s="88" t="n">
        <f aca="false">AV108</f>
        <v>9064</v>
      </c>
      <c r="AX108" s="88" t="n">
        <f aca="false">AW108</f>
        <v>9064</v>
      </c>
      <c r="AY108" s="88"/>
      <c r="AZ108" s="137" t="n">
        <f aca="false">SUM(V108:AX108)</f>
        <v>262856</v>
      </c>
      <c r="BA108" s="88" t="n">
        <f aca="false">+AZ108/29</f>
        <v>9064</v>
      </c>
      <c r="BB108" s="88" t="n">
        <f aca="false">MAX(V108:AX108)</f>
        <v>9064</v>
      </c>
      <c r="BC108" s="88"/>
      <c r="BD108" s="32"/>
      <c r="BE108" s="82"/>
      <c r="BF108" s="82"/>
      <c r="BG108" s="82"/>
      <c r="BH108" s="82"/>
      <c r="BI108" s="82"/>
      <c r="BJ108" s="82"/>
      <c r="BK108" s="82"/>
      <c r="BL108" s="82"/>
      <c r="BM108" s="90"/>
      <c r="BN108" s="82"/>
      <c r="BO108" s="82"/>
      <c r="BP108" s="82"/>
      <c r="BQ108" s="82"/>
      <c r="BR108" s="82"/>
      <c r="BS108" s="82"/>
      <c r="BT108" s="82"/>
      <c r="BU108" s="82"/>
      <c r="BV108" s="82" t="n">
        <v>4064</v>
      </c>
      <c r="BW108" s="82" t="s">
        <v>297</v>
      </c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 t="s">
        <v>193</v>
      </c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 t="n">
        <v>1705</v>
      </c>
      <c r="DO108" s="82" t="s">
        <v>298</v>
      </c>
      <c r="DP108" s="82" t="n">
        <v>2574</v>
      </c>
      <c r="DQ108" s="82" t="s">
        <v>299</v>
      </c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 t="n">
        <v>721</v>
      </c>
      <c r="FG108" s="82" t="s">
        <v>198</v>
      </c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4"/>
      <c r="HG108" s="82"/>
      <c r="HH108" s="84"/>
      <c r="HI108" s="82"/>
      <c r="HJ108" s="32" t="n">
        <f aca="false">SUM(BE108:HI108)-V108</f>
        <v>0</v>
      </c>
      <c r="HK108" s="3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15.75" hidden="false" customHeight="false" outlineLevel="0" collapsed="false">
      <c r="A109" s="82" t="s">
        <v>286</v>
      </c>
      <c r="B109" s="83" t="n">
        <v>25</v>
      </c>
      <c r="C109" s="82"/>
      <c r="D109" s="23" t="n">
        <v>38</v>
      </c>
      <c r="E109" s="82" t="n">
        <v>8</v>
      </c>
      <c r="F109" s="82" t="s">
        <v>181</v>
      </c>
      <c r="G109" s="82" t="s">
        <v>130</v>
      </c>
      <c r="H109" s="85" t="n">
        <f aca="false">H108</f>
        <v>36336</v>
      </c>
      <c r="I109" s="82" t="s">
        <v>131</v>
      </c>
      <c r="J109" s="82" t="s">
        <v>132</v>
      </c>
      <c r="K109" s="83"/>
      <c r="L109" s="82" t="s">
        <v>133</v>
      </c>
      <c r="M109" s="82"/>
      <c r="N109" s="82" t="str">
        <f aca="false">N108</f>
        <v>25R</v>
      </c>
      <c r="O109" s="82" t="str">
        <f aca="false">O108</f>
        <v>25RBase</v>
      </c>
      <c r="P109" s="82"/>
      <c r="Q109" s="32" t="n">
        <f aca="false">+BA109</f>
        <v>119</v>
      </c>
      <c r="R109" s="32" t="n">
        <f aca="false">+Q109</f>
        <v>119</v>
      </c>
      <c r="S109" s="32"/>
      <c r="T109" s="88" t="n">
        <v>37147</v>
      </c>
      <c r="U109" s="88"/>
      <c r="V109" s="89" t="n">
        <v>119</v>
      </c>
      <c r="W109" s="88" t="n">
        <f aca="false">V109</f>
        <v>119</v>
      </c>
      <c r="X109" s="88" t="n">
        <f aca="false">W109</f>
        <v>119</v>
      </c>
      <c r="Y109" s="88" t="n">
        <f aca="false">X109</f>
        <v>119</v>
      </c>
      <c r="Z109" s="88" t="n">
        <f aca="false">Y109</f>
        <v>119</v>
      </c>
      <c r="AA109" s="88" t="n">
        <f aca="false">Z109</f>
        <v>119</v>
      </c>
      <c r="AB109" s="88" t="n">
        <f aca="false">AA109</f>
        <v>119</v>
      </c>
      <c r="AC109" s="88" t="n">
        <f aca="false">AB109</f>
        <v>119</v>
      </c>
      <c r="AD109" s="88" t="n">
        <f aca="false">AC109</f>
        <v>119</v>
      </c>
      <c r="AE109" s="88" t="n">
        <f aca="false">AD109</f>
        <v>119</v>
      </c>
      <c r="AF109" s="88" t="n">
        <f aca="false">AE109</f>
        <v>119</v>
      </c>
      <c r="AG109" s="88" t="n">
        <f aca="false">AF109</f>
        <v>119</v>
      </c>
      <c r="AH109" s="88" t="n">
        <f aca="false">AG109</f>
        <v>119</v>
      </c>
      <c r="AI109" s="88" t="n">
        <f aca="false">AH109</f>
        <v>119</v>
      </c>
      <c r="AJ109" s="88" t="n">
        <f aca="false">AI109</f>
        <v>119</v>
      </c>
      <c r="AK109" s="88" t="n">
        <f aca="false">AJ109</f>
        <v>119</v>
      </c>
      <c r="AL109" s="88" t="n">
        <f aca="false">AK109</f>
        <v>119</v>
      </c>
      <c r="AM109" s="88" t="n">
        <f aca="false">AL109</f>
        <v>119</v>
      </c>
      <c r="AN109" s="88" t="n">
        <f aca="false">AM109</f>
        <v>119</v>
      </c>
      <c r="AO109" s="88" t="n">
        <f aca="false">AN109</f>
        <v>119</v>
      </c>
      <c r="AP109" s="88" t="n">
        <f aca="false">AO109</f>
        <v>119</v>
      </c>
      <c r="AQ109" s="88" t="n">
        <f aca="false">AP109</f>
        <v>119</v>
      </c>
      <c r="AR109" s="88" t="n">
        <f aca="false">AQ109</f>
        <v>119</v>
      </c>
      <c r="AS109" s="88" t="n">
        <f aca="false">AR109</f>
        <v>119</v>
      </c>
      <c r="AT109" s="88" t="n">
        <f aca="false">AS109</f>
        <v>119</v>
      </c>
      <c r="AU109" s="88" t="n">
        <f aca="false">AT109</f>
        <v>119</v>
      </c>
      <c r="AV109" s="88" t="n">
        <f aca="false">AU109</f>
        <v>119</v>
      </c>
      <c r="AW109" s="88" t="n">
        <f aca="false">AV109</f>
        <v>119</v>
      </c>
      <c r="AX109" s="88" t="n">
        <f aca="false">AW109</f>
        <v>119</v>
      </c>
      <c r="AY109" s="88"/>
      <c r="AZ109" s="88" t="n">
        <f aca="false">SUM(V109:AX109)</f>
        <v>3451</v>
      </c>
      <c r="BA109" s="88" t="n">
        <f aca="false">+AZ109/29</f>
        <v>119</v>
      </c>
      <c r="BB109" s="88" t="n">
        <f aca="false">MAX(V109:AX109)</f>
        <v>119</v>
      </c>
      <c r="BC109" s="88"/>
      <c r="BD109" s="32"/>
      <c r="BE109" s="82"/>
      <c r="BF109" s="82"/>
      <c r="BG109" s="82"/>
      <c r="BH109" s="82"/>
      <c r="BI109" s="82"/>
      <c r="BJ109" s="82"/>
      <c r="BK109" s="82"/>
      <c r="BL109" s="82"/>
      <c r="BM109" s="90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 t="n">
        <v>119</v>
      </c>
      <c r="FU109" s="82" t="s">
        <v>300</v>
      </c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4"/>
      <c r="HG109" s="82"/>
      <c r="HH109" s="84"/>
      <c r="HI109" s="82"/>
      <c r="HJ109" s="32" t="n">
        <f aca="false">SUM(BE109:HI109)-V109</f>
        <v>0</v>
      </c>
      <c r="HK109" s="3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15.75" hidden="false" customHeight="false" outlineLevel="0" collapsed="false">
      <c r="A110" s="82" t="s">
        <v>286</v>
      </c>
      <c r="B110" s="83" t="n">
        <v>25</v>
      </c>
      <c r="C110" s="82"/>
      <c r="D110" s="23" t="n">
        <v>39</v>
      </c>
      <c r="E110" s="82" t="n">
        <v>8</v>
      </c>
      <c r="F110" s="82" t="s">
        <v>181</v>
      </c>
      <c r="G110" s="82" t="s">
        <v>130</v>
      </c>
      <c r="H110" s="85" t="n">
        <f aca="false">H109</f>
        <v>36336</v>
      </c>
      <c r="I110" s="82" t="s">
        <v>131</v>
      </c>
      <c r="J110" s="82" t="s">
        <v>132</v>
      </c>
      <c r="K110" s="83"/>
      <c r="L110" s="82" t="s">
        <v>133</v>
      </c>
      <c r="M110" s="65"/>
      <c r="N110" s="82" t="str">
        <f aca="false">N109</f>
        <v>25R</v>
      </c>
      <c r="O110" s="82" t="str">
        <f aca="false">O109</f>
        <v>25RBase</v>
      </c>
      <c r="P110" s="82"/>
      <c r="Q110" s="32" t="n">
        <f aca="false">+BA110</f>
        <v>135</v>
      </c>
      <c r="R110" s="32" t="n">
        <f aca="false">+Q110</f>
        <v>135</v>
      </c>
      <c r="S110" s="32"/>
      <c r="T110" s="88" t="n">
        <v>37147</v>
      </c>
      <c r="U110" s="88"/>
      <c r="V110" s="89" t="n">
        <v>135</v>
      </c>
      <c r="W110" s="88" t="n">
        <f aca="false">V110</f>
        <v>135</v>
      </c>
      <c r="X110" s="88" t="n">
        <f aca="false">W110</f>
        <v>135</v>
      </c>
      <c r="Y110" s="88" t="n">
        <f aca="false">X110</f>
        <v>135</v>
      </c>
      <c r="Z110" s="88" t="n">
        <f aca="false">Y110</f>
        <v>135</v>
      </c>
      <c r="AA110" s="88" t="n">
        <f aca="false">Z110</f>
        <v>135</v>
      </c>
      <c r="AB110" s="88" t="n">
        <f aca="false">AA110</f>
        <v>135</v>
      </c>
      <c r="AC110" s="88" t="n">
        <f aca="false">AB110</f>
        <v>135</v>
      </c>
      <c r="AD110" s="88" t="n">
        <f aca="false">AC110</f>
        <v>135</v>
      </c>
      <c r="AE110" s="88" t="n">
        <f aca="false">AD110</f>
        <v>135</v>
      </c>
      <c r="AF110" s="88" t="n">
        <f aca="false">AE110</f>
        <v>135</v>
      </c>
      <c r="AG110" s="88" t="n">
        <f aca="false">AF110</f>
        <v>135</v>
      </c>
      <c r="AH110" s="88" t="n">
        <f aca="false">AG110</f>
        <v>135</v>
      </c>
      <c r="AI110" s="88" t="n">
        <f aca="false">AH110</f>
        <v>135</v>
      </c>
      <c r="AJ110" s="88" t="n">
        <f aca="false">AI110</f>
        <v>135</v>
      </c>
      <c r="AK110" s="88" t="n">
        <f aca="false">AJ110</f>
        <v>135</v>
      </c>
      <c r="AL110" s="88" t="n">
        <f aca="false">AK110</f>
        <v>135</v>
      </c>
      <c r="AM110" s="88" t="n">
        <f aca="false">AL110</f>
        <v>135</v>
      </c>
      <c r="AN110" s="88" t="n">
        <f aca="false">AM110</f>
        <v>135</v>
      </c>
      <c r="AO110" s="88" t="n">
        <f aca="false">AN110</f>
        <v>135</v>
      </c>
      <c r="AP110" s="88" t="n">
        <f aca="false">AO110</f>
        <v>135</v>
      </c>
      <c r="AQ110" s="88" t="n">
        <f aca="false">AP110</f>
        <v>135</v>
      </c>
      <c r="AR110" s="88" t="n">
        <f aca="false">AQ110</f>
        <v>135</v>
      </c>
      <c r="AS110" s="88" t="n">
        <f aca="false">AR110</f>
        <v>135</v>
      </c>
      <c r="AT110" s="88" t="n">
        <f aca="false">AS110</f>
        <v>135</v>
      </c>
      <c r="AU110" s="88" t="n">
        <f aca="false">AT110</f>
        <v>135</v>
      </c>
      <c r="AV110" s="88" t="n">
        <f aca="false">AU110</f>
        <v>135</v>
      </c>
      <c r="AW110" s="88" t="n">
        <f aca="false">AV110</f>
        <v>135</v>
      </c>
      <c r="AX110" s="88" t="n">
        <f aca="false">AW110</f>
        <v>135</v>
      </c>
      <c r="AY110" s="88"/>
      <c r="AZ110" s="88" t="n">
        <f aca="false">SUM(V110:AX110)</f>
        <v>3915</v>
      </c>
      <c r="BA110" s="88" t="n">
        <f aca="false">+AZ110/29</f>
        <v>135</v>
      </c>
      <c r="BB110" s="88" t="n">
        <f aca="false">MAX(V110:AX110)</f>
        <v>135</v>
      </c>
      <c r="BC110" s="88"/>
      <c r="BD110" s="32"/>
      <c r="BE110" s="82"/>
      <c r="BF110" s="82"/>
      <c r="BG110" s="82"/>
      <c r="BH110" s="82"/>
      <c r="BI110" s="82"/>
      <c r="BJ110" s="82"/>
      <c r="BK110" s="82"/>
      <c r="BL110" s="82"/>
      <c r="BM110" s="90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 t="n">
        <v>135</v>
      </c>
      <c r="FW110" s="82" t="s">
        <v>209</v>
      </c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4"/>
      <c r="HG110" s="82"/>
      <c r="HH110" s="84"/>
      <c r="HI110" s="82"/>
      <c r="HJ110" s="32" t="n">
        <f aca="false">SUM(BE110:HI110)-V110</f>
        <v>0</v>
      </c>
      <c r="HK110" s="3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15.75" hidden="false" customHeight="false" outlineLevel="0" collapsed="false">
      <c r="A111" s="82" t="s">
        <v>286</v>
      </c>
      <c r="B111" s="83" t="n">
        <v>25</v>
      </c>
      <c r="C111" s="82"/>
      <c r="D111" s="23" t="n">
        <v>35</v>
      </c>
      <c r="E111" s="82" t="n">
        <v>8</v>
      </c>
      <c r="F111" s="82" t="s">
        <v>203</v>
      </c>
      <c r="G111" s="82" t="s">
        <v>301</v>
      </c>
      <c r="H111" s="85" t="n">
        <v>36336</v>
      </c>
      <c r="I111" s="82" t="s">
        <v>131</v>
      </c>
      <c r="J111" s="82" t="s">
        <v>146</v>
      </c>
      <c r="K111" s="83"/>
      <c r="L111" s="82" t="s">
        <v>133</v>
      </c>
      <c r="M111" s="65"/>
      <c r="N111" s="82" t="str">
        <f aca="false">CONCATENATE(B111,J111)</f>
        <v>25W</v>
      </c>
      <c r="O111" s="82" t="str">
        <f aca="false">CONCATENATE(B111,J111,I111)</f>
        <v>25WBase</v>
      </c>
      <c r="P111" s="82"/>
      <c r="Q111" s="32" t="n">
        <f aca="false">+BA111</f>
        <v>110</v>
      </c>
      <c r="R111" s="32" t="n">
        <f aca="false">+Q111</f>
        <v>110</v>
      </c>
      <c r="S111" s="32"/>
      <c r="T111" s="88" t="n">
        <v>37147</v>
      </c>
      <c r="U111" s="88"/>
      <c r="V111" s="89" t="n">
        <v>110</v>
      </c>
      <c r="W111" s="88" t="n">
        <f aca="false">V111</f>
        <v>110</v>
      </c>
      <c r="X111" s="88" t="n">
        <f aca="false">W111</f>
        <v>110</v>
      </c>
      <c r="Y111" s="88" t="n">
        <f aca="false">X111</f>
        <v>110</v>
      </c>
      <c r="Z111" s="88" t="n">
        <f aca="false">Y111</f>
        <v>110</v>
      </c>
      <c r="AA111" s="88" t="n">
        <f aca="false">Z111</f>
        <v>110</v>
      </c>
      <c r="AB111" s="88" t="n">
        <f aca="false">AA111</f>
        <v>110</v>
      </c>
      <c r="AC111" s="88" t="n">
        <f aca="false">AB111</f>
        <v>110</v>
      </c>
      <c r="AD111" s="88" t="n">
        <f aca="false">AC111</f>
        <v>110</v>
      </c>
      <c r="AE111" s="88" t="n">
        <f aca="false">AD111</f>
        <v>110</v>
      </c>
      <c r="AF111" s="88" t="n">
        <f aca="false">AE111</f>
        <v>110</v>
      </c>
      <c r="AG111" s="88" t="n">
        <f aca="false">AF111</f>
        <v>110</v>
      </c>
      <c r="AH111" s="88" t="n">
        <f aca="false">AG111</f>
        <v>110</v>
      </c>
      <c r="AI111" s="88" t="n">
        <f aca="false">AH111</f>
        <v>110</v>
      </c>
      <c r="AJ111" s="88" t="n">
        <f aca="false">AI111</f>
        <v>110</v>
      </c>
      <c r="AK111" s="88" t="n">
        <f aca="false">AJ111</f>
        <v>110</v>
      </c>
      <c r="AL111" s="88" t="n">
        <f aca="false">AK111</f>
        <v>110</v>
      </c>
      <c r="AM111" s="88" t="n">
        <f aca="false">AL111</f>
        <v>110</v>
      </c>
      <c r="AN111" s="88" t="n">
        <f aca="false">AM111</f>
        <v>110</v>
      </c>
      <c r="AO111" s="88" t="n">
        <f aca="false">AN111</f>
        <v>110</v>
      </c>
      <c r="AP111" s="88" t="n">
        <f aca="false">AO111</f>
        <v>110</v>
      </c>
      <c r="AQ111" s="88" t="n">
        <f aca="false">AP111</f>
        <v>110</v>
      </c>
      <c r="AR111" s="88" t="n">
        <f aca="false">AQ111</f>
        <v>110</v>
      </c>
      <c r="AS111" s="88" t="n">
        <f aca="false">AR111</f>
        <v>110</v>
      </c>
      <c r="AT111" s="88" t="n">
        <f aca="false">AS111</f>
        <v>110</v>
      </c>
      <c r="AU111" s="88" t="n">
        <f aca="false">AT111</f>
        <v>110</v>
      </c>
      <c r="AV111" s="88" t="n">
        <f aca="false">AU111</f>
        <v>110</v>
      </c>
      <c r="AW111" s="88" t="n">
        <f aca="false">AV111</f>
        <v>110</v>
      </c>
      <c r="AX111" s="88" t="n">
        <f aca="false">AW111</f>
        <v>110</v>
      </c>
      <c r="AY111" s="88"/>
      <c r="AZ111" s="88" t="n">
        <f aca="false">SUM(V111:AX111)</f>
        <v>3190</v>
      </c>
      <c r="BA111" s="88" t="n">
        <f aca="false">+AZ111/29</f>
        <v>110</v>
      </c>
      <c r="BB111" s="88" t="n">
        <f aca="false">MAX(V111:AX111)</f>
        <v>110</v>
      </c>
      <c r="BC111" s="88"/>
      <c r="BD111" s="32"/>
      <c r="BE111" s="82"/>
      <c r="BF111" s="82"/>
      <c r="BG111" s="82"/>
      <c r="BH111" s="82"/>
      <c r="BI111" s="82"/>
      <c r="BJ111" s="82"/>
      <c r="BK111" s="82"/>
      <c r="BL111" s="82"/>
      <c r="BM111" s="90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 t="n">
        <v>110</v>
      </c>
      <c r="FS111" s="82" t="s">
        <v>302</v>
      </c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4"/>
      <c r="HG111" s="82"/>
      <c r="HH111" s="84"/>
      <c r="HI111" s="82"/>
      <c r="HJ111" s="32" t="n">
        <f aca="false">SUM(BE111:HI111)-V111</f>
        <v>0</v>
      </c>
      <c r="HK111" s="3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15.75" hidden="false" customHeight="false" outlineLevel="0" collapsed="false">
      <c r="A112" s="82" t="s">
        <v>286</v>
      </c>
      <c r="B112" s="83" t="n">
        <v>25</v>
      </c>
      <c r="C112" s="82"/>
      <c r="D112" s="23"/>
      <c r="E112" s="82" t="n">
        <v>8</v>
      </c>
      <c r="F112" s="82" t="s">
        <v>303</v>
      </c>
      <c r="G112" s="82" t="s">
        <v>192</v>
      </c>
      <c r="H112" s="85" t="n">
        <v>36336</v>
      </c>
      <c r="I112" s="82" t="s">
        <v>131</v>
      </c>
      <c r="J112" s="82" t="s">
        <v>146</v>
      </c>
      <c r="K112" s="83"/>
      <c r="L112" s="82" t="s">
        <v>133</v>
      </c>
      <c r="M112" s="65"/>
      <c r="N112" s="82" t="str">
        <f aca="false">CONCATENATE(B112,J112)</f>
        <v>25W</v>
      </c>
      <c r="O112" s="82" t="str">
        <f aca="false">CONCATENATE(B112,J112,I112)</f>
        <v>25WBase</v>
      </c>
      <c r="P112" s="82"/>
      <c r="Q112" s="32" t="n">
        <f aca="false">+BA112</f>
        <v>0</v>
      </c>
      <c r="R112" s="32" t="n">
        <f aca="false">+Q112</f>
        <v>0</v>
      </c>
      <c r="S112" s="32"/>
      <c r="T112" s="88" t="n">
        <v>37147</v>
      </c>
      <c r="U112" s="88"/>
      <c r="V112" s="89" t="n">
        <v>0</v>
      </c>
      <c r="W112" s="88" t="n">
        <f aca="false">V112</f>
        <v>0</v>
      </c>
      <c r="X112" s="88" t="n">
        <f aca="false">W112</f>
        <v>0</v>
      </c>
      <c r="Y112" s="88" t="n">
        <f aca="false">X112</f>
        <v>0</v>
      </c>
      <c r="Z112" s="88" t="n">
        <f aca="false">Y112</f>
        <v>0</v>
      </c>
      <c r="AA112" s="88" t="n">
        <f aca="false">Z112</f>
        <v>0</v>
      </c>
      <c r="AB112" s="88" t="n">
        <f aca="false">AA112</f>
        <v>0</v>
      </c>
      <c r="AC112" s="88" t="n">
        <f aca="false">AB112</f>
        <v>0</v>
      </c>
      <c r="AD112" s="88" t="n">
        <f aca="false">AC112</f>
        <v>0</v>
      </c>
      <c r="AE112" s="88" t="n">
        <f aca="false">AD112</f>
        <v>0</v>
      </c>
      <c r="AF112" s="88" t="n">
        <f aca="false">AE112</f>
        <v>0</v>
      </c>
      <c r="AG112" s="88" t="n">
        <f aca="false">AF112</f>
        <v>0</v>
      </c>
      <c r="AH112" s="88" t="n">
        <f aca="false">AG112</f>
        <v>0</v>
      </c>
      <c r="AI112" s="88" t="n">
        <f aca="false">AH112</f>
        <v>0</v>
      </c>
      <c r="AJ112" s="88" t="n">
        <f aca="false">AI112</f>
        <v>0</v>
      </c>
      <c r="AK112" s="88" t="n">
        <f aca="false">AJ112</f>
        <v>0</v>
      </c>
      <c r="AL112" s="88" t="n">
        <f aca="false">AK112</f>
        <v>0</v>
      </c>
      <c r="AM112" s="88" t="n">
        <f aca="false">AL112</f>
        <v>0</v>
      </c>
      <c r="AN112" s="88" t="n">
        <f aca="false">AM112</f>
        <v>0</v>
      </c>
      <c r="AO112" s="88" t="n">
        <f aca="false">AN112</f>
        <v>0</v>
      </c>
      <c r="AP112" s="88" t="n">
        <f aca="false">AO112</f>
        <v>0</v>
      </c>
      <c r="AQ112" s="88" t="n">
        <f aca="false">AP112</f>
        <v>0</v>
      </c>
      <c r="AR112" s="88" t="n">
        <f aca="false">AQ112</f>
        <v>0</v>
      </c>
      <c r="AS112" s="88" t="n">
        <f aca="false">AR112</f>
        <v>0</v>
      </c>
      <c r="AT112" s="88" t="n">
        <f aca="false">AS112</f>
        <v>0</v>
      </c>
      <c r="AU112" s="88" t="n">
        <f aca="false">AT112</f>
        <v>0</v>
      </c>
      <c r="AV112" s="88" t="n">
        <f aca="false">AU112</f>
        <v>0</v>
      </c>
      <c r="AW112" s="88" t="n">
        <f aca="false">AV112</f>
        <v>0</v>
      </c>
      <c r="AX112" s="88" t="n">
        <f aca="false">AW112</f>
        <v>0</v>
      </c>
      <c r="AY112" s="88"/>
      <c r="AZ112" s="88" t="n">
        <f aca="false">SUM(V112:AX112)</f>
        <v>0</v>
      </c>
      <c r="BA112" s="88" t="n">
        <f aca="false">+AZ112/29</f>
        <v>0</v>
      </c>
      <c r="BB112" s="88" t="n">
        <f aca="false">MAX(V112:AX112)</f>
        <v>0</v>
      </c>
      <c r="BC112" s="88"/>
      <c r="BD112" s="32"/>
      <c r="BE112" s="82"/>
      <c r="BF112" s="82"/>
      <c r="BG112" s="82"/>
      <c r="BH112" s="82"/>
      <c r="BI112" s="82"/>
      <c r="BJ112" s="82"/>
      <c r="BK112" s="82"/>
      <c r="BL112" s="82"/>
      <c r="BM112" s="90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4"/>
      <c r="HG112" s="82"/>
      <c r="HH112" s="84"/>
      <c r="HI112" s="82"/>
      <c r="HJ112" s="32" t="n">
        <f aca="false">SUM(BE112:HI112)-V112</f>
        <v>0</v>
      </c>
      <c r="HK112" s="3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15.75" hidden="false" customHeight="false" outlineLevel="0" collapsed="false">
      <c r="A113" s="82" t="s">
        <v>286</v>
      </c>
      <c r="B113" s="83" t="n">
        <v>25</v>
      </c>
      <c r="C113" s="82"/>
      <c r="D113" s="23" t="n">
        <v>35</v>
      </c>
      <c r="E113" s="82" t="n">
        <v>8</v>
      </c>
      <c r="F113" s="82" t="s">
        <v>304</v>
      </c>
      <c r="G113" s="82" t="s">
        <v>227</v>
      </c>
      <c r="H113" s="138" t="n">
        <v>36465</v>
      </c>
      <c r="I113" s="82" t="s">
        <v>131</v>
      </c>
      <c r="J113" s="82" t="s">
        <v>146</v>
      </c>
      <c r="K113" s="83"/>
      <c r="L113" s="82" t="s">
        <v>133</v>
      </c>
      <c r="M113" s="82"/>
      <c r="N113" s="82" t="str">
        <f aca="false">CONCATENATE(B113,J113)</f>
        <v>25W</v>
      </c>
      <c r="O113" s="82" t="str">
        <f aca="false">CONCATENATE(B113,J113,I113)</f>
        <v>25WBase</v>
      </c>
      <c r="P113" s="82"/>
      <c r="Q113" s="32" t="n">
        <f aca="false">+BA113</f>
        <v>255</v>
      </c>
      <c r="R113" s="32" t="n">
        <f aca="false">+Q113</f>
        <v>255</v>
      </c>
      <c r="S113" s="32"/>
      <c r="T113" s="88" t="n">
        <v>37147</v>
      </c>
      <c r="U113" s="88"/>
      <c r="V113" s="89" t="n">
        <v>255</v>
      </c>
      <c r="W113" s="88" t="n">
        <f aca="false">V113</f>
        <v>255</v>
      </c>
      <c r="X113" s="88" t="n">
        <f aca="false">W113</f>
        <v>255</v>
      </c>
      <c r="Y113" s="88" t="n">
        <f aca="false">X113</f>
        <v>255</v>
      </c>
      <c r="Z113" s="88" t="n">
        <f aca="false">Y113</f>
        <v>255</v>
      </c>
      <c r="AA113" s="88" t="n">
        <f aca="false">Z113</f>
        <v>255</v>
      </c>
      <c r="AB113" s="88" t="n">
        <f aca="false">AA113</f>
        <v>255</v>
      </c>
      <c r="AC113" s="88" t="n">
        <f aca="false">AB113</f>
        <v>255</v>
      </c>
      <c r="AD113" s="88" t="n">
        <f aca="false">AC113</f>
        <v>255</v>
      </c>
      <c r="AE113" s="88" t="n">
        <f aca="false">AD113</f>
        <v>255</v>
      </c>
      <c r="AF113" s="88" t="n">
        <f aca="false">AE113</f>
        <v>255</v>
      </c>
      <c r="AG113" s="88" t="n">
        <f aca="false">AF113</f>
        <v>255</v>
      </c>
      <c r="AH113" s="88" t="n">
        <f aca="false">AG113</f>
        <v>255</v>
      </c>
      <c r="AI113" s="88" t="n">
        <f aca="false">AH113</f>
        <v>255</v>
      </c>
      <c r="AJ113" s="88" t="n">
        <f aca="false">AI113</f>
        <v>255</v>
      </c>
      <c r="AK113" s="88" t="n">
        <f aca="false">AJ113</f>
        <v>255</v>
      </c>
      <c r="AL113" s="88" t="n">
        <f aca="false">AK113</f>
        <v>255</v>
      </c>
      <c r="AM113" s="88" t="n">
        <f aca="false">AL113</f>
        <v>255</v>
      </c>
      <c r="AN113" s="88" t="n">
        <f aca="false">AM113</f>
        <v>255</v>
      </c>
      <c r="AO113" s="88" t="n">
        <f aca="false">AN113</f>
        <v>255</v>
      </c>
      <c r="AP113" s="88" t="n">
        <f aca="false">AO113</f>
        <v>255</v>
      </c>
      <c r="AQ113" s="88" t="n">
        <f aca="false">AP113</f>
        <v>255</v>
      </c>
      <c r="AR113" s="88" t="n">
        <f aca="false">AQ113</f>
        <v>255</v>
      </c>
      <c r="AS113" s="88" t="n">
        <f aca="false">AR113</f>
        <v>255</v>
      </c>
      <c r="AT113" s="88" t="n">
        <f aca="false">AS113</f>
        <v>255</v>
      </c>
      <c r="AU113" s="88" t="n">
        <f aca="false">AT113</f>
        <v>255</v>
      </c>
      <c r="AV113" s="88" t="n">
        <f aca="false">AU113</f>
        <v>255</v>
      </c>
      <c r="AW113" s="88" t="n">
        <f aca="false">AV113</f>
        <v>255</v>
      </c>
      <c r="AX113" s="88" t="n">
        <f aca="false">AW113</f>
        <v>255</v>
      </c>
      <c r="AY113" s="88"/>
      <c r="AZ113" s="88" t="n">
        <f aca="false">SUM(V113:AX113)</f>
        <v>7395</v>
      </c>
      <c r="BA113" s="88" t="n">
        <f aca="false">+AZ113/29</f>
        <v>255</v>
      </c>
      <c r="BB113" s="88" t="n">
        <f aca="false">MAX(V113:AX113)</f>
        <v>255</v>
      </c>
      <c r="BC113" s="88"/>
      <c r="BD113" s="32"/>
      <c r="BE113" s="82"/>
      <c r="BF113" s="82"/>
      <c r="BG113" s="82"/>
      <c r="BH113" s="82"/>
      <c r="BI113" s="82"/>
      <c r="BJ113" s="82"/>
      <c r="BK113" s="82"/>
      <c r="BL113" s="82"/>
      <c r="BM113" s="90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 t="n">
        <v>255</v>
      </c>
      <c r="DO113" s="82" t="s">
        <v>305</v>
      </c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4"/>
      <c r="HG113" s="82"/>
      <c r="HH113" s="84"/>
      <c r="HI113" s="82"/>
      <c r="HJ113" s="32" t="n">
        <f aca="false">SUM(BE113:HI113)-V113</f>
        <v>0</v>
      </c>
      <c r="HK113" s="3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15.75" hidden="false" customHeight="false" outlineLevel="0" collapsed="false">
      <c r="A114" s="82" t="s">
        <v>306</v>
      </c>
      <c r="B114" s="83" t="n">
        <v>19</v>
      </c>
      <c r="C114" s="82"/>
      <c r="D114" s="23" t="n">
        <v>26</v>
      </c>
      <c r="E114" s="82" t="n">
        <v>8</v>
      </c>
      <c r="F114" s="82" t="s">
        <v>181</v>
      </c>
      <c r="G114" s="82" t="s">
        <v>142</v>
      </c>
      <c r="H114" s="85" t="n">
        <v>36336</v>
      </c>
      <c r="I114" s="82" t="s">
        <v>131</v>
      </c>
      <c r="J114" s="82" t="s">
        <v>132</v>
      </c>
      <c r="K114" s="83"/>
      <c r="L114" s="82" t="s">
        <v>133</v>
      </c>
      <c r="M114" s="82"/>
      <c r="N114" s="82" t="str">
        <f aca="false">CONCATENATE(B114,J114)</f>
        <v>19R</v>
      </c>
      <c r="O114" s="82" t="str">
        <f aca="false">CONCATENATE(B114,J114,I114)</f>
        <v>19RBase</v>
      </c>
      <c r="P114" s="82"/>
      <c r="Q114" s="32" t="n">
        <f aca="false">+BA114</f>
        <v>40</v>
      </c>
      <c r="R114" s="32" t="n">
        <f aca="false">+Q114</f>
        <v>40</v>
      </c>
      <c r="S114" s="32"/>
      <c r="T114" s="88" t="n">
        <v>37147</v>
      </c>
      <c r="U114" s="88"/>
      <c r="V114" s="89" t="n">
        <v>40</v>
      </c>
      <c r="W114" s="88" t="n">
        <f aca="false">V114</f>
        <v>40</v>
      </c>
      <c r="X114" s="88" t="n">
        <f aca="false">W114</f>
        <v>40</v>
      </c>
      <c r="Y114" s="88" t="n">
        <f aca="false">X114</f>
        <v>40</v>
      </c>
      <c r="Z114" s="88" t="n">
        <f aca="false">Y114</f>
        <v>40</v>
      </c>
      <c r="AA114" s="88" t="n">
        <f aca="false">Z114</f>
        <v>40</v>
      </c>
      <c r="AB114" s="88" t="n">
        <f aca="false">AA114</f>
        <v>40</v>
      </c>
      <c r="AC114" s="88" t="n">
        <f aca="false">AB114</f>
        <v>40</v>
      </c>
      <c r="AD114" s="88" t="n">
        <f aca="false">AC114</f>
        <v>40</v>
      </c>
      <c r="AE114" s="88" t="n">
        <f aca="false">AD114</f>
        <v>40</v>
      </c>
      <c r="AF114" s="88" t="n">
        <f aca="false">AE114</f>
        <v>40</v>
      </c>
      <c r="AG114" s="88" t="n">
        <f aca="false">AF114</f>
        <v>40</v>
      </c>
      <c r="AH114" s="88" t="n">
        <f aca="false">AG114</f>
        <v>40</v>
      </c>
      <c r="AI114" s="88" t="n">
        <f aca="false">AH114</f>
        <v>40</v>
      </c>
      <c r="AJ114" s="88" t="n">
        <f aca="false">AI114</f>
        <v>40</v>
      </c>
      <c r="AK114" s="88" t="n">
        <f aca="false">AJ114</f>
        <v>40</v>
      </c>
      <c r="AL114" s="88" t="n">
        <f aca="false">AK114</f>
        <v>40</v>
      </c>
      <c r="AM114" s="88" t="n">
        <f aca="false">AL114</f>
        <v>40</v>
      </c>
      <c r="AN114" s="88" t="n">
        <f aca="false">AM114</f>
        <v>40</v>
      </c>
      <c r="AO114" s="88" t="n">
        <f aca="false">AN114</f>
        <v>40</v>
      </c>
      <c r="AP114" s="88" t="n">
        <f aca="false">AO114</f>
        <v>40</v>
      </c>
      <c r="AQ114" s="88" t="n">
        <f aca="false">AP114</f>
        <v>40</v>
      </c>
      <c r="AR114" s="88" t="n">
        <f aca="false">AQ114</f>
        <v>40</v>
      </c>
      <c r="AS114" s="88" t="n">
        <f aca="false">AR114</f>
        <v>40</v>
      </c>
      <c r="AT114" s="88" t="n">
        <f aca="false">AS114</f>
        <v>40</v>
      </c>
      <c r="AU114" s="88" t="n">
        <f aca="false">AT114</f>
        <v>40</v>
      </c>
      <c r="AV114" s="88" t="n">
        <f aca="false">AU114</f>
        <v>40</v>
      </c>
      <c r="AW114" s="88" t="n">
        <f aca="false">AV114</f>
        <v>40</v>
      </c>
      <c r="AX114" s="88" t="n">
        <f aca="false">AW114</f>
        <v>40</v>
      </c>
      <c r="AY114" s="88"/>
      <c r="AZ114" s="88" t="n">
        <f aca="false">SUM(V114:AX114)</f>
        <v>1160</v>
      </c>
      <c r="BA114" s="88" t="n">
        <f aca="false">+AZ114/29</f>
        <v>40</v>
      </c>
      <c r="BB114" s="88" t="n">
        <f aca="false">MAX(V114:AX114)</f>
        <v>40</v>
      </c>
      <c r="BC114" s="88"/>
      <c r="BD114" s="32"/>
      <c r="BE114" s="82"/>
      <c r="BF114" s="82"/>
      <c r="BG114" s="82"/>
      <c r="BH114" s="82"/>
      <c r="BI114" s="82"/>
      <c r="BJ114" s="82"/>
      <c r="BK114" s="82"/>
      <c r="BL114" s="82"/>
      <c r="BM114" s="90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 t="n">
        <v>4</v>
      </c>
      <c r="DE114" s="82" t="s">
        <v>200</v>
      </c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 t="n">
        <v>16</v>
      </c>
      <c r="DU114" s="82" t="s">
        <v>307</v>
      </c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 t="n">
        <v>1</v>
      </c>
      <c r="EM114" s="82" t="s">
        <v>308</v>
      </c>
      <c r="EN114" s="82"/>
      <c r="EO114" s="82"/>
      <c r="EP114" s="82"/>
      <c r="EQ114" s="82"/>
      <c r="ER114" s="82"/>
      <c r="ES114" s="82"/>
      <c r="ET114" s="82" t="n">
        <v>3</v>
      </c>
      <c r="EU114" s="82" t="s">
        <v>308</v>
      </c>
      <c r="EV114" s="82"/>
      <c r="EW114" s="82"/>
      <c r="EX114" s="82"/>
      <c r="EY114" s="82"/>
      <c r="EZ114" s="82" t="n">
        <v>1</v>
      </c>
      <c r="FA114" s="82" t="s">
        <v>309</v>
      </c>
      <c r="FB114" s="82"/>
      <c r="FC114" s="82"/>
      <c r="FD114" s="82"/>
      <c r="FE114" s="82"/>
      <c r="FF114" s="82"/>
      <c r="FG114" s="82"/>
      <c r="FH114" s="82"/>
      <c r="FI114" s="82"/>
      <c r="FJ114" s="82" t="n">
        <v>12</v>
      </c>
      <c r="FK114" s="82" t="s">
        <v>198</v>
      </c>
      <c r="FL114" s="82"/>
      <c r="FM114" s="82"/>
      <c r="FN114" s="82"/>
      <c r="FO114" s="82"/>
      <c r="FP114" s="82" t="n">
        <v>1</v>
      </c>
      <c r="FQ114" s="82" t="s">
        <v>310</v>
      </c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 t="n">
        <v>1</v>
      </c>
      <c r="GW114" s="82" t="s">
        <v>197</v>
      </c>
      <c r="GX114" s="82"/>
      <c r="GY114" s="82"/>
      <c r="GZ114" s="82"/>
      <c r="HA114" s="82"/>
      <c r="HB114" s="82" t="n">
        <v>1</v>
      </c>
      <c r="HC114" s="82" t="s">
        <v>188</v>
      </c>
      <c r="HD114" s="82"/>
      <c r="HE114" s="82"/>
      <c r="HF114" s="84"/>
      <c r="HG114" s="82"/>
      <c r="HH114" s="84"/>
      <c r="HI114" s="82"/>
      <c r="HJ114" s="32" t="n">
        <f aca="false">SUM(BE114:HI114)-V114</f>
        <v>0</v>
      </c>
      <c r="HK114" s="3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15.75" hidden="false" customHeight="false" outlineLevel="0" collapsed="false">
      <c r="A115" s="82" t="s">
        <v>306</v>
      </c>
      <c r="B115" s="83" t="n">
        <v>19</v>
      </c>
      <c r="C115" s="82"/>
      <c r="D115" s="23" t="n">
        <v>27</v>
      </c>
      <c r="E115" s="82" t="n">
        <v>8</v>
      </c>
      <c r="F115" s="82" t="s">
        <v>134</v>
      </c>
      <c r="G115" s="82" t="s">
        <v>142</v>
      </c>
      <c r="H115" s="85" t="n">
        <v>36336</v>
      </c>
      <c r="I115" s="82" t="s">
        <v>131</v>
      </c>
      <c r="J115" s="82" t="s">
        <v>132</v>
      </c>
      <c r="K115" s="83"/>
      <c r="L115" s="82" t="s">
        <v>133</v>
      </c>
      <c r="M115" s="82"/>
      <c r="N115" s="82" t="str">
        <f aca="false">CONCATENATE(B115,J115)</f>
        <v>19R</v>
      </c>
      <c r="O115" s="82" t="str">
        <f aca="false">CONCATENATE(B115,J115,I115)</f>
        <v>19RBase</v>
      </c>
      <c r="P115" s="82"/>
      <c r="Q115" s="32" t="n">
        <f aca="false">+BA115</f>
        <v>322</v>
      </c>
      <c r="R115" s="32" t="n">
        <f aca="false">+Q115</f>
        <v>322</v>
      </c>
      <c r="S115" s="32"/>
      <c r="T115" s="88" t="n">
        <v>37147</v>
      </c>
      <c r="U115" s="88"/>
      <c r="V115" s="89" t="n">
        <v>322</v>
      </c>
      <c r="W115" s="88" t="n">
        <f aca="false">V115</f>
        <v>322</v>
      </c>
      <c r="X115" s="88" t="n">
        <f aca="false">W115</f>
        <v>322</v>
      </c>
      <c r="Y115" s="88" t="n">
        <f aca="false">X115</f>
        <v>322</v>
      </c>
      <c r="Z115" s="88" t="n">
        <f aca="false">Y115</f>
        <v>322</v>
      </c>
      <c r="AA115" s="88" t="n">
        <f aca="false">Z115</f>
        <v>322</v>
      </c>
      <c r="AB115" s="88" t="n">
        <f aca="false">AA115</f>
        <v>322</v>
      </c>
      <c r="AC115" s="88" t="n">
        <f aca="false">AB115</f>
        <v>322</v>
      </c>
      <c r="AD115" s="88" t="n">
        <f aca="false">AC115</f>
        <v>322</v>
      </c>
      <c r="AE115" s="88" t="n">
        <f aca="false">AD115</f>
        <v>322</v>
      </c>
      <c r="AF115" s="88" t="n">
        <f aca="false">AE115</f>
        <v>322</v>
      </c>
      <c r="AG115" s="88" t="n">
        <f aca="false">AF115</f>
        <v>322</v>
      </c>
      <c r="AH115" s="88" t="n">
        <f aca="false">AG115</f>
        <v>322</v>
      </c>
      <c r="AI115" s="88" t="n">
        <f aca="false">AH115</f>
        <v>322</v>
      </c>
      <c r="AJ115" s="88" t="n">
        <f aca="false">AI115</f>
        <v>322</v>
      </c>
      <c r="AK115" s="88" t="n">
        <f aca="false">AJ115</f>
        <v>322</v>
      </c>
      <c r="AL115" s="88" t="n">
        <f aca="false">AK115</f>
        <v>322</v>
      </c>
      <c r="AM115" s="88" t="n">
        <f aca="false">AL115</f>
        <v>322</v>
      </c>
      <c r="AN115" s="88" t="n">
        <f aca="false">AM115</f>
        <v>322</v>
      </c>
      <c r="AO115" s="88" t="n">
        <f aca="false">AN115</f>
        <v>322</v>
      </c>
      <c r="AP115" s="88" t="n">
        <f aca="false">AO115</f>
        <v>322</v>
      </c>
      <c r="AQ115" s="88" t="n">
        <f aca="false">AP115</f>
        <v>322</v>
      </c>
      <c r="AR115" s="88" t="n">
        <f aca="false">AQ115</f>
        <v>322</v>
      </c>
      <c r="AS115" s="88" t="n">
        <f aca="false">AR115</f>
        <v>322</v>
      </c>
      <c r="AT115" s="88" t="n">
        <f aca="false">AS115</f>
        <v>322</v>
      </c>
      <c r="AU115" s="88" t="n">
        <f aca="false">AT115</f>
        <v>322</v>
      </c>
      <c r="AV115" s="88" t="n">
        <f aca="false">AU115</f>
        <v>322</v>
      </c>
      <c r="AW115" s="88" t="n">
        <f aca="false">AV115</f>
        <v>322</v>
      </c>
      <c r="AX115" s="88" t="n">
        <f aca="false">AW115</f>
        <v>322</v>
      </c>
      <c r="AY115" s="88"/>
      <c r="AZ115" s="88" t="n">
        <f aca="false">SUM(V115:AX115)</f>
        <v>9338</v>
      </c>
      <c r="BA115" s="88" t="n">
        <f aca="false">+AZ115/29</f>
        <v>322</v>
      </c>
      <c r="BB115" s="88" t="n">
        <f aca="false">MAX(V115:AX115)</f>
        <v>322</v>
      </c>
      <c r="BC115" s="88"/>
      <c r="BD115" s="32"/>
      <c r="BE115" s="82"/>
      <c r="BF115" s="82"/>
      <c r="BG115" s="82"/>
      <c r="BH115" s="82"/>
      <c r="BI115" s="82"/>
      <c r="BJ115" s="82"/>
      <c r="BK115" s="82"/>
      <c r="BL115" s="82"/>
      <c r="BM115" s="90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 t="n">
        <v>322</v>
      </c>
      <c r="GI115" s="82" t="s">
        <v>311</v>
      </c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4"/>
      <c r="HG115" s="82"/>
      <c r="HH115" s="84"/>
      <c r="HI115" s="82"/>
      <c r="HJ115" s="32" t="n">
        <f aca="false">SUM(BE115:HI115)-V115</f>
        <v>0</v>
      </c>
      <c r="HK115" s="3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5.75" hidden="false" customHeight="false" outlineLevel="0" collapsed="false">
      <c r="A116" s="82" t="s">
        <v>306</v>
      </c>
      <c r="B116" s="83" t="n">
        <v>19</v>
      </c>
      <c r="C116" s="82"/>
      <c r="D116" s="23" t="n">
        <v>27</v>
      </c>
      <c r="E116" s="82" t="n">
        <v>8</v>
      </c>
      <c r="F116" s="82" t="s">
        <v>181</v>
      </c>
      <c r="G116" s="82" t="s">
        <v>142</v>
      </c>
      <c r="H116" s="85" t="n">
        <v>36336</v>
      </c>
      <c r="I116" s="82" t="s">
        <v>131</v>
      </c>
      <c r="J116" s="82" t="s">
        <v>132</v>
      </c>
      <c r="K116" s="83"/>
      <c r="L116" s="82" t="s">
        <v>133</v>
      </c>
      <c r="M116" s="65"/>
      <c r="N116" s="82" t="str">
        <f aca="false">CONCATENATE(B116,J116)</f>
        <v>19R</v>
      </c>
      <c r="O116" s="82" t="str">
        <f aca="false">CONCATENATE(B116,J116,I116)</f>
        <v>19RBase</v>
      </c>
      <c r="P116" s="82"/>
      <c r="Q116" s="32" t="n">
        <f aca="false">+BA116</f>
        <v>214</v>
      </c>
      <c r="R116" s="32" t="n">
        <f aca="false">+Q116</f>
        <v>214</v>
      </c>
      <c r="S116" s="32"/>
      <c r="T116" s="88" t="n">
        <v>37147</v>
      </c>
      <c r="U116" s="88"/>
      <c r="V116" s="89" t="n">
        <v>214</v>
      </c>
      <c r="W116" s="88" t="n">
        <f aca="false">V116</f>
        <v>214</v>
      </c>
      <c r="X116" s="88" t="n">
        <f aca="false">W116</f>
        <v>214</v>
      </c>
      <c r="Y116" s="88" t="n">
        <f aca="false">X116</f>
        <v>214</v>
      </c>
      <c r="Z116" s="88" t="n">
        <f aca="false">Y116</f>
        <v>214</v>
      </c>
      <c r="AA116" s="88" t="n">
        <f aca="false">Z116</f>
        <v>214</v>
      </c>
      <c r="AB116" s="88" t="n">
        <f aca="false">AA116</f>
        <v>214</v>
      </c>
      <c r="AC116" s="88" t="n">
        <f aca="false">AB116</f>
        <v>214</v>
      </c>
      <c r="AD116" s="88" t="n">
        <f aca="false">AC116</f>
        <v>214</v>
      </c>
      <c r="AE116" s="88" t="n">
        <f aca="false">AD116</f>
        <v>214</v>
      </c>
      <c r="AF116" s="88" t="n">
        <f aca="false">AE116</f>
        <v>214</v>
      </c>
      <c r="AG116" s="88" t="n">
        <f aca="false">AF116</f>
        <v>214</v>
      </c>
      <c r="AH116" s="88" t="n">
        <f aca="false">AG116</f>
        <v>214</v>
      </c>
      <c r="AI116" s="88" t="n">
        <f aca="false">AH116</f>
        <v>214</v>
      </c>
      <c r="AJ116" s="88" t="n">
        <f aca="false">AI116</f>
        <v>214</v>
      </c>
      <c r="AK116" s="88" t="n">
        <f aca="false">AJ116</f>
        <v>214</v>
      </c>
      <c r="AL116" s="88" t="n">
        <f aca="false">AK116</f>
        <v>214</v>
      </c>
      <c r="AM116" s="88" t="n">
        <f aca="false">AL116</f>
        <v>214</v>
      </c>
      <c r="AN116" s="88" t="n">
        <f aca="false">AM116</f>
        <v>214</v>
      </c>
      <c r="AO116" s="88" t="n">
        <f aca="false">AN116</f>
        <v>214</v>
      </c>
      <c r="AP116" s="88" t="n">
        <f aca="false">AO116</f>
        <v>214</v>
      </c>
      <c r="AQ116" s="88" t="n">
        <f aca="false">AP116</f>
        <v>214</v>
      </c>
      <c r="AR116" s="88" t="n">
        <f aca="false">AQ116</f>
        <v>214</v>
      </c>
      <c r="AS116" s="88" t="n">
        <f aca="false">AR116</f>
        <v>214</v>
      </c>
      <c r="AT116" s="88" t="n">
        <f aca="false">AS116</f>
        <v>214</v>
      </c>
      <c r="AU116" s="88" t="n">
        <f aca="false">AT116</f>
        <v>214</v>
      </c>
      <c r="AV116" s="88" t="n">
        <f aca="false">AU116</f>
        <v>214</v>
      </c>
      <c r="AW116" s="88" t="n">
        <f aca="false">AV116</f>
        <v>214</v>
      </c>
      <c r="AX116" s="88" t="n">
        <f aca="false">AW116</f>
        <v>214</v>
      </c>
      <c r="AY116" s="88"/>
      <c r="AZ116" s="88" t="n">
        <f aca="false">SUM(V116:AX116)</f>
        <v>6206</v>
      </c>
      <c r="BA116" s="88" t="n">
        <f aca="false">+AZ116/29</f>
        <v>214</v>
      </c>
      <c r="BB116" s="88" t="n">
        <f aca="false">MAX(V116:AX116)</f>
        <v>214</v>
      </c>
      <c r="BC116" s="88"/>
      <c r="BD116" s="32"/>
      <c r="BE116" s="82"/>
      <c r="BF116" s="82"/>
      <c r="BG116" s="82"/>
      <c r="BH116" s="82"/>
      <c r="BI116" s="82"/>
      <c r="BJ116" s="82"/>
      <c r="BK116" s="82"/>
      <c r="BL116" s="82"/>
      <c r="BM116" s="90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 t="n">
        <v>1</v>
      </c>
      <c r="CA116" s="82" t="s">
        <v>294</v>
      </c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 t="n">
        <v>24</v>
      </c>
      <c r="DG116" s="82" t="s">
        <v>201</v>
      </c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 t="n">
        <v>87</v>
      </c>
      <c r="DW116" s="82" t="s">
        <v>312</v>
      </c>
      <c r="DX116" s="82"/>
      <c r="DY116" s="82"/>
      <c r="DZ116" s="82"/>
      <c r="EA116" s="82"/>
      <c r="EB116" s="82"/>
      <c r="EC116" s="82"/>
      <c r="ED116" s="82" t="n">
        <v>1</v>
      </c>
      <c r="EE116" s="82" t="s">
        <v>197</v>
      </c>
      <c r="EF116" s="82"/>
      <c r="EG116" s="82"/>
      <c r="EH116" s="82"/>
      <c r="EI116" s="82"/>
      <c r="EJ116" s="82"/>
      <c r="EK116" s="82"/>
      <c r="EL116" s="82"/>
      <c r="EM116" s="82"/>
      <c r="EN116" s="82" t="n">
        <v>8</v>
      </c>
      <c r="EO116" s="82" t="s">
        <v>309</v>
      </c>
      <c r="EP116" s="82"/>
      <c r="EQ116" s="82"/>
      <c r="ER116" s="82"/>
      <c r="ES116" s="82"/>
      <c r="ET116" s="82"/>
      <c r="EU116" s="82"/>
      <c r="EV116" s="82" t="n">
        <v>23</v>
      </c>
      <c r="EW116" s="82" t="s">
        <v>309</v>
      </c>
      <c r="EX116" s="82"/>
      <c r="EY116" s="82"/>
      <c r="EZ116" s="82"/>
      <c r="FA116" s="82"/>
      <c r="FB116" s="82" t="n">
        <v>2</v>
      </c>
      <c r="FC116" s="82" t="s">
        <v>291</v>
      </c>
      <c r="FD116" s="82"/>
      <c r="FE116" s="82"/>
      <c r="FF116" s="82"/>
      <c r="FG116" s="82"/>
      <c r="FH116" s="82"/>
      <c r="FI116" s="82"/>
      <c r="FJ116" s="82"/>
      <c r="FK116" s="82"/>
      <c r="FL116" s="82" t="n">
        <v>63</v>
      </c>
      <c r="FM116" s="82" t="s">
        <v>294</v>
      </c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 t="n">
        <v>1</v>
      </c>
      <c r="GY116" s="82" t="s">
        <v>308</v>
      </c>
      <c r="GZ116" s="82"/>
      <c r="HA116" s="82"/>
      <c r="HB116" s="82"/>
      <c r="HC116" s="82"/>
      <c r="HD116" s="82" t="n">
        <v>4</v>
      </c>
      <c r="HE116" s="82" t="s">
        <v>154</v>
      </c>
      <c r="HF116" s="84"/>
      <c r="HG116" s="82"/>
      <c r="HH116" s="84"/>
      <c r="HI116" s="82"/>
      <c r="HJ116" s="32" t="n">
        <f aca="false">SUM(BE116:HI116)-V116</f>
        <v>0</v>
      </c>
      <c r="HK116" s="3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5.75" hidden="false" customHeight="false" outlineLevel="0" collapsed="false">
      <c r="A117" s="82" t="s">
        <v>306</v>
      </c>
      <c r="B117" s="83" t="n">
        <v>19</v>
      </c>
      <c r="C117" s="82"/>
      <c r="D117" s="23" t="n">
        <v>32</v>
      </c>
      <c r="E117" s="82" t="n">
        <v>8</v>
      </c>
      <c r="F117" s="82" t="s">
        <v>134</v>
      </c>
      <c r="G117" s="82" t="s">
        <v>142</v>
      </c>
      <c r="H117" s="85" t="n">
        <v>36336</v>
      </c>
      <c r="I117" s="82" t="s">
        <v>131</v>
      </c>
      <c r="J117" s="82" t="s">
        <v>132</v>
      </c>
      <c r="K117" s="83"/>
      <c r="L117" s="82" t="s">
        <v>133</v>
      </c>
      <c r="M117" s="65"/>
      <c r="N117" s="82" t="str">
        <f aca="false">CONCATENATE(B117,J117)</f>
        <v>19R</v>
      </c>
      <c r="O117" s="82" t="str">
        <f aca="false">CONCATENATE(B117,J117,I117)</f>
        <v>19RBase</v>
      </c>
      <c r="P117" s="82"/>
      <c r="Q117" s="32" t="n">
        <f aca="false">+BA117</f>
        <v>197</v>
      </c>
      <c r="R117" s="32" t="n">
        <f aca="false">+Q117</f>
        <v>197</v>
      </c>
      <c r="S117" s="32"/>
      <c r="T117" s="88" t="n">
        <v>37147</v>
      </c>
      <c r="U117" s="88"/>
      <c r="V117" s="89" t="n">
        <v>197</v>
      </c>
      <c r="W117" s="88" t="n">
        <f aca="false">V117</f>
        <v>197</v>
      </c>
      <c r="X117" s="88" t="n">
        <f aca="false">W117</f>
        <v>197</v>
      </c>
      <c r="Y117" s="88" t="n">
        <f aca="false">X117</f>
        <v>197</v>
      </c>
      <c r="Z117" s="88" t="n">
        <f aca="false">Y117</f>
        <v>197</v>
      </c>
      <c r="AA117" s="88" t="n">
        <f aca="false">Z117</f>
        <v>197</v>
      </c>
      <c r="AB117" s="88" t="n">
        <f aca="false">AA117</f>
        <v>197</v>
      </c>
      <c r="AC117" s="88" t="n">
        <f aca="false">AB117</f>
        <v>197</v>
      </c>
      <c r="AD117" s="88" t="n">
        <f aca="false">AC117</f>
        <v>197</v>
      </c>
      <c r="AE117" s="88" t="n">
        <f aca="false">AD117</f>
        <v>197</v>
      </c>
      <c r="AF117" s="88" t="n">
        <f aca="false">AE117</f>
        <v>197</v>
      </c>
      <c r="AG117" s="88" t="n">
        <f aca="false">AF117</f>
        <v>197</v>
      </c>
      <c r="AH117" s="88" t="n">
        <f aca="false">AG117</f>
        <v>197</v>
      </c>
      <c r="AI117" s="88" t="n">
        <f aca="false">AH117</f>
        <v>197</v>
      </c>
      <c r="AJ117" s="88" t="n">
        <f aca="false">AI117</f>
        <v>197</v>
      </c>
      <c r="AK117" s="88" t="n">
        <f aca="false">AJ117</f>
        <v>197</v>
      </c>
      <c r="AL117" s="88" t="n">
        <f aca="false">AK117</f>
        <v>197</v>
      </c>
      <c r="AM117" s="88" t="n">
        <f aca="false">AL117</f>
        <v>197</v>
      </c>
      <c r="AN117" s="88" t="n">
        <f aca="false">AM117</f>
        <v>197</v>
      </c>
      <c r="AO117" s="88" t="n">
        <f aca="false">AN117</f>
        <v>197</v>
      </c>
      <c r="AP117" s="88" t="n">
        <f aca="false">AO117</f>
        <v>197</v>
      </c>
      <c r="AQ117" s="88" t="n">
        <f aca="false">AP117</f>
        <v>197</v>
      </c>
      <c r="AR117" s="88" t="n">
        <f aca="false">AQ117</f>
        <v>197</v>
      </c>
      <c r="AS117" s="88" t="n">
        <f aca="false">AR117</f>
        <v>197</v>
      </c>
      <c r="AT117" s="88" t="n">
        <f aca="false">AS117</f>
        <v>197</v>
      </c>
      <c r="AU117" s="88" t="n">
        <f aca="false">AT117</f>
        <v>197</v>
      </c>
      <c r="AV117" s="88" t="n">
        <f aca="false">AU117</f>
        <v>197</v>
      </c>
      <c r="AW117" s="88" t="n">
        <f aca="false">AV117</f>
        <v>197</v>
      </c>
      <c r="AX117" s="88" t="n">
        <f aca="false">AW117</f>
        <v>197</v>
      </c>
      <c r="AY117" s="88"/>
      <c r="AZ117" s="88" t="n">
        <f aca="false">SUM(V117:AX117)</f>
        <v>5713</v>
      </c>
      <c r="BA117" s="88" t="n">
        <f aca="false">+AZ117/29</f>
        <v>197</v>
      </c>
      <c r="BB117" s="88" t="n">
        <f aca="false">MAX(V117:AX117)</f>
        <v>197</v>
      </c>
      <c r="BC117" s="88"/>
      <c r="BD117" s="32"/>
      <c r="BE117" s="82"/>
      <c r="BF117" s="82"/>
      <c r="BG117" s="82"/>
      <c r="BH117" s="82"/>
      <c r="BI117" s="82"/>
      <c r="BJ117" s="82"/>
      <c r="BK117" s="82"/>
      <c r="BL117" s="82"/>
      <c r="BM117" s="90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 t="n">
        <v>197</v>
      </c>
      <c r="GI117" s="82" t="s">
        <v>313</v>
      </c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4"/>
      <c r="HG117" s="82"/>
      <c r="HH117" s="84"/>
      <c r="HI117" s="82"/>
      <c r="HJ117" s="32" t="n">
        <f aca="false">SUM(BE117:HI117)-V117</f>
        <v>0</v>
      </c>
      <c r="HK117" s="3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5.75" hidden="false" customHeight="false" outlineLevel="0" collapsed="false">
      <c r="A118" s="82" t="s">
        <v>306</v>
      </c>
      <c r="B118" s="83" t="n">
        <v>19</v>
      </c>
      <c r="C118" s="82"/>
      <c r="D118" s="23" t="n">
        <v>32</v>
      </c>
      <c r="E118" s="82" t="n">
        <v>8</v>
      </c>
      <c r="F118" s="82" t="s">
        <v>181</v>
      </c>
      <c r="G118" s="82" t="s">
        <v>142</v>
      </c>
      <c r="H118" s="85" t="n">
        <v>36336</v>
      </c>
      <c r="I118" s="82" t="s">
        <v>131</v>
      </c>
      <c r="J118" s="82" t="s">
        <v>132</v>
      </c>
      <c r="K118" s="83"/>
      <c r="L118" s="82" t="s">
        <v>133</v>
      </c>
      <c r="M118" s="65"/>
      <c r="N118" s="82" t="str">
        <f aca="false">CONCATENATE(B118,J118)</f>
        <v>19R</v>
      </c>
      <c r="O118" s="82" t="str">
        <f aca="false">CONCATENATE(B118,J118,I118)</f>
        <v>19RBase</v>
      </c>
      <c r="P118" s="82"/>
      <c r="Q118" s="32" t="n">
        <f aca="false">+BA118</f>
        <v>43</v>
      </c>
      <c r="R118" s="32" t="n">
        <f aca="false">+Q118</f>
        <v>43</v>
      </c>
      <c r="S118" s="32"/>
      <c r="T118" s="88" t="n">
        <v>37147</v>
      </c>
      <c r="U118" s="88"/>
      <c r="V118" s="89" t="n">
        <v>43</v>
      </c>
      <c r="W118" s="88" t="n">
        <f aca="false">V118</f>
        <v>43</v>
      </c>
      <c r="X118" s="88" t="n">
        <f aca="false">W118</f>
        <v>43</v>
      </c>
      <c r="Y118" s="88" t="n">
        <f aca="false">X118</f>
        <v>43</v>
      </c>
      <c r="Z118" s="88" t="n">
        <f aca="false">Y118</f>
        <v>43</v>
      </c>
      <c r="AA118" s="88" t="n">
        <f aca="false">Z118</f>
        <v>43</v>
      </c>
      <c r="AB118" s="88" t="n">
        <f aca="false">AA118</f>
        <v>43</v>
      </c>
      <c r="AC118" s="88" t="n">
        <f aca="false">AB118</f>
        <v>43</v>
      </c>
      <c r="AD118" s="88" t="n">
        <f aca="false">AC118</f>
        <v>43</v>
      </c>
      <c r="AE118" s="88" t="n">
        <f aca="false">AD118</f>
        <v>43</v>
      </c>
      <c r="AF118" s="88" t="n">
        <f aca="false">AE118</f>
        <v>43</v>
      </c>
      <c r="AG118" s="88" t="n">
        <f aca="false">AF118</f>
        <v>43</v>
      </c>
      <c r="AH118" s="88" t="n">
        <f aca="false">AG118</f>
        <v>43</v>
      </c>
      <c r="AI118" s="88" t="n">
        <f aca="false">AH118</f>
        <v>43</v>
      </c>
      <c r="AJ118" s="88" t="n">
        <f aca="false">AI118</f>
        <v>43</v>
      </c>
      <c r="AK118" s="88" t="n">
        <f aca="false">AJ118</f>
        <v>43</v>
      </c>
      <c r="AL118" s="88" t="n">
        <f aca="false">AK118</f>
        <v>43</v>
      </c>
      <c r="AM118" s="88" t="n">
        <f aca="false">AL118</f>
        <v>43</v>
      </c>
      <c r="AN118" s="88" t="n">
        <f aca="false">AM118</f>
        <v>43</v>
      </c>
      <c r="AO118" s="88" t="n">
        <f aca="false">AN118</f>
        <v>43</v>
      </c>
      <c r="AP118" s="88" t="n">
        <f aca="false">AO118</f>
        <v>43</v>
      </c>
      <c r="AQ118" s="88" t="n">
        <f aca="false">AP118</f>
        <v>43</v>
      </c>
      <c r="AR118" s="88" t="n">
        <f aca="false">AQ118</f>
        <v>43</v>
      </c>
      <c r="AS118" s="88" t="n">
        <f aca="false">AR118</f>
        <v>43</v>
      </c>
      <c r="AT118" s="88" t="n">
        <f aca="false">AS118</f>
        <v>43</v>
      </c>
      <c r="AU118" s="88" t="n">
        <f aca="false">AT118</f>
        <v>43</v>
      </c>
      <c r="AV118" s="88" t="n">
        <f aca="false">AU118</f>
        <v>43</v>
      </c>
      <c r="AW118" s="88" t="n">
        <f aca="false">AV118</f>
        <v>43</v>
      </c>
      <c r="AX118" s="88" t="n">
        <f aca="false">AW118</f>
        <v>43</v>
      </c>
      <c r="AY118" s="88"/>
      <c r="AZ118" s="88" t="n">
        <f aca="false">SUM(V118:AX118)</f>
        <v>1247</v>
      </c>
      <c r="BA118" s="88" t="n">
        <f aca="false">+AZ118/29</f>
        <v>43</v>
      </c>
      <c r="BB118" s="88" t="n">
        <f aca="false">MAX(V118:AX118)</f>
        <v>43</v>
      </c>
      <c r="BC118" s="88"/>
      <c r="BD118" s="32"/>
      <c r="BE118" s="82"/>
      <c r="BF118" s="82"/>
      <c r="BG118" s="82"/>
      <c r="BH118" s="82"/>
      <c r="BI118" s="82"/>
      <c r="BJ118" s="82"/>
      <c r="BK118" s="82"/>
      <c r="BL118" s="82"/>
      <c r="BM118" s="90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 t="n">
        <v>3</v>
      </c>
      <c r="CY118" s="82" t="s">
        <v>314</v>
      </c>
      <c r="CZ118" s="82"/>
      <c r="DA118" s="82"/>
      <c r="DB118" s="82"/>
      <c r="DC118" s="82"/>
      <c r="DD118" s="82"/>
      <c r="DE118" s="82"/>
      <c r="DF118" s="82"/>
      <c r="DG118" s="82"/>
      <c r="DH118" s="82" t="n">
        <v>5</v>
      </c>
      <c r="DI118" s="82" t="s">
        <v>185</v>
      </c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 t="n">
        <v>18</v>
      </c>
      <c r="DY118" s="82" t="s">
        <v>287</v>
      </c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 t="n">
        <v>2</v>
      </c>
      <c r="EQ118" s="82" t="s">
        <v>291</v>
      </c>
      <c r="ER118" s="82"/>
      <c r="ES118" s="82"/>
      <c r="ET118" s="82"/>
      <c r="EU118" s="82"/>
      <c r="EV118" s="82"/>
      <c r="EW118" s="82"/>
      <c r="EX118" s="82" t="n">
        <v>4</v>
      </c>
      <c r="EY118" s="82" t="s">
        <v>291</v>
      </c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 t="n">
        <v>11</v>
      </c>
      <c r="FO118" s="82" t="s">
        <v>315</v>
      </c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 t="s">
        <v>188</v>
      </c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4"/>
      <c r="HG118" s="82"/>
      <c r="HH118" s="84"/>
      <c r="HI118" s="82"/>
      <c r="HJ118" s="32" t="n">
        <f aca="false">SUM(BE118:HI118)-V118</f>
        <v>0</v>
      </c>
      <c r="HK118" s="3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5.75" hidden="false" customHeight="false" outlineLevel="0" collapsed="false">
      <c r="A119" s="82" t="s">
        <v>316</v>
      </c>
      <c r="B119" s="83" t="n">
        <v>29</v>
      </c>
      <c r="C119" s="82"/>
      <c r="D119" s="23" t="n">
        <v>32</v>
      </c>
      <c r="E119" s="82" t="n">
        <v>8</v>
      </c>
      <c r="F119" s="82" t="s">
        <v>164</v>
      </c>
      <c r="G119" s="82" t="s">
        <v>165</v>
      </c>
      <c r="H119" s="85" t="n">
        <v>36521</v>
      </c>
      <c r="I119" s="82" t="s">
        <v>131</v>
      </c>
      <c r="J119" s="82" t="s">
        <v>132</v>
      </c>
      <c r="K119" s="83"/>
      <c r="L119" s="82" t="s">
        <v>135</v>
      </c>
      <c r="M119" s="82"/>
      <c r="N119" s="82" t="str">
        <f aca="false">CONCATENATE(B119,J119)</f>
        <v>29R</v>
      </c>
      <c r="O119" s="82" t="str">
        <f aca="false">CONCATENATE(B119,J119,I119)</f>
        <v>29RBase</v>
      </c>
      <c r="P119" s="82"/>
      <c r="Q119" s="32" t="n">
        <f aca="false">+BA119</f>
        <v>25</v>
      </c>
      <c r="R119" s="32" t="n">
        <f aca="false">+Q119</f>
        <v>25</v>
      </c>
      <c r="S119" s="32"/>
      <c r="T119" s="88" t="n">
        <v>39999</v>
      </c>
      <c r="U119" s="88"/>
      <c r="V119" s="89" t="n">
        <v>25</v>
      </c>
      <c r="W119" s="88" t="n">
        <f aca="false">V119</f>
        <v>25</v>
      </c>
      <c r="X119" s="88" t="n">
        <f aca="false">W119</f>
        <v>25</v>
      </c>
      <c r="Y119" s="88" t="n">
        <f aca="false">X119</f>
        <v>25</v>
      </c>
      <c r="Z119" s="88" t="n">
        <f aca="false">Y119</f>
        <v>25</v>
      </c>
      <c r="AA119" s="88" t="n">
        <f aca="false">Z119</f>
        <v>25</v>
      </c>
      <c r="AB119" s="88" t="n">
        <f aca="false">AA119</f>
        <v>25</v>
      </c>
      <c r="AC119" s="88" t="n">
        <f aca="false">AB119</f>
        <v>25</v>
      </c>
      <c r="AD119" s="88" t="n">
        <f aca="false">AC119</f>
        <v>25</v>
      </c>
      <c r="AE119" s="88" t="n">
        <f aca="false">AD119</f>
        <v>25</v>
      </c>
      <c r="AF119" s="88" t="n">
        <f aca="false">AE119</f>
        <v>25</v>
      </c>
      <c r="AG119" s="88" t="n">
        <f aca="false">AF119</f>
        <v>25</v>
      </c>
      <c r="AH119" s="88" t="n">
        <f aca="false">AG119</f>
        <v>25</v>
      </c>
      <c r="AI119" s="88" t="n">
        <f aca="false">AH119</f>
        <v>25</v>
      </c>
      <c r="AJ119" s="88" t="n">
        <f aca="false">AI119</f>
        <v>25</v>
      </c>
      <c r="AK119" s="88" t="n">
        <f aca="false">AJ119</f>
        <v>25</v>
      </c>
      <c r="AL119" s="88" t="n">
        <f aca="false">AK119</f>
        <v>25</v>
      </c>
      <c r="AM119" s="88" t="n">
        <f aca="false">AL119</f>
        <v>25</v>
      </c>
      <c r="AN119" s="88" t="n">
        <f aca="false">AM119</f>
        <v>25</v>
      </c>
      <c r="AO119" s="88" t="n">
        <f aca="false">AN119</f>
        <v>25</v>
      </c>
      <c r="AP119" s="88" t="n">
        <f aca="false">AO119</f>
        <v>25</v>
      </c>
      <c r="AQ119" s="88" t="n">
        <f aca="false">AP119</f>
        <v>25</v>
      </c>
      <c r="AR119" s="88" t="n">
        <f aca="false">AQ119</f>
        <v>25</v>
      </c>
      <c r="AS119" s="88" t="n">
        <f aca="false">AR119</f>
        <v>25</v>
      </c>
      <c r="AT119" s="88" t="n">
        <f aca="false">AS119</f>
        <v>25</v>
      </c>
      <c r="AU119" s="88" t="n">
        <f aca="false">AT119</f>
        <v>25</v>
      </c>
      <c r="AV119" s="88" t="n">
        <f aca="false">AU119</f>
        <v>25</v>
      </c>
      <c r="AW119" s="88" t="n">
        <f aca="false">AV119</f>
        <v>25</v>
      </c>
      <c r="AX119" s="88" t="n">
        <f aca="false">AW119</f>
        <v>25</v>
      </c>
      <c r="AY119" s="88"/>
      <c r="AZ119" s="88" t="n">
        <f aca="false">SUM(V119:AX119)</f>
        <v>725</v>
      </c>
      <c r="BA119" s="88" t="n">
        <f aca="false">+AZ119/29</f>
        <v>25</v>
      </c>
      <c r="BB119" s="88" t="n">
        <f aca="false">MAX(V119:AX119)</f>
        <v>25</v>
      </c>
      <c r="BC119" s="88"/>
      <c r="BD119" s="32"/>
      <c r="BE119" s="82"/>
      <c r="BF119" s="82"/>
      <c r="BG119" s="82"/>
      <c r="BH119" s="82"/>
      <c r="BI119" s="82"/>
      <c r="BJ119" s="82"/>
      <c r="BK119" s="82"/>
      <c r="BL119" s="82"/>
      <c r="BM119" s="90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 t="s">
        <v>310</v>
      </c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 t="n">
        <v>22</v>
      </c>
      <c r="DQ119" s="82" t="s">
        <v>317</v>
      </c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 t="n">
        <v>3</v>
      </c>
      <c r="FO119" s="82" t="s">
        <v>318</v>
      </c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4"/>
      <c r="HG119" s="82"/>
      <c r="HH119" s="84"/>
      <c r="HI119" s="82"/>
      <c r="HJ119" s="32" t="n">
        <f aca="false">SUM(BE119:HI119)-V119</f>
        <v>0</v>
      </c>
      <c r="HK119" s="3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6.5" hidden="false" customHeight="false" outlineLevel="0" collapsed="false">
      <c r="A120" s="82" t="s">
        <v>316</v>
      </c>
      <c r="B120" s="83" t="n">
        <v>29</v>
      </c>
      <c r="C120" s="82"/>
      <c r="D120" s="23" t="n">
        <v>35</v>
      </c>
      <c r="E120" s="82" t="n">
        <v>8</v>
      </c>
      <c r="F120" s="82" t="s">
        <v>164</v>
      </c>
      <c r="G120" s="82" t="s">
        <v>165</v>
      </c>
      <c r="H120" s="85" t="n">
        <v>36521</v>
      </c>
      <c r="I120" s="82" t="s">
        <v>131</v>
      </c>
      <c r="J120" s="82" t="s">
        <v>132</v>
      </c>
      <c r="K120" s="83"/>
      <c r="L120" s="82" t="s">
        <v>135</v>
      </c>
      <c r="M120" s="82"/>
      <c r="N120" s="82" t="str">
        <f aca="false">CONCATENATE(B120,J120)</f>
        <v>29R</v>
      </c>
      <c r="O120" s="82" t="str">
        <f aca="false">CONCATENATE(B120,J120,I120)</f>
        <v>29RBase</v>
      </c>
      <c r="P120" s="82"/>
      <c r="Q120" s="32" t="n">
        <f aca="false">+BA120</f>
        <v>770</v>
      </c>
      <c r="R120" s="32" t="n">
        <f aca="false">+Q120</f>
        <v>770</v>
      </c>
      <c r="S120" s="32"/>
      <c r="T120" s="88" t="n">
        <v>39999</v>
      </c>
      <c r="U120" s="88"/>
      <c r="V120" s="89" t="n">
        <v>770</v>
      </c>
      <c r="W120" s="88" t="n">
        <f aca="false">V120</f>
        <v>770</v>
      </c>
      <c r="X120" s="88" t="n">
        <f aca="false">W120</f>
        <v>770</v>
      </c>
      <c r="Y120" s="88" t="n">
        <f aca="false">X120</f>
        <v>770</v>
      </c>
      <c r="Z120" s="88" t="n">
        <f aca="false">Y120</f>
        <v>770</v>
      </c>
      <c r="AA120" s="88" t="n">
        <f aca="false">Z120</f>
        <v>770</v>
      </c>
      <c r="AB120" s="88" t="n">
        <f aca="false">AA120</f>
        <v>770</v>
      </c>
      <c r="AC120" s="88" t="n">
        <f aca="false">AB120</f>
        <v>770</v>
      </c>
      <c r="AD120" s="88" t="n">
        <f aca="false">AC120</f>
        <v>770</v>
      </c>
      <c r="AE120" s="88" t="n">
        <f aca="false">AD120</f>
        <v>770</v>
      </c>
      <c r="AF120" s="88" t="n">
        <f aca="false">AE120</f>
        <v>770</v>
      </c>
      <c r="AG120" s="88" t="n">
        <f aca="false">AF120</f>
        <v>770</v>
      </c>
      <c r="AH120" s="88" t="n">
        <f aca="false">AG120</f>
        <v>770</v>
      </c>
      <c r="AI120" s="88" t="n">
        <f aca="false">AH120</f>
        <v>770</v>
      </c>
      <c r="AJ120" s="88" t="n">
        <f aca="false">AI120</f>
        <v>770</v>
      </c>
      <c r="AK120" s="88" t="n">
        <f aca="false">AJ120</f>
        <v>770</v>
      </c>
      <c r="AL120" s="88" t="n">
        <f aca="false">AK120</f>
        <v>770</v>
      </c>
      <c r="AM120" s="88" t="n">
        <f aca="false">AL120</f>
        <v>770</v>
      </c>
      <c r="AN120" s="88" t="n">
        <f aca="false">AM120</f>
        <v>770</v>
      </c>
      <c r="AO120" s="88" t="n">
        <f aca="false">AN120</f>
        <v>770</v>
      </c>
      <c r="AP120" s="88" t="n">
        <f aca="false">AO120</f>
        <v>770</v>
      </c>
      <c r="AQ120" s="88" t="n">
        <f aca="false">AP120</f>
        <v>770</v>
      </c>
      <c r="AR120" s="88" t="n">
        <f aca="false">AQ120</f>
        <v>770</v>
      </c>
      <c r="AS120" s="88" t="n">
        <f aca="false">AR120</f>
        <v>770</v>
      </c>
      <c r="AT120" s="88" t="n">
        <f aca="false">AS120</f>
        <v>770</v>
      </c>
      <c r="AU120" s="88" t="n">
        <f aca="false">AT120</f>
        <v>770</v>
      </c>
      <c r="AV120" s="88" t="n">
        <f aca="false">AU120</f>
        <v>770</v>
      </c>
      <c r="AW120" s="88" t="n">
        <f aca="false">AV120</f>
        <v>770</v>
      </c>
      <c r="AX120" s="88" t="n">
        <f aca="false">AW120</f>
        <v>770</v>
      </c>
      <c r="AY120" s="88"/>
      <c r="AZ120" s="88" t="n">
        <f aca="false">SUM(V120:AX120)</f>
        <v>22330</v>
      </c>
      <c r="BA120" s="88" t="n">
        <f aca="false">+AZ120/29</f>
        <v>770</v>
      </c>
      <c r="BB120" s="88" t="n">
        <f aca="false">MAX(V120:AX120)</f>
        <v>770</v>
      </c>
      <c r="BC120" s="88"/>
      <c r="BD120" s="32"/>
      <c r="BE120" s="82"/>
      <c r="BF120" s="82"/>
      <c r="BG120" s="82"/>
      <c r="BH120" s="82"/>
      <c r="BI120" s="82"/>
      <c r="BJ120" s="82"/>
      <c r="BK120" s="82"/>
      <c r="BL120" s="82"/>
      <c r="BM120" s="90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 t="s">
        <v>310</v>
      </c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 t="n">
        <v>207</v>
      </c>
      <c r="DO120" s="82" t="s">
        <v>319</v>
      </c>
      <c r="DP120" s="82" t="n">
        <v>563</v>
      </c>
      <c r="DQ120" s="82" t="s">
        <v>319</v>
      </c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101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4"/>
      <c r="HG120" s="82"/>
      <c r="HH120" s="84"/>
      <c r="HI120" s="82"/>
      <c r="HJ120" s="32" t="n">
        <f aca="false">SUM(BE120:HI120)-V120</f>
        <v>0</v>
      </c>
      <c r="HK120" s="3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6.5" hidden="false" customHeight="false" outlineLevel="0" collapsed="false">
      <c r="A121" s="101" t="s">
        <v>316</v>
      </c>
      <c r="B121" s="102" t="n">
        <v>29</v>
      </c>
      <c r="C121" s="101"/>
      <c r="D121" s="101" t="n">
        <v>35</v>
      </c>
      <c r="E121" s="101" t="n">
        <v>8</v>
      </c>
      <c r="F121" s="101" t="s">
        <v>172</v>
      </c>
      <c r="G121" s="101" t="s">
        <v>165</v>
      </c>
      <c r="H121" s="103" t="n">
        <v>36516</v>
      </c>
      <c r="I121" s="101" t="s">
        <v>131</v>
      </c>
      <c r="J121" s="101" t="s">
        <v>132</v>
      </c>
      <c r="K121" s="102"/>
      <c r="L121" s="101" t="s">
        <v>135</v>
      </c>
      <c r="M121" s="65"/>
      <c r="N121" s="101" t="str">
        <f aca="false">CONCATENATE(B121,J121)</f>
        <v>29R</v>
      </c>
      <c r="O121" s="101" t="str">
        <f aca="false">CONCATENATE(B121,J121,I121)</f>
        <v>29RBase</v>
      </c>
      <c r="P121" s="101"/>
      <c r="Q121" s="24" t="n">
        <f aca="false">+BA121</f>
        <v>72</v>
      </c>
      <c r="R121" s="104" t="n">
        <f aca="false">+Q121</f>
        <v>72</v>
      </c>
      <c r="S121" s="104"/>
      <c r="T121" s="105" t="n">
        <v>39999</v>
      </c>
      <c r="U121" s="105"/>
      <c r="V121" s="106" t="n">
        <v>72</v>
      </c>
      <c r="W121" s="105" t="n">
        <f aca="false">V121</f>
        <v>72</v>
      </c>
      <c r="X121" s="105" t="n">
        <f aca="false">W121</f>
        <v>72</v>
      </c>
      <c r="Y121" s="105" t="n">
        <f aca="false">X121</f>
        <v>72</v>
      </c>
      <c r="Z121" s="105" t="n">
        <f aca="false">Y121</f>
        <v>72</v>
      </c>
      <c r="AA121" s="105" t="n">
        <f aca="false">Z121</f>
        <v>72</v>
      </c>
      <c r="AB121" s="105" t="n">
        <f aca="false">AA121</f>
        <v>72</v>
      </c>
      <c r="AC121" s="105" t="n">
        <f aca="false">AB121</f>
        <v>72</v>
      </c>
      <c r="AD121" s="105" t="n">
        <f aca="false">AC121</f>
        <v>72</v>
      </c>
      <c r="AE121" s="105" t="n">
        <f aca="false">AD121</f>
        <v>72</v>
      </c>
      <c r="AF121" s="105" t="n">
        <f aca="false">AE121</f>
        <v>72</v>
      </c>
      <c r="AG121" s="105" t="n">
        <f aca="false">AF121</f>
        <v>72</v>
      </c>
      <c r="AH121" s="105" t="n">
        <f aca="false">AG121</f>
        <v>72</v>
      </c>
      <c r="AI121" s="105" t="n">
        <f aca="false">AH121</f>
        <v>72</v>
      </c>
      <c r="AJ121" s="105" t="n">
        <f aca="false">AI121</f>
        <v>72</v>
      </c>
      <c r="AK121" s="105" t="n">
        <f aca="false">AJ121</f>
        <v>72</v>
      </c>
      <c r="AL121" s="105" t="n">
        <f aca="false">AK121</f>
        <v>72</v>
      </c>
      <c r="AM121" s="105" t="n">
        <f aca="false">AL121</f>
        <v>72</v>
      </c>
      <c r="AN121" s="105" t="n">
        <f aca="false">AM121</f>
        <v>72</v>
      </c>
      <c r="AO121" s="105" t="n">
        <f aca="false">AN121</f>
        <v>72</v>
      </c>
      <c r="AP121" s="105" t="n">
        <f aca="false">AO121</f>
        <v>72</v>
      </c>
      <c r="AQ121" s="105" t="n">
        <f aca="false">AP121</f>
        <v>72</v>
      </c>
      <c r="AR121" s="105" t="n">
        <f aca="false">AQ121</f>
        <v>72</v>
      </c>
      <c r="AS121" s="105" t="n">
        <f aca="false">AR121</f>
        <v>72</v>
      </c>
      <c r="AT121" s="105" t="n">
        <f aca="false">AS121</f>
        <v>72</v>
      </c>
      <c r="AU121" s="105" t="n">
        <f aca="false">AT121</f>
        <v>72</v>
      </c>
      <c r="AV121" s="105" t="n">
        <f aca="false">AU121</f>
        <v>72</v>
      </c>
      <c r="AW121" s="105" t="n">
        <f aca="false">AV121</f>
        <v>72</v>
      </c>
      <c r="AX121" s="105" t="n">
        <f aca="false">AW121</f>
        <v>72</v>
      </c>
      <c r="AY121" s="105"/>
      <c r="AZ121" s="105" t="n">
        <f aca="false">SUM(V121:AX121)</f>
        <v>2088</v>
      </c>
      <c r="BA121" s="88" t="n">
        <f aca="false">+AZ121/29</f>
        <v>72</v>
      </c>
      <c r="BB121" s="105" t="n">
        <f aca="false">MAX(V121:AX121)</f>
        <v>72</v>
      </c>
      <c r="BC121" s="105"/>
      <c r="BD121" s="104"/>
      <c r="BE121" s="101"/>
      <c r="BF121" s="101"/>
      <c r="BG121" s="101"/>
      <c r="BH121" s="101"/>
      <c r="BI121" s="101"/>
      <c r="BJ121" s="101"/>
      <c r="BK121" s="101"/>
      <c r="BL121" s="101"/>
      <c r="BM121" s="108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 t="s">
        <v>185</v>
      </c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  <c r="CW121" s="101"/>
      <c r="CX121" s="101"/>
      <c r="CY121" s="101"/>
      <c r="CZ121" s="101"/>
      <c r="DA121" s="101"/>
      <c r="DB121" s="101"/>
      <c r="DC121" s="101"/>
      <c r="DD121" s="101"/>
      <c r="DE121" s="101"/>
      <c r="DF121" s="101"/>
      <c r="DG121" s="101"/>
      <c r="DH121" s="101"/>
      <c r="DI121" s="101"/>
      <c r="DJ121" s="101"/>
      <c r="DK121" s="101"/>
      <c r="DL121" s="101"/>
      <c r="DM121" s="101"/>
      <c r="DN121" s="101"/>
      <c r="DO121" s="101"/>
      <c r="DP121" s="101" t="n">
        <v>72</v>
      </c>
      <c r="DQ121" s="101" t="s">
        <v>239</v>
      </c>
      <c r="DR121" s="101"/>
      <c r="DS121" s="101"/>
      <c r="DT121" s="101"/>
      <c r="DU121" s="101"/>
      <c r="DV121" s="101"/>
      <c r="DW121" s="101"/>
      <c r="DX121" s="101"/>
      <c r="DY121" s="101"/>
      <c r="DZ121" s="101"/>
      <c r="EA121" s="101"/>
      <c r="EB121" s="101"/>
      <c r="EC121" s="101"/>
      <c r="ED121" s="101"/>
      <c r="EE121" s="101"/>
      <c r="EF121" s="101"/>
      <c r="EG121" s="101"/>
      <c r="EH121" s="101"/>
      <c r="EI121" s="101"/>
      <c r="EJ121" s="101"/>
      <c r="EK121" s="101"/>
      <c r="EL121" s="101"/>
      <c r="EM121" s="101"/>
      <c r="EN121" s="101"/>
      <c r="EO121" s="101"/>
      <c r="EP121" s="101"/>
      <c r="EQ121" s="101"/>
      <c r="ER121" s="101"/>
      <c r="ES121" s="101"/>
      <c r="ET121" s="101"/>
      <c r="EU121" s="101"/>
      <c r="EV121" s="101"/>
      <c r="EW121" s="101"/>
      <c r="EX121" s="101"/>
      <c r="EY121" s="101"/>
      <c r="EZ121" s="101"/>
      <c r="FA121" s="101"/>
      <c r="FB121" s="101"/>
      <c r="FC121" s="101"/>
      <c r="FD121" s="101"/>
      <c r="FE121" s="101"/>
      <c r="FF121" s="101"/>
      <c r="FG121" s="101"/>
      <c r="FH121" s="101"/>
      <c r="FI121" s="101"/>
      <c r="FJ121" s="101"/>
      <c r="FK121" s="101"/>
      <c r="FL121" s="101"/>
      <c r="FM121" s="101"/>
      <c r="FN121" s="101"/>
      <c r="FO121" s="101"/>
      <c r="FP121" s="101"/>
      <c r="FQ121" s="101"/>
      <c r="FR121" s="101"/>
      <c r="FS121" s="101"/>
      <c r="FT121" s="101"/>
      <c r="FU121" s="101"/>
      <c r="FV121" s="101"/>
      <c r="FW121" s="101"/>
      <c r="FX121" s="101"/>
      <c r="FY121" s="101"/>
      <c r="FZ121" s="101"/>
      <c r="GA121" s="101"/>
      <c r="GB121" s="101"/>
      <c r="GC121" s="101"/>
      <c r="GD121" s="101"/>
      <c r="GE121" s="101"/>
      <c r="GF121" s="101"/>
      <c r="GG121" s="82"/>
      <c r="GH121" s="101"/>
      <c r="GI121" s="101"/>
      <c r="GJ121" s="101"/>
      <c r="GK121" s="101"/>
      <c r="GL121" s="101"/>
      <c r="GM121" s="101"/>
      <c r="GN121" s="101"/>
      <c r="GO121" s="101"/>
      <c r="GP121" s="101"/>
      <c r="GQ121" s="101"/>
      <c r="GR121" s="101"/>
      <c r="GS121" s="101"/>
      <c r="GT121" s="101"/>
      <c r="GU121" s="101"/>
      <c r="GV121" s="101"/>
      <c r="GW121" s="101"/>
      <c r="GX121" s="101"/>
      <c r="GY121" s="101"/>
      <c r="GZ121" s="101"/>
      <c r="HA121" s="101"/>
      <c r="HB121" s="101"/>
      <c r="HC121" s="101"/>
      <c r="HD121" s="101"/>
      <c r="HE121" s="101"/>
      <c r="HF121" s="109"/>
      <c r="HG121" s="101"/>
      <c r="HH121" s="109"/>
      <c r="HI121" s="101"/>
      <c r="HJ121" s="104" t="n">
        <f aca="false">SUM(BE121:HI121)-V121</f>
        <v>0</v>
      </c>
      <c r="HK121" s="104"/>
      <c r="HL121" s="101"/>
      <c r="HM121" s="101"/>
      <c r="HN121" s="101"/>
      <c r="HO121" s="101"/>
      <c r="HP121" s="101"/>
      <c r="HQ121" s="101"/>
      <c r="HR121" s="101"/>
      <c r="HS121" s="101"/>
      <c r="HT121" s="101"/>
      <c r="HU121" s="101"/>
      <c r="HV121" s="101"/>
      <c r="HW121" s="101"/>
      <c r="HX121" s="101"/>
      <c r="HY121" s="101"/>
      <c r="HZ121" s="101"/>
      <c r="IA121" s="101"/>
      <c r="IB121" s="101"/>
      <c r="IC121" s="101"/>
      <c r="ID121" s="101"/>
      <c r="IE121" s="101"/>
      <c r="IF121" s="101"/>
      <c r="IG121" s="101"/>
      <c r="IH121" s="101"/>
      <c r="II121" s="101"/>
      <c r="IJ121" s="101"/>
      <c r="IK121" s="101"/>
      <c r="IL121" s="101"/>
      <c r="IM121" s="101"/>
      <c r="IN121" s="101"/>
      <c r="IO121" s="101"/>
      <c r="IP121" s="101"/>
      <c r="IQ121" s="101"/>
      <c r="IR121" s="101"/>
      <c r="IS121" s="101"/>
      <c r="IT121" s="101"/>
      <c r="IU121" s="101"/>
      <c r="IV121" s="101"/>
      <c r="IW121" s="101"/>
    </row>
    <row r="122" customFormat="false" ht="15.75" hidden="false" customHeight="false" outlineLevel="0" collapsed="false">
      <c r="A122" s="82" t="s">
        <v>202</v>
      </c>
      <c r="B122" s="83" t="s">
        <v>320</v>
      </c>
      <c r="C122" s="82"/>
      <c r="D122" s="23" t="n">
        <v>36</v>
      </c>
      <c r="E122" s="82" t="n">
        <v>8</v>
      </c>
      <c r="F122" s="82" t="s">
        <v>202</v>
      </c>
      <c r="G122" s="82" t="s">
        <v>208</v>
      </c>
      <c r="H122" s="85" t="n">
        <v>36465</v>
      </c>
      <c r="I122" s="82" t="s">
        <v>131</v>
      </c>
      <c r="J122" s="82" t="s">
        <v>146</v>
      </c>
      <c r="K122" s="83"/>
      <c r="L122" s="82" t="s">
        <v>133</v>
      </c>
      <c r="M122" s="65"/>
      <c r="N122" s="82" t="str">
        <f aca="false">CONCATENATE(B122,J122)</f>
        <v>56WW</v>
      </c>
      <c r="O122" s="82" t="str">
        <f aca="false">CONCATENATE(B122,J122,I122)</f>
        <v>56WWBase</v>
      </c>
      <c r="P122" s="82"/>
      <c r="Q122" s="32" t="n">
        <f aca="false">+BA122</f>
        <v>500</v>
      </c>
      <c r="R122" s="32" t="n">
        <f aca="false">+Q122</f>
        <v>500</v>
      </c>
      <c r="S122" s="32"/>
      <c r="T122" s="88" t="n">
        <v>37147</v>
      </c>
      <c r="U122" s="88"/>
      <c r="V122" s="89" t="n">
        <v>500</v>
      </c>
      <c r="W122" s="88" t="n">
        <f aca="false">V122</f>
        <v>500</v>
      </c>
      <c r="X122" s="88" t="n">
        <f aca="false">W122</f>
        <v>500</v>
      </c>
      <c r="Y122" s="88" t="n">
        <f aca="false">X122</f>
        <v>500</v>
      </c>
      <c r="Z122" s="88" t="n">
        <f aca="false">Y122</f>
        <v>500</v>
      </c>
      <c r="AA122" s="88" t="n">
        <f aca="false">Z122</f>
        <v>500</v>
      </c>
      <c r="AB122" s="88" t="n">
        <f aca="false">AA122</f>
        <v>500</v>
      </c>
      <c r="AC122" s="88" t="n">
        <f aca="false">AB122</f>
        <v>500</v>
      </c>
      <c r="AD122" s="88" t="n">
        <f aca="false">AC122</f>
        <v>500</v>
      </c>
      <c r="AE122" s="88" t="n">
        <f aca="false">AD122</f>
        <v>500</v>
      </c>
      <c r="AF122" s="88" t="n">
        <f aca="false">AE122</f>
        <v>500</v>
      </c>
      <c r="AG122" s="88" t="n">
        <f aca="false">AF122</f>
        <v>500</v>
      </c>
      <c r="AH122" s="88" t="n">
        <f aca="false">AG122</f>
        <v>500</v>
      </c>
      <c r="AI122" s="88" t="n">
        <f aca="false">AH122</f>
        <v>500</v>
      </c>
      <c r="AJ122" s="88" t="n">
        <f aca="false">AI122</f>
        <v>500</v>
      </c>
      <c r="AK122" s="88" t="n">
        <f aca="false">AJ122</f>
        <v>500</v>
      </c>
      <c r="AL122" s="88" t="n">
        <f aca="false">AK122</f>
        <v>500</v>
      </c>
      <c r="AM122" s="88" t="n">
        <f aca="false">AL122</f>
        <v>500</v>
      </c>
      <c r="AN122" s="88" t="n">
        <f aca="false">AM122</f>
        <v>500</v>
      </c>
      <c r="AO122" s="88" t="n">
        <f aca="false">AN122</f>
        <v>500</v>
      </c>
      <c r="AP122" s="88" t="n">
        <f aca="false">AO122</f>
        <v>500</v>
      </c>
      <c r="AQ122" s="88" t="n">
        <f aca="false">AP122</f>
        <v>500</v>
      </c>
      <c r="AR122" s="88" t="n">
        <f aca="false">AQ122</f>
        <v>500</v>
      </c>
      <c r="AS122" s="88" t="n">
        <f aca="false">AR122</f>
        <v>500</v>
      </c>
      <c r="AT122" s="88" t="n">
        <f aca="false">AS122</f>
        <v>500</v>
      </c>
      <c r="AU122" s="88" t="n">
        <f aca="false">AT122</f>
        <v>500</v>
      </c>
      <c r="AV122" s="88" t="n">
        <f aca="false">AU122</f>
        <v>500</v>
      </c>
      <c r="AW122" s="88" t="n">
        <f aca="false">AV122</f>
        <v>500</v>
      </c>
      <c r="AX122" s="88" t="n">
        <f aca="false">AW122</f>
        <v>500</v>
      </c>
      <c r="AY122" s="88"/>
      <c r="AZ122" s="88" t="n">
        <f aca="false">SUM(V122:AX122)</f>
        <v>14500</v>
      </c>
      <c r="BA122" s="88" t="n">
        <f aca="false">+AZ122/29</f>
        <v>500</v>
      </c>
      <c r="BB122" s="88" t="n">
        <f aca="false">MAX(V122:AX122)</f>
        <v>500</v>
      </c>
      <c r="BC122" s="88"/>
      <c r="BD122" s="32"/>
      <c r="BE122" s="82"/>
      <c r="BF122" s="82"/>
      <c r="BG122" s="82"/>
      <c r="BH122" s="82"/>
      <c r="BI122" s="82"/>
      <c r="BJ122" s="82"/>
      <c r="BK122" s="82"/>
      <c r="BL122" s="82"/>
      <c r="BM122" s="90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 t="n">
        <v>500</v>
      </c>
      <c r="GA122" s="82" t="s">
        <v>310</v>
      </c>
      <c r="GB122" s="82"/>
      <c r="GC122" s="82"/>
      <c r="GD122" s="82"/>
      <c r="GE122" s="82"/>
      <c r="GF122" s="82"/>
      <c r="GG122" s="139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4"/>
      <c r="HG122" s="82"/>
      <c r="HH122" s="84"/>
      <c r="HI122" s="82"/>
      <c r="HJ122" s="32" t="n">
        <f aca="false">SUM(BE122:HI122)-V122</f>
        <v>0</v>
      </c>
      <c r="HK122" s="3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15.75" hidden="false" customHeight="false" outlineLevel="0" collapsed="false">
      <c r="A123" s="82" t="s">
        <v>202</v>
      </c>
      <c r="B123" s="83" t="s">
        <v>320</v>
      </c>
      <c r="C123" s="82"/>
      <c r="D123" s="23" t="n">
        <v>36</v>
      </c>
      <c r="E123" s="82" t="n">
        <v>8</v>
      </c>
      <c r="F123" s="82" t="s">
        <v>134</v>
      </c>
      <c r="G123" s="82" t="s">
        <v>165</v>
      </c>
      <c r="H123" s="85" t="n">
        <v>36517</v>
      </c>
      <c r="I123" s="82" t="s">
        <v>131</v>
      </c>
      <c r="J123" s="82" t="s">
        <v>132</v>
      </c>
      <c r="K123" s="83"/>
      <c r="L123" s="82" t="s">
        <v>133</v>
      </c>
      <c r="M123" s="65"/>
      <c r="N123" s="82" t="str">
        <f aca="false">CONCATENATE(B123,J123)</f>
        <v>56WR</v>
      </c>
      <c r="O123" s="82" t="str">
        <f aca="false">CONCATENATE(B123,J123,I123)</f>
        <v>56WRBase</v>
      </c>
      <c r="P123" s="82"/>
      <c r="Q123" s="32" t="n">
        <f aca="false">+BA123</f>
        <v>470</v>
      </c>
      <c r="R123" s="32" t="n">
        <f aca="false">+Q123</f>
        <v>470</v>
      </c>
      <c r="S123" s="32"/>
      <c r="T123" s="88" t="n">
        <v>37147</v>
      </c>
      <c r="U123" s="88"/>
      <c r="V123" s="89" t="n">
        <v>470</v>
      </c>
      <c r="W123" s="88" t="n">
        <f aca="false">V123</f>
        <v>470</v>
      </c>
      <c r="X123" s="88" t="n">
        <f aca="false">W123</f>
        <v>470</v>
      </c>
      <c r="Y123" s="88" t="n">
        <f aca="false">X123</f>
        <v>470</v>
      </c>
      <c r="Z123" s="88" t="n">
        <f aca="false">Y123</f>
        <v>470</v>
      </c>
      <c r="AA123" s="88" t="n">
        <f aca="false">Z123</f>
        <v>470</v>
      </c>
      <c r="AB123" s="88" t="n">
        <f aca="false">AA123</f>
        <v>470</v>
      </c>
      <c r="AC123" s="88" t="n">
        <f aca="false">AB123</f>
        <v>470</v>
      </c>
      <c r="AD123" s="88" t="n">
        <f aca="false">AC123</f>
        <v>470</v>
      </c>
      <c r="AE123" s="88" t="n">
        <f aca="false">AD123</f>
        <v>470</v>
      </c>
      <c r="AF123" s="88" t="n">
        <f aca="false">AE123</f>
        <v>470</v>
      </c>
      <c r="AG123" s="88" t="n">
        <f aca="false">AF123</f>
        <v>470</v>
      </c>
      <c r="AH123" s="88" t="n">
        <f aca="false">AG123</f>
        <v>470</v>
      </c>
      <c r="AI123" s="88" t="n">
        <f aca="false">AH123</f>
        <v>470</v>
      </c>
      <c r="AJ123" s="88" t="n">
        <f aca="false">AI123</f>
        <v>470</v>
      </c>
      <c r="AK123" s="88" t="n">
        <f aca="false">AJ123</f>
        <v>470</v>
      </c>
      <c r="AL123" s="88" t="n">
        <f aca="false">AK123</f>
        <v>470</v>
      </c>
      <c r="AM123" s="88" t="n">
        <f aca="false">AL123</f>
        <v>470</v>
      </c>
      <c r="AN123" s="88" t="n">
        <f aca="false">AM123</f>
        <v>470</v>
      </c>
      <c r="AO123" s="88" t="n">
        <f aca="false">AN123</f>
        <v>470</v>
      </c>
      <c r="AP123" s="88" t="n">
        <f aca="false">AO123</f>
        <v>470</v>
      </c>
      <c r="AQ123" s="88" t="n">
        <f aca="false">AP123</f>
        <v>470</v>
      </c>
      <c r="AR123" s="88" t="n">
        <f aca="false">AQ123</f>
        <v>470</v>
      </c>
      <c r="AS123" s="88" t="n">
        <f aca="false">AR123</f>
        <v>470</v>
      </c>
      <c r="AT123" s="88" t="n">
        <f aca="false">AS123</f>
        <v>470</v>
      </c>
      <c r="AU123" s="88" t="n">
        <f aca="false">AT123</f>
        <v>470</v>
      </c>
      <c r="AV123" s="88" t="n">
        <f aca="false">AU123</f>
        <v>470</v>
      </c>
      <c r="AW123" s="88" t="n">
        <f aca="false">AV123</f>
        <v>470</v>
      </c>
      <c r="AX123" s="88" t="n">
        <f aca="false">AW123</f>
        <v>470</v>
      </c>
      <c r="AY123" s="88"/>
      <c r="AZ123" s="88" t="n">
        <f aca="false">SUM(V123:AX123)</f>
        <v>13630</v>
      </c>
      <c r="BA123" s="88" t="n">
        <f aca="false">+AZ123/29</f>
        <v>470</v>
      </c>
      <c r="BB123" s="88" t="n">
        <f aca="false">MAX(V123:AX123)</f>
        <v>470</v>
      </c>
      <c r="BC123" s="88"/>
      <c r="BD123" s="32"/>
      <c r="BE123" s="82"/>
      <c r="BF123" s="82"/>
      <c r="BG123" s="82"/>
      <c r="BH123" s="82"/>
      <c r="BI123" s="82"/>
      <c r="BJ123" s="82"/>
      <c r="BK123" s="82"/>
      <c r="BL123" s="82"/>
      <c r="BM123" s="90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 t="n">
        <v>470</v>
      </c>
      <c r="GA123" s="82" t="s">
        <v>321</v>
      </c>
      <c r="GB123" s="82"/>
      <c r="GC123" s="82"/>
      <c r="GD123" s="82"/>
      <c r="GE123" s="82"/>
      <c r="GF123" s="82"/>
      <c r="GG123" s="139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4"/>
      <c r="HG123" s="82"/>
      <c r="HH123" s="84"/>
      <c r="HI123" s="82"/>
      <c r="HJ123" s="32" t="n">
        <f aca="false">SUM(BE123:HI123)-V123</f>
        <v>0</v>
      </c>
      <c r="HK123" s="3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5.75" hidden="false" customHeight="false" outlineLevel="0" collapsed="false">
      <c r="A124" s="82" t="s">
        <v>150</v>
      </c>
      <c r="B124" s="83" t="n">
        <v>52</v>
      </c>
      <c r="C124" s="82"/>
      <c r="D124" s="23" t="n">
        <v>36</v>
      </c>
      <c r="E124" s="82" t="n">
        <v>8</v>
      </c>
      <c r="F124" s="82" t="s">
        <v>134</v>
      </c>
      <c r="G124" s="84" t="s">
        <v>130</v>
      </c>
      <c r="H124" s="85" t="n">
        <v>36336</v>
      </c>
      <c r="I124" s="82" t="s">
        <v>131</v>
      </c>
      <c r="J124" s="82" t="s">
        <v>132</v>
      </c>
      <c r="K124" s="86"/>
      <c r="L124" s="82" t="s">
        <v>135</v>
      </c>
      <c r="M124" s="87" t="s">
        <v>182</v>
      </c>
      <c r="N124" s="82" t="str">
        <f aca="false">CONCATENATE(B124,J124)</f>
        <v>52R</v>
      </c>
      <c r="O124" s="82" t="str">
        <f aca="false">CONCATENATE(B124,J124,I124)</f>
        <v>52RBase</v>
      </c>
      <c r="P124" s="82"/>
      <c r="Q124" s="32" t="n">
        <f aca="false">+BA124</f>
        <v>23</v>
      </c>
      <c r="R124" s="32" t="n">
        <f aca="false">+Q124</f>
        <v>23</v>
      </c>
      <c r="S124" s="32"/>
      <c r="T124" s="88" t="n">
        <v>37147</v>
      </c>
      <c r="U124" s="88"/>
      <c r="V124" s="89" t="n">
        <v>23</v>
      </c>
      <c r="W124" s="88" t="n">
        <f aca="false">V124</f>
        <v>23</v>
      </c>
      <c r="X124" s="88" t="n">
        <f aca="false">W124</f>
        <v>23</v>
      </c>
      <c r="Y124" s="88" t="n">
        <f aca="false">X124</f>
        <v>23</v>
      </c>
      <c r="Z124" s="88" t="n">
        <f aca="false">Y124</f>
        <v>23</v>
      </c>
      <c r="AA124" s="88" t="n">
        <f aca="false">Z124</f>
        <v>23</v>
      </c>
      <c r="AB124" s="88" t="n">
        <f aca="false">AA124</f>
        <v>23</v>
      </c>
      <c r="AC124" s="88" t="n">
        <f aca="false">AB124</f>
        <v>23</v>
      </c>
      <c r="AD124" s="88" t="n">
        <f aca="false">AC124</f>
        <v>23</v>
      </c>
      <c r="AE124" s="88" t="n">
        <f aca="false">AD124</f>
        <v>23</v>
      </c>
      <c r="AF124" s="88" t="n">
        <f aca="false">AE124</f>
        <v>23</v>
      </c>
      <c r="AG124" s="88" t="n">
        <f aca="false">AF124</f>
        <v>23</v>
      </c>
      <c r="AH124" s="88" t="n">
        <f aca="false">AG124</f>
        <v>23</v>
      </c>
      <c r="AI124" s="88" t="n">
        <f aca="false">AH124</f>
        <v>23</v>
      </c>
      <c r="AJ124" s="88" t="n">
        <f aca="false">AI124</f>
        <v>23</v>
      </c>
      <c r="AK124" s="88" t="n">
        <f aca="false">AJ124</f>
        <v>23</v>
      </c>
      <c r="AL124" s="88" t="n">
        <f aca="false">AK124</f>
        <v>23</v>
      </c>
      <c r="AM124" s="88" t="n">
        <f aca="false">AL124</f>
        <v>23</v>
      </c>
      <c r="AN124" s="88" t="n">
        <f aca="false">AM124</f>
        <v>23</v>
      </c>
      <c r="AO124" s="88" t="n">
        <f aca="false">AN124</f>
        <v>23</v>
      </c>
      <c r="AP124" s="88" t="n">
        <f aca="false">AO124</f>
        <v>23</v>
      </c>
      <c r="AQ124" s="88" t="n">
        <f aca="false">AP124</f>
        <v>23</v>
      </c>
      <c r="AR124" s="88" t="n">
        <f aca="false">AQ124</f>
        <v>23</v>
      </c>
      <c r="AS124" s="88" t="n">
        <f aca="false">AR124</f>
        <v>23</v>
      </c>
      <c r="AT124" s="88" t="n">
        <f aca="false">AS124</f>
        <v>23</v>
      </c>
      <c r="AU124" s="88" t="n">
        <f aca="false">AT124</f>
        <v>23</v>
      </c>
      <c r="AV124" s="88" t="n">
        <f aca="false">AU124</f>
        <v>23</v>
      </c>
      <c r="AW124" s="88" t="n">
        <f aca="false">AV124</f>
        <v>23</v>
      </c>
      <c r="AX124" s="88" t="n">
        <f aca="false">AW124</f>
        <v>23</v>
      </c>
      <c r="AY124" s="88"/>
      <c r="AZ124" s="88" t="n">
        <f aca="false">SUM(V124:AX124)</f>
        <v>667</v>
      </c>
      <c r="BA124" s="88" t="n">
        <f aca="false">+AZ124/29</f>
        <v>23</v>
      </c>
      <c r="BB124" s="88" t="n">
        <f aca="false">MAX(V124:AX124)</f>
        <v>23</v>
      </c>
      <c r="BC124" s="88"/>
      <c r="BD124" s="32"/>
      <c r="BE124" s="32"/>
      <c r="BF124" s="32"/>
      <c r="BG124" s="32"/>
      <c r="BH124" s="32"/>
      <c r="BI124" s="32"/>
      <c r="BJ124" s="32"/>
      <c r="BK124" s="32"/>
      <c r="BL124" s="82"/>
      <c r="BM124" s="90" t="s">
        <v>149</v>
      </c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 t="n">
        <v>23</v>
      </c>
      <c r="GA124" s="82" t="s">
        <v>322</v>
      </c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4"/>
      <c r="HG124" s="82"/>
      <c r="HH124" s="84"/>
      <c r="HI124" s="82"/>
      <c r="HJ124" s="32" t="n">
        <f aca="false">SUM(BE124:HI124)-V124</f>
        <v>0</v>
      </c>
      <c r="HK124" s="3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5.75" hidden="false" customHeight="false" outlineLevel="0" collapsed="false">
      <c r="A125" s="139" t="s">
        <v>323</v>
      </c>
      <c r="B125" s="140" t="n">
        <v>4</v>
      </c>
      <c r="C125" s="139" t="n">
        <v>116</v>
      </c>
      <c r="D125" s="141"/>
      <c r="E125" s="139" t="n">
        <v>10</v>
      </c>
      <c r="F125" s="139" t="s">
        <v>324</v>
      </c>
      <c r="G125" s="139" t="s">
        <v>152</v>
      </c>
      <c r="H125" s="142" t="n">
        <v>36336</v>
      </c>
      <c r="I125" s="139" t="s">
        <v>131</v>
      </c>
      <c r="J125" s="139" t="s">
        <v>132</v>
      </c>
      <c r="K125" s="86"/>
      <c r="L125" s="139" t="s">
        <v>133</v>
      </c>
      <c r="M125" s="65"/>
      <c r="N125" s="139" t="str">
        <f aca="false">CONCATENATE(B125,J125)</f>
        <v>4R</v>
      </c>
      <c r="O125" s="139" t="str">
        <f aca="false">CONCATENATE(B125,J125,I125)</f>
        <v>4RBase</v>
      </c>
      <c r="P125" s="139"/>
      <c r="Q125" s="143" t="n">
        <f aca="false">+BA125</f>
        <v>769</v>
      </c>
      <c r="R125" s="143" t="n">
        <f aca="false">+Q125</f>
        <v>769</v>
      </c>
      <c r="S125" s="143"/>
      <c r="T125" s="144" t="n">
        <v>37147</v>
      </c>
      <c r="U125" s="144"/>
      <c r="V125" s="145" t="n">
        <f aca="false">193+126+56+394</f>
        <v>769</v>
      </c>
      <c r="W125" s="146" t="n">
        <f aca="false">V125</f>
        <v>769</v>
      </c>
      <c r="X125" s="146" t="n">
        <f aca="false">W125</f>
        <v>769</v>
      </c>
      <c r="Y125" s="146" t="n">
        <f aca="false">X125</f>
        <v>769</v>
      </c>
      <c r="Z125" s="146" t="n">
        <f aca="false">Y125</f>
        <v>769</v>
      </c>
      <c r="AA125" s="146" t="n">
        <f aca="false">Z125</f>
        <v>769</v>
      </c>
      <c r="AB125" s="146" t="n">
        <f aca="false">AA125</f>
        <v>769</v>
      </c>
      <c r="AC125" s="146" t="n">
        <f aca="false">AB125</f>
        <v>769</v>
      </c>
      <c r="AD125" s="146" t="n">
        <f aca="false">AC125</f>
        <v>769</v>
      </c>
      <c r="AE125" s="146" t="n">
        <f aca="false">AD125</f>
        <v>769</v>
      </c>
      <c r="AF125" s="146" t="n">
        <f aca="false">AE125</f>
        <v>769</v>
      </c>
      <c r="AG125" s="146" t="n">
        <f aca="false">AF125</f>
        <v>769</v>
      </c>
      <c r="AH125" s="146" t="n">
        <f aca="false">AG125</f>
        <v>769</v>
      </c>
      <c r="AI125" s="146" t="n">
        <f aca="false">AH125</f>
        <v>769</v>
      </c>
      <c r="AJ125" s="146" t="n">
        <f aca="false">AI125</f>
        <v>769</v>
      </c>
      <c r="AK125" s="146" t="n">
        <f aca="false">AJ125</f>
        <v>769</v>
      </c>
      <c r="AL125" s="146" t="n">
        <f aca="false">AK125</f>
        <v>769</v>
      </c>
      <c r="AM125" s="146" t="n">
        <f aca="false">AL125</f>
        <v>769</v>
      </c>
      <c r="AN125" s="146" t="n">
        <f aca="false">AM125</f>
        <v>769</v>
      </c>
      <c r="AO125" s="146" t="n">
        <f aca="false">AN125</f>
        <v>769</v>
      </c>
      <c r="AP125" s="146" t="n">
        <f aca="false">AO125</f>
        <v>769</v>
      </c>
      <c r="AQ125" s="146" t="n">
        <f aca="false">AP125</f>
        <v>769</v>
      </c>
      <c r="AR125" s="146" t="n">
        <f aca="false">AQ125</f>
        <v>769</v>
      </c>
      <c r="AS125" s="146" t="n">
        <f aca="false">AR125</f>
        <v>769</v>
      </c>
      <c r="AT125" s="146" t="n">
        <f aca="false">AS125</f>
        <v>769</v>
      </c>
      <c r="AU125" s="146" t="n">
        <f aca="false">AT125</f>
        <v>769</v>
      </c>
      <c r="AV125" s="146" t="n">
        <f aca="false">AU125</f>
        <v>769</v>
      </c>
      <c r="AW125" s="146" t="n">
        <f aca="false">AV125</f>
        <v>769</v>
      </c>
      <c r="AX125" s="146" t="n">
        <f aca="false">AW125</f>
        <v>769</v>
      </c>
      <c r="AY125" s="144"/>
      <c r="AZ125" s="144" t="n">
        <f aca="false">SUM(V125:AX125)</f>
        <v>22301</v>
      </c>
      <c r="BA125" s="146" t="n">
        <f aca="false">+AZ125/29</f>
        <v>769</v>
      </c>
      <c r="BB125" s="144" t="n">
        <f aca="false">MAX(V125:AX125)</f>
        <v>769</v>
      </c>
      <c r="BC125" s="144"/>
      <c r="BD125" s="143"/>
      <c r="BE125" s="139"/>
      <c r="BF125" s="139"/>
      <c r="BG125" s="139"/>
      <c r="BH125" s="139"/>
      <c r="BI125" s="139"/>
      <c r="BJ125" s="139"/>
      <c r="BK125" s="139"/>
      <c r="BL125" s="139"/>
      <c r="BM125" s="147"/>
      <c r="BN125" s="139"/>
      <c r="BO125" s="139"/>
      <c r="BP125" s="139"/>
      <c r="BQ125" s="139"/>
      <c r="BR125" s="139"/>
      <c r="BS125" s="139"/>
      <c r="BT125" s="139"/>
      <c r="BU125" s="139"/>
      <c r="BV125" s="139"/>
      <c r="BW125" s="139"/>
      <c r="BX125" s="139"/>
      <c r="BY125" s="139"/>
      <c r="BZ125" s="139"/>
      <c r="CA125" s="139"/>
      <c r="CB125" s="139"/>
      <c r="CC125" s="139"/>
      <c r="CD125" s="139"/>
      <c r="CE125" s="139"/>
      <c r="CF125" s="139"/>
      <c r="CG125" s="139"/>
      <c r="CH125" s="139"/>
      <c r="CI125" s="139"/>
      <c r="CJ125" s="139"/>
      <c r="CK125" s="139"/>
      <c r="CL125" s="139"/>
      <c r="CM125" s="139"/>
      <c r="CN125" s="139"/>
      <c r="CO125" s="139"/>
      <c r="CP125" s="139"/>
      <c r="CQ125" s="139"/>
      <c r="CR125" s="139"/>
      <c r="CS125" s="139"/>
      <c r="CT125" s="139"/>
      <c r="CU125" s="139"/>
      <c r="CV125" s="139"/>
      <c r="CW125" s="139"/>
      <c r="CX125" s="139"/>
      <c r="CY125" s="139"/>
      <c r="CZ125" s="139"/>
      <c r="DA125" s="139"/>
      <c r="DB125" s="139"/>
      <c r="DC125" s="139"/>
      <c r="DD125" s="139"/>
      <c r="DE125" s="139"/>
      <c r="DF125" s="139"/>
      <c r="DG125" s="139"/>
      <c r="DH125" s="139"/>
      <c r="DI125" s="139"/>
      <c r="DJ125" s="139"/>
      <c r="DK125" s="139"/>
      <c r="DL125" s="139"/>
      <c r="DM125" s="139"/>
      <c r="DN125" s="139"/>
      <c r="DO125" s="139"/>
      <c r="DP125" s="139"/>
      <c r="DQ125" s="139"/>
      <c r="DR125" s="139"/>
      <c r="DS125" s="139"/>
      <c r="DT125" s="139"/>
      <c r="DU125" s="139"/>
      <c r="DV125" s="139"/>
      <c r="DW125" s="139"/>
      <c r="DX125" s="139"/>
      <c r="DY125" s="139"/>
      <c r="DZ125" s="139"/>
      <c r="EA125" s="139"/>
      <c r="EB125" s="139"/>
      <c r="EC125" s="139"/>
      <c r="ED125" s="139"/>
      <c r="EE125" s="139"/>
      <c r="EF125" s="139"/>
      <c r="EG125" s="139"/>
      <c r="EH125" s="139"/>
      <c r="EI125" s="139"/>
      <c r="EJ125" s="139"/>
      <c r="EK125" s="139"/>
      <c r="EL125" s="139"/>
      <c r="EM125" s="139"/>
      <c r="EN125" s="139"/>
      <c r="EO125" s="139"/>
      <c r="EP125" s="139"/>
      <c r="EQ125" s="139"/>
      <c r="ER125" s="139"/>
      <c r="ES125" s="139"/>
      <c r="ET125" s="139"/>
      <c r="EU125" s="139"/>
      <c r="EV125" s="139"/>
      <c r="EW125" s="139"/>
      <c r="EX125" s="139"/>
      <c r="EY125" s="139"/>
      <c r="EZ125" s="139"/>
      <c r="FA125" s="139"/>
      <c r="FB125" s="139"/>
      <c r="FC125" s="139"/>
      <c r="FD125" s="139"/>
      <c r="FE125" s="139"/>
      <c r="FF125" s="139"/>
      <c r="FG125" s="139"/>
      <c r="FH125" s="139"/>
      <c r="FI125" s="139"/>
      <c r="FJ125" s="139"/>
      <c r="FK125" s="139"/>
      <c r="FL125" s="139"/>
      <c r="FM125" s="139"/>
      <c r="FN125" s="139"/>
      <c r="FO125" s="139"/>
      <c r="FP125" s="139"/>
      <c r="FQ125" s="139"/>
      <c r="FR125" s="139"/>
      <c r="FS125" s="139"/>
      <c r="FT125" s="139"/>
      <c r="FU125" s="139"/>
      <c r="FV125" s="139"/>
      <c r="FW125" s="139"/>
      <c r="FX125" s="139"/>
      <c r="FY125" s="139"/>
      <c r="FZ125" s="139"/>
      <c r="GA125" s="139"/>
      <c r="GB125" s="139"/>
      <c r="GC125" s="139"/>
      <c r="GD125" s="139"/>
      <c r="GE125" s="139"/>
      <c r="GF125" s="139" t="n">
        <v>769</v>
      </c>
      <c r="GG125" s="139" t="s">
        <v>201</v>
      </c>
      <c r="GH125" s="139"/>
      <c r="GI125" s="139"/>
      <c r="GJ125" s="139"/>
      <c r="GK125" s="139"/>
      <c r="GL125" s="139"/>
      <c r="GM125" s="139"/>
      <c r="GN125" s="139"/>
      <c r="GO125" s="139"/>
      <c r="GP125" s="139"/>
      <c r="GQ125" s="139"/>
      <c r="GR125" s="139"/>
      <c r="GS125" s="139"/>
      <c r="GT125" s="139"/>
      <c r="GU125" s="139"/>
      <c r="GV125" s="139"/>
      <c r="GW125" s="139"/>
      <c r="GX125" s="139"/>
      <c r="GY125" s="139"/>
      <c r="GZ125" s="139"/>
      <c r="HA125" s="139"/>
      <c r="HB125" s="139"/>
      <c r="HC125" s="139"/>
      <c r="HD125" s="139"/>
      <c r="HE125" s="139"/>
      <c r="HF125" s="148"/>
      <c r="HG125" s="139"/>
      <c r="HH125" s="148"/>
      <c r="HI125" s="139"/>
      <c r="HJ125" s="143" t="n">
        <f aca="false">SUM(BE125:HI125)-V125</f>
        <v>0</v>
      </c>
      <c r="HK125" s="143"/>
      <c r="HL125" s="139"/>
      <c r="HM125" s="139"/>
      <c r="HN125" s="139"/>
      <c r="HO125" s="139"/>
      <c r="HP125" s="139"/>
      <c r="HQ125" s="139"/>
      <c r="HR125" s="139"/>
      <c r="HS125" s="139"/>
      <c r="HT125" s="139"/>
      <c r="HU125" s="139"/>
      <c r="HV125" s="139"/>
      <c r="HW125" s="139"/>
      <c r="HX125" s="139"/>
      <c r="HY125" s="139"/>
      <c r="HZ125" s="139"/>
      <c r="IA125" s="139"/>
      <c r="IB125" s="139"/>
      <c r="IC125" s="139"/>
      <c r="ID125" s="139"/>
      <c r="IE125" s="139"/>
      <c r="IF125" s="139"/>
      <c r="IG125" s="139"/>
      <c r="IH125" s="139"/>
      <c r="II125" s="139"/>
      <c r="IJ125" s="139"/>
      <c r="IK125" s="139"/>
      <c r="IL125" s="139"/>
      <c r="IM125" s="139"/>
      <c r="IN125" s="139"/>
      <c r="IO125" s="139"/>
      <c r="IP125" s="139"/>
      <c r="IQ125" s="139"/>
      <c r="IR125" s="139"/>
      <c r="IS125" s="139"/>
      <c r="IT125" s="139"/>
      <c r="IU125" s="139"/>
      <c r="IV125" s="139"/>
      <c r="IW125" s="139"/>
    </row>
    <row r="126" customFormat="false" ht="15.75" hidden="false" customHeight="false" outlineLevel="0" collapsed="false">
      <c r="A126" s="139" t="s">
        <v>323</v>
      </c>
      <c r="B126" s="140" t="n">
        <v>4</v>
      </c>
      <c r="C126" s="139" t="n">
        <v>116</v>
      </c>
      <c r="D126" s="141"/>
      <c r="E126" s="139" t="n">
        <v>10</v>
      </c>
      <c r="F126" s="139" t="s">
        <v>325</v>
      </c>
      <c r="G126" s="139" t="s">
        <v>152</v>
      </c>
      <c r="H126" s="142" t="n">
        <v>36336</v>
      </c>
      <c r="I126" s="139" t="s">
        <v>131</v>
      </c>
      <c r="J126" s="139" t="s">
        <v>132</v>
      </c>
      <c r="K126" s="86"/>
      <c r="L126" s="139" t="s">
        <v>135</v>
      </c>
      <c r="M126" s="82"/>
      <c r="N126" s="139" t="str">
        <f aca="false">CONCATENATE(B126,J126)</f>
        <v>4R</v>
      </c>
      <c r="O126" s="139" t="str">
        <f aca="false">CONCATENATE(B126,J126,I126)</f>
        <v>4RBase</v>
      </c>
      <c r="P126" s="139"/>
      <c r="Q126" s="143" t="n">
        <f aca="false">+BA126</f>
        <v>911</v>
      </c>
      <c r="R126" s="143" t="n">
        <f aca="false">+Q126</f>
        <v>911</v>
      </c>
      <c r="S126" s="143"/>
      <c r="T126" s="144" t="n">
        <v>37147</v>
      </c>
      <c r="U126" s="144"/>
      <c r="V126" s="149" t="n">
        <f aca="false">2001-1090</f>
        <v>911</v>
      </c>
      <c r="W126" s="146" t="n">
        <f aca="false">V126</f>
        <v>911</v>
      </c>
      <c r="X126" s="146" t="n">
        <f aca="false">W126</f>
        <v>911</v>
      </c>
      <c r="Y126" s="146" t="n">
        <f aca="false">X126</f>
        <v>911</v>
      </c>
      <c r="Z126" s="146" t="n">
        <f aca="false">Y126</f>
        <v>911</v>
      </c>
      <c r="AA126" s="146" t="n">
        <f aca="false">Z126</f>
        <v>911</v>
      </c>
      <c r="AB126" s="146" t="n">
        <f aca="false">AA126</f>
        <v>911</v>
      </c>
      <c r="AC126" s="146" t="n">
        <f aca="false">AB126</f>
        <v>911</v>
      </c>
      <c r="AD126" s="146" t="n">
        <f aca="false">AC126</f>
        <v>911</v>
      </c>
      <c r="AE126" s="146" t="n">
        <f aca="false">AD126</f>
        <v>911</v>
      </c>
      <c r="AF126" s="146" t="n">
        <f aca="false">AE126</f>
        <v>911</v>
      </c>
      <c r="AG126" s="146" t="n">
        <f aca="false">AF126</f>
        <v>911</v>
      </c>
      <c r="AH126" s="146" t="n">
        <f aca="false">AG126</f>
        <v>911</v>
      </c>
      <c r="AI126" s="146" t="n">
        <f aca="false">AH126</f>
        <v>911</v>
      </c>
      <c r="AJ126" s="146" t="n">
        <f aca="false">AI126</f>
        <v>911</v>
      </c>
      <c r="AK126" s="146" t="n">
        <f aca="false">AJ126</f>
        <v>911</v>
      </c>
      <c r="AL126" s="146" t="n">
        <f aca="false">AK126</f>
        <v>911</v>
      </c>
      <c r="AM126" s="146" t="n">
        <f aca="false">AL126</f>
        <v>911</v>
      </c>
      <c r="AN126" s="146" t="n">
        <f aca="false">AM126</f>
        <v>911</v>
      </c>
      <c r="AO126" s="146" t="n">
        <f aca="false">AN126</f>
        <v>911</v>
      </c>
      <c r="AP126" s="146" t="n">
        <f aca="false">AO126</f>
        <v>911</v>
      </c>
      <c r="AQ126" s="146" t="n">
        <f aca="false">AP126</f>
        <v>911</v>
      </c>
      <c r="AR126" s="146" t="n">
        <f aca="false">AQ126</f>
        <v>911</v>
      </c>
      <c r="AS126" s="146" t="n">
        <f aca="false">AR126</f>
        <v>911</v>
      </c>
      <c r="AT126" s="146" t="n">
        <f aca="false">AS126</f>
        <v>911</v>
      </c>
      <c r="AU126" s="146" t="n">
        <f aca="false">AT126</f>
        <v>911</v>
      </c>
      <c r="AV126" s="146" t="n">
        <f aca="false">AU126</f>
        <v>911</v>
      </c>
      <c r="AW126" s="146" t="n">
        <f aca="false">AV126</f>
        <v>911</v>
      </c>
      <c r="AX126" s="146" t="n">
        <f aca="false">AW126</f>
        <v>911</v>
      </c>
      <c r="AY126" s="144"/>
      <c r="AZ126" s="144" t="n">
        <f aca="false">SUM(V126:AX126)</f>
        <v>26419</v>
      </c>
      <c r="BA126" s="146" t="n">
        <f aca="false">+AZ126/29</f>
        <v>911</v>
      </c>
      <c r="BB126" s="144" t="n">
        <f aca="false">MAX(V126:AX126)</f>
        <v>911</v>
      </c>
      <c r="BC126" s="144"/>
      <c r="BD126" s="143"/>
      <c r="BE126" s="139"/>
      <c r="BF126" s="139"/>
      <c r="BG126" s="139"/>
      <c r="BH126" s="139"/>
      <c r="BI126" s="139"/>
      <c r="BJ126" s="139"/>
      <c r="BK126" s="139"/>
      <c r="BL126" s="139"/>
      <c r="BM126" s="147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139"/>
      <c r="CG126" s="139"/>
      <c r="CH126" s="139"/>
      <c r="CI126" s="139"/>
      <c r="CJ126" s="139"/>
      <c r="CK126" s="139"/>
      <c r="CL126" s="139"/>
      <c r="CM126" s="139"/>
      <c r="CN126" s="139"/>
      <c r="CO126" s="139"/>
      <c r="CP126" s="139"/>
      <c r="CQ126" s="139"/>
      <c r="CR126" s="139"/>
      <c r="CS126" s="139"/>
      <c r="CT126" s="139"/>
      <c r="CU126" s="139"/>
      <c r="CV126" s="139"/>
      <c r="CW126" s="139"/>
      <c r="CX126" s="139"/>
      <c r="CY126" s="139"/>
      <c r="CZ126" s="139"/>
      <c r="DA126" s="139"/>
      <c r="DB126" s="139"/>
      <c r="DC126" s="139"/>
      <c r="DD126" s="139"/>
      <c r="DE126" s="139"/>
      <c r="DF126" s="139"/>
      <c r="DG126" s="139"/>
      <c r="DH126" s="139"/>
      <c r="DI126" s="139"/>
      <c r="DJ126" s="139"/>
      <c r="DK126" s="139"/>
      <c r="DL126" s="139"/>
      <c r="DM126" s="139"/>
      <c r="DN126" s="139"/>
      <c r="DO126" s="139"/>
      <c r="DP126" s="139"/>
      <c r="DQ126" s="139"/>
      <c r="DR126" s="139"/>
      <c r="DS126" s="139"/>
      <c r="DT126" s="139"/>
      <c r="DU126" s="139"/>
      <c r="DV126" s="139"/>
      <c r="DW126" s="139"/>
      <c r="DX126" s="139"/>
      <c r="DY126" s="139"/>
      <c r="DZ126" s="139"/>
      <c r="EA126" s="139"/>
      <c r="EB126" s="139"/>
      <c r="EC126" s="139"/>
      <c r="ED126" s="139"/>
      <c r="EE126" s="139"/>
      <c r="EF126" s="139"/>
      <c r="EG126" s="139"/>
      <c r="EH126" s="139"/>
      <c r="EI126" s="139"/>
      <c r="EJ126" s="139"/>
      <c r="EK126" s="139"/>
      <c r="EL126" s="139"/>
      <c r="EM126" s="139"/>
      <c r="EN126" s="139"/>
      <c r="EO126" s="139"/>
      <c r="EP126" s="139"/>
      <c r="EQ126" s="139"/>
      <c r="ER126" s="139"/>
      <c r="ES126" s="139"/>
      <c r="ET126" s="139"/>
      <c r="EU126" s="139"/>
      <c r="EV126" s="139"/>
      <c r="EW126" s="139"/>
      <c r="EX126" s="139"/>
      <c r="EY126" s="139"/>
      <c r="EZ126" s="139"/>
      <c r="FA126" s="139"/>
      <c r="FB126" s="139"/>
      <c r="FC126" s="139"/>
      <c r="FD126" s="139"/>
      <c r="FE126" s="139"/>
      <c r="FF126" s="139"/>
      <c r="FG126" s="139"/>
      <c r="FH126" s="139"/>
      <c r="FI126" s="139"/>
      <c r="FJ126" s="139"/>
      <c r="FK126" s="139"/>
      <c r="FL126" s="139"/>
      <c r="FM126" s="139"/>
      <c r="FN126" s="139"/>
      <c r="FO126" s="139"/>
      <c r="FP126" s="139"/>
      <c r="FQ126" s="139"/>
      <c r="FR126" s="139"/>
      <c r="FS126" s="139"/>
      <c r="FT126" s="139"/>
      <c r="FU126" s="139"/>
      <c r="FV126" s="139"/>
      <c r="FW126" s="139"/>
      <c r="FX126" s="139"/>
      <c r="FY126" s="139"/>
      <c r="FZ126" s="139"/>
      <c r="GA126" s="139"/>
      <c r="GB126" s="139"/>
      <c r="GC126" s="139"/>
      <c r="GD126" s="139"/>
      <c r="GE126" s="139"/>
      <c r="GF126" s="139"/>
      <c r="GG126" s="150"/>
      <c r="GH126" s="139"/>
      <c r="GI126" s="139"/>
      <c r="GJ126" s="139" t="n">
        <v>911</v>
      </c>
      <c r="GK126" s="139" t="s">
        <v>196</v>
      </c>
      <c r="GL126" s="139"/>
      <c r="GM126" s="139"/>
      <c r="GN126" s="139"/>
      <c r="GO126" s="139"/>
      <c r="GP126" s="139"/>
      <c r="GQ126" s="139"/>
      <c r="GR126" s="139"/>
      <c r="GS126" s="139"/>
      <c r="GT126" s="139"/>
      <c r="GU126" s="139"/>
      <c r="GV126" s="139"/>
      <c r="GW126" s="139"/>
      <c r="GX126" s="139"/>
      <c r="GY126" s="139"/>
      <c r="GZ126" s="139"/>
      <c r="HA126" s="139"/>
      <c r="HB126" s="139"/>
      <c r="HC126" s="139"/>
      <c r="HD126" s="139"/>
      <c r="HE126" s="139"/>
      <c r="HF126" s="148"/>
      <c r="HG126" s="139"/>
      <c r="HH126" s="148"/>
      <c r="HI126" s="139"/>
      <c r="HJ126" s="143" t="n">
        <f aca="false">SUM(BE126:HI126)-V126</f>
        <v>0</v>
      </c>
      <c r="HK126" s="143"/>
      <c r="HL126" s="139"/>
      <c r="HM126" s="139"/>
      <c r="HN126" s="139"/>
      <c r="HO126" s="139"/>
      <c r="HP126" s="139"/>
      <c r="HQ126" s="139"/>
      <c r="HR126" s="139"/>
      <c r="HS126" s="139"/>
      <c r="HT126" s="139"/>
      <c r="HU126" s="139"/>
      <c r="HV126" s="139"/>
      <c r="HW126" s="139"/>
      <c r="HX126" s="139"/>
      <c r="HY126" s="139"/>
      <c r="HZ126" s="139"/>
      <c r="IA126" s="139"/>
      <c r="IB126" s="139"/>
      <c r="IC126" s="139"/>
      <c r="ID126" s="139"/>
      <c r="IE126" s="139"/>
      <c r="IF126" s="139"/>
      <c r="IG126" s="139"/>
      <c r="IH126" s="139"/>
      <c r="II126" s="139"/>
      <c r="IJ126" s="139"/>
      <c r="IK126" s="139"/>
      <c r="IL126" s="139"/>
      <c r="IM126" s="139"/>
      <c r="IN126" s="139"/>
      <c r="IO126" s="139"/>
      <c r="IP126" s="139"/>
      <c r="IQ126" s="139"/>
      <c r="IR126" s="139"/>
      <c r="IS126" s="139"/>
      <c r="IT126" s="139"/>
      <c r="IU126" s="139"/>
      <c r="IV126" s="139"/>
      <c r="IW126" s="139"/>
    </row>
    <row r="127" customFormat="false" ht="15.75" hidden="false" customHeight="false" outlineLevel="0" collapsed="false">
      <c r="A127" s="150" t="s">
        <v>323</v>
      </c>
      <c r="B127" s="151" t="n">
        <v>4</v>
      </c>
      <c r="C127" s="150" t="n">
        <v>116</v>
      </c>
      <c r="D127" s="35"/>
      <c r="E127" s="150" t="n">
        <v>10</v>
      </c>
      <c r="F127" s="150" t="s">
        <v>134</v>
      </c>
      <c r="G127" s="150" t="s">
        <v>152</v>
      </c>
      <c r="H127" s="142" t="n">
        <v>36336</v>
      </c>
      <c r="I127" s="150" t="s">
        <v>131</v>
      </c>
      <c r="J127" s="150" t="s">
        <v>132</v>
      </c>
      <c r="K127" s="151"/>
      <c r="L127" s="150" t="s">
        <v>135</v>
      </c>
      <c r="M127" s="82"/>
      <c r="N127" s="150" t="str">
        <f aca="false">CONCATENATE(B127,J127)</f>
        <v>4R</v>
      </c>
      <c r="O127" s="150" t="str">
        <f aca="false">CONCATENATE(B127,J127,I127)</f>
        <v>4RBase</v>
      </c>
      <c r="P127" s="150"/>
      <c r="Q127" s="143" t="n">
        <f aca="false">+BA127</f>
        <v>7366</v>
      </c>
      <c r="R127" s="152" t="n">
        <f aca="false">+Q127</f>
        <v>7366</v>
      </c>
      <c r="S127" s="152"/>
      <c r="T127" s="146" t="n">
        <v>37147</v>
      </c>
      <c r="U127" s="146"/>
      <c r="V127" s="149" t="n">
        <v>7366</v>
      </c>
      <c r="W127" s="146" t="n">
        <f aca="false">V127</f>
        <v>7366</v>
      </c>
      <c r="X127" s="146" t="n">
        <f aca="false">W127</f>
        <v>7366</v>
      </c>
      <c r="Y127" s="146" t="n">
        <f aca="false">X127</f>
        <v>7366</v>
      </c>
      <c r="Z127" s="146" t="n">
        <f aca="false">Y127</f>
        <v>7366</v>
      </c>
      <c r="AA127" s="146" t="n">
        <f aca="false">Z127</f>
        <v>7366</v>
      </c>
      <c r="AB127" s="146" t="n">
        <f aca="false">AA127</f>
        <v>7366</v>
      </c>
      <c r="AC127" s="146" t="n">
        <f aca="false">AB127</f>
        <v>7366</v>
      </c>
      <c r="AD127" s="146" t="n">
        <f aca="false">AC127</f>
        <v>7366</v>
      </c>
      <c r="AE127" s="146" t="n">
        <f aca="false">AD127</f>
        <v>7366</v>
      </c>
      <c r="AF127" s="146" t="n">
        <f aca="false">AE127</f>
        <v>7366</v>
      </c>
      <c r="AG127" s="146" t="n">
        <f aca="false">AF127</f>
        <v>7366</v>
      </c>
      <c r="AH127" s="146" t="n">
        <f aca="false">AG127</f>
        <v>7366</v>
      </c>
      <c r="AI127" s="146" t="n">
        <f aca="false">AH127</f>
        <v>7366</v>
      </c>
      <c r="AJ127" s="146" t="n">
        <f aca="false">AI127</f>
        <v>7366</v>
      </c>
      <c r="AK127" s="146" t="n">
        <f aca="false">AJ127</f>
        <v>7366</v>
      </c>
      <c r="AL127" s="146" t="n">
        <f aca="false">AK127</f>
        <v>7366</v>
      </c>
      <c r="AM127" s="146" t="n">
        <f aca="false">AL127</f>
        <v>7366</v>
      </c>
      <c r="AN127" s="146" t="n">
        <f aca="false">AM127</f>
        <v>7366</v>
      </c>
      <c r="AO127" s="146" t="n">
        <f aca="false">AN127</f>
        <v>7366</v>
      </c>
      <c r="AP127" s="146" t="n">
        <f aca="false">AO127</f>
        <v>7366</v>
      </c>
      <c r="AQ127" s="146" t="n">
        <f aca="false">AP127</f>
        <v>7366</v>
      </c>
      <c r="AR127" s="146" t="n">
        <f aca="false">AQ127</f>
        <v>7366</v>
      </c>
      <c r="AS127" s="146" t="n">
        <f aca="false">AR127</f>
        <v>7366</v>
      </c>
      <c r="AT127" s="146" t="n">
        <f aca="false">AS127</f>
        <v>7366</v>
      </c>
      <c r="AU127" s="146" t="n">
        <f aca="false">AT127</f>
        <v>7366</v>
      </c>
      <c r="AV127" s="146" t="n">
        <f aca="false">AU127</f>
        <v>7366</v>
      </c>
      <c r="AW127" s="146" t="n">
        <f aca="false">AV127</f>
        <v>7366</v>
      </c>
      <c r="AX127" s="146" t="n">
        <f aca="false">AW127</f>
        <v>7366</v>
      </c>
      <c r="AY127" s="146"/>
      <c r="AZ127" s="144" t="n">
        <f aca="false">SUM(V127:AX127)</f>
        <v>213614</v>
      </c>
      <c r="BA127" s="146" t="n">
        <f aca="false">+AZ127/29</f>
        <v>7366</v>
      </c>
      <c r="BB127" s="146" t="n">
        <f aca="false">MAX(V127:AX127)</f>
        <v>7366</v>
      </c>
      <c r="BC127" s="146"/>
      <c r="BD127" s="152"/>
      <c r="BE127" s="150"/>
      <c r="BF127" s="150"/>
      <c r="BG127" s="150"/>
      <c r="BH127" s="150"/>
      <c r="BI127" s="150"/>
      <c r="BJ127" s="150"/>
      <c r="BK127" s="150"/>
      <c r="BL127" s="150"/>
      <c r="BM127" s="153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  <c r="CA127" s="150"/>
      <c r="CB127" s="150"/>
      <c r="CC127" s="150"/>
      <c r="CD127" s="150"/>
      <c r="CE127" s="150"/>
      <c r="CF127" s="150"/>
      <c r="CG127" s="150"/>
      <c r="CH127" s="150"/>
      <c r="CI127" s="150"/>
      <c r="CJ127" s="150"/>
      <c r="CK127" s="150"/>
      <c r="CL127" s="150"/>
      <c r="CM127" s="150"/>
      <c r="CN127" s="150"/>
      <c r="CO127" s="150"/>
      <c r="CP127" s="150"/>
      <c r="CQ127" s="150"/>
      <c r="CR127" s="150"/>
      <c r="CS127" s="150"/>
      <c r="CT127" s="150"/>
      <c r="CU127" s="150"/>
      <c r="CV127" s="150"/>
      <c r="CW127" s="150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  <c r="DO127" s="150"/>
      <c r="DP127" s="150"/>
      <c r="DQ127" s="150"/>
      <c r="DR127" s="150"/>
      <c r="DS127" s="150"/>
      <c r="DT127" s="150"/>
      <c r="DU127" s="150"/>
      <c r="DV127" s="150"/>
      <c r="DW127" s="150"/>
      <c r="DX127" s="150"/>
      <c r="DY127" s="150"/>
      <c r="DZ127" s="150"/>
      <c r="EA127" s="150"/>
      <c r="EB127" s="150"/>
      <c r="EC127" s="150"/>
      <c r="ED127" s="150"/>
      <c r="EE127" s="150"/>
      <c r="EF127" s="150"/>
      <c r="EG127" s="150"/>
      <c r="EH127" s="150"/>
      <c r="EI127" s="150"/>
      <c r="EJ127" s="150"/>
      <c r="EK127" s="150"/>
      <c r="EL127" s="150"/>
      <c r="EM127" s="150"/>
      <c r="EN127" s="150"/>
      <c r="EO127" s="150"/>
      <c r="EP127" s="150"/>
      <c r="EQ127" s="150"/>
      <c r="ER127" s="150"/>
      <c r="ES127" s="150"/>
      <c r="ET127" s="150"/>
      <c r="EU127" s="150"/>
      <c r="EV127" s="150"/>
      <c r="EW127" s="150"/>
      <c r="EX127" s="150"/>
      <c r="EY127" s="150"/>
      <c r="EZ127" s="150"/>
      <c r="FA127" s="150"/>
      <c r="FB127" s="150"/>
      <c r="FC127" s="150"/>
      <c r="FD127" s="150"/>
      <c r="FE127" s="150"/>
      <c r="FF127" s="150"/>
      <c r="FG127" s="150"/>
      <c r="FH127" s="150"/>
      <c r="FI127" s="150"/>
      <c r="FJ127" s="150"/>
      <c r="FK127" s="150"/>
      <c r="FL127" s="150"/>
      <c r="FM127" s="150"/>
      <c r="FN127" s="150"/>
      <c r="FO127" s="150"/>
      <c r="FP127" s="150"/>
      <c r="FQ127" s="150"/>
      <c r="FR127" s="150"/>
      <c r="FS127" s="150"/>
      <c r="FT127" s="150"/>
      <c r="FU127" s="150"/>
      <c r="FV127" s="150"/>
      <c r="FW127" s="150"/>
      <c r="FX127" s="150"/>
      <c r="FY127" s="150"/>
      <c r="FZ127" s="150"/>
      <c r="GA127" s="150"/>
      <c r="GB127" s="150"/>
      <c r="GC127" s="150"/>
      <c r="GD127" s="150"/>
      <c r="GE127" s="150"/>
      <c r="GF127" s="150" t="n">
        <v>3831</v>
      </c>
      <c r="GG127" s="150" t="s">
        <v>200</v>
      </c>
      <c r="GH127" s="150"/>
      <c r="GI127" s="150"/>
      <c r="GJ127" s="150" t="n">
        <v>3535</v>
      </c>
      <c r="GK127" s="150" t="s">
        <v>136</v>
      </c>
      <c r="GL127" s="150"/>
      <c r="GM127" s="150"/>
      <c r="GN127" s="150"/>
      <c r="GO127" s="150"/>
      <c r="GP127" s="150"/>
      <c r="GQ127" s="150"/>
      <c r="GR127" s="150"/>
      <c r="GS127" s="150"/>
      <c r="GT127" s="150"/>
      <c r="GU127" s="150"/>
      <c r="GV127" s="150"/>
      <c r="GW127" s="150"/>
      <c r="GX127" s="150"/>
      <c r="GY127" s="150"/>
      <c r="GZ127" s="150"/>
      <c r="HA127" s="150"/>
      <c r="HB127" s="150"/>
      <c r="HC127" s="150"/>
      <c r="HD127" s="150"/>
      <c r="HE127" s="150"/>
      <c r="HF127" s="154"/>
      <c r="HG127" s="150"/>
      <c r="HH127" s="154"/>
      <c r="HI127" s="150"/>
      <c r="HJ127" s="143" t="n">
        <f aca="false">SUM(BE127:HI127)-V127</f>
        <v>0</v>
      </c>
      <c r="HK127" s="152"/>
      <c r="HL127" s="150"/>
      <c r="HM127" s="150"/>
      <c r="HN127" s="150"/>
      <c r="HO127" s="150"/>
      <c r="HP127" s="150"/>
      <c r="HQ127" s="150"/>
      <c r="HR127" s="150"/>
      <c r="HS127" s="150"/>
      <c r="HT127" s="150"/>
      <c r="HU127" s="150"/>
      <c r="HV127" s="150"/>
      <c r="HW127" s="150"/>
      <c r="HX127" s="150"/>
      <c r="HY127" s="150"/>
      <c r="HZ127" s="150"/>
      <c r="IA127" s="150"/>
      <c r="IB127" s="150"/>
      <c r="IC127" s="150"/>
      <c r="ID127" s="150"/>
      <c r="IE127" s="150"/>
      <c r="IF127" s="150"/>
      <c r="IG127" s="150"/>
      <c r="IH127" s="150"/>
      <c r="II127" s="150"/>
      <c r="IJ127" s="150"/>
      <c r="IK127" s="150"/>
      <c r="IL127" s="150"/>
      <c r="IM127" s="150"/>
      <c r="IN127" s="150"/>
      <c r="IO127" s="150"/>
      <c r="IP127" s="150"/>
      <c r="IQ127" s="150"/>
      <c r="IR127" s="150"/>
      <c r="IS127" s="150"/>
      <c r="IT127" s="150"/>
      <c r="IU127" s="150"/>
      <c r="IV127" s="150"/>
      <c r="IW127" s="150"/>
    </row>
    <row r="128" customFormat="false" ht="15.75" hidden="false" customHeight="false" outlineLevel="0" collapsed="false">
      <c r="A128" s="150" t="s">
        <v>323</v>
      </c>
      <c r="B128" s="151" t="n">
        <v>4</v>
      </c>
      <c r="C128" s="150" t="n">
        <v>150</v>
      </c>
      <c r="D128" s="35"/>
      <c r="E128" s="150" t="n">
        <v>10</v>
      </c>
      <c r="F128" s="150" t="s">
        <v>326</v>
      </c>
      <c r="G128" s="150" t="s">
        <v>152</v>
      </c>
      <c r="H128" s="142" t="n">
        <v>36336</v>
      </c>
      <c r="I128" s="150" t="s">
        <v>131</v>
      </c>
      <c r="J128" s="150" t="s">
        <v>146</v>
      </c>
      <c r="K128" s="151"/>
      <c r="L128" s="150" t="s">
        <v>133</v>
      </c>
      <c r="M128" s="65"/>
      <c r="N128" s="150" t="str">
        <f aca="false">CONCATENATE(B128,J128)</f>
        <v>4W</v>
      </c>
      <c r="O128" s="150" t="str">
        <f aca="false">CONCATENATE(B128,J128,I128)</f>
        <v>4WBase</v>
      </c>
      <c r="P128" s="150"/>
      <c r="Q128" s="143" t="n">
        <f aca="false">+BA128</f>
        <v>0</v>
      </c>
      <c r="R128" s="152" t="n">
        <f aca="false">+Q128</f>
        <v>0</v>
      </c>
      <c r="S128" s="152"/>
      <c r="T128" s="146" t="n">
        <v>37147</v>
      </c>
      <c r="U128" s="146"/>
      <c r="V128" s="145" t="n">
        <v>0</v>
      </c>
      <c r="W128" s="146" t="n">
        <f aca="false">V128</f>
        <v>0</v>
      </c>
      <c r="X128" s="146" t="n">
        <f aca="false">W128</f>
        <v>0</v>
      </c>
      <c r="Y128" s="146" t="n">
        <f aca="false">X128</f>
        <v>0</v>
      </c>
      <c r="Z128" s="146" t="n">
        <f aca="false">Y128</f>
        <v>0</v>
      </c>
      <c r="AA128" s="146" t="n">
        <f aca="false">Z128</f>
        <v>0</v>
      </c>
      <c r="AB128" s="146" t="n">
        <f aca="false">AA128</f>
        <v>0</v>
      </c>
      <c r="AC128" s="146" t="n">
        <f aca="false">AB128</f>
        <v>0</v>
      </c>
      <c r="AD128" s="146" t="n">
        <f aca="false">AC128</f>
        <v>0</v>
      </c>
      <c r="AE128" s="146" t="n">
        <f aca="false">AD128</f>
        <v>0</v>
      </c>
      <c r="AF128" s="146" t="n">
        <f aca="false">AE128</f>
        <v>0</v>
      </c>
      <c r="AG128" s="146" t="n">
        <f aca="false">AF128</f>
        <v>0</v>
      </c>
      <c r="AH128" s="146" t="n">
        <f aca="false">AG128</f>
        <v>0</v>
      </c>
      <c r="AI128" s="146" t="n">
        <f aca="false">AH128</f>
        <v>0</v>
      </c>
      <c r="AJ128" s="146" t="n">
        <f aca="false">AI128</f>
        <v>0</v>
      </c>
      <c r="AK128" s="146" t="n">
        <f aca="false">AJ128</f>
        <v>0</v>
      </c>
      <c r="AL128" s="146" t="n">
        <f aca="false">AK128</f>
        <v>0</v>
      </c>
      <c r="AM128" s="146" t="n">
        <f aca="false">AL128</f>
        <v>0</v>
      </c>
      <c r="AN128" s="146" t="n">
        <f aca="false">AM128</f>
        <v>0</v>
      </c>
      <c r="AO128" s="146" t="n">
        <f aca="false">AN128</f>
        <v>0</v>
      </c>
      <c r="AP128" s="146" t="n">
        <f aca="false">AO128</f>
        <v>0</v>
      </c>
      <c r="AQ128" s="146" t="n">
        <f aca="false">AP128</f>
        <v>0</v>
      </c>
      <c r="AR128" s="146" t="n">
        <f aca="false">AQ128</f>
        <v>0</v>
      </c>
      <c r="AS128" s="146" t="n">
        <f aca="false">AR128</f>
        <v>0</v>
      </c>
      <c r="AT128" s="146" t="n">
        <f aca="false">AS128</f>
        <v>0</v>
      </c>
      <c r="AU128" s="146" t="n">
        <f aca="false">AT128</f>
        <v>0</v>
      </c>
      <c r="AV128" s="146" t="n">
        <f aca="false">AU128</f>
        <v>0</v>
      </c>
      <c r="AW128" s="146" t="n">
        <f aca="false">AV128</f>
        <v>0</v>
      </c>
      <c r="AX128" s="146" t="n">
        <f aca="false">AW128</f>
        <v>0</v>
      </c>
      <c r="AY128" s="146"/>
      <c r="AZ128" s="146" t="n">
        <f aca="false">SUM(V128:AX128)</f>
        <v>0</v>
      </c>
      <c r="BA128" s="146" t="n">
        <f aca="false">+AZ128/29</f>
        <v>0</v>
      </c>
      <c r="BB128" s="146" t="n">
        <f aca="false">MAX(V128:AX128)</f>
        <v>0</v>
      </c>
      <c r="BC128" s="146"/>
      <c r="BD128" s="152"/>
      <c r="BE128" s="150"/>
      <c r="BF128" s="150"/>
      <c r="BG128" s="150"/>
      <c r="BH128" s="150"/>
      <c r="BI128" s="150"/>
      <c r="BJ128" s="150"/>
      <c r="BK128" s="150"/>
      <c r="BL128" s="150"/>
      <c r="BM128" s="153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/>
      <c r="CA128" s="150"/>
      <c r="CB128" s="150"/>
      <c r="CC128" s="150"/>
      <c r="CD128" s="150"/>
      <c r="CE128" s="150"/>
      <c r="CF128" s="150"/>
      <c r="CG128" s="150"/>
      <c r="CH128" s="150"/>
      <c r="CI128" s="150"/>
      <c r="CJ128" s="150"/>
      <c r="CK128" s="150"/>
      <c r="CL128" s="150"/>
      <c r="CM128" s="150"/>
      <c r="CN128" s="150"/>
      <c r="CO128" s="150"/>
      <c r="CP128" s="150"/>
      <c r="CQ128" s="150"/>
      <c r="CR128" s="150"/>
      <c r="CS128" s="150"/>
      <c r="CT128" s="150"/>
      <c r="CU128" s="150"/>
      <c r="CV128" s="150"/>
      <c r="CW128" s="150"/>
      <c r="CX128" s="150"/>
      <c r="CY128" s="150"/>
      <c r="CZ128" s="150"/>
      <c r="DA128" s="150"/>
      <c r="DB128" s="150"/>
      <c r="DC128" s="150"/>
      <c r="DD128" s="150"/>
      <c r="DE128" s="150"/>
      <c r="DF128" s="150"/>
      <c r="DG128" s="150"/>
      <c r="DH128" s="150"/>
      <c r="DI128" s="150"/>
      <c r="DJ128" s="150"/>
      <c r="DK128" s="150"/>
      <c r="DL128" s="150"/>
      <c r="DM128" s="150"/>
      <c r="DN128" s="150"/>
      <c r="DO128" s="150"/>
      <c r="DP128" s="150"/>
      <c r="DQ128" s="150"/>
      <c r="DR128" s="150"/>
      <c r="DS128" s="150"/>
      <c r="DT128" s="150"/>
      <c r="DU128" s="150"/>
      <c r="DV128" s="150"/>
      <c r="DW128" s="150"/>
      <c r="DX128" s="150"/>
      <c r="DY128" s="150"/>
      <c r="DZ128" s="150"/>
      <c r="EA128" s="150"/>
      <c r="EB128" s="150"/>
      <c r="EC128" s="150"/>
      <c r="ED128" s="150"/>
      <c r="EE128" s="150"/>
      <c r="EF128" s="150"/>
      <c r="EG128" s="150"/>
      <c r="EH128" s="150"/>
      <c r="EI128" s="150"/>
      <c r="EJ128" s="150"/>
      <c r="EK128" s="150"/>
      <c r="EL128" s="150"/>
      <c r="EM128" s="150"/>
      <c r="EN128" s="150"/>
      <c r="EO128" s="150"/>
      <c r="EP128" s="150"/>
      <c r="EQ128" s="150"/>
      <c r="ER128" s="150"/>
      <c r="ES128" s="150"/>
      <c r="ET128" s="150"/>
      <c r="EU128" s="150"/>
      <c r="EV128" s="150"/>
      <c r="EW128" s="150"/>
      <c r="EX128" s="150"/>
      <c r="EY128" s="150"/>
      <c r="EZ128" s="150"/>
      <c r="FA128" s="150"/>
      <c r="FB128" s="150"/>
      <c r="FC128" s="150"/>
      <c r="FD128" s="150"/>
      <c r="FE128" s="150"/>
      <c r="FF128" s="150"/>
      <c r="FG128" s="150"/>
      <c r="FH128" s="150"/>
      <c r="FI128" s="150"/>
      <c r="FJ128" s="150"/>
      <c r="FK128" s="150"/>
      <c r="FL128" s="150"/>
      <c r="FM128" s="150"/>
      <c r="FN128" s="150"/>
      <c r="FO128" s="150"/>
      <c r="FP128" s="150"/>
      <c r="FQ128" s="150"/>
      <c r="FR128" s="150"/>
      <c r="FS128" s="150"/>
      <c r="FT128" s="150"/>
      <c r="FU128" s="150"/>
      <c r="FV128" s="150"/>
      <c r="FW128" s="150"/>
      <c r="FX128" s="150"/>
      <c r="FY128" s="150"/>
      <c r="FZ128" s="150"/>
      <c r="GA128" s="150"/>
      <c r="GB128" s="150"/>
      <c r="GC128" s="150"/>
      <c r="GD128" s="150"/>
      <c r="GE128" s="150"/>
      <c r="GF128" s="150"/>
      <c r="GG128" s="150"/>
      <c r="GH128" s="150"/>
      <c r="GI128" s="150"/>
      <c r="GJ128" s="150"/>
      <c r="GK128" s="150"/>
      <c r="GL128" s="150"/>
      <c r="GM128" s="150"/>
      <c r="GN128" s="150"/>
      <c r="GO128" s="150"/>
      <c r="GP128" s="150"/>
      <c r="GQ128" s="150"/>
      <c r="GR128" s="150"/>
      <c r="GS128" s="150"/>
      <c r="GT128" s="150"/>
      <c r="GU128" s="150"/>
      <c r="GV128" s="150"/>
      <c r="GW128" s="150"/>
      <c r="GX128" s="150"/>
      <c r="GY128" s="150"/>
      <c r="GZ128" s="150"/>
      <c r="HA128" s="150"/>
      <c r="HB128" s="150"/>
      <c r="HC128" s="150"/>
      <c r="HD128" s="150"/>
      <c r="HE128" s="150"/>
      <c r="HF128" s="154"/>
      <c r="HG128" s="150"/>
      <c r="HH128" s="154"/>
      <c r="HI128" s="150"/>
      <c r="HJ128" s="143" t="n">
        <f aca="false">SUM(BE128:HI128)-V128</f>
        <v>0</v>
      </c>
      <c r="HK128" s="152"/>
      <c r="HL128" s="150"/>
      <c r="HM128" s="150"/>
      <c r="HN128" s="150"/>
      <c r="HO128" s="150"/>
      <c r="HP128" s="150"/>
      <c r="HQ128" s="150"/>
      <c r="HR128" s="150"/>
      <c r="HS128" s="150"/>
      <c r="HT128" s="150"/>
      <c r="HU128" s="150"/>
      <c r="HV128" s="150"/>
      <c r="HW128" s="150"/>
      <c r="HX128" s="150"/>
      <c r="HY128" s="150"/>
      <c r="HZ128" s="150"/>
      <c r="IA128" s="150"/>
      <c r="IB128" s="150"/>
      <c r="IC128" s="150"/>
      <c r="ID128" s="150"/>
      <c r="IE128" s="150"/>
      <c r="IF128" s="150"/>
      <c r="IG128" s="150"/>
      <c r="IH128" s="150"/>
      <c r="II128" s="150"/>
      <c r="IJ128" s="150"/>
      <c r="IK128" s="150"/>
      <c r="IL128" s="150"/>
      <c r="IM128" s="150"/>
      <c r="IN128" s="150"/>
      <c r="IO128" s="150"/>
      <c r="IP128" s="150"/>
      <c r="IQ128" s="150"/>
      <c r="IR128" s="150"/>
      <c r="IS128" s="150"/>
      <c r="IT128" s="150"/>
      <c r="IU128" s="150"/>
      <c r="IV128" s="150"/>
      <c r="IW128" s="150"/>
    </row>
    <row r="129" customFormat="false" ht="15.75" hidden="false" customHeight="false" outlineLevel="0" collapsed="false">
      <c r="A129" s="150" t="s">
        <v>323</v>
      </c>
      <c r="B129" s="151" t="n">
        <v>4</v>
      </c>
      <c r="C129" s="150" t="n">
        <v>172</v>
      </c>
      <c r="D129" s="35"/>
      <c r="E129" s="150" t="n">
        <v>10</v>
      </c>
      <c r="F129" s="150" t="s">
        <v>327</v>
      </c>
      <c r="G129" s="150" t="s">
        <v>152</v>
      </c>
      <c r="H129" s="142" t="n">
        <v>36336</v>
      </c>
      <c r="I129" s="150" t="s">
        <v>131</v>
      </c>
      <c r="J129" s="150" t="s">
        <v>132</v>
      </c>
      <c r="K129" s="151"/>
      <c r="L129" s="150" t="s">
        <v>133</v>
      </c>
      <c r="M129" s="65"/>
      <c r="N129" s="154" t="str">
        <f aca="false">CONCATENATE(B129,J129)</f>
        <v>4R</v>
      </c>
      <c r="O129" s="150" t="str">
        <f aca="false">CONCATENATE(B129,J129,I129)</f>
        <v>4RBase</v>
      </c>
      <c r="P129" s="150"/>
      <c r="Q129" s="143" t="n">
        <f aca="false">+BA129</f>
        <v>400</v>
      </c>
      <c r="R129" s="152" t="n">
        <f aca="false">+Q129</f>
        <v>400</v>
      </c>
      <c r="S129" s="152"/>
      <c r="T129" s="146" t="n">
        <v>37147</v>
      </c>
      <c r="U129" s="146"/>
      <c r="V129" s="145" t="n">
        <v>400</v>
      </c>
      <c r="W129" s="146" t="n">
        <f aca="false">V129</f>
        <v>400</v>
      </c>
      <c r="X129" s="146" t="n">
        <f aca="false">W129</f>
        <v>400</v>
      </c>
      <c r="Y129" s="146" t="n">
        <f aca="false">X129</f>
        <v>400</v>
      </c>
      <c r="Z129" s="146" t="n">
        <f aca="false">Y129</f>
        <v>400</v>
      </c>
      <c r="AA129" s="146" t="n">
        <f aca="false">Z129</f>
        <v>400</v>
      </c>
      <c r="AB129" s="146" t="n">
        <f aca="false">AA129</f>
        <v>400</v>
      </c>
      <c r="AC129" s="146" t="n">
        <f aca="false">AB129</f>
        <v>400</v>
      </c>
      <c r="AD129" s="146" t="n">
        <f aca="false">AC129</f>
        <v>400</v>
      </c>
      <c r="AE129" s="146" t="n">
        <f aca="false">AD129</f>
        <v>400</v>
      </c>
      <c r="AF129" s="146" t="n">
        <f aca="false">AE129</f>
        <v>400</v>
      </c>
      <c r="AG129" s="146" t="n">
        <f aca="false">AF129</f>
        <v>400</v>
      </c>
      <c r="AH129" s="146" t="n">
        <f aca="false">AG129</f>
        <v>400</v>
      </c>
      <c r="AI129" s="146" t="n">
        <f aca="false">AH129</f>
        <v>400</v>
      </c>
      <c r="AJ129" s="146" t="n">
        <f aca="false">AI129</f>
        <v>400</v>
      </c>
      <c r="AK129" s="146" t="n">
        <f aca="false">AJ129</f>
        <v>400</v>
      </c>
      <c r="AL129" s="146" t="n">
        <f aca="false">AK129</f>
        <v>400</v>
      </c>
      <c r="AM129" s="146" t="n">
        <f aca="false">AL129</f>
        <v>400</v>
      </c>
      <c r="AN129" s="146" t="n">
        <f aca="false">AM129</f>
        <v>400</v>
      </c>
      <c r="AO129" s="146" t="n">
        <f aca="false">AN129</f>
        <v>400</v>
      </c>
      <c r="AP129" s="146" t="n">
        <f aca="false">AO129</f>
        <v>400</v>
      </c>
      <c r="AQ129" s="146" t="n">
        <f aca="false">AP129</f>
        <v>400</v>
      </c>
      <c r="AR129" s="146" t="n">
        <f aca="false">AQ129</f>
        <v>400</v>
      </c>
      <c r="AS129" s="146" t="n">
        <f aca="false">AR129</f>
        <v>400</v>
      </c>
      <c r="AT129" s="146" t="n">
        <f aca="false">AS129</f>
        <v>400</v>
      </c>
      <c r="AU129" s="146" t="n">
        <f aca="false">AT129</f>
        <v>400</v>
      </c>
      <c r="AV129" s="146" t="n">
        <f aca="false">AU129</f>
        <v>400</v>
      </c>
      <c r="AW129" s="146" t="n">
        <f aca="false">AV129</f>
        <v>400</v>
      </c>
      <c r="AX129" s="146" t="n">
        <f aca="false">AW129</f>
        <v>400</v>
      </c>
      <c r="AY129" s="146"/>
      <c r="AZ129" s="146" t="n">
        <f aca="false">SUM(V129:AX129)</f>
        <v>11600</v>
      </c>
      <c r="BA129" s="146" t="n">
        <f aca="false">+AZ129/29</f>
        <v>400</v>
      </c>
      <c r="BB129" s="146" t="n">
        <f aca="false">MAX(V129:AX129)</f>
        <v>400</v>
      </c>
      <c r="BC129" s="146"/>
      <c r="BD129" s="152"/>
      <c r="BE129" s="150"/>
      <c r="BF129" s="150"/>
      <c r="BG129" s="150"/>
      <c r="BH129" s="150"/>
      <c r="BI129" s="150"/>
      <c r="BJ129" s="150"/>
      <c r="BK129" s="150"/>
      <c r="BL129" s="150"/>
      <c r="BM129" s="153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  <c r="CA129" s="150"/>
      <c r="CB129" s="150"/>
      <c r="CC129" s="150"/>
      <c r="CD129" s="150"/>
      <c r="CE129" s="150"/>
      <c r="CF129" s="150"/>
      <c r="CG129" s="150"/>
      <c r="CH129" s="150"/>
      <c r="CI129" s="150"/>
      <c r="CJ129" s="150"/>
      <c r="CK129" s="150"/>
      <c r="CL129" s="150"/>
      <c r="CM129" s="150"/>
      <c r="CN129" s="150"/>
      <c r="CO129" s="150"/>
      <c r="CP129" s="150"/>
      <c r="CQ129" s="150"/>
      <c r="CR129" s="150"/>
      <c r="CS129" s="150"/>
      <c r="CT129" s="150"/>
      <c r="CU129" s="150"/>
      <c r="CV129" s="150"/>
      <c r="CW129" s="150"/>
      <c r="CX129" s="150"/>
      <c r="CY129" s="150"/>
      <c r="CZ129" s="150"/>
      <c r="DA129" s="150"/>
      <c r="DB129" s="150"/>
      <c r="DC129" s="150"/>
      <c r="DD129" s="150"/>
      <c r="DE129" s="150"/>
      <c r="DF129" s="150"/>
      <c r="DG129" s="150"/>
      <c r="DH129" s="150"/>
      <c r="DI129" s="150"/>
      <c r="DJ129" s="150"/>
      <c r="DK129" s="150"/>
      <c r="DL129" s="150"/>
      <c r="DM129" s="150"/>
      <c r="DN129" s="150"/>
      <c r="DO129" s="150"/>
      <c r="DP129" s="150"/>
      <c r="DQ129" s="150"/>
      <c r="DR129" s="150"/>
      <c r="DS129" s="150"/>
      <c r="DT129" s="150"/>
      <c r="DU129" s="150"/>
      <c r="DV129" s="150"/>
      <c r="DW129" s="150"/>
      <c r="DX129" s="150"/>
      <c r="DY129" s="150"/>
      <c r="DZ129" s="150"/>
      <c r="EA129" s="150"/>
      <c r="EB129" s="150"/>
      <c r="EC129" s="150"/>
      <c r="ED129" s="150"/>
      <c r="EE129" s="150"/>
      <c r="EF129" s="150"/>
      <c r="EG129" s="150"/>
      <c r="EH129" s="150"/>
      <c r="EI129" s="150"/>
      <c r="EJ129" s="150"/>
      <c r="EK129" s="150"/>
      <c r="EL129" s="150"/>
      <c r="EM129" s="150"/>
      <c r="EN129" s="150"/>
      <c r="EO129" s="150"/>
      <c r="EP129" s="150"/>
      <c r="EQ129" s="150"/>
      <c r="ER129" s="150"/>
      <c r="ES129" s="150"/>
      <c r="ET129" s="150"/>
      <c r="EU129" s="150"/>
      <c r="EV129" s="150"/>
      <c r="EW129" s="150"/>
      <c r="EX129" s="150"/>
      <c r="EY129" s="150"/>
      <c r="EZ129" s="150"/>
      <c r="FA129" s="150"/>
      <c r="FB129" s="150"/>
      <c r="FC129" s="150"/>
      <c r="FD129" s="150"/>
      <c r="FE129" s="150"/>
      <c r="FF129" s="150"/>
      <c r="FG129" s="150"/>
      <c r="FH129" s="150"/>
      <c r="FI129" s="150"/>
      <c r="FJ129" s="150"/>
      <c r="FK129" s="150"/>
      <c r="FL129" s="150"/>
      <c r="FM129" s="150"/>
      <c r="FN129" s="150"/>
      <c r="FO129" s="150"/>
      <c r="FP129" s="150"/>
      <c r="FQ129" s="150"/>
      <c r="FR129" s="150"/>
      <c r="FS129" s="150"/>
      <c r="FT129" s="150"/>
      <c r="FU129" s="150"/>
      <c r="FV129" s="150"/>
      <c r="FW129" s="150"/>
      <c r="FX129" s="150"/>
      <c r="FY129" s="150"/>
      <c r="FZ129" s="150"/>
      <c r="GA129" s="150"/>
      <c r="GB129" s="150"/>
      <c r="GC129" s="150"/>
      <c r="GD129" s="150"/>
      <c r="GE129" s="150"/>
      <c r="GF129" s="150" t="n">
        <v>400</v>
      </c>
      <c r="GG129" s="33" t="s">
        <v>198</v>
      </c>
      <c r="GH129" s="150"/>
      <c r="GI129" s="150"/>
      <c r="GJ129" s="150"/>
      <c r="GK129" s="150"/>
      <c r="GL129" s="150"/>
      <c r="GM129" s="150"/>
      <c r="GN129" s="150"/>
      <c r="GO129" s="150"/>
      <c r="GP129" s="150"/>
      <c r="GQ129" s="150"/>
      <c r="GR129" s="150"/>
      <c r="GS129" s="150"/>
      <c r="GT129" s="150"/>
      <c r="GU129" s="150"/>
      <c r="GV129" s="150"/>
      <c r="GW129" s="150"/>
      <c r="GX129" s="150"/>
      <c r="GY129" s="150"/>
      <c r="GZ129" s="150"/>
      <c r="HA129" s="150"/>
      <c r="HB129" s="150"/>
      <c r="HC129" s="150"/>
      <c r="HD129" s="150"/>
      <c r="HE129" s="150"/>
      <c r="HF129" s="154"/>
      <c r="HG129" s="150"/>
      <c r="HH129" s="154"/>
      <c r="HI129" s="150"/>
      <c r="HJ129" s="143" t="n">
        <f aca="false">SUM(BE129:HI129)-V129</f>
        <v>0</v>
      </c>
      <c r="HK129" s="152"/>
      <c r="HL129" s="150"/>
      <c r="HM129" s="150"/>
      <c r="HN129" s="150"/>
      <c r="HO129" s="150"/>
      <c r="HP129" s="150"/>
      <c r="HQ129" s="150"/>
      <c r="HR129" s="150"/>
      <c r="HS129" s="150"/>
      <c r="HT129" s="150"/>
      <c r="HU129" s="150"/>
      <c r="HV129" s="150"/>
      <c r="HW129" s="150"/>
      <c r="HX129" s="150"/>
      <c r="HY129" s="150"/>
      <c r="HZ129" s="150"/>
      <c r="IA129" s="150"/>
      <c r="IB129" s="150"/>
      <c r="IC129" s="150"/>
      <c r="ID129" s="150"/>
      <c r="IE129" s="150"/>
      <c r="IF129" s="150"/>
      <c r="IG129" s="150"/>
      <c r="IH129" s="150"/>
      <c r="II129" s="150"/>
      <c r="IJ129" s="150"/>
      <c r="IK129" s="150"/>
      <c r="IL129" s="150"/>
      <c r="IM129" s="150"/>
      <c r="IN129" s="150"/>
      <c r="IO129" s="150"/>
      <c r="IP129" s="150"/>
      <c r="IQ129" s="150"/>
      <c r="IR129" s="150"/>
      <c r="IS129" s="150"/>
      <c r="IT129" s="150"/>
      <c r="IU129" s="150"/>
      <c r="IV129" s="150"/>
      <c r="IW129" s="150"/>
    </row>
    <row r="130" customFormat="false" ht="16.5" hidden="false" customHeight="false" outlineLevel="0" collapsed="false">
      <c r="A130" s="155" t="s">
        <v>323</v>
      </c>
      <c r="B130" s="156" t="n">
        <v>4</v>
      </c>
      <c r="C130" s="155" t="n">
        <v>116</v>
      </c>
      <c r="D130" s="155"/>
      <c r="E130" s="155" t="n">
        <v>10</v>
      </c>
      <c r="F130" s="155" t="s">
        <v>328</v>
      </c>
      <c r="G130" s="155" t="s">
        <v>152</v>
      </c>
      <c r="H130" s="157" t="n">
        <v>36336</v>
      </c>
      <c r="I130" s="155" t="s">
        <v>131</v>
      </c>
      <c r="J130" s="155" t="s">
        <v>132</v>
      </c>
      <c r="K130" s="156"/>
      <c r="L130" s="155" t="s">
        <v>135</v>
      </c>
      <c r="M130" s="65"/>
      <c r="N130" s="155" t="str">
        <f aca="false">CONCATENATE(B130,J130)</f>
        <v>4R</v>
      </c>
      <c r="O130" s="155" t="str">
        <f aca="false">CONCATENATE(B130,J130,I130)</f>
        <v>4RBase</v>
      </c>
      <c r="P130" s="155"/>
      <c r="Q130" s="143" t="n">
        <f aca="false">+BA130</f>
        <v>381.965517241379</v>
      </c>
      <c r="R130" s="158" t="n">
        <f aca="false">+Q130</f>
        <v>381.965517241379</v>
      </c>
      <c r="S130" s="158"/>
      <c r="T130" s="159" t="n">
        <v>37147</v>
      </c>
      <c r="U130" s="159"/>
      <c r="V130" s="160" t="n">
        <v>417</v>
      </c>
      <c r="W130" s="159" t="n">
        <f aca="false">V130</f>
        <v>417</v>
      </c>
      <c r="X130" s="159" t="n">
        <f aca="false">W130</f>
        <v>417</v>
      </c>
      <c r="Y130" s="159" t="n">
        <f aca="false">X130</f>
        <v>417</v>
      </c>
      <c r="Z130" s="159" t="n">
        <v>290</v>
      </c>
      <c r="AA130" s="159" t="n">
        <f aca="false">Z130</f>
        <v>290</v>
      </c>
      <c r="AB130" s="159" t="n">
        <v>417</v>
      </c>
      <c r="AC130" s="159" t="n">
        <f aca="false">AB130</f>
        <v>417</v>
      </c>
      <c r="AD130" s="159" t="n">
        <f aca="false">AC130</f>
        <v>417</v>
      </c>
      <c r="AE130" s="159" t="n">
        <f aca="false">AD130</f>
        <v>417</v>
      </c>
      <c r="AF130" s="159" t="n">
        <f aca="false">AE130</f>
        <v>417</v>
      </c>
      <c r="AG130" s="159" t="n">
        <v>290</v>
      </c>
      <c r="AH130" s="159" t="n">
        <f aca="false">AG130</f>
        <v>290</v>
      </c>
      <c r="AI130" s="159" t="n">
        <v>417</v>
      </c>
      <c r="AJ130" s="159" t="n">
        <f aca="false">AI130</f>
        <v>417</v>
      </c>
      <c r="AK130" s="159" t="n">
        <f aca="false">AJ130</f>
        <v>417</v>
      </c>
      <c r="AL130" s="159" t="n">
        <f aca="false">AK130</f>
        <v>417</v>
      </c>
      <c r="AM130" s="159" t="n">
        <f aca="false">AL130</f>
        <v>417</v>
      </c>
      <c r="AN130" s="159" t="n">
        <v>290</v>
      </c>
      <c r="AO130" s="159" t="n">
        <f aca="false">AN130</f>
        <v>290</v>
      </c>
      <c r="AP130" s="159" t="n">
        <v>417</v>
      </c>
      <c r="AQ130" s="159" t="n">
        <f aca="false">AP130</f>
        <v>417</v>
      </c>
      <c r="AR130" s="159" t="n">
        <f aca="false">AQ130</f>
        <v>417</v>
      </c>
      <c r="AS130" s="159" t="n">
        <f aca="false">AR130</f>
        <v>417</v>
      </c>
      <c r="AT130" s="159" t="n">
        <f aca="false">AS130</f>
        <v>417</v>
      </c>
      <c r="AU130" s="159" t="n">
        <v>290</v>
      </c>
      <c r="AV130" s="159" t="n">
        <f aca="false">AU130</f>
        <v>290</v>
      </c>
      <c r="AW130" s="159" t="n">
        <v>417</v>
      </c>
      <c r="AX130" s="159" t="n">
        <f aca="false">AW130</f>
        <v>417</v>
      </c>
      <c r="AY130" s="159"/>
      <c r="AZ130" s="159" t="n">
        <f aca="false">SUM(V130:AX130)</f>
        <v>11077</v>
      </c>
      <c r="BA130" s="146" t="n">
        <f aca="false">+AZ130/29</f>
        <v>381.965517241379</v>
      </c>
      <c r="BB130" s="159" t="n">
        <f aca="false">MAX(V130:AX130)</f>
        <v>417</v>
      </c>
      <c r="BC130" s="159"/>
      <c r="BD130" s="158"/>
      <c r="BE130" s="155"/>
      <c r="BF130" s="155"/>
      <c r="BG130" s="155"/>
      <c r="BH130" s="155"/>
      <c r="BI130" s="155"/>
      <c r="BJ130" s="155"/>
      <c r="BK130" s="155"/>
      <c r="BL130" s="155"/>
      <c r="BM130" s="161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  <c r="CW130" s="155"/>
      <c r="CX130" s="155"/>
      <c r="CY130" s="155"/>
      <c r="CZ130" s="155"/>
      <c r="DA130" s="155"/>
      <c r="DB130" s="155"/>
      <c r="DC130" s="155"/>
      <c r="DD130" s="155"/>
      <c r="DE130" s="155"/>
      <c r="DF130" s="155"/>
      <c r="DG130" s="155"/>
      <c r="DH130" s="155"/>
      <c r="DI130" s="155"/>
      <c r="DJ130" s="155"/>
      <c r="DK130" s="155"/>
      <c r="DL130" s="155"/>
      <c r="DM130" s="155"/>
      <c r="DN130" s="155"/>
      <c r="DO130" s="155"/>
      <c r="DP130" s="155"/>
      <c r="DQ130" s="155"/>
      <c r="DR130" s="155"/>
      <c r="DS130" s="155"/>
      <c r="DT130" s="155"/>
      <c r="DU130" s="155"/>
      <c r="DV130" s="155"/>
      <c r="DW130" s="155"/>
      <c r="DX130" s="155"/>
      <c r="DY130" s="155"/>
      <c r="DZ130" s="155"/>
      <c r="EA130" s="155"/>
      <c r="EB130" s="155"/>
      <c r="EC130" s="155"/>
      <c r="ED130" s="155"/>
      <c r="EE130" s="155"/>
      <c r="EF130" s="155"/>
      <c r="EG130" s="155"/>
      <c r="EH130" s="155"/>
      <c r="EI130" s="155"/>
      <c r="EJ130" s="155"/>
      <c r="EK130" s="155"/>
      <c r="EL130" s="155"/>
      <c r="EM130" s="155"/>
      <c r="EN130" s="155"/>
      <c r="EO130" s="155"/>
      <c r="EP130" s="155"/>
      <c r="EQ130" s="155"/>
      <c r="ER130" s="155"/>
      <c r="ES130" s="155"/>
      <c r="ET130" s="155"/>
      <c r="EU130" s="155"/>
      <c r="EV130" s="155"/>
      <c r="EW130" s="155"/>
      <c r="EX130" s="155"/>
      <c r="EY130" s="155"/>
      <c r="EZ130" s="155"/>
      <c r="FA130" s="155"/>
      <c r="FB130" s="155"/>
      <c r="FC130" s="155"/>
      <c r="FD130" s="155"/>
      <c r="FE130" s="155"/>
      <c r="FF130" s="155"/>
      <c r="FG130" s="155"/>
      <c r="FH130" s="155"/>
      <c r="FI130" s="155"/>
      <c r="FJ130" s="155"/>
      <c r="FK130" s="155"/>
      <c r="FL130" s="155"/>
      <c r="FM130" s="155"/>
      <c r="FN130" s="155"/>
      <c r="FO130" s="155"/>
      <c r="FP130" s="155"/>
      <c r="FQ130" s="155"/>
      <c r="FR130" s="155"/>
      <c r="FS130" s="155"/>
      <c r="FT130" s="155"/>
      <c r="FU130" s="155"/>
      <c r="FV130" s="155"/>
      <c r="FW130" s="155"/>
      <c r="FX130" s="155"/>
      <c r="FY130" s="155"/>
      <c r="FZ130" s="155"/>
      <c r="GA130" s="155"/>
      <c r="GB130" s="155"/>
      <c r="GC130" s="155"/>
      <c r="GD130" s="155"/>
      <c r="GE130" s="155"/>
      <c r="GF130" s="155"/>
      <c r="GG130" s="150"/>
      <c r="GH130" s="155"/>
      <c r="GI130" s="155"/>
      <c r="GJ130" s="155" t="n">
        <v>417</v>
      </c>
      <c r="GK130" s="155" t="s">
        <v>143</v>
      </c>
      <c r="GL130" s="155"/>
      <c r="GM130" s="155"/>
      <c r="GN130" s="155"/>
      <c r="GO130" s="155"/>
      <c r="GP130" s="155"/>
      <c r="GQ130" s="155"/>
      <c r="GR130" s="155"/>
      <c r="GS130" s="155"/>
      <c r="GT130" s="155"/>
      <c r="GU130" s="155"/>
      <c r="GV130" s="155"/>
      <c r="GW130" s="155"/>
      <c r="GX130" s="155"/>
      <c r="GY130" s="155"/>
      <c r="GZ130" s="155"/>
      <c r="HA130" s="155"/>
      <c r="HB130" s="155"/>
      <c r="HC130" s="155"/>
      <c r="HD130" s="155"/>
      <c r="HE130" s="155"/>
      <c r="HF130" s="162"/>
      <c r="HG130" s="155"/>
      <c r="HH130" s="162"/>
      <c r="HI130" s="155"/>
      <c r="HJ130" s="163" t="n">
        <f aca="false">SUM(BE130:HI130)-V130</f>
        <v>0</v>
      </c>
      <c r="HK130" s="158"/>
      <c r="HL130" s="155"/>
      <c r="HM130" s="155"/>
      <c r="HN130" s="155"/>
      <c r="HO130" s="155"/>
      <c r="HP130" s="155"/>
      <c r="HQ130" s="155"/>
      <c r="HR130" s="155"/>
      <c r="HS130" s="155"/>
      <c r="HT130" s="155"/>
      <c r="HU130" s="155"/>
      <c r="HV130" s="155"/>
      <c r="HW130" s="155"/>
      <c r="HX130" s="155"/>
      <c r="HY130" s="155"/>
      <c r="HZ130" s="155"/>
      <c r="IA130" s="155"/>
      <c r="IB130" s="155"/>
      <c r="IC130" s="155"/>
      <c r="ID130" s="155"/>
      <c r="IE130" s="155"/>
      <c r="IF130" s="155"/>
      <c r="IG130" s="155"/>
      <c r="IH130" s="155"/>
      <c r="II130" s="155"/>
      <c r="IJ130" s="155"/>
      <c r="IK130" s="155"/>
      <c r="IL130" s="155"/>
      <c r="IM130" s="155"/>
      <c r="IN130" s="155"/>
      <c r="IO130" s="155"/>
      <c r="IP130" s="155"/>
      <c r="IQ130" s="155"/>
      <c r="IR130" s="155"/>
      <c r="IS130" s="155"/>
      <c r="IT130" s="155"/>
      <c r="IU130" s="155"/>
      <c r="IV130" s="155"/>
      <c r="IW130" s="155"/>
    </row>
    <row r="131" customFormat="false" ht="15.75" hidden="false" customHeight="false" outlineLevel="0" collapsed="false">
      <c r="A131" s="150" t="s">
        <v>329</v>
      </c>
      <c r="B131" s="151" t="s">
        <v>330</v>
      </c>
      <c r="C131" s="150"/>
      <c r="D131" s="35"/>
      <c r="E131" s="150" t="n">
        <v>10</v>
      </c>
      <c r="F131" s="150" t="s">
        <v>331</v>
      </c>
      <c r="G131" s="150" t="s">
        <v>332</v>
      </c>
      <c r="H131" s="142" t="n">
        <v>36336</v>
      </c>
      <c r="I131" s="150" t="s">
        <v>131</v>
      </c>
      <c r="J131" s="150" t="s">
        <v>146</v>
      </c>
      <c r="K131" s="151"/>
      <c r="L131" s="150" t="s">
        <v>133</v>
      </c>
      <c r="M131" s="82"/>
      <c r="N131" s="150" t="str">
        <f aca="false">CONCATENATE(B131,J131)</f>
        <v>loudounW</v>
      </c>
      <c r="O131" s="150" t="str">
        <f aca="false">CONCATENATE(B131,J131,I131)</f>
        <v>loudounWBase</v>
      </c>
      <c r="P131" s="150"/>
      <c r="Q131" s="143" t="n">
        <f aca="false">+BA131</f>
        <v>0</v>
      </c>
      <c r="R131" s="152" t="n">
        <f aca="false">+Q131</f>
        <v>0</v>
      </c>
      <c r="S131" s="152"/>
      <c r="T131" s="146" t="n">
        <v>37147</v>
      </c>
      <c r="U131" s="146"/>
      <c r="V131" s="145" t="n">
        <v>0</v>
      </c>
      <c r="W131" s="146" t="n">
        <f aca="false">V131</f>
        <v>0</v>
      </c>
      <c r="X131" s="146" t="n">
        <f aca="false">W131</f>
        <v>0</v>
      </c>
      <c r="Y131" s="146" t="n">
        <f aca="false">X131</f>
        <v>0</v>
      </c>
      <c r="Z131" s="146" t="n">
        <f aca="false">Y131</f>
        <v>0</v>
      </c>
      <c r="AA131" s="146" t="n">
        <f aca="false">Z131</f>
        <v>0</v>
      </c>
      <c r="AB131" s="146" t="n">
        <f aca="false">AA131</f>
        <v>0</v>
      </c>
      <c r="AC131" s="146" t="n">
        <f aca="false">AB131</f>
        <v>0</v>
      </c>
      <c r="AD131" s="146" t="n">
        <f aca="false">AC131</f>
        <v>0</v>
      </c>
      <c r="AE131" s="146" t="n">
        <f aca="false">AD131</f>
        <v>0</v>
      </c>
      <c r="AF131" s="146" t="n">
        <f aca="false">AE131</f>
        <v>0</v>
      </c>
      <c r="AG131" s="146" t="n">
        <f aca="false">AF131</f>
        <v>0</v>
      </c>
      <c r="AH131" s="146" t="n">
        <f aca="false">AG131</f>
        <v>0</v>
      </c>
      <c r="AI131" s="146" t="n">
        <f aca="false">AH131</f>
        <v>0</v>
      </c>
      <c r="AJ131" s="146" t="n">
        <f aca="false">AI131</f>
        <v>0</v>
      </c>
      <c r="AK131" s="146" t="n">
        <f aca="false">AJ131</f>
        <v>0</v>
      </c>
      <c r="AL131" s="146" t="n">
        <f aca="false">AK131</f>
        <v>0</v>
      </c>
      <c r="AM131" s="146" t="n">
        <f aca="false">AL131</f>
        <v>0</v>
      </c>
      <c r="AN131" s="146" t="n">
        <f aca="false">AM131</f>
        <v>0</v>
      </c>
      <c r="AO131" s="146" t="n">
        <f aca="false">AN131</f>
        <v>0</v>
      </c>
      <c r="AP131" s="146" t="n">
        <f aca="false">AO131</f>
        <v>0</v>
      </c>
      <c r="AQ131" s="146" t="n">
        <f aca="false">AP131</f>
        <v>0</v>
      </c>
      <c r="AR131" s="146" t="n">
        <f aca="false">AQ131</f>
        <v>0</v>
      </c>
      <c r="AS131" s="146" t="n">
        <f aca="false">AR131</f>
        <v>0</v>
      </c>
      <c r="AT131" s="146" t="n">
        <f aca="false">AS131</f>
        <v>0</v>
      </c>
      <c r="AU131" s="146" t="n">
        <f aca="false">AT131</f>
        <v>0</v>
      </c>
      <c r="AV131" s="146" t="n">
        <f aca="false">AU131</f>
        <v>0</v>
      </c>
      <c r="AW131" s="146" t="n">
        <f aca="false">AV131</f>
        <v>0</v>
      </c>
      <c r="AX131" s="146" t="n">
        <f aca="false">AW131</f>
        <v>0</v>
      </c>
      <c r="AY131" s="146"/>
      <c r="AZ131" s="146" t="n">
        <f aca="false">SUM(V131:AX131)</f>
        <v>0</v>
      </c>
      <c r="BA131" s="146" t="n">
        <f aca="false">+AZ131/29</f>
        <v>0</v>
      </c>
      <c r="BB131" s="146" t="n">
        <f aca="false">MAX(V131:AX131)</f>
        <v>0</v>
      </c>
      <c r="BC131" s="146"/>
      <c r="BD131" s="152"/>
      <c r="BE131" s="150"/>
      <c r="BF131" s="150"/>
      <c r="BG131" s="150"/>
      <c r="BH131" s="150"/>
      <c r="BI131" s="150"/>
      <c r="BJ131" s="150"/>
      <c r="BK131" s="150"/>
      <c r="BL131" s="150"/>
      <c r="BM131" s="153"/>
      <c r="BN131" s="150"/>
      <c r="BO131" s="150"/>
      <c r="BP131" s="150"/>
      <c r="BQ131" s="150"/>
      <c r="BR131" s="150"/>
      <c r="BS131" s="150" t="s">
        <v>333</v>
      </c>
      <c r="BT131" s="150"/>
      <c r="BU131" s="150"/>
      <c r="BV131" s="150"/>
      <c r="BW131" s="150"/>
      <c r="BX131" s="150"/>
      <c r="BY131" s="150"/>
      <c r="BZ131" s="150"/>
      <c r="CA131" s="150"/>
      <c r="CB131" s="150"/>
      <c r="CC131" s="150"/>
      <c r="CD131" s="150"/>
      <c r="CE131" s="150"/>
      <c r="CF131" s="150"/>
      <c r="CG131" s="150"/>
      <c r="CH131" s="150"/>
      <c r="CI131" s="150"/>
      <c r="CJ131" s="150"/>
      <c r="CK131" s="150"/>
      <c r="CL131" s="150"/>
      <c r="CM131" s="150" t="s">
        <v>334</v>
      </c>
      <c r="CN131" s="150"/>
      <c r="CO131" s="150"/>
      <c r="CP131" s="150"/>
      <c r="CQ131" s="150"/>
      <c r="CR131" s="150"/>
      <c r="CS131" s="150"/>
      <c r="CT131" s="150"/>
      <c r="CU131" s="150"/>
      <c r="CV131" s="150"/>
      <c r="CW131" s="150"/>
      <c r="CX131" s="150"/>
      <c r="CY131" s="150"/>
      <c r="CZ131" s="150"/>
      <c r="DA131" s="150"/>
      <c r="DB131" s="150"/>
      <c r="DC131" s="150"/>
      <c r="DD131" s="150"/>
      <c r="DE131" s="150"/>
      <c r="DF131" s="150"/>
      <c r="DG131" s="150"/>
      <c r="DH131" s="150"/>
      <c r="DI131" s="150"/>
      <c r="DJ131" s="150"/>
      <c r="DK131" s="150"/>
      <c r="DL131" s="150"/>
      <c r="DM131" s="150"/>
      <c r="DN131" s="150"/>
      <c r="DO131" s="150"/>
      <c r="DP131" s="150"/>
      <c r="DQ131" s="150"/>
      <c r="DR131" s="150"/>
      <c r="DS131" s="150"/>
      <c r="DT131" s="150"/>
      <c r="DU131" s="150"/>
      <c r="DV131" s="150"/>
      <c r="DW131" s="150"/>
      <c r="DX131" s="150"/>
      <c r="DY131" s="150"/>
      <c r="DZ131" s="150"/>
      <c r="EA131" s="150"/>
      <c r="EB131" s="150"/>
      <c r="EC131" s="150"/>
      <c r="ED131" s="150"/>
      <c r="EE131" s="150"/>
      <c r="EF131" s="150"/>
      <c r="EG131" s="150"/>
      <c r="EH131" s="150"/>
      <c r="EI131" s="150"/>
      <c r="EJ131" s="150"/>
      <c r="EK131" s="150"/>
      <c r="EL131" s="150"/>
      <c r="EM131" s="150"/>
      <c r="EN131" s="150"/>
      <c r="EO131" s="150"/>
      <c r="EP131" s="150"/>
      <c r="EQ131" s="150"/>
      <c r="ER131" s="150"/>
      <c r="ES131" s="150"/>
      <c r="ET131" s="150"/>
      <c r="EU131" s="150"/>
      <c r="EV131" s="150"/>
      <c r="EW131" s="150"/>
      <c r="EX131" s="150"/>
      <c r="EY131" s="150"/>
      <c r="EZ131" s="150"/>
      <c r="FA131" s="150"/>
      <c r="FB131" s="150"/>
      <c r="FC131" s="150"/>
      <c r="FD131" s="150"/>
      <c r="FE131" s="150"/>
      <c r="FF131" s="150"/>
      <c r="FG131" s="150"/>
      <c r="FH131" s="150"/>
      <c r="FI131" s="150"/>
      <c r="FJ131" s="150"/>
      <c r="FK131" s="150"/>
      <c r="FL131" s="150"/>
      <c r="FM131" s="150"/>
      <c r="FN131" s="150"/>
      <c r="FO131" s="150"/>
      <c r="FP131" s="150"/>
      <c r="FQ131" s="150"/>
      <c r="FR131" s="150"/>
      <c r="FS131" s="150"/>
      <c r="FT131" s="150"/>
      <c r="FU131" s="150"/>
      <c r="FV131" s="150"/>
      <c r="FW131" s="150"/>
      <c r="FX131" s="150"/>
      <c r="FY131" s="150"/>
      <c r="FZ131" s="150"/>
      <c r="GA131" s="150"/>
      <c r="GB131" s="150"/>
      <c r="GC131" s="150"/>
      <c r="GD131" s="150"/>
      <c r="GE131" s="150"/>
      <c r="GF131" s="150"/>
      <c r="GG131" s="150"/>
      <c r="GH131" s="150"/>
      <c r="GI131" s="150"/>
      <c r="GJ131" s="150"/>
      <c r="GK131" s="150"/>
      <c r="GL131" s="150"/>
      <c r="GM131" s="150"/>
      <c r="GN131" s="150"/>
      <c r="GO131" s="150"/>
      <c r="GP131" s="150"/>
      <c r="GQ131" s="150"/>
      <c r="GR131" s="150"/>
      <c r="GS131" s="150"/>
      <c r="GT131" s="150"/>
      <c r="GU131" s="150"/>
      <c r="GV131" s="150"/>
      <c r="GW131" s="150"/>
      <c r="GX131" s="150"/>
      <c r="GY131" s="150"/>
      <c r="GZ131" s="150"/>
      <c r="HA131" s="150"/>
      <c r="HB131" s="150"/>
      <c r="HC131" s="150"/>
      <c r="HD131" s="150"/>
      <c r="HE131" s="150"/>
      <c r="HF131" s="154"/>
      <c r="HG131" s="150"/>
      <c r="HH131" s="154"/>
      <c r="HI131" s="150"/>
      <c r="HJ131" s="143" t="n">
        <f aca="false">SUM(BE131:HI131)-V131</f>
        <v>0</v>
      </c>
      <c r="HK131" s="152"/>
      <c r="HL131" s="150"/>
      <c r="HM131" s="150"/>
      <c r="HN131" s="150"/>
      <c r="HO131" s="150"/>
      <c r="HP131" s="150"/>
      <c r="HQ131" s="150"/>
      <c r="HR131" s="150"/>
      <c r="HS131" s="150"/>
      <c r="HT131" s="150"/>
      <c r="HU131" s="150"/>
      <c r="HV131" s="150"/>
      <c r="HW131" s="150"/>
      <c r="HX131" s="150"/>
      <c r="HY131" s="150"/>
      <c r="HZ131" s="150"/>
      <c r="IA131" s="150"/>
      <c r="IB131" s="150"/>
      <c r="IC131" s="150"/>
      <c r="ID131" s="150"/>
      <c r="IE131" s="150"/>
      <c r="IF131" s="150"/>
      <c r="IG131" s="150"/>
      <c r="IH131" s="150"/>
      <c r="II131" s="150"/>
      <c r="IJ131" s="150"/>
      <c r="IK131" s="150"/>
      <c r="IL131" s="150"/>
      <c r="IM131" s="150"/>
      <c r="IN131" s="150"/>
      <c r="IO131" s="150"/>
      <c r="IP131" s="150"/>
      <c r="IQ131" s="150"/>
      <c r="IR131" s="150"/>
      <c r="IS131" s="150"/>
      <c r="IT131" s="150"/>
      <c r="IU131" s="150"/>
      <c r="IV131" s="150"/>
      <c r="IW131" s="150"/>
    </row>
    <row r="132" customFormat="false" ht="15.75" hidden="false" customHeight="false" outlineLevel="0" collapsed="false">
      <c r="A132" s="150" t="s">
        <v>28</v>
      </c>
      <c r="B132" s="151" t="n">
        <v>46</v>
      </c>
      <c r="C132" s="150"/>
      <c r="D132" s="35" t="n">
        <v>30</v>
      </c>
      <c r="E132" s="150" t="n">
        <v>10</v>
      </c>
      <c r="F132" s="150" t="s">
        <v>134</v>
      </c>
      <c r="G132" s="150" t="s">
        <v>130</v>
      </c>
      <c r="H132" s="142" t="n">
        <v>36336</v>
      </c>
      <c r="I132" s="150" t="s">
        <v>131</v>
      </c>
      <c r="J132" s="150" t="s">
        <v>132</v>
      </c>
      <c r="K132" s="151"/>
      <c r="L132" s="150" t="s">
        <v>135</v>
      </c>
      <c r="M132" s="82"/>
      <c r="N132" s="150" t="str">
        <f aca="false">CONCATENATE(B132,J132)</f>
        <v>46R</v>
      </c>
      <c r="O132" s="150" t="str">
        <f aca="false">CONCATENATE(B132,J132,I132)</f>
        <v>46RBase</v>
      </c>
      <c r="P132" s="150"/>
      <c r="Q132" s="143" t="n">
        <f aca="false">+BA132</f>
        <v>971</v>
      </c>
      <c r="R132" s="152" t="n">
        <f aca="false">+Q132</f>
        <v>971</v>
      </c>
      <c r="S132" s="152"/>
      <c r="T132" s="146" t="n">
        <v>37147</v>
      </c>
      <c r="U132" s="146"/>
      <c r="V132" s="145" t="n">
        <v>971</v>
      </c>
      <c r="W132" s="146" t="n">
        <f aca="false">V132</f>
        <v>971</v>
      </c>
      <c r="X132" s="146" t="n">
        <f aca="false">W132</f>
        <v>971</v>
      </c>
      <c r="Y132" s="146" t="n">
        <f aca="false">X132</f>
        <v>971</v>
      </c>
      <c r="Z132" s="146" t="n">
        <f aca="false">Y132</f>
        <v>971</v>
      </c>
      <c r="AA132" s="146" t="n">
        <f aca="false">Z132</f>
        <v>971</v>
      </c>
      <c r="AB132" s="146" t="n">
        <f aca="false">AA132</f>
        <v>971</v>
      </c>
      <c r="AC132" s="146" t="n">
        <f aca="false">AB132</f>
        <v>971</v>
      </c>
      <c r="AD132" s="146" t="n">
        <f aca="false">AC132</f>
        <v>971</v>
      </c>
      <c r="AE132" s="146" t="n">
        <f aca="false">AD132</f>
        <v>971</v>
      </c>
      <c r="AF132" s="146" t="n">
        <f aca="false">AE132</f>
        <v>971</v>
      </c>
      <c r="AG132" s="146" t="n">
        <f aca="false">AF132</f>
        <v>971</v>
      </c>
      <c r="AH132" s="146" t="n">
        <f aca="false">AG132</f>
        <v>971</v>
      </c>
      <c r="AI132" s="146" t="n">
        <f aca="false">AH132</f>
        <v>971</v>
      </c>
      <c r="AJ132" s="146" t="n">
        <f aca="false">AI132</f>
        <v>971</v>
      </c>
      <c r="AK132" s="146" t="n">
        <f aca="false">AJ132</f>
        <v>971</v>
      </c>
      <c r="AL132" s="146" t="n">
        <f aca="false">AK132</f>
        <v>971</v>
      </c>
      <c r="AM132" s="146" t="n">
        <f aca="false">AL132</f>
        <v>971</v>
      </c>
      <c r="AN132" s="146" t="n">
        <f aca="false">AM132</f>
        <v>971</v>
      </c>
      <c r="AO132" s="146" t="n">
        <f aca="false">AN132</f>
        <v>971</v>
      </c>
      <c r="AP132" s="146" t="n">
        <f aca="false">AO132</f>
        <v>971</v>
      </c>
      <c r="AQ132" s="146" t="n">
        <f aca="false">AP132</f>
        <v>971</v>
      </c>
      <c r="AR132" s="146" t="n">
        <f aca="false">AQ132</f>
        <v>971</v>
      </c>
      <c r="AS132" s="146" t="n">
        <f aca="false">AR132</f>
        <v>971</v>
      </c>
      <c r="AT132" s="146" t="n">
        <f aca="false">AS132</f>
        <v>971</v>
      </c>
      <c r="AU132" s="146" t="n">
        <f aca="false">AT132</f>
        <v>971</v>
      </c>
      <c r="AV132" s="146" t="n">
        <f aca="false">AU132</f>
        <v>971</v>
      </c>
      <c r="AW132" s="146" t="n">
        <f aca="false">AV132</f>
        <v>971</v>
      </c>
      <c r="AX132" s="146" t="n">
        <f aca="false">AW132</f>
        <v>971</v>
      </c>
      <c r="AY132" s="146"/>
      <c r="AZ132" s="146" t="n">
        <f aca="false">SUM(V132:AX132)</f>
        <v>28159</v>
      </c>
      <c r="BA132" s="146" t="n">
        <f aca="false">+AZ132/29</f>
        <v>971</v>
      </c>
      <c r="BB132" s="146" t="n">
        <f aca="false">MAX(V132:AX132)</f>
        <v>971</v>
      </c>
      <c r="BC132" s="146"/>
      <c r="BD132" s="152"/>
      <c r="BE132" s="150"/>
      <c r="BF132" s="150"/>
      <c r="BG132" s="150"/>
      <c r="BH132" s="150"/>
      <c r="BI132" s="150"/>
      <c r="BJ132" s="150"/>
      <c r="BK132" s="150"/>
      <c r="BL132" s="150"/>
      <c r="BM132" s="153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  <c r="CA132" s="150"/>
      <c r="CB132" s="150"/>
      <c r="CC132" s="150"/>
      <c r="CD132" s="150"/>
      <c r="CE132" s="150"/>
      <c r="CF132" s="150"/>
      <c r="CG132" s="150"/>
      <c r="CH132" s="150"/>
      <c r="CI132" s="150"/>
      <c r="CJ132" s="150"/>
      <c r="CK132" s="150"/>
      <c r="CL132" s="150"/>
      <c r="CM132" s="150"/>
      <c r="CN132" s="150"/>
      <c r="CO132" s="150"/>
      <c r="CP132" s="150"/>
      <c r="CQ132" s="150"/>
      <c r="CR132" s="150"/>
      <c r="CS132" s="150"/>
      <c r="CT132" s="150"/>
      <c r="CU132" s="150"/>
      <c r="CV132" s="150"/>
      <c r="CW132" s="150"/>
      <c r="CX132" s="150"/>
      <c r="CY132" s="150"/>
      <c r="CZ132" s="150"/>
      <c r="DA132" s="150"/>
      <c r="DB132" s="150"/>
      <c r="DC132" s="150"/>
      <c r="DD132" s="150"/>
      <c r="DE132" s="150"/>
      <c r="DF132" s="150"/>
      <c r="DG132" s="150"/>
      <c r="DH132" s="150"/>
      <c r="DI132" s="150"/>
      <c r="DJ132" s="150"/>
      <c r="DK132" s="150"/>
      <c r="DL132" s="150"/>
      <c r="DM132" s="150"/>
      <c r="DN132" s="150"/>
      <c r="DO132" s="150"/>
      <c r="DP132" s="150"/>
      <c r="DQ132" s="150"/>
      <c r="DR132" s="150"/>
      <c r="DS132" s="150"/>
      <c r="DT132" s="150"/>
      <c r="DU132" s="150"/>
      <c r="DV132" s="150"/>
      <c r="DW132" s="150"/>
      <c r="DX132" s="150"/>
      <c r="DY132" s="150"/>
      <c r="DZ132" s="150"/>
      <c r="EA132" s="150"/>
      <c r="EB132" s="150"/>
      <c r="EC132" s="150"/>
      <c r="ED132" s="150"/>
      <c r="EE132" s="150"/>
      <c r="EF132" s="150"/>
      <c r="EG132" s="150"/>
      <c r="EH132" s="150"/>
      <c r="EI132" s="150"/>
      <c r="EJ132" s="150"/>
      <c r="EK132" s="150"/>
      <c r="EL132" s="150"/>
      <c r="EM132" s="150"/>
      <c r="EN132" s="150"/>
      <c r="EO132" s="150"/>
      <c r="EP132" s="150"/>
      <c r="EQ132" s="150"/>
      <c r="ER132" s="150"/>
      <c r="ES132" s="150"/>
      <c r="ET132" s="150"/>
      <c r="EU132" s="150"/>
      <c r="EV132" s="150"/>
      <c r="EW132" s="150"/>
      <c r="EX132" s="150"/>
      <c r="EY132" s="150"/>
      <c r="EZ132" s="150"/>
      <c r="FA132" s="150"/>
      <c r="FB132" s="150"/>
      <c r="FC132" s="150"/>
      <c r="FD132" s="150"/>
      <c r="FE132" s="150"/>
      <c r="FF132" s="150"/>
      <c r="FG132" s="150"/>
      <c r="FH132" s="150"/>
      <c r="FI132" s="150"/>
      <c r="FJ132" s="150"/>
      <c r="FK132" s="150"/>
      <c r="FL132" s="150"/>
      <c r="FM132" s="150"/>
      <c r="FN132" s="150"/>
      <c r="FO132" s="150"/>
      <c r="FP132" s="150"/>
      <c r="FQ132" s="150"/>
      <c r="FR132" s="150"/>
      <c r="FS132" s="150"/>
      <c r="FT132" s="150"/>
      <c r="FU132" s="150"/>
      <c r="FV132" s="150"/>
      <c r="FW132" s="150"/>
      <c r="FX132" s="150"/>
      <c r="FY132" s="150"/>
      <c r="FZ132" s="150"/>
      <c r="GA132" s="150"/>
      <c r="GB132" s="150"/>
      <c r="GC132" s="150"/>
      <c r="GD132" s="150"/>
      <c r="GE132" s="150"/>
      <c r="GF132" s="150"/>
      <c r="GG132" s="150"/>
      <c r="GH132" s="150"/>
      <c r="GI132" s="150"/>
      <c r="GJ132" s="164" t="n">
        <v>971</v>
      </c>
      <c r="GK132" s="164" t="s">
        <v>277</v>
      </c>
      <c r="GL132" s="164"/>
      <c r="GM132" s="150"/>
      <c r="GN132" s="150"/>
      <c r="GO132" s="150"/>
      <c r="GP132" s="150"/>
      <c r="GQ132" s="150"/>
      <c r="GR132" s="150"/>
      <c r="GS132" s="150"/>
      <c r="GT132" s="150"/>
      <c r="GU132" s="150"/>
      <c r="GV132" s="150"/>
      <c r="GW132" s="150"/>
      <c r="GX132" s="150"/>
      <c r="GY132" s="150"/>
      <c r="GZ132" s="150"/>
      <c r="HA132" s="150"/>
      <c r="HB132" s="150"/>
      <c r="HC132" s="150"/>
      <c r="HD132" s="150"/>
      <c r="HE132" s="150"/>
      <c r="HF132" s="154"/>
      <c r="HG132" s="150"/>
      <c r="HH132" s="154"/>
      <c r="HI132" s="150"/>
      <c r="HJ132" s="143" t="n">
        <f aca="false">SUM(BE132:HI132)-V132</f>
        <v>0</v>
      </c>
      <c r="HK132" s="152"/>
      <c r="HL132" s="150"/>
      <c r="HM132" s="150"/>
      <c r="HN132" s="150"/>
      <c r="HO132" s="150"/>
      <c r="HP132" s="150"/>
      <c r="HQ132" s="150"/>
      <c r="HR132" s="150"/>
      <c r="HS132" s="150"/>
      <c r="HT132" s="150"/>
      <c r="HU132" s="150"/>
      <c r="HV132" s="150"/>
      <c r="HW132" s="150"/>
      <c r="HX132" s="150"/>
      <c r="HY132" s="150"/>
      <c r="HZ132" s="150"/>
      <c r="IA132" s="150"/>
      <c r="IB132" s="150"/>
      <c r="IC132" s="150"/>
      <c r="ID132" s="150"/>
      <c r="IE132" s="150"/>
      <c r="IF132" s="150"/>
      <c r="IG132" s="150"/>
      <c r="IH132" s="150"/>
      <c r="II132" s="150"/>
      <c r="IJ132" s="150"/>
      <c r="IK132" s="150"/>
      <c r="IL132" s="150"/>
      <c r="IM132" s="150"/>
      <c r="IN132" s="150"/>
      <c r="IO132" s="150"/>
      <c r="IP132" s="150"/>
      <c r="IQ132" s="150"/>
      <c r="IR132" s="150"/>
      <c r="IS132" s="150"/>
      <c r="IT132" s="150"/>
      <c r="IU132" s="150"/>
      <c r="IV132" s="150"/>
      <c r="IW132" s="150"/>
    </row>
    <row r="133" customFormat="false" ht="15.75" hidden="false" customHeight="false" outlineLevel="0" collapsed="false">
      <c r="A133" s="150" t="s">
        <v>28</v>
      </c>
      <c r="B133" s="151" t="n">
        <v>46</v>
      </c>
      <c r="C133" s="150"/>
      <c r="D133" s="35" t="n">
        <v>30</v>
      </c>
      <c r="E133" s="150" t="n">
        <v>10</v>
      </c>
      <c r="F133" s="150" t="s">
        <v>134</v>
      </c>
      <c r="G133" s="150" t="s">
        <v>130</v>
      </c>
      <c r="H133" s="142" t="n">
        <v>36336</v>
      </c>
      <c r="I133" s="150" t="s">
        <v>131</v>
      </c>
      <c r="J133" s="150" t="s">
        <v>132</v>
      </c>
      <c r="K133" s="151"/>
      <c r="L133" s="150" t="s">
        <v>133</v>
      </c>
      <c r="M133" s="165" t="s">
        <v>335</v>
      </c>
      <c r="N133" s="150" t="str">
        <f aca="false">CONCATENATE(B133,J133)</f>
        <v>46R</v>
      </c>
      <c r="O133" s="150" t="str">
        <f aca="false">CONCATENATE(B133,J133,I133)</f>
        <v>46RBase</v>
      </c>
      <c r="P133" s="150"/>
      <c r="Q133" s="143" t="n">
        <f aca="false">+BA133</f>
        <v>120</v>
      </c>
      <c r="R133" s="152" t="n">
        <f aca="false">+Q133</f>
        <v>120</v>
      </c>
      <c r="S133" s="152"/>
      <c r="T133" s="146" t="n">
        <v>37147</v>
      </c>
      <c r="U133" s="146"/>
      <c r="V133" s="145" t="n">
        <v>120</v>
      </c>
      <c r="W133" s="146" t="n">
        <f aca="false">V133</f>
        <v>120</v>
      </c>
      <c r="X133" s="146" t="n">
        <f aca="false">W133</f>
        <v>120</v>
      </c>
      <c r="Y133" s="146" t="n">
        <f aca="false">X133</f>
        <v>120</v>
      </c>
      <c r="Z133" s="146" t="n">
        <f aca="false">Y133</f>
        <v>120</v>
      </c>
      <c r="AA133" s="146" t="n">
        <f aca="false">Z133</f>
        <v>120</v>
      </c>
      <c r="AB133" s="146" t="n">
        <f aca="false">AA133</f>
        <v>120</v>
      </c>
      <c r="AC133" s="146" t="n">
        <f aca="false">AB133</f>
        <v>120</v>
      </c>
      <c r="AD133" s="146" t="n">
        <f aca="false">AC133</f>
        <v>120</v>
      </c>
      <c r="AE133" s="146" t="n">
        <f aca="false">AD133</f>
        <v>120</v>
      </c>
      <c r="AF133" s="146" t="n">
        <f aca="false">AE133</f>
        <v>120</v>
      </c>
      <c r="AG133" s="146" t="n">
        <f aca="false">AF133</f>
        <v>120</v>
      </c>
      <c r="AH133" s="146" t="n">
        <f aca="false">AG133</f>
        <v>120</v>
      </c>
      <c r="AI133" s="146" t="n">
        <f aca="false">AH133</f>
        <v>120</v>
      </c>
      <c r="AJ133" s="146" t="n">
        <f aca="false">AI133</f>
        <v>120</v>
      </c>
      <c r="AK133" s="146" t="n">
        <f aca="false">AJ133</f>
        <v>120</v>
      </c>
      <c r="AL133" s="146" t="n">
        <f aca="false">AK133</f>
        <v>120</v>
      </c>
      <c r="AM133" s="146" t="n">
        <f aca="false">AL133</f>
        <v>120</v>
      </c>
      <c r="AN133" s="146" t="n">
        <f aca="false">AM133</f>
        <v>120</v>
      </c>
      <c r="AO133" s="146" t="n">
        <f aca="false">AN133</f>
        <v>120</v>
      </c>
      <c r="AP133" s="146" t="n">
        <f aca="false">AO133</f>
        <v>120</v>
      </c>
      <c r="AQ133" s="146" t="n">
        <f aca="false">AP133</f>
        <v>120</v>
      </c>
      <c r="AR133" s="146" t="n">
        <f aca="false">AQ133</f>
        <v>120</v>
      </c>
      <c r="AS133" s="146" t="n">
        <f aca="false">AR133</f>
        <v>120</v>
      </c>
      <c r="AT133" s="146" t="n">
        <f aca="false">AS133</f>
        <v>120</v>
      </c>
      <c r="AU133" s="146" t="n">
        <f aca="false">AT133</f>
        <v>120</v>
      </c>
      <c r="AV133" s="146" t="n">
        <f aca="false">AU133</f>
        <v>120</v>
      </c>
      <c r="AW133" s="146" t="n">
        <f aca="false">AV133</f>
        <v>120</v>
      </c>
      <c r="AX133" s="146" t="n">
        <f aca="false">AW133</f>
        <v>120</v>
      </c>
      <c r="AY133" s="146"/>
      <c r="AZ133" s="146" t="n">
        <f aca="false">SUM(V133:AX133)</f>
        <v>3480</v>
      </c>
      <c r="BA133" s="146" t="n">
        <f aca="false">+AZ133/29</f>
        <v>120</v>
      </c>
      <c r="BB133" s="146" t="n">
        <f aca="false">MAX(V133:AX133)</f>
        <v>120</v>
      </c>
      <c r="BC133" s="146"/>
      <c r="BD133" s="152"/>
      <c r="BE133" s="150"/>
      <c r="BF133" s="150"/>
      <c r="BG133" s="150"/>
      <c r="BH133" s="150"/>
      <c r="BI133" s="150"/>
      <c r="BJ133" s="150"/>
      <c r="BK133" s="150"/>
      <c r="BL133" s="150"/>
      <c r="BM133" s="153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/>
      <c r="CE133" s="150"/>
      <c r="CF133" s="150"/>
      <c r="CG133" s="150"/>
      <c r="CH133" s="150"/>
      <c r="CI133" s="150"/>
      <c r="CJ133" s="150"/>
      <c r="CK133" s="150"/>
      <c r="CL133" s="150"/>
      <c r="CM133" s="150"/>
      <c r="CN133" s="150"/>
      <c r="CO133" s="150"/>
      <c r="CP133" s="150"/>
      <c r="CQ133" s="150"/>
      <c r="CR133" s="150"/>
      <c r="CS133" s="150"/>
      <c r="CT133" s="150"/>
      <c r="CU133" s="150"/>
      <c r="CV133" s="150"/>
      <c r="CW133" s="150"/>
      <c r="CX133" s="150"/>
      <c r="CY133" s="150"/>
      <c r="CZ133" s="150"/>
      <c r="DA133" s="150"/>
      <c r="DB133" s="150"/>
      <c r="DC133" s="150"/>
      <c r="DD133" s="150"/>
      <c r="DE133" s="150"/>
      <c r="DF133" s="150"/>
      <c r="DG133" s="150"/>
      <c r="DH133" s="150"/>
      <c r="DI133" s="150"/>
      <c r="DJ133" s="150"/>
      <c r="DK133" s="150"/>
      <c r="DL133" s="150"/>
      <c r="DM133" s="150"/>
      <c r="DN133" s="150"/>
      <c r="DO133" s="150"/>
      <c r="DP133" s="150"/>
      <c r="DQ133" s="150"/>
      <c r="DR133" s="150"/>
      <c r="DS133" s="150"/>
      <c r="DT133" s="150"/>
      <c r="DU133" s="150"/>
      <c r="DV133" s="150"/>
      <c r="DW133" s="150"/>
      <c r="DX133" s="150"/>
      <c r="DY133" s="150"/>
      <c r="DZ133" s="150"/>
      <c r="EA133" s="150"/>
      <c r="EB133" s="150"/>
      <c r="EC133" s="150"/>
      <c r="ED133" s="150"/>
      <c r="EE133" s="150"/>
      <c r="EF133" s="150"/>
      <c r="EG133" s="150"/>
      <c r="EH133" s="150"/>
      <c r="EI133" s="150"/>
      <c r="EJ133" s="150"/>
      <c r="EK133" s="150"/>
      <c r="EL133" s="150"/>
      <c r="EM133" s="150"/>
      <c r="EN133" s="150"/>
      <c r="EO133" s="150"/>
      <c r="EP133" s="150"/>
      <c r="EQ133" s="150"/>
      <c r="ER133" s="150"/>
      <c r="ES133" s="150"/>
      <c r="ET133" s="150"/>
      <c r="EU133" s="150"/>
      <c r="EV133" s="150"/>
      <c r="EW133" s="150"/>
      <c r="EX133" s="150"/>
      <c r="EY133" s="150"/>
      <c r="EZ133" s="150"/>
      <c r="FA133" s="150"/>
      <c r="FB133" s="150"/>
      <c r="FC133" s="150"/>
      <c r="FD133" s="150"/>
      <c r="FE133" s="150"/>
      <c r="FF133" s="150"/>
      <c r="FG133" s="150"/>
      <c r="FH133" s="150"/>
      <c r="FI133" s="150"/>
      <c r="FJ133" s="150"/>
      <c r="FK133" s="150"/>
      <c r="FL133" s="150"/>
      <c r="FM133" s="150"/>
      <c r="FN133" s="150"/>
      <c r="FO133" s="150"/>
      <c r="FP133" s="150"/>
      <c r="FQ133" s="150"/>
      <c r="FR133" s="150"/>
      <c r="FS133" s="150"/>
      <c r="FT133" s="150"/>
      <c r="FU133" s="150"/>
      <c r="FV133" s="150"/>
      <c r="FW133" s="150"/>
      <c r="FX133" s="150"/>
      <c r="FY133" s="150"/>
      <c r="FZ133" s="150"/>
      <c r="GA133" s="150"/>
      <c r="GB133" s="150"/>
      <c r="GC133" s="150"/>
      <c r="GD133" s="150"/>
      <c r="GE133" s="150"/>
      <c r="GF133" s="150"/>
      <c r="GG133" s="150"/>
      <c r="GH133" s="150"/>
      <c r="GI133" s="150"/>
      <c r="GJ133" s="164" t="n">
        <v>120</v>
      </c>
      <c r="GK133" s="164" t="s">
        <v>277</v>
      </c>
      <c r="GL133" s="164"/>
      <c r="GM133" s="150"/>
      <c r="GN133" s="150"/>
      <c r="GO133" s="150"/>
      <c r="GP133" s="150"/>
      <c r="GQ133" s="150"/>
      <c r="GR133" s="150"/>
      <c r="GS133" s="150"/>
      <c r="GT133" s="150"/>
      <c r="GU133" s="150"/>
      <c r="GV133" s="150"/>
      <c r="GW133" s="150"/>
      <c r="GX133" s="150"/>
      <c r="GY133" s="150"/>
      <c r="GZ133" s="150"/>
      <c r="HA133" s="150"/>
      <c r="HB133" s="150"/>
      <c r="HC133" s="150"/>
      <c r="HD133" s="150"/>
      <c r="HE133" s="150"/>
      <c r="HF133" s="154"/>
      <c r="HG133" s="150"/>
      <c r="HH133" s="154"/>
      <c r="HI133" s="150"/>
      <c r="HJ133" s="143" t="n">
        <f aca="false">SUM(BE133:HI133)-V133</f>
        <v>0</v>
      </c>
      <c r="HK133" s="152"/>
      <c r="HL133" s="150"/>
      <c r="HM133" s="150"/>
      <c r="HN133" s="150"/>
      <c r="HO133" s="150"/>
      <c r="HP133" s="150"/>
      <c r="HQ133" s="150"/>
      <c r="HR133" s="150"/>
      <c r="HS133" s="150"/>
      <c r="HT133" s="150"/>
      <c r="HU133" s="150"/>
      <c r="HV133" s="150"/>
      <c r="HW133" s="150"/>
      <c r="HX133" s="150"/>
      <c r="HY133" s="150"/>
      <c r="HZ133" s="150"/>
      <c r="IA133" s="150"/>
      <c r="IB133" s="150"/>
      <c r="IC133" s="150"/>
      <c r="ID133" s="150"/>
      <c r="IE133" s="150"/>
      <c r="IF133" s="150"/>
      <c r="IG133" s="150"/>
      <c r="IH133" s="150"/>
      <c r="II133" s="150"/>
      <c r="IJ133" s="150"/>
      <c r="IK133" s="150"/>
      <c r="IL133" s="150"/>
      <c r="IM133" s="150"/>
      <c r="IN133" s="150"/>
      <c r="IO133" s="150"/>
      <c r="IP133" s="150"/>
      <c r="IQ133" s="150"/>
      <c r="IR133" s="150"/>
      <c r="IS133" s="150"/>
      <c r="IT133" s="150"/>
      <c r="IU133" s="150"/>
      <c r="IV133" s="150"/>
      <c r="IW133" s="150"/>
    </row>
    <row r="134" customFormat="false" ht="15.75" hidden="false" customHeight="false" outlineLevel="0" collapsed="false">
      <c r="A134" s="150" t="s">
        <v>28</v>
      </c>
      <c r="B134" s="151" t="n">
        <v>46</v>
      </c>
      <c r="C134" s="150"/>
      <c r="D134" s="35" t="n">
        <v>31</v>
      </c>
      <c r="E134" s="150" t="n">
        <v>10</v>
      </c>
      <c r="F134" s="150" t="s">
        <v>134</v>
      </c>
      <c r="G134" s="150" t="s">
        <v>130</v>
      </c>
      <c r="H134" s="142" t="n">
        <v>36336</v>
      </c>
      <c r="I134" s="150" t="s">
        <v>131</v>
      </c>
      <c r="J134" s="150" t="s">
        <v>132</v>
      </c>
      <c r="K134" s="151"/>
      <c r="L134" s="150" t="s">
        <v>135</v>
      </c>
      <c r="M134" s="65"/>
      <c r="N134" s="150" t="str">
        <f aca="false">CONCATENATE(B134,J134)</f>
        <v>46R</v>
      </c>
      <c r="O134" s="150" t="str">
        <f aca="false">CONCATENATE(B134,J134,I134)</f>
        <v>46RBase</v>
      </c>
      <c r="P134" s="150"/>
      <c r="Q134" s="143" t="n">
        <f aca="false">+BA134</f>
        <v>1620</v>
      </c>
      <c r="R134" s="152" t="n">
        <f aca="false">+Q134</f>
        <v>1620</v>
      </c>
      <c r="S134" s="152"/>
      <c r="T134" s="146" t="n">
        <v>37147</v>
      </c>
      <c r="U134" s="146"/>
      <c r="V134" s="145" t="n">
        <v>1620</v>
      </c>
      <c r="W134" s="146" t="n">
        <f aca="false">V134</f>
        <v>1620</v>
      </c>
      <c r="X134" s="146" t="n">
        <f aca="false">W134</f>
        <v>1620</v>
      </c>
      <c r="Y134" s="146" t="n">
        <f aca="false">X134</f>
        <v>1620</v>
      </c>
      <c r="Z134" s="146" t="n">
        <f aca="false">Y134</f>
        <v>1620</v>
      </c>
      <c r="AA134" s="146" t="n">
        <f aca="false">Z134</f>
        <v>1620</v>
      </c>
      <c r="AB134" s="146" t="n">
        <f aca="false">AA134</f>
        <v>1620</v>
      </c>
      <c r="AC134" s="146" t="n">
        <f aca="false">AB134</f>
        <v>1620</v>
      </c>
      <c r="AD134" s="146" t="n">
        <f aca="false">AC134</f>
        <v>1620</v>
      </c>
      <c r="AE134" s="146" t="n">
        <f aca="false">AD134</f>
        <v>1620</v>
      </c>
      <c r="AF134" s="146" t="n">
        <f aca="false">AE134</f>
        <v>1620</v>
      </c>
      <c r="AG134" s="146" t="n">
        <f aca="false">AF134</f>
        <v>1620</v>
      </c>
      <c r="AH134" s="146" t="n">
        <f aca="false">AG134</f>
        <v>1620</v>
      </c>
      <c r="AI134" s="146" t="n">
        <f aca="false">AH134</f>
        <v>1620</v>
      </c>
      <c r="AJ134" s="146" t="n">
        <f aca="false">AI134</f>
        <v>1620</v>
      </c>
      <c r="AK134" s="146" t="n">
        <f aca="false">AJ134</f>
        <v>1620</v>
      </c>
      <c r="AL134" s="146" t="n">
        <f aca="false">AK134</f>
        <v>1620</v>
      </c>
      <c r="AM134" s="146" t="n">
        <f aca="false">AL134</f>
        <v>1620</v>
      </c>
      <c r="AN134" s="146" t="n">
        <f aca="false">AM134</f>
        <v>1620</v>
      </c>
      <c r="AO134" s="146" t="n">
        <f aca="false">AN134</f>
        <v>1620</v>
      </c>
      <c r="AP134" s="146" t="n">
        <f aca="false">AO134</f>
        <v>1620</v>
      </c>
      <c r="AQ134" s="146" t="n">
        <f aca="false">AP134</f>
        <v>1620</v>
      </c>
      <c r="AR134" s="146" t="n">
        <f aca="false">AQ134</f>
        <v>1620</v>
      </c>
      <c r="AS134" s="146" t="n">
        <f aca="false">AR134</f>
        <v>1620</v>
      </c>
      <c r="AT134" s="146" t="n">
        <f aca="false">AS134</f>
        <v>1620</v>
      </c>
      <c r="AU134" s="146" t="n">
        <f aca="false">AT134</f>
        <v>1620</v>
      </c>
      <c r="AV134" s="146" t="n">
        <f aca="false">AU134</f>
        <v>1620</v>
      </c>
      <c r="AW134" s="146" t="n">
        <f aca="false">AV134</f>
        <v>1620</v>
      </c>
      <c r="AX134" s="146" t="n">
        <f aca="false">AW134</f>
        <v>1620</v>
      </c>
      <c r="AY134" s="146"/>
      <c r="AZ134" s="146" t="n">
        <f aca="false">SUM(V134:AX134)</f>
        <v>46980</v>
      </c>
      <c r="BA134" s="146" t="n">
        <f aca="false">+AZ134/29</f>
        <v>1620</v>
      </c>
      <c r="BB134" s="146" t="n">
        <f aca="false">MAX(V134:AX134)</f>
        <v>1620</v>
      </c>
      <c r="BC134" s="146"/>
      <c r="BD134" s="152"/>
      <c r="BE134" s="150"/>
      <c r="BF134" s="150"/>
      <c r="BG134" s="150"/>
      <c r="BH134" s="150"/>
      <c r="BI134" s="150"/>
      <c r="BJ134" s="150"/>
      <c r="BK134" s="150"/>
      <c r="BL134" s="150"/>
      <c r="BM134" s="153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/>
      <c r="CF134" s="150"/>
      <c r="CG134" s="150"/>
      <c r="CH134" s="150"/>
      <c r="CI134" s="150"/>
      <c r="CJ134" s="150"/>
      <c r="CK134" s="150"/>
      <c r="CL134" s="150"/>
      <c r="CM134" s="150"/>
      <c r="CN134" s="150"/>
      <c r="CO134" s="150"/>
      <c r="CP134" s="150"/>
      <c r="CQ134" s="150"/>
      <c r="CR134" s="150"/>
      <c r="CS134" s="150"/>
      <c r="CT134" s="150"/>
      <c r="CU134" s="150"/>
      <c r="CV134" s="150"/>
      <c r="CW134" s="150"/>
      <c r="CX134" s="150"/>
      <c r="CY134" s="150"/>
      <c r="CZ134" s="150"/>
      <c r="DA134" s="150"/>
      <c r="DB134" s="150"/>
      <c r="DC134" s="150"/>
      <c r="DD134" s="150"/>
      <c r="DE134" s="150"/>
      <c r="DF134" s="150"/>
      <c r="DG134" s="150"/>
      <c r="DH134" s="150"/>
      <c r="DI134" s="150"/>
      <c r="DJ134" s="150"/>
      <c r="DK134" s="150"/>
      <c r="DL134" s="150"/>
      <c r="DM134" s="150"/>
      <c r="DN134" s="150"/>
      <c r="DO134" s="150"/>
      <c r="DP134" s="150"/>
      <c r="DQ134" s="150"/>
      <c r="DR134" s="150"/>
      <c r="DS134" s="150"/>
      <c r="DT134" s="150"/>
      <c r="DU134" s="150"/>
      <c r="DV134" s="150"/>
      <c r="DW134" s="150"/>
      <c r="DX134" s="150"/>
      <c r="DY134" s="150"/>
      <c r="DZ134" s="150"/>
      <c r="EA134" s="150"/>
      <c r="EB134" s="150" t="n">
        <v>911</v>
      </c>
      <c r="EC134" s="150" t="s">
        <v>198</v>
      </c>
      <c r="ED134" s="150"/>
      <c r="EE134" s="150"/>
      <c r="EF134" s="150"/>
      <c r="EG134" s="150"/>
      <c r="EH134" s="150"/>
      <c r="EI134" s="150"/>
      <c r="EJ134" s="150"/>
      <c r="EK134" s="150"/>
      <c r="EL134" s="150"/>
      <c r="EM134" s="150"/>
      <c r="EN134" s="150"/>
      <c r="EO134" s="150"/>
      <c r="EP134" s="150"/>
      <c r="EQ134" s="150"/>
      <c r="ER134" s="150"/>
      <c r="ES134" s="150"/>
      <c r="ET134" s="150"/>
      <c r="EU134" s="150"/>
      <c r="EV134" s="150"/>
      <c r="EW134" s="150"/>
      <c r="EX134" s="150"/>
      <c r="EY134" s="150"/>
      <c r="EZ134" s="150"/>
      <c r="FA134" s="150"/>
      <c r="FB134" s="150"/>
      <c r="FC134" s="150"/>
      <c r="FD134" s="150"/>
      <c r="FE134" s="150"/>
      <c r="FF134" s="150"/>
      <c r="FG134" s="150"/>
      <c r="FH134" s="150"/>
      <c r="FI134" s="150"/>
      <c r="FJ134" s="150"/>
      <c r="FK134" s="150"/>
      <c r="FL134" s="150"/>
      <c r="FM134" s="150"/>
      <c r="FN134" s="150"/>
      <c r="FO134" s="150"/>
      <c r="FP134" s="150"/>
      <c r="FQ134" s="150"/>
      <c r="FR134" s="150"/>
      <c r="FS134" s="150"/>
      <c r="FT134" s="150"/>
      <c r="FU134" s="150"/>
      <c r="FV134" s="150"/>
      <c r="FW134" s="150"/>
      <c r="FX134" s="150"/>
      <c r="FY134" s="150"/>
      <c r="FZ134" s="150"/>
      <c r="GA134" s="150"/>
      <c r="GB134" s="150"/>
      <c r="GC134" s="150"/>
      <c r="GD134" s="150"/>
      <c r="GE134" s="150"/>
      <c r="GF134" s="150"/>
      <c r="GG134" s="150"/>
      <c r="GH134" s="150"/>
      <c r="GI134" s="150"/>
      <c r="GJ134" s="150" t="n">
        <v>709</v>
      </c>
      <c r="GK134" s="150" t="s">
        <v>302</v>
      </c>
      <c r="GL134" s="150"/>
      <c r="GM134" s="150"/>
      <c r="GN134" s="150"/>
      <c r="GO134" s="150"/>
      <c r="GP134" s="150"/>
      <c r="GQ134" s="150"/>
      <c r="GR134" s="150"/>
      <c r="GS134" s="150"/>
      <c r="GT134" s="150"/>
      <c r="GU134" s="150"/>
      <c r="GV134" s="150"/>
      <c r="GW134" s="150"/>
      <c r="GX134" s="150"/>
      <c r="GY134" s="150"/>
      <c r="GZ134" s="150"/>
      <c r="HA134" s="150"/>
      <c r="HB134" s="150"/>
      <c r="HC134" s="150"/>
      <c r="HD134" s="150"/>
      <c r="HE134" s="150"/>
      <c r="HF134" s="154"/>
      <c r="HG134" s="150"/>
      <c r="HH134" s="154"/>
      <c r="HI134" s="150"/>
      <c r="HJ134" s="143" t="n">
        <f aca="false">SUM(BE134:HI134)-V134</f>
        <v>0</v>
      </c>
      <c r="HK134" s="152"/>
      <c r="HL134" s="150"/>
      <c r="HM134" s="150"/>
      <c r="HN134" s="150"/>
      <c r="HO134" s="150"/>
      <c r="HP134" s="150"/>
      <c r="HQ134" s="150"/>
      <c r="HR134" s="150"/>
      <c r="HS134" s="150"/>
      <c r="HT134" s="150"/>
      <c r="HU134" s="150"/>
      <c r="HV134" s="150"/>
      <c r="HW134" s="150"/>
      <c r="HX134" s="150"/>
      <c r="HY134" s="150"/>
      <c r="HZ134" s="150"/>
      <c r="IA134" s="150"/>
      <c r="IB134" s="150"/>
      <c r="IC134" s="150"/>
      <c r="ID134" s="150"/>
      <c r="IE134" s="150"/>
      <c r="IF134" s="150"/>
      <c r="IG134" s="150"/>
      <c r="IH134" s="150"/>
      <c r="II134" s="150"/>
      <c r="IJ134" s="150"/>
      <c r="IK134" s="150"/>
      <c r="IL134" s="150"/>
      <c r="IM134" s="150"/>
      <c r="IN134" s="150"/>
      <c r="IO134" s="150"/>
      <c r="IP134" s="150"/>
      <c r="IQ134" s="150"/>
      <c r="IR134" s="150"/>
      <c r="IS134" s="150"/>
      <c r="IT134" s="150"/>
      <c r="IU134" s="150"/>
      <c r="IV134" s="150"/>
      <c r="IW134" s="150"/>
    </row>
    <row r="135" customFormat="false" ht="15.75" hidden="false" customHeight="false" outlineLevel="0" collapsed="false">
      <c r="A135" s="150" t="s">
        <v>28</v>
      </c>
      <c r="B135" s="151" t="n">
        <v>46</v>
      </c>
      <c r="C135" s="150"/>
      <c r="D135" s="35" t="n">
        <v>30</v>
      </c>
      <c r="E135" s="150" t="n">
        <v>10</v>
      </c>
      <c r="F135" s="150" t="s">
        <v>181</v>
      </c>
      <c r="G135" s="150" t="s">
        <v>130</v>
      </c>
      <c r="H135" s="142" t="n">
        <v>36336</v>
      </c>
      <c r="I135" s="150" t="s">
        <v>131</v>
      </c>
      <c r="J135" s="150" t="s">
        <v>132</v>
      </c>
      <c r="K135" s="151"/>
      <c r="L135" s="150" t="s">
        <v>133</v>
      </c>
      <c r="M135" s="65" t="s">
        <v>336</v>
      </c>
      <c r="N135" s="150" t="str">
        <f aca="false">CONCATENATE(B135,J135)</f>
        <v>46R</v>
      </c>
      <c r="O135" s="150" t="str">
        <f aca="false">CONCATENATE(B135,J135,I135)</f>
        <v>46RBase</v>
      </c>
      <c r="P135" s="150"/>
      <c r="Q135" s="143" t="n">
        <f aca="false">+BA135</f>
        <v>1244</v>
      </c>
      <c r="R135" s="152" t="n">
        <f aca="false">+Q135</f>
        <v>1244</v>
      </c>
      <c r="S135" s="152"/>
      <c r="T135" s="146" t="n">
        <v>37147</v>
      </c>
      <c r="U135" s="146"/>
      <c r="V135" s="145" t="n">
        <v>1244</v>
      </c>
      <c r="W135" s="146" t="n">
        <f aca="false">V135</f>
        <v>1244</v>
      </c>
      <c r="X135" s="146" t="n">
        <f aca="false">W135</f>
        <v>1244</v>
      </c>
      <c r="Y135" s="146" t="n">
        <f aca="false">X135</f>
        <v>1244</v>
      </c>
      <c r="Z135" s="146" t="n">
        <f aca="false">Y135</f>
        <v>1244</v>
      </c>
      <c r="AA135" s="146" t="n">
        <f aca="false">Z135</f>
        <v>1244</v>
      </c>
      <c r="AB135" s="146" t="n">
        <f aca="false">AA135</f>
        <v>1244</v>
      </c>
      <c r="AC135" s="146" t="n">
        <f aca="false">AB135</f>
        <v>1244</v>
      </c>
      <c r="AD135" s="146" t="n">
        <f aca="false">AC135</f>
        <v>1244</v>
      </c>
      <c r="AE135" s="146" t="n">
        <f aca="false">AD135</f>
        <v>1244</v>
      </c>
      <c r="AF135" s="146" t="n">
        <f aca="false">AE135</f>
        <v>1244</v>
      </c>
      <c r="AG135" s="146" t="n">
        <f aca="false">AF135</f>
        <v>1244</v>
      </c>
      <c r="AH135" s="146" t="n">
        <f aca="false">AG135</f>
        <v>1244</v>
      </c>
      <c r="AI135" s="146" t="n">
        <f aca="false">AH135</f>
        <v>1244</v>
      </c>
      <c r="AJ135" s="146" t="n">
        <f aca="false">AI135</f>
        <v>1244</v>
      </c>
      <c r="AK135" s="146" t="n">
        <f aca="false">AJ135</f>
        <v>1244</v>
      </c>
      <c r="AL135" s="146" t="n">
        <f aca="false">AK135</f>
        <v>1244</v>
      </c>
      <c r="AM135" s="146" t="n">
        <f aca="false">AL135</f>
        <v>1244</v>
      </c>
      <c r="AN135" s="146" t="n">
        <f aca="false">AM135</f>
        <v>1244</v>
      </c>
      <c r="AO135" s="146" t="n">
        <f aca="false">AN135</f>
        <v>1244</v>
      </c>
      <c r="AP135" s="146" t="n">
        <f aca="false">AO135</f>
        <v>1244</v>
      </c>
      <c r="AQ135" s="146" t="n">
        <f aca="false">AP135</f>
        <v>1244</v>
      </c>
      <c r="AR135" s="146" t="n">
        <f aca="false">AQ135</f>
        <v>1244</v>
      </c>
      <c r="AS135" s="146" t="n">
        <f aca="false">AR135</f>
        <v>1244</v>
      </c>
      <c r="AT135" s="146" t="n">
        <f aca="false">AS135</f>
        <v>1244</v>
      </c>
      <c r="AU135" s="146" t="n">
        <f aca="false">AT135</f>
        <v>1244</v>
      </c>
      <c r="AV135" s="146" t="n">
        <f aca="false">AU135</f>
        <v>1244</v>
      </c>
      <c r="AW135" s="146" t="n">
        <f aca="false">AV135</f>
        <v>1244</v>
      </c>
      <c r="AX135" s="146" t="n">
        <f aca="false">AW135</f>
        <v>1244</v>
      </c>
      <c r="AY135" s="146"/>
      <c r="AZ135" s="146" t="n">
        <f aca="false">SUM(V135:AX135)</f>
        <v>36076</v>
      </c>
      <c r="BA135" s="146" t="n">
        <f aca="false">+AZ135/29</f>
        <v>1244</v>
      </c>
      <c r="BB135" s="146" t="n">
        <f aca="false">MAX(V135:AX135)</f>
        <v>1244</v>
      </c>
      <c r="BC135" s="146"/>
      <c r="BD135" s="152"/>
      <c r="BE135" s="150"/>
      <c r="BF135" s="150"/>
      <c r="BG135" s="150"/>
      <c r="BH135" s="150"/>
      <c r="BI135" s="150"/>
      <c r="BJ135" s="150"/>
      <c r="BK135" s="150"/>
      <c r="BL135" s="150"/>
      <c r="BM135" s="153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 t="n">
        <v>2</v>
      </c>
      <c r="BY135" s="150" t="s">
        <v>197</v>
      </c>
      <c r="BZ135" s="150"/>
      <c r="CA135" s="150"/>
      <c r="CB135" s="150"/>
      <c r="CC135" s="150"/>
      <c r="CD135" s="150"/>
      <c r="CE135" s="150"/>
      <c r="CF135" s="150"/>
      <c r="CG135" s="150"/>
      <c r="CH135" s="150"/>
      <c r="CI135" s="150"/>
      <c r="CJ135" s="150"/>
      <c r="CK135" s="150"/>
      <c r="CL135" s="150"/>
      <c r="CM135" s="150"/>
      <c r="CN135" s="150"/>
      <c r="CO135" s="150"/>
      <c r="CP135" s="150"/>
      <c r="CQ135" s="150"/>
      <c r="CR135" s="150"/>
      <c r="CS135" s="150"/>
      <c r="CT135" s="150"/>
      <c r="CU135" s="150"/>
      <c r="CV135" s="150"/>
      <c r="CW135" s="150"/>
      <c r="CX135" s="150"/>
      <c r="CY135" s="150"/>
      <c r="CZ135" s="150"/>
      <c r="DA135" s="150"/>
      <c r="DB135" s="150" t="n">
        <v>6</v>
      </c>
      <c r="DC135" s="150" t="s">
        <v>186</v>
      </c>
      <c r="DD135" s="150"/>
      <c r="DE135" s="150"/>
      <c r="DF135" s="150"/>
      <c r="DG135" s="150"/>
      <c r="DH135" s="150"/>
      <c r="DI135" s="150"/>
      <c r="DJ135" s="150"/>
      <c r="DK135" s="150"/>
      <c r="DL135" s="150" t="n">
        <v>33</v>
      </c>
      <c r="DM135" s="150" t="s">
        <v>186</v>
      </c>
      <c r="DN135" s="150"/>
      <c r="DO135" s="150"/>
      <c r="DP135" s="150"/>
      <c r="DQ135" s="150"/>
      <c r="DR135" s="150" t="n">
        <v>303</v>
      </c>
      <c r="DS135" s="150" t="s">
        <v>308</v>
      </c>
      <c r="DT135" s="150"/>
      <c r="DU135" s="150"/>
      <c r="DV135" s="150"/>
      <c r="DW135" s="150"/>
      <c r="DX135" s="150"/>
      <c r="DY135" s="150"/>
      <c r="DZ135" s="150"/>
      <c r="EA135" s="150"/>
      <c r="EB135" s="150"/>
      <c r="EC135" s="150"/>
      <c r="ED135" s="150"/>
      <c r="EE135" s="150"/>
      <c r="EF135" s="150"/>
      <c r="EG135" s="150"/>
      <c r="EH135" s="150" t="n">
        <v>51</v>
      </c>
      <c r="EI135" s="150" t="s">
        <v>197</v>
      </c>
      <c r="EJ135" s="150"/>
      <c r="EK135" s="150"/>
      <c r="EL135" s="150"/>
      <c r="EM135" s="150"/>
      <c r="EN135" s="150"/>
      <c r="EO135" s="150"/>
      <c r="EP135" s="150"/>
      <c r="EQ135" s="150"/>
      <c r="ER135" s="150"/>
      <c r="ES135" s="150"/>
      <c r="ET135" s="150"/>
      <c r="EU135" s="150"/>
      <c r="EV135" s="150"/>
      <c r="EW135" s="150"/>
      <c r="EX135" s="150"/>
      <c r="EY135" s="150"/>
      <c r="EZ135" s="150"/>
      <c r="FA135" s="150"/>
      <c r="FB135" s="150"/>
      <c r="FC135" s="150"/>
      <c r="FD135" s="150"/>
      <c r="FE135" s="150"/>
      <c r="FF135" s="150"/>
      <c r="FG135" s="150"/>
      <c r="FH135" s="150"/>
      <c r="FI135" s="150"/>
      <c r="FJ135" s="150"/>
      <c r="FK135" s="150"/>
      <c r="FL135" s="150"/>
      <c r="FM135" s="150"/>
      <c r="FN135" s="150"/>
      <c r="FO135" s="150"/>
      <c r="FP135" s="150"/>
      <c r="FQ135" s="150"/>
      <c r="FR135" s="150"/>
      <c r="FS135" s="150"/>
      <c r="FT135" s="150"/>
      <c r="FU135" s="150"/>
      <c r="FV135" s="150"/>
      <c r="FW135" s="150"/>
      <c r="FX135" s="150"/>
      <c r="FY135" s="150"/>
      <c r="FZ135" s="150"/>
      <c r="GA135" s="150"/>
      <c r="GB135" s="150"/>
      <c r="GC135" s="150"/>
      <c r="GD135" s="150"/>
      <c r="GE135" s="150"/>
      <c r="GF135" s="150"/>
      <c r="GG135" s="150"/>
      <c r="GH135" s="150"/>
      <c r="GI135" s="150"/>
      <c r="GJ135" s="150" t="n">
        <v>849</v>
      </c>
      <c r="GK135" s="150" t="s">
        <v>300</v>
      </c>
      <c r="GL135" s="150"/>
      <c r="GM135" s="150"/>
      <c r="GN135" s="150"/>
      <c r="GO135" s="150"/>
      <c r="GP135" s="150"/>
      <c r="GQ135" s="150"/>
      <c r="GR135" s="150"/>
      <c r="GS135" s="150"/>
      <c r="GT135" s="150"/>
      <c r="GU135" s="150"/>
      <c r="GV135" s="150"/>
      <c r="GW135" s="150"/>
      <c r="GX135" s="150"/>
      <c r="GY135" s="150"/>
      <c r="GZ135" s="150"/>
      <c r="HA135" s="150"/>
      <c r="HB135" s="150"/>
      <c r="HC135" s="150"/>
      <c r="HD135" s="150"/>
      <c r="HE135" s="150"/>
      <c r="HF135" s="154"/>
      <c r="HG135" s="150"/>
      <c r="HH135" s="154"/>
      <c r="HI135" s="150"/>
      <c r="HJ135" s="143" t="n">
        <f aca="false">SUM(BE135:HI135)-V135</f>
        <v>0</v>
      </c>
      <c r="HK135" s="152"/>
      <c r="HL135" s="150"/>
      <c r="HM135" s="150"/>
      <c r="HN135" s="150"/>
      <c r="HO135" s="150"/>
      <c r="HP135" s="150"/>
      <c r="HQ135" s="150"/>
      <c r="HR135" s="150"/>
      <c r="HS135" s="150"/>
      <c r="HT135" s="150"/>
      <c r="HU135" s="150"/>
      <c r="HV135" s="150"/>
      <c r="HW135" s="150"/>
      <c r="HX135" s="150"/>
      <c r="HY135" s="150"/>
      <c r="HZ135" s="150"/>
      <c r="IA135" s="150"/>
      <c r="IB135" s="150"/>
      <c r="IC135" s="150"/>
      <c r="ID135" s="150"/>
      <c r="IE135" s="150"/>
      <c r="IF135" s="150"/>
      <c r="IG135" s="150"/>
      <c r="IH135" s="150"/>
      <c r="II135" s="150"/>
      <c r="IJ135" s="150"/>
      <c r="IK135" s="150"/>
      <c r="IL135" s="150"/>
      <c r="IM135" s="150"/>
      <c r="IN135" s="150"/>
      <c r="IO135" s="150"/>
      <c r="IP135" s="150"/>
      <c r="IQ135" s="150"/>
      <c r="IR135" s="150"/>
      <c r="IS135" s="150"/>
      <c r="IT135" s="150"/>
      <c r="IU135" s="150"/>
      <c r="IV135" s="150"/>
      <c r="IW135" s="150"/>
    </row>
    <row r="136" customFormat="false" ht="15.75" hidden="false" customHeight="false" outlineLevel="0" collapsed="false">
      <c r="A136" s="150" t="s">
        <v>337</v>
      </c>
      <c r="B136" s="151" t="n">
        <v>62</v>
      </c>
      <c r="C136" s="150"/>
      <c r="D136" s="35"/>
      <c r="E136" s="150" t="n">
        <v>10</v>
      </c>
      <c r="F136" s="150" t="s">
        <v>134</v>
      </c>
      <c r="G136" s="150" t="s">
        <v>268</v>
      </c>
      <c r="H136" s="142" t="n">
        <v>36336</v>
      </c>
      <c r="I136" s="150" t="s">
        <v>131</v>
      </c>
      <c r="J136" s="150" t="s">
        <v>132</v>
      </c>
      <c r="K136" s="151"/>
      <c r="L136" s="150" t="s">
        <v>133</v>
      </c>
      <c r="M136" s="65"/>
      <c r="N136" s="150" t="str">
        <f aca="false">CONCATENATE(B136,J136)</f>
        <v>62R</v>
      </c>
      <c r="O136" s="150" t="str">
        <f aca="false">CONCATENATE(B136,J136,I136)</f>
        <v>62RBase</v>
      </c>
      <c r="P136" s="150"/>
      <c r="Q136" s="143" t="n">
        <f aca="false">+BA136</f>
        <v>910</v>
      </c>
      <c r="R136" s="152" t="n">
        <f aca="false">+Q136</f>
        <v>910</v>
      </c>
      <c r="S136" s="152"/>
      <c r="T136" s="146" t="n">
        <v>37147</v>
      </c>
      <c r="U136" s="146"/>
      <c r="V136" s="145" t="n">
        <v>910</v>
      </c>
      <c r="W136" s="146" t="n">
        <f aca="false">V136</f>
        <v>910</v>
      </c>
      <c r="X136" s="146" t="n">
        <f aca="false">W136</f>
        <v>910</v>
      </c>
      <c r="Y136" s="146" t="n">
        <f aca="false">X136</f>
        <v>910</v>
      </c>
      <c r="Z136" s="146" t="n">
        <f aca="false">Y136</f>
        <v>910</v>
      </c>
      <c r="AA136" s="146" t="n">
        <f aca="false">Z136</f>
        <v>910</v>
      </c>
      <c r="AB136" s="146" t="n">
        <f aca="false">AA136</f>
        <v>910</v>
      </c>
      <c r="AC136" s="146" t="n">
        <f aca="false">AB136</f>
        <v>910</v>
      </c>
      <c r="AD136" s="146" t="n">
        <f aca="false">AC136</f>
        <v>910</v>
      </c>
      <c r="AE136" s="146" t="n">
        <f aca="false">AD136</f>
        <v>910</v>
      </c>
      <c r="AF136" s="146" t="n">
        <f aca="false">AE136</f>
        <v>910</v>
      </c>
      <c r="AG136" s="146" t="n">
        <f aca="false">AF136</f>
        <v>910</v>
      </c>
      <c r="AH136" s="146" t="n">
        <f aca="false">AG136</f>
        <v>910</v>
      </c>
      <c r="AI136" s="146" t="n">
        <f aca="false">AH136</f>
        <v>910</v>
      </c>
      <c r="AJ136" s="146" t="n">
        <f aca="false">AI136</f>
        <v>910</v>
      </c>
      <c r="AK136" s="146" t="n">
        <f aca="false">AJ136</f>
        <v>910</v>
      </c>
      <c r="AL136" s="146" t="n">
        <f aca="false">AK136</f>
        <v>910</v>
      </c>
      <c r="AM136" s="146" t="n">
        <f aca="false">AL136</f>
        <v>910</v>
      </c>
      <c r="AN136" s="146" t="n">
        <f aca="false">AM136</f>
        <v>910</v>
      </c>
      <c r="AO136" s="146" t="n">
        <f aca="false">AN136</f>
        <v>910</v>
      </c>
      <c r="AP136" s="146" t="n">
        <f aca="false">AO136</f>
        <v>910</v>
      </c>
      <c r="AQ136" s="146" t="n">
        <f aca="false">AP136</f>
        <v>910</v>
      </c>
      <c r="AR136" s="146" t="n">
        <f aca="false">AQ136</f>
        <v>910</v>
      </c>
      <c r="AS136" s="146" t="n">
        <f aca="false">AR136</f>
        <v>910</v>
      </c>
      <c r="AT136" s="146" t="n">
        <f aca="false">AS136</f>
        <v>910</v>
      </c>
      <c r="AU136" s="146" t="n">
        <f aca="false">AT136</f>
        <v>910</v>
      </c>
      <c r="AV136" s="146" t="n">
        <f aca="false">AU136</f>
        <v>910</v>
      </c>
      <c r="AW136" s="146" t="n">
        <f aca="false">AV136</f>
        <v>910</v>
      </c>
      <c r="AX136" s="146" t="n">
        <f aca="false">AW136</f>
        <v>910</v>
      </c>
      <c r="AY136" s="146"/>
      <c r="AZ136" s="146" t="n">
        <f aca="false">SUM(V136:AX136)</f>
        <v>26390</v>
      </c>
      <c r="BA136" s="146" t="n">
        <f aca="false">+AZ136/29</f>
        <v>910</v>
      </c>
      <c r="BB136" s="146" t="n">
        <f aca="false">MAX(V136:AX136)</f>
        <v>910</v>
      </c>
      <c r="BC136" s="146"/>
      <c r="BD136" s="152"/>
      <c r="BE136" s="150"/>
      <c r="BF136" s="150"/>
      <c r="BG136" s="150"/>
      <c r="BH136" s="150"/>
      <c r="BI136" s="150"/>
      <c r="BJ136" s="150"/>
      <c r="BK136" s="150"/>
      <c r="BL136" s="150"/>
      <c r="BM136" s="153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  <c r="CI136" s="150"/>
      <c r="CJ136" s="150"/>
      <c r="CK136" s="150"/>
      <c r="CL136" s="150"/>
      <c r="CM136" s="150"/>
      <c r="CN136" s="150"/>
      <c r="CO136" s="150"/>
      <c r="CP136" s="150"/>
      <c r="CQ136" s="150"/>
      <c r="CR136" s="150"/>
      <c r="CS136" s="150"/>
      <c r="CT136" s="150"/>
      <c r="CU136" s="150"/>
      <c r="CV136" s="150"/>
      <c r="CW136" s="150"/>
      <c r="CX136" s="150"/>
      <c r="CY136" s="150"/>
      <c r="CZ136" s="150"/>
      <c r="DA136" s="150"/>
      <c r="DB136" s="150"/>
      <c r="DC136" s="150"/>
      <c r="DD136" s="150"/>
      <c r="DE136" s="150"/>
      <c r="DF136" s="150"/>
      <c r="DG136" s="150"/>
      <c r="DH136" s="150"/>
      <c r="DI136" s="150"/>
      <c r="DJ136" s="150"/>
      <c r="DK136" s="150"/>
      <c r="DL136" s="150"/>
      <c r="DM136" s="150"/>
      <c r="DN136" s="150"/>
      <c r="DO136" s="150"/>
      <c r="DP136" s="150"/>
      <c r="DQ136" s="150"/>
      <c r="DR136" s="150"/>
      <c r="DS136" s="150"/>
      <c r="DT136" s="150"/>
      <c r="DU136" s="150"/>
      <c r="DV136" s="150"/>
      <c r="DW136" s="150"/>
      <c r="DX136" s="150"/>
      <c r="DY136" s="150"/>
      <c r="DZ136" s="150"/>
      <c r="EA136" s="150"/>
      <c r="EB136" s="150"/>
      <c r="EC136" s="150"/>
      <c r="ED136" s="150"/>
      <c r="EE136" s="150"/>
      <c r="EF136" s="150"/>
      <c r="EG136" s="150"/>
      <c r="EH136" s="150"/>
      <c r="EI136" s="150"/>
      <c r="EJ136" s="150"/>
      <c r="EK136" s="150"/>
      <c r="EL136" s="150"/>
      <c r="EM136" s="150"/>
      <c r="EN136" s="150"/>
      <c r="EO136" s="150"/>
      <c r="EP136" s="150"/>
      <c r="EQ136" s="150"/>
      <c r="ER136" s="150"/>
      <c r="ES136" s="150"/>
      <c r="ET136" s="150"/>
      <c r="EU136" s="150"/>
      <c r="EV136" s="150"/>
      <c r="EW136" s="150"/>
      <c r="EX136" s="150"/>
      <c r="EY136" s="150"/>
      <c r="EZ136" s="150"/>
      <c r="FA136" s="150"/>
      <c r="FB136" s="150"/>
      <c r="FC136" s="150"/>
      <c r="FD136" s="150"/>
      <c r="FE136" s="150"/>
      <c r="FF136" s="150"/>
      <c r="FG136" s="150"/>
      <c r="FH136" s="150"/>
      <c r="FI136" s="150"/>
      <c r="FJ136" s="150"/>
      <c r="FK136" s="150"/>
      <c r="FL136" s="150"/>
      <c r="FM136" s="150"/>
      <c r="FN136" s="150"/>
      <c r="FO136" s="150"/>
      <c r="FP136" s="150"/>
      <c r="FQ136" s="150"/>
      <c r="FR136" s="150"/>
      <c r="FS136" s="150"/>
      <c r="FT136" s="150"/>
      <c r="FU136" s="150"/>
      <c r="FV136" s="150"/>
      <c r="FW136" s="150"/>
      <c r="FX136" s="150"/>
      <c r="FY136" s="150"/>
      <c r="FZ136" s="150"/>
      <c r="GA136" s="150"/>
      <c r="GB136" s="150"/>
      <c r="GC136" s="150"/>
      <c r="GD136" s="150"/>
      <c r="GE136" s="150"/>
      <c r="GF136" s="150"/>
      <c r="GG136" s="150"/>
      <c r="GH136" s="150"/>
      <c r="GI136" s="150"/>
      <c r="GJ136" s="150" t="n">
        <v>910</v>
      </c>
      <c r="GK136" s="150" t="s">
        <v>210</v>
      </c>
      <c r="GL136" s="150"/>
      <c r="GM136" s="150"/>
      <c r="GN136" s="150"/>
      <c r="GO136" s="150"/>
      <c r="GP136" s="150"/>
      <c r="GQ136" s="150"/>
      <c r="GR136" s="150"/>
      <c r="GS136" s="150"/>
      <c r="GT136" s="150"/>
      <c r="GU136" s="150"/>
      <c r="GV136" s="150"/>
      <c r="GW136" s="150"/>
      <c r="GX136" s="150"/>
      <c r="GY136" s="150"/>
      <c r="GZ136" s="150"/>
      <c r="HA136" s="150"/>
      <c r="HB136" s="150"/>
      <c r="HC136" s="150"/>
      <c r="HD136" s="150"/>
      <c r="HE136" s="150"/>
      <c r="HF136" s="154"/>
      <c r="HG136" s="150"/>
      <c r="HH136" s="154"/>
      <c r="HI136" s="150"/>
      <c r="HJ136" s="143" t="n">
        <f aca="false">SUM(BE136:HI136)-V136</f>
        <v>0</v>
      </c>
      <c r="HK136" s="152"/>
      <c r="HL136" s="150"/>
      <c r="HM136" s="150"/>
      <c r="HN136" s="150"/>
      <c r="HO136" s="150"/>
      <c r="HP136" s="150"/>
      <c r="HQ136" s="150"/>
      <c r="HR136" s="150"/>
      <c r="HS136" s="150"/>
      <c r="HT136" s="150"/>
      <c r="HU136" s="150"/>
      <c r="HV136" s="150"/>
      <c r="HW136" s="150"/>
      <c r="HX136" s="150"/>
      <c r="HY136" s="150"/>
      <c r="HZ136" s="150"/>
      <c r="IA136" s="150"/>
      <c r="IB136" s="150"/>
      <c r="IC136" s="150"/>
      <c r="ID136" s="150"/>
      <c r="IE136" s="150"/>
      <c r="IF136" s="150"/>
      <c r="IG136" s="150"/>
      <c r="IH136" s="150"/>
      <c r="II136" s="150"/>
      <c r="IJ136" s="150"/>
      <c r="IK136" s="150"/>
      <c r="IL136" s="150"/>
      <c r="IM136" s="150"/>
      <c r="IN136" s="150"/>
      <c r="IO136" s="150"/>
      <c r="IP136" s="150"/>
      <c r="IQ136" s="150"/>
      <c r="IR136" s="150"/>
      <c r="IS136" s="150"/>
      <c r="IT136" s="150"/>
      <c r="IU136" s="150"/>
      <c r="IV136" s="150"/>
      <c r="IW136" s="150"/>
    </row>
    <row r="137" customFormat="false" ht="15.75" hidden="false" customHeight="false" outlineLevel="0" collapsed="false">
      <c r="A137" s="150" t="s">
        <v>338</v>
      </c>
      <c r="B137" s="151" t="n">
        <v>78</v>
      </c>
      <c r="C137" s="150"/>
      <c r="D137" s="35" t="n">
        <v>30</v>
      </c>
      <c r="E137" s="150" t="n">
        <v>10</v>
      </c>
      <c r="F137" s="150" t="s">
        <v>181</v>
      </c>
      <c r="G137" s="150" t="s">
        <v>152</v>
      </c>
      <c r="H137" s="142" t="n">
        <v>36336</v>
      </c>
      <c r="I137" s="150" t="s">
        <v>131</v>
      </c>
      <c r="J137" s="150" t="s">
        <v>132</v>
      </c>
      <c r="K137" s="151"/>
      <c r="L137" s="150" t="s">
        <v>133</v>
      </c>
      <c r="M137" s="82"/>
      <c r="N137" s="150" t="str">
        <f aca="false">CONCATENATE(B137,J137)</f>
        <v>78R</v>
      </c>
      <c r="O137" s="150" t="str">
        <f aca="false">CONCATENATE(B137,J137,I137)</f>
        <v>78RBase</v>
      </c>
      <c r="P137" s="150"/>
      <c r="Q137" s="143" t="n">
        <f aca="false">+BA137</f>
        <v>1665</v>
      </c>
      <c r="R137" s="152" t="n">
        <f aca="false">+Q137</f>
        <v>1665</v>
      </c>
      <c r="S137" s="152"/>
      <c r="T137" s="146" t="n">
        <v>37147</v>
      </c>
      <c r="U137" s="146"/>
      <c r="V137" s="149" t="n">
        <v>1665</v>
      </c>
      <c r="W137" s="146" t="n">
        <f aca="false">V137</f>
        <v>1665</v>
      </c>
      <c r="X137" s="146" t="n">
        <f aca="false">W137</f>
        <v>1665</v>
      </c>
      <c r="Y137" s="146" t="n">
        <f aca="false">X137</f>
        <v>1665</v>
      </c>
      <c r="Z137" s="146" t="n">
        <f aca="false">Y137</f>
        <v>1665</v>
      </c>
      <c r="AA137" s="146" t="n">
        <f aca="false">Z137</f>
        <v>1665</v>
      </c>
      <c r="AB137" s="146" t="n">
        <f aca="false">AA137</f>
        <v>1665</v>
      </c>
      <c r="AC137" s="146" t="n">
        <f aca="false">AB137</f>
        <v>1665</v>
      </c>
      <c r="AD137" s="146" t="n">
        <f aca="false">AC137</f>
        <v>1665</v>
      </c>
      <c r="AE137" s="146" t="n">
        <f aca="false">AD137</f>
        <v>1665</v>
      </c>
      <c r="AF137" s="146" t="n">
        <f aca="false">AE137</f>
        <v>1665</v>
      </c>
      <c r="AG137" s="146" t="n">
        <f aca="false">AF137</f>
        <v>1665</v>
      </c>
      <c r="AH137" s="146" t="n">
        <f aca="false">AG137</f>
        <v>1665</v>
      </c>
      <c r="AI137" s="146" t="n">
        <f aca="false">AH137</f>
        <v>1665</v>
      </c>
      <c r="AJ137" s="146" t="n">
        <f aca="false">AI137</f>
        <v>1665</v>
      </c>
      <c r="AK137" s="146" t="n">
        <f aca="false">AJ137</f>
        <v>1665</v>
      </c>
      <c r="AL137" s="146" t="n">
        <f aca="false">AK137</f>
        <v>1665</v>
      </c>
      <c r="AM137" s="146" t="n">
        <f aca="false">AL137</f>
        <v>1665</v>
      </c>
      <c r="AN137" s="146" t="n">
        <f aca="false">AM137</f>
        <v>1665</v>
      </c>
      <c r="AO137" s="146" t="n">
        <f aca="false">AN137</f>
        <v>1665</v>
      </c>
      <c r="AP137" s="146" t="n">
        <f aca="false">AO137</f>
        <v>1665</v>
      </c>
      <c r="AQ137" s="146" t="n">
        <f aca="false">AP137</f>
        <v>1665</v>
      </c>
      <c r="AR137" s="146" t="n">
        <f aca="false">AQ137</f>
        <v>1665</v>
      </c>
      <c r="AS137" s="146" t="n">
        <f aca="false">AR137</f>
        <v>1665</v>
      </c>
      <c r="AT137" s="146" t="n">
        <f aca="false">AS137</f>
        <v>1665</v>
      </c>
      <c r="AU137" s="146" t="n">
        <f aca="false">AT137</f>
        <v>1665</v>
      </c>
      <c r="AV137" s="146" t="n">
        <f aca="false">AU137</f>
        <v>1665</v>
      </c>
      <c r="AW137" s="146" t="n">
        <f aca="false">AV137</f>
        <v>1665</v>
      </c>
      <c r="AX137" s="146" t="n">
        <f aca="false">AW137</f>
        <v>1665</v>
      </c>
      <c r="AY137" s="146"/>
      <c r="AZ137" s="146" t="n">
        <f aca="false">SUM(V137:AX137)</f>
        <v>48285</v>
      </c>
      <c r="BA137" s="146" t="n">
        <f aca="false">+AZ137/29</f>
        <v>1665</v>
      </c>
      <c r="BB137" s="146" t="n">
        <f aca="false">MAX(V137:AX137)</f>
        <v>1665</v>
      </c>
      <c r="BC137" s="146"/>
      <c r="BD137" s="152"/>
      <c r="BE137" s="150"/>
      <c r="BF137" s="150"/>
      <c r="BG137" s="150"/>
      <c r="BH137" s="150"/>
      <c r="BI137" s="150"/>
      <c r="BJ137" s="150"/>
      <c r="BK137" s="150"/>
      <c r="BL137" s="150"/>
      <c r="BM137" s="153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/>
      <c r="CN137" s="150"/>
      <c r="CO137" s="150"/>
      <c r="CP137" s="150"/>
      <c r="CQ137" s="150"/>
      <c r="CR137" s="150"/>
      <c r="CS137" s="150"/>
      <c r="CT137" s="150"/>
      <c r="CU137" s="150"/>
      <c r="CV137" s="150"/>
      <c r="CW137" s="150"/>
      <c r="CX137" s="150"/>
      <c r="CY137" s="150"/>
      <c r="CZ137" s="150"/>
      <c r="DA137" s="150"/>
      <c r="DB137" s="150"/>
      <c r="DC137" s="150"/>
      <c r="DD137" s="150"/>
      <c r="DE137" s="150"/>
      <c r="DF137" s="150"/>
      <c r="DG137" s="150"/>
      <c r="DH137" s="150"/>
      <c r="DI137" s="150"/>
      <c r="DJ137" s="150"/>
      <c r="DK137" s="150"/>
      <c r="DL137" s="150"/>
      <c r="DM137" s="150"/>
      <c r="DN137" s="150"/>
      <c r="DO137" s="150"/>
      <c r="DP137" s="150"/>
      <c r="DQ137" s="150"/>
      <c r="DR137" s="150"/>
      <c r="DS137" s="150"/>
      <c r="DT137" s="150"/>
      <c r="DU137" s="150"/>
      <c r="DV137" s="150"/>
      <c r="DW137" s="150"/>
      <c r="DX137" s="150"/>
      <c r="DY137" s="150"/>
      <c r="DZ137" s="150"/>
      <c r="EA137" s="150"/>
      <c r="EB137" s="150"/>
      <c r="EC137" s="150"/>
      <c r="ED137" s="150"/>
      <c r="EE137" s="150"/>
      <c r="EF137" s="150"/>
      <c r="EG137" s="150"/>
      <c r="EH137" s="150"/>
      <c r="EI137" s="150"/>
      <c r="EJ137" s="150"/>
      <c r="EK137" s="150"/>
      <c r="EL137" s="150"/>
      <c r="EM137" s="150"/>
      <c r="EN137" s="150"/>
      <c r="EO137" s="150"/>
      <c r="EP137" s="150"/>
      <c r="EQ137" s="150"/>
      <c r="ER137" s="150"/>
      <c r="ES137" s="150"/>
      <c r="ET137" s="150"/>
      <c r="EU137" s="150"/>
      <c r="EV137" s="150"/>
      <c r="EW137" s="150"/>
      <c r="EX137" s="150"/>
      <c r="EY137" s="150"/>
      <c r="EZ137" s="150"/>
      <c r="FA137" s="150"/>
      <c r="FB137" s="150"/>
      <c r="FC137" s="150"/>
      <c r="FD137" s="150"/>
      <c r="FE137" s="150"/>
      <c r="FF137" s="150"/>
      <c r="FG137" s="150"/>
      <c r="FH137" s="150"/>
      <c r="FI137" s="150"/>
      <c r="FJ137" s="150"/>
      <c r="FK137" s="150"/>
      <c r="FL137" s="150"/>
      <c r="FM137" s="150"/>
      <c r="FN137" s="150"/>
      <c r="FO137" s="150"/>
      <c r="FP137" s="150"/>
      <c r="FQ137" s="150"/>
      <c r="FR137" s="150"/>
      <c r="FS137" s="150"/>
      <c r="FT137" s="150"/>
      <c r="FU137" s="150"/>
      <c r="FV137" s="150"/>
      <c r="FW137" s="150"/>
      <c r="FX137" s="150"/>
      <c r="FY137" s="150"/>
      <c r="FZ137" s="150"/>
      <c r="GA137" s="150"/>
      <c r="GB137" s="150"/>
      <c r="GC137" s="150"/>
      <c r="GD137" s="150"/>
      <c r="GE137" s="150"/>
      <c r="GF137" s="150"/>
      <c r="GG137" s="150"/>
      <c r="GH137" s="150"/>
      <c r="GI137" s="150"/>
      <c r="GJ137" s="150" t="n">
        <v>1665</v>
      </c>
      <c r="GK137" s="150" t="s">
        <v>310</v>
      </c>
      <c r="GL137" s="150"/>
      <c r="GM137" s="150"/>
      <c r="GN137" s="150"/>
      <c r="GO137" s="150"/>
      <c r="GP137" s="150"/>
      <c r="GQ137" s="150"/>
      <c r="GR137" s="150"/>
      <c r="GS137" s="150"/>
      <c r="GT137" s="150"/>
      <c r="GU137" s="150"/>
      <c r="GV137" s="150"/>
      <c r="GW137" s="150"/>
      <c r="GX137" s="150"/>
      <c r="GY137" s="150"/>
      <c r="GZ137" s="150"/>
      <c r="HA137" s="150"/>
      <c r="HB137" s="150"/>
      <c r="HC137" s="150"/>
      <c r="HD137" s="150"/>
      <c r="HE137" s="150"/>
      <c r="HF137" s="154"/>
      <c r="HG137" s="150"/>
      <c r="HH137" s="154"/>
      <c r="HI137" s="150"/>
      <c r="HJ137" s="143" t="n">
        <f aca="false">SUM(BE137:HI137)-V137</f>
        <v>0</v>
      </c>
      <c r="HK137" s="152"/>
      <c r="HL137" s="150"/>
      <c r="HM137" s="150"/>
      <c r="HN137" s="150"/>
      <c r="HO137" s="150"/>
      <c r="HP137" s="150"/>
      <c r="HQ137" s="150"/>
      <c r="HR137" s="150"/>
      <c r="HS137" s="150"/>
      <c r="HT137" s="150"/>
      <c r="HU137" s="150"/>
      <c r="HV137" s="150"/>
      <c r="HW137" s="150"/>
      <c r="HX137" s="150"/>
      <c r="HY137" s="150"/>
      <c r="HZ137" s="150"/>
      <c r="IA137" s="150"/>
      <c r="IB137" s="150"/>
      <c r="IC137" s="150"/>
      <c r="ID137" s="150"/>
      <c r="IE137" s="150"/>
      <c r="IF137" s="150"/>
      <c r="IG137" s="150"/>
      <c r="IH137" s="150"/>
      <c r="II137" s="150"/>
      <c r="IJ137" s="150"/>
      <c r="IK137" s="150"/>
      <c r="IL137" s="150"/>
      <c r="IM137" s="150"/>
      <c r="IN137" s="150"/>
      <c r="IO137" s="150"/>
      <c r="IP137" s="150"/>
      <c r="IQ137" s="150"/>
      <c r="IR137" s="150"/>
      <c r="IS137" s="150"/>
      <c r="IT137" s="150"/>
      <c r="IU137" s="150"/>
      <c r="IV137" s="150"/>
      <c r="IW137" s="150"/>
    </row>
    <row r="138" customFormat="false" ht="15.75" hidden="false" customHeight="false" outlineLevel="0" collapsed="false">
      <c r="A138" s="150" t="s">
        <v>338</v>
      </c>
      <c r="B138" s="151" t="n">
        <v>78</v>
      </c>
      <c r="C138" s="150"/>
      <c r="D138" s="35" t="n">
        <v>30</v>
      </c>
      <c r="E138" s="150" t="n">
        <v>10</v>
      </c>
      <c r="F138" s="150" t="s">
        <v>134</v>
      </c>
      <c r="G138" s="150" t="s">
        <v>152</v>
      </c>
      <c r="H138" s="142" t="n">
        <v>36336</v>
      </c>
      <c r="I138" s="150" t="s">
        <v>131</v>
      </c>
      <c r="J138" s="150" t="s">
        <v>132</v>
      </c>
      <c r="K138" s="151"/>
      <c r="L138" s="150" t="s">
        <v>133</v>
      </c>
      <c r="M138" s="82"/>
      <c r="N138" s="150" t="str">
        <f aca="false">CONCATENATE(B138,J138)</f>
        <v>78R</v>
      </c>
      <c r="O138" s="150" t="str">
        <f aca="false">CONCATENATE(B138,J138,I138)</f>
        <v>78RBase</v>
      </c>
      <c r="P138" s="150"/>
      <c r="Q138" s="143" t="n">
        <f aca="false">+BA138</f>
        <v>1520</v>
      </c>
      <c r="R138" s="152" t="n">
        <f aca="false">+Q138</f>
        <v>1520</v>
      </c>
      <c r="S138" s="152"/>
      <c r="T138" s="146" t="n">
        <v>37147</v>
      </c>
      <c r="U138" s="146"/>
      <c r="V138" s="149" t="n">
        <v>1520</v>
      </c>
      <c r="W138" s="146" t="n">
        <f aca="false">V138</f>
        <v>1520</v>
      </c>
      <c r="X138" s="146" t="n">
        <f aca="false">W138</f>
        <v>1520</v>
      </c>
      <c r="Y138" s="146" t="n">
        <f aca="false">X138</f>
        <v>1520</v>
      </c>
      <c r="Z138" s="146" t="n">
        <f aca="false">Y138</f>
        <v>1520</v>
      </c>
      <c r="AA138" s="146" t="n">
        <f aca="false">Z138</f>
        <v>1520</v>
      </c>
      <c r="AB138" s="146" t="n">
        <f aca="false">AA138</f>
        <v>1520</v>
      </c>
      <c r="AC138" s="146" t="n">
        <f aca="false">AB138</f>
        <v>1520</v>
      </c>
      <c r="AD138" s="146" t="n">
        <f aca="false">AC138</f>
        <v>1520</v>
      </c>
      <c r="AE138" s="146" t="n">
        <f aca="false">AD138</f>
        <v>1520</v>
      </c>
      <c r="AF138" s="146" t="n">
        <f aca="false">AE138</f>
        <v>1520</v>
      </c>
      <c r="AG138" s="146" t="n">
        <f aca="false">AF138</f>
        <v>1520</v>
      </c>
      <c r="AH138" s="146" t="n">
        <f aca="false">AG138</f>
        <v>1520</v>
      </c>
      <c r="AI138" s="146" t="n">
        <f aca="false">AH138</f>
        <v>1520</v>
      </c>
      <c r="AJ138" s="146" t="n">
        <f aca="false">AI138</f>
        <v>1520</v>
      </c>
      <c r="AK138" s="146" t="n">
        <f aca="false">AJ138</f>
        <v>1520</v>
      </c>
      <c r="AL138" s="146" t="n">
        <f aca="false">AK138</f>
        <v>1520</v>
      </c>
      <c r="AM138" s="146" t="n">
        <f aca="false">AL138</f>
        <v>1520</v>
      </c>
      <c r="AN138" s="146" t="n">
        <f aca="false">AM138</f>
        <v>1520</v>
      </c>
      <c r="AO138" s="146" t="n">
        <f aca="false">AN138</f>
        <v>1520</v>
      </c>
      <c r="AP138" s="146" t="n">
        <f aca="false">AO138</f>
        <v>1520</v>
      </c>
      <c r="AQ138" s="146" t="n">
        <f aca="false">AP138</f>
        <v>1520</v>
      </c>
      <c r="AR138" s="146" t="n">
        <f aca="false">AQ138</f>
        <v>1520</v>
      </c>
      <c r="AS138" s="146" t="n">
        <f aca="false">AR138</f>
        <v>1520</v>
      </c>
      <c r="AT138" s="146" t="n">
        <f aca="false">AS138</f>
        <v>1520</v>
      </c>
      <c r="AU138" s="146" t="n">
        <f aca="false">AT138</f>
        <v>1520</v>
      </c>
      <c r="AV138" s="146" t="n">
        <f aca="false">AU138</f>
        <v>1520</v>
      </c>
      <c r="AW138" s="146" t="n">
        <f aca="false">AV138</f>
        <v>1520</v>
      </c>
      <c r="AX138" s="146" t="n">
        <f aca="false">AW138</f>
        <v>1520</v>
      </c>
      <c r="AY138" s="146"/>
      <c r="AZ138" s="146" t="n">
        <f aca="false">SUM(V138:AX138)</f>
        <v>44080</v>
      </c>
      <c r="BA138" s="146" t="n">
        <f aca="false">+AZ138/29</f>
        <v>1520</v>
      </c>
      <c r="BB138" s="146" t="n">
        <f aca="false">MAX(V138:AX138)</f>
        <v>1520</v>
      </c>
      <c r="BC138" s="146"/>
      <c r="BD138" s="152"/>
      <c r="BE138" s="150"/>
      <c r="BF138" s="150"/>
      <c r="BG138" s="150"/>
      <c r="BH138" s="150"/>
      <c r="BI138" s="150"/>
      <c r="BJ138" s="150"/>
      <c r="BK138" s="150"/>
      <c r="BL138" s="150"/>
      <c r="BM138" s="153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/>
      <c r="CN138" s="150"/>
      <c r="CO138" s="150"/>
      <c r="CP138" s="150"/>
      <c r="CQ138" s="150"/>
      <c r="CR138" s="150"/>
      <c r="CS138" s="150"/>
      <c r="CT138" s="150"/>
      <c r="CU138" s="150" t="s">
        <v>300</v>
      </c>
      <c r="CV138" s="150"/>
      <c r="CW138" s="150"/>
      <c r="CX138" s="150"/>
      <c r="CY138" s="150"/>
      <c r="CZ138" s="150"/>
      <c r="DA138" s="150"/>
      <c r="DB138" s="150"/>
      <c r="DC138" s="150"/>
      <c r="DD138" s="150"/>
      <c r="DE138" s="150"/>
      <c r="DF138" s="150"/>
      <c r="DG138" s="150"/>
      <c r="DH138" s="150"/>
      <c r="DI138" s="150"/>
      <c r="DJ138" s="150"/>
      <c r="DK138" s="150"/>
      <c r="DL138" s="150"/>
      <c r="DM138" s="150"/>
      <c r="DN138" s="150"/>
      <c r="DO138" s="150"/>
      <c r="DP138" s="150"/>
      <c r="DQ138" s="150"/>
      <c r="DR138" s="150"/>
      <c r="DS138" s="150"/>
      <c r="DT138" s="150"/>
      <c r="DU138" s="150"/>
      <c r="DV138" s="150"/>
      <c r="DW138" s="150"/>
      <c r="DX138" s="150"/>
      <c r="DY138" s="150"/>
      <c r="DZ138" s="150"/>
      <c r="EA138" s="150"/>
      <c r="EB138" s="150"/>
      <c r="EC138" s="150"/>
      <c r="ED138" s="150"/>
      <c r="EE138" s="150"/>
      <c r="EF138" s="150"/>
      <c r="EG138" s="150"/>
      <c r="EH138" s="150"/>
      <c r="EI138" s="150"/>
      <c r="EJ138" s="150"/>
      <c r="EK138" s="150"/>
      <c r="EL138" s="150"/>
      <c r="EM138" s="150"/>
      <c r="EN138" s="150"/>
      <c r="EO138" s="150"/>
      <c r="EP138" s="150"/>
      <c r="EQ138" s="150"/>
      <c r="ER138" s="150"/>
      <c r="ES138" s="150"/>
      <c r="ET138" s="150"/>
      <c r="EU138" s="150"/>
      <c r="EV138" s="150"/>
      <c r="EW138" s="150"/>
      <c r="EX138" s="150"/>
      <c r="EY138" s="150"/>
      <c r="EZ138" s="150"/>
      <c r="FA138" s="150"/>
      <c r="FB138" s="150"/>
      <c r="FC138" s="150"/>
      <c r="FD138" s="150"/>
      <c r="FE138" s="150"/>
      <c r="FF138" s="150"/>
      <c r="FG138" s="150"/>
      <c r="FH138" s="150"/>
      <c r="FI138" s="150"/>
      <c r="FJ138" s="150"/>
      <c r="FK138" s="150"/>
      <c r="FL138" s="150"/>
      <c r="FM138" s="150"/>
      <c r="FN138" s="150"/>
      <c r="FO138" s="150"/>
      <c r="FP138" s="150"/>
      <c r="FQ138" s="150"/>
      <c r="FR138" s="150"/>
      <c r="FS138" s="150"/>
      <c r="FT138" s="150"/>
      <c r="FU138" s="150"/>
      <c r="FV138" s="150"/>
      <c r="FW138" s="150"/>
      <c r="FX138" s="150"/>
      <c r="FY138" s="150"/>
      <c r="FZ138" s="150"/>
      <c r="GA138" s="150"/>
      <c r="GB138" s="150"/>
      <c r="GC138" s="150"/>
      <c r="GD138" s="150"/>
      <c r="GE138" s="150"/>
      <c r="GF138" s="150"/>
      <c r="GG138" s="150"/>
      <c r="GH138" s="150" t="n">
        <v>0</v>
      </c>
      <c r="GI138" s="150"/>
      <c r="GJ138" s="150" t="n">
        <v>1520</v>
      </c>
      <c r="GK138" s="150" t="s">
        <v>209</v>
      </c>
      <c r="GL138" s="150"/>
      <c r="GM138" s="150"/>
      <c r="GN138" s="150"/>
      <c r="GO138" s="150"/>
      <c r="GP138" s="150"/>
      <c r="GQ138" s="150"/>
      <c r="GR138" s="150"/>
      <c r="GS138" s="150"/>
      <c r="GT138" s="150"/>
      <c r="GU138" s="150"/>
      <c r="GV138" s="150"/>
      <c r="GW138" s="150"/>
      <c r="GX138" s="150"/>
      <c r="GY138" s="150"/>
      <c r="GZ138" s="150"/>
      <c r="HA138" s="150"/>
      <c r="HB138" s="150"/>
      <c r="HC138" s="150"/>
      <c r="HD138" s="150"/>
      <c r="HE138" s="150"/>
      <c r="HF138" s="154"/>
      <c r="HG138" s="150"/>
      <c r="HH138" s="154"/>
      <c r="HI138" s="150"/>
      <c r="HJ138" s="143" t="n">
        <f aca="false">SUM(BE138:HI138)-V138</f>
        <v>0</v>
      </c>
      <c r="HK138" s="152"/>
      <c r="HL138" s="150"/>
      <c r="HM138" s="150"/>
      <c r="HN138" s="150"/>
      <c r="HO138" s="150"/>
      <c r="HP138" s="150"/>
      <c r="HQ138" s="150"/>
      <c r="HR138" s="150"/>
      <c r="HS138" s="150"/>
      <c r="HT138" s="150"/>
      <c r="HU138" s="150"/>
      <c r="HV138" s="150"/>
      <c r="HW138" s="150"/>
      <c r="HX138" s="150"/>
      <c r="HY138" s="150"/>
      <c r="HZ138" s="150"/>
      <c r="IA138" s="150"/>
      <c r="IB138" s="150"/>
      <c r="IC138" s="150"/>
      <c r="ID138" s="150"/>
      <c r="IE138" s="150"/>
      <c r="IF138" s="150"/>
      <c r="IG138" s="150"/>
      <c r="IH138" s="150"/>
      <c r="II138" s="150"/>
      <c r="IJ138" s="150"/>
      <c r="IK138" s="150"/>
      <c r="IL138" s="150"/>
      <c r="IM138" s="150"/>
      <c r="IN138" s="150"/>
      <c r="IO138" s="150"/>
      <c r="IP138" s="150"/>
      <c r="IQ138" s="150"/>
      <c r="IR138" s="150"/>
      <c r="IS138" s="150"/>
      <c r="IT138" s="150"/>
      <c r="IU138" s="150"/>
      <c r="IV138" s="150"/>
      <c r="IW138" s="150"/>
    </row>
    <row r="139" customFormat="false" ht="15.75" hidden="false" customHeight="false" outlineLevel="0" collapsed="false">
      <c r="A139" s="35" t="s">
        <v>338</v>
      </c>
      <c r="B139" s="34" t="n">
        <v>78</v>
      </c>
      <c r="C139" s="35"/>
      <c r="D139" s="35" t="n">
        <v>30</v>
      </c>
      <c r="E139" s="35" t="n">
        <v>10</v>
      </c>
      <c r="F139" s="35" t="s">
        <v>326</v>
      </c>
      <c r="G139" s="35" t="s">
        <v>152</v>
      </c>
      <c r="H139" s="166"/>
      <c r="I139" s="35" t="s">
        <v>131</v>
      </c>
      <c r="J139" s="35" t="s">
        <v>132</v>
      </c>
      <c r="K139" s="34"/>
      <c r="L139" s="35" t="s">
        <v>133</v>
      </c>
      <c r="M139" s="45"/>
      <c r="N139" s="35" t="str">
        <f aca="false">CONCATENATE(B139,J139)</f>
        <v>78R</v>
      </c>
      <c r="O139" s="35" t="str">
        <f aca="false">CONCATENATE(B139,J139,I139)</f>
        <v>78RBase</v>
      </c>
      <c r="P139" s="35"/>
      <c r="Q139" s="167" t="n">
        <f aca="false">+BA139</f>
        <v>15000</v>
      </c>
      <c r="R139" s="168" t="n">
        <f aca="false">+Q139</f>
        <v>15000</v>
      </c>
      <c r="S139" s="168"/>
      <c r="T139" s="169" t="n">
        <v>37147</v>
      </c>
      <c r="U139" s="169"/>
      <c r="V139" s="170" t="n">
        <v>15000</v>
      </c>
      <c r="W139" s="169" t="n">
        <f aca="false">V139</f>
        <v>15000</v>
      </c>
      <c r="X139" s="169" t="n">
        <f aca="false">W139</f>
        <v>15000</v>
      </c>
      <c r="Y139" s="169" t="n">
        <f aca="false">X139</f>
        <v>15000</v>
      </c>
      <c r="Z139" s="169" t="n">
        <f aca="false">Y139</f>
        <v>15000</v>
      </c>
      <c r="AA139" s="169" t="n">
        <f aca="false">Z139</f>
        <v>15000</v>
      </c>
      <c r="AB139" s="169" t="n">
        <f aca="false">AA139</f>
        <v>15000</v>
      </c>
      <c r="AC139" s="169" t="n">
        <f aca="false">AB139</f>
        <v>15000</v>
      </c>
      <c r="AD139" s="169" t="n">
        <f aca="false">AC139</f>
        <v>15000</v>
      </c>
      <c r="AE139" s="169" t="n">
        <f aca="false">AD139</f>
        <v>15000</v>
      </c>
      <c r="AF139" s="169" t="n">
        <f aca="false">AE139</f>
        <v>15000</v>
      </c>
      <c r="AG139" s="169" t="n">
        <f aca="false">AF139</f>
        <v>15000</v>
      </c>
      <c r="AH139" s="169" t="n">
        <f aca="false">AG139</f>
        <v>15000</v>
      </c>
      <c r="AI139" s="169" t="n">
        <f aca="false">AH139</f>
        <v>15000</v>
      </c>
      <c r="AJ139" s="169" t="n">
        <f aca="false">AI139</f>
        <v>15000</v>
      </c>
      <c r="AK139" s="169" t="n">
        <f aca="false">AJ139</f>
        <v>15000</v>
      </c>
      <c r="AL139" s="169" t="n">
        <f aca="false">AK139</f>
        <v>15000</v>
      </c>
      <c r="AM139" s="169" t="n">
        <f aca="false">AL139</f>
        <v>15000</v>
      </c>
      <c r="AN139" s="169" t="n">
        <f aca="false">AM139</f>
        <v>15000</v>
      </c>
      <c r="AO139" s="169" t="n">
        <f aca="false">AN139</f>
        <v>15000</v>
      </c>
      <c r="AP139" s="169" t="n">
        <f aca="false">AO139</f>
        <v>15000</v>
      </c>
      <c r="AQ139" s="169" t="n">
        <f aca="false">AP139</f>
        <v>15000</v>
      </c>
      <c r="AR139" s="169" t="n">
        <f aca="false">AQ139</f>
        <v>15000</v>
      </c>
      <c r="AS139" s="169" t="n">
        <f aca="false">AR139</f>
        <v>15000</v>
      </c>
      <c r="AT139" s="169" t="n">
        <f aca="false">AS139</f>
        <v>15000</v>
      </c>
      <c r="AU139" s="169" t="n">
        <f aca="false">AT139</f>
        <v>15000</v>
      </c>
      <c r="AV139" s="169" t="n">
        <f aca="false">AU139</f>
        <v>15000</v>
      </c>
      <c r="AW139" s="169" t="n">
        <f aca="false">AV139</f>
        <v>15000</v>
      </c>
      <c r="AX139" s="169" t="n">
        <f aca="false">AW139</f>
        <v>15000</v>
      </c>
      <c r="AY139" s="169"/>
      <c r="AZ139" s="169" t="n">
        <f aca="false">SUM(V139:AX139)</f>
        <v>435000</v>
      </c>
      <c r="BA139" s="169" t="n">
        <f aca="false">+AZ139/29</f>
        <v>15000</v>
      </c>
      <c r="BB139" s="169" t="n">
        <f aca="false">MAX(V139:AX139)</f>
        <v>15000</v>
      </c>
      <c r="BC139" s="169"/>
      <c r="BD139" s="168"/>
      <c r="BE139" s="35"/>
      <c r="BF139" s="35"/>
      <c r="BG139" s="35"/>
      <c r="BH139" s="35"/>
      <c r="BI139" s="35"/>
      <c r="BJ139" s="35"/>
      <c r="BK139" s="35"/>
      <c r="BL139" s="35"/>
      <c r="BM139" s="171"/>
      <c r="BN139" s="35"/>
      <c r="BO139" s="35"/>
      <c r="BP139" s="35"/>
      <c r="BQ139" s="35"/>
      <c r="BR139" s="35" t="n">
        <v>0</v>
      </c>
      <c r="BS139" s="35"/>
      <c r="BT139" s="35"/>
      <c r="BU139" s="35" t="s">
        <v>339</v>
      </c>
      <c r="BV139" s="35"/>
      <c r="BW139" s="35" t="s">
        <v>340</v>
      </c>
      <c r="BX139" s="35"/>
      <c r="BY139" s="35"/>
      <c r="BZ139" s="35"/>
      <c r="CA139" s="35"/>
      <c r="CB139" s="35"/>
      <c r="CC139" s="35"/>
      <c r="CD139" s="35"/>
      <c r="CE139" s="35"/>
      <c r="CF139" s="35" t="n">
        <v>0</v>
      </c>
      <c r="CG139" s="35" t="s">
        <v>341</v>
      </c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 t="n">
        <v>7314</v>
      </c>
      <c r="EG139" s="35" t="s">
        <v>342</v>
      </c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 t="n">
        <v>0</v>
      </c>
      <c r="GI139" s="35"/>
      <c r="GJ139" s="35" t="n">
        <v>7686</v>
      </c>
      <c r="GK139" s="35" t="s">
        <v>215</v>
      </c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172"/>
      <c r="HG139" s="35"/>
      <c r="HH139" s="172"/>
      <c r="HI139" s="35"/>
      <c r="HJ139" s="167" t="n">
        <f aca="false">SUM(BE139:HI139)-V139</f>
        <v>0</v>
      </c>
      <c r="HK139" s="168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</row>
    <row r="140" customFormat="false" ht="15.75" hidden="false" customHeight="false" outlineLevel="0" collapsed="false">
      <c r="A140" s="150" t="s">
        <v>338</v>
      </c>
      <c r="B140" s="151" t="n">
        <v>78</v>
      </c>
      <c r="C140" s="150"/>
      <c r="D140" s="35" t="n">
        <v>30</v>
      </c>
      <c r="E140" s="150" t="n">
        <v>10</v>
      </c>
      <c r="F140" s="150" t="s">
        <v>343</v>
      </c>
      <c r="G140" s="150" t="s">
        <v>152</v>
      </c>
      <c r="H140" s="142" t="n">
        <v>36336</v>
      </c>
      <c r="I140" s="150" t="s">
        <v>131</v>
      </c>
      <c r="J140" s="150" t="s">
        <v>132</v>
      </c>
      <c r="K140" s="151"/>
      <c r="L140" s="150" t="s">
        <v>133</v>
      </c>
      <c r="M140" s="65"/>
      <c r="N140" s="150" t="str">
        <f aca="false">CONCATENATE(B140,J140)</f>
        <v>78R</v>
      </c>
      <c r="O140" s="150" t="str">
        <f aca="false">CONCATENATE(B140,J140,I140)</f>
        <v>78RBase</v>
      </c>
      <c r="P140" s="150"/>
      <c r="Q140" s="143" t="n">
        <f aca="false">+BA140</f>
        <v>0</v>
      </c>
      <c r="R140" s="152" t="n">
        <f aca="false">+Q140</f>
        <v>0</v>
      </c>
      <c r="S140" s="152"/>
      <c r="T140" s="146" t="n">
        <v>37147</v>
      </c>
      <c r="U140" s="146"/>
      <c r="V140" s="145" t="n">
        <v>0</v>
      </c>
      <c r="W140" s="146" t="n">
        <f aca="false">V140</f>
        <v>0</v>
      </c>
      <c r="X140" s="146" t="n">
        <f aca="false">W140</f>
        <v>0</v>
      </c>
      <c r="Y140" s="146" t="n">
        <f aca="false">X140</f>
        <v>0</v>
      </c>
      <c r="Z140" s="146" t="n">
        <f aca="false">Y140</f>
        <v>0</v>
      </c>
      <c r="AA140" s="146" t="n">
        <f aca="false">Z140</f>
        <v>0</v>
      </c>
      <c r="AB140" s="146" t="n">
        <f aca="false">AA140</f>
        <v>0</v>
      </c>
      <c r="AC140" s="146" t="n">
        <f aca="false">AB140</f>
        <v>0</v>
      </c>
      <c r="AD140" s="146" t="n">
        <f aca="false">AC140</f>
        <v>0</v>
      </c>
      <c r="AE140" s="146" t="n">
        <f aca="false">AD140</f>
        <v>0</v>
      </c>
      <c r="AF140" s="146" t="n">
        <f aca="false">AE140</f>
        <v>0</v>
      </c>
      <c r="AG140" s="146" t="n">
        <f aca="false">AF140</f>
        <v>0</v>
      </c>
      <c r="AH140" s="146" t="n">
        <f aca="false">AG140</f>
        <v>0</v>
      </c>
      <c r="AI140" s="146" t="n">
        <f aca="false">AH140</f>
        <v>0</v>
      </c>
      <c r="AJ140" s="146" t="n">
        <f aca="false">AI140</f>
        <v>0</v>
      </c>
      <c r="AK140" s="146" t="n">
        <f aca="false">AJ140</f>
        <v>0</v>
      </c>
      <c r="AL140" s="146" t="n">
        <f aca="false">AK140</f>
        <v>0</v>
      </c>
      <c r="AM140" s="146" t="n">
        <f aca="false">AL140</f>
        <v>0</v>
      </c>
      <c r="AN140" s="146" t="n">
        <f aca="false">AM140</f>
        <v>0</v>
      </c>
      <c r="AO140" s="146" t="n">
        <f aca="false">AN140</f>
        <v>0</v>
      </c>
      <c r="AP140" s="146" t="n">
        <f aca="false">AO140</f>
        <v>0</v>
      </c>
      <c r="AQ140" s="146" t="n">
        <f aca="false">AP140</f>
        <v>0</v>
      </c>
      <c r="AR140" s="146" t="n">
        <f aca="false">AQ140</f>
        <v>0</v>
      </c>
      <c r="AS140" s="146" t="n">
        <f aca="false">AR140</f>
        <v>0</v>
      </c>
      <c r="AT140" s="146" t="n">
        <f aca="false">AS140</f>
        <v>0</v>
      </c>
      <c r="AU140" s="146" t="n">
        <f aca="false">AT140</f>
        <v>0</v>
      </c>
      <c r="AV140" s="146" t="n">
        <f aca="false">AU140</f>
        <v>0</v>
      </c>
      <c r="AW140" s="146" t="n">
        <f aca="false">AV140</f>
        <v>0</v>
      </c>
      <c r="AX140" s="146" t="n">
        <f aca="false">AW140</f>
        <v>0</v>
      </c>
      <c r="AY140" s="146"/>
      <c r="AZ140" s="146" t="n">
        <f aca="false">SUM(V140:AX140)</f>
        <v>0</v>
      </c>
      <c r="BA140" s="146" t="n">
        <f aca="false">+AZ140/29</f>
        <v>0</v>
      </c>
      <c r="BB140" s="146" t="n">
        <f aca="false">MAX(V140:AX140)</f>
        <v>0</v>
      </c>
      <c r="BC140" s="146"/>
      <c r="BD140" s="152"/>
      <c r="BE140" s="150"/>
      <c r="BF140" s="150"/>
      <c r="BG140" s="150"/>
      <c r="BH140" s="150"/>
      <c r="BI140" s="150"/>
      <c r="BJ140" s="150"/>
      <c r="BK140" s="150"/>
      <c r="BL140" s="150"/>
      <c r="BM140" s="153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 t="s">
        <v>344</v>
      </c>
      <c r="CH140" s="150"/>
      <c r="CI140" s="150"/>
      <c r="CJ140" s="150"/>
      <c r="CK140" s="150"/>
      <c r="CL140" s="150"/>
      <c r="CM140" s="150"/>
      <c r="CN140" s="150"/>
      <c r="CO140" s="150"/>
      <c r="CP140" s="150"/>
      <c r="CQ140" s="150"/>
      <c r="CR140" s="150"/>
      <c r="CS140" s="150"/>
      <c r="CT140" s="150"/>
      <c r="CU140" s="150"/>
      <c r="CV140" s="150"/>
      <c r="CW140" s="150"/>
      <c r="CX140" s="150"/>
      <c r="CY140" s="150"/>
      <c r="CZ140" s="150"/>
      <c r="DA140" s="150"/>
      <c r="DB140" s="150"/>
      <c r="DC140" s="150"/>
      <c r="DD140" s="150"/>
      <c r="DE140" s="150"/>
      <c r="DF140" s="150"/>
      <c r="DG140" s="150"/>
      <c r="DH140" s="150"/>
      <c r="DI140" s="150"/>
      <c r="DJ140" s="150"/>
      <c r="DK140" s="150"/>
      <c r="DL140" s="150"/>
      <c r="DM140" s="150"/>
      <c r="DN140" s="150"/>
      <c r="DO140" s="150"/>
      <c r="DP140" s="150"/>
      <c r="DQ140" s="150"/>
      <c r="DR140" s="150"/>
      <c r="DS140" s="150"/>
      <c r="DT140" s="150"/>
      <c r="DU140" s="150"/>
      <c r="DV140" s="150"/>
      <c r="DW140" s="150"/>
      <c r="DX140" s="150"/>
      <c r="DY140" s="150"/>
      <c r="DZ140" s="150"/>
      <c r="EA140" s="150"/>
      <c r="EB140" s="150"/>
      <c r="EC140" s="150"/>
      <c r="ED140" s="150"/>
      <c r="EE140" s="150"/>
      <c r="EF140" s="150"/>
      <c r="EG140" s="150"/>
      <c r="EH140" s="150"/>
      <c r="EI140" s="150"/>
      <c r="EJ140" s="150"/>
      <c r="EK140" s="150"/>
      <c r="EL140" s="150"/>
      <c r="EM140" s="150"/>
      <c r="EN140" s="150"/>
      <c r="EO140" s="150"/>
      <c r="EP140" s="150"/>
      <c r="EQ140" s="150"/>
      <c r="ER140" s="150"/>
      <c r="ES140" s="150"/>
      <c r="ET140" s="150"/>
      <c r="EU140" s="150"/>
      <c r="EV140" s="150"/>
      <c r="EW140" s="150"/>
      <c r="EX140" s="150"/>
      <c r="EY140" s="150"/>
      <c r="EZ140" s="150"/>
      <c r="FA140" s="150"/>
      <c r="FB140" s="150"/>
      <c r="FC140" s="150"/>
      <c r="FD140" s="150"/>
      <c r="FE140" s="150"/>
      <c r="FF140" s="150"/>
      <c r="FG140" s="150"/>
      <c r="FH140" s="150"/>
      <c r="FI140" s="150"/>
      <c r="FJ140" s="150"/>
      <c r="FK140" s="150"/>
      <c r="FL140" s="150"/>
      <c r="FM140" s="150"/>
      <c r="FN140" s="150"/>
      <c r="FO140" s="150"/>
      <c r="FP140" s="150"/>
      <c r="FQ140" s="150"/>
      <c r="FR140" s="150"/>
      <c r="FS140" s="150"/>
      <c r="FT140" s="150"/>
      <c r="FU140" s="150"/>
      <c r="FV140" s="150"/>
      <c r="FW140" s="150"/>
      <c r="FX140" s="150"/>
      <c r="FY140" s="150"/>
      <c r="FZ140" s="150"/>
      <c r="GA140" s="150"/>
      <c r="GB140" s="150"/>
      <c r="GC140" s="150"/>
      <c r="GD140" s="150"/>
      <c r="GE140" s="150"/>
      <c r="GF140" s="150"/>
      <c r="GG140" s="173"/>
      <c r="GH140" s="150"/>
      <c r="GI140" s="150"/>
      <c r="GJ140" s="150"/>
      <c r="GK140" s="150"/>
      <c r="GL140" s="150"/>
      <c r="GM140" s="150"/>
      <c r="GN140" s="150"/>
      <c r="GO140" s="150"/>
      <c r="GP140" s="150"/>
      <c r="GQ140" s="150"/>
      <c r="GR140" s="150"/>
      <c r="GS140" s="150"/>
      <c r="GT140" s="150"/>
      <c r="GU140" s="150"/>
      <c r="GV140" s="150"/>
      <c r="GW140" s="150"/>
      <c r="GX140" s="150"/>
      <c r="GY140" s="150"/>
      <c r="GZ140" s="150"/>
      <c r="HA140" s="150"/>
      <c r="HB140" s="150"/>
      <c r="HC140" s="150"/>
      <c r="HD140" s="150"/>
      <c r="HE140" s="150"/>
      <c r="HF140" s="154"/>
      <c r="HG140" s="150"/>
      <c r="HH140" s="154"/>
      <c r="HI140" s="150"/>
      <c r="HJ140" s="143" t="n">
        <f aca="false">SUM(BE140:HI140)-V140</f>
        <v>0</v>
      </c>
      <c r="HK140" s="152"/>
      <c r="HL140" s="150"/>
      <c r="HM140" s="150"/>
      <c r="HN140" s="150"/>
      <c r="HO140" s="150"/>
      <c r="HP140" s="150"/>
      <c r="HQ140" s="150"/>
      <c r="HR140" s="150"/>
      <c r="HS140" s="150"/>
      <c r="HT140" s="150"/>
      <c r="HU140" s="150"/>
      <c r="HV140" s="150"/>
      <c r="HW140" s="150"/>
      <c r="HX140" s="150"/>
      <c r="HY140" s="150"/>
      <c r="HZ140" s="150"/>
      <c r="IA140" s="150"/>
      <c r="IB140" s="150"/>
      <c r="IC140" s="150"/>
      <c r="ID140" s="150"/>
      <c r="IE140" s="150"/>
      <c r="IF140" s="150"/>
      <c r="IG140" s="150"/>
      <c r="IH140" s="150"/>
      <c r="II140" s="150"/>
      <c r="IJ140" s="150"/>
      <c r="IK140" s="150"/>
      <c r="IL140" s="150"/>
      <c r="IM140" s="150"/>
      <c r="IN140" s="150"/>
      <c r="IO140" s="150"/>
      <c r="IP140" s="150"/>
      <c r="IQ140" s="150"/>
      <c r="IR140" s="150"/>
      <c r="IS140" s="150"/>
      <c r="IT140" s="150"/>
      <c r="IU140" s="150"/>
      <c r="IV140" s="150"/>
      <c r="IW140" s="150"/>
    </row>
    <row r="141" customFormat="false" ht="15.75" hidden="false" customHeight="false" outlineLevel="0" collapsed="false">
      <c r="A141" s="150"/>
      <c r="B141" s="151"/>
      <c r="C141" s="150"/>
      <c r="D141" s="35"/>
      <c r="E141" s="150"/>
      <c r="F141" s="150"/>
      <c r="G141" s="150"/>
      <c r="H141" s="142"/>
      <c r="I141" s="150"/>
      <c r="J141" s="150"/>
      <c r="K141" s="151"/>
      <c r="L141" s="150"/>
      <c r="M141" s="65"/>
      <c r="N141" s="150"/>
      <c r="O141" s="150"/>
      <c r="P141" s="150"/>
      <c r="Q141" s="152"/>
      <c r="R141" s="152"/>
      <c r="S141" s="152"/>
      <c r="T141" s="146"/>
      <c r="U141" s="146"/>
      <c r="V141" s="145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52"/>
      <c r="BE141" s="150"/>
      <c r="BF141" s="150"/>
      <c r="BG141" s="150"/>
      <c r="BH141" s="150"/>
      <c r="BI141" s="150"/>
      <c r="BJ141" s="150"/>
      <c r="BK141" s="150"/>
      <c r="BL141" s="150"/>
      <c r="BM141" s="153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/>
      <c r="CN141" s="150"/>
      <c r="CO141" s="150"/>
      <c r="CP141" s="150"/>
      <c r="CQ141" s="150"/>
      <c r="CR141" s="150"/>
      <c r="CS141" s="150"/>
      <c r="CT141" s="150"/>
      <c r="CU141" s="150"/>
      <c r="CV141" s="150"/>
      <c r="CW141" s="150"/>
      <c r="CX141" s="150"/>
      <c r="CY141" s="150"/>
      <c r="CZ141" s="150"/>
      <c r="DA141" s="150"/>
      <c r="DB141" s="150"/>
      <c r="DC141" s="150"/>
      <c r="DD141" s="150"/>
      <c r="DE141" s="150"/>
      <c r="DF141" s="150"/>
      <c r="DG141" s="150"/>
      <c r="DH141" s="150"/>
      <c r="DI141" s="150"/>
      <c r="DJ141" s="150"/>
      <c r="DK141" s="150"/>
      <c r="DL141" s="150"/>
      <c r="DM141" s="150"/>
      <c r="DN141" s="150"/>
      <c r="DO141" s="150"/>
      <c r="DP141" s="150"/>
      <c r="DQ141" s="150"/>
      <c r="DR141" s="150"/>
      <c r="DS141" s="150"/>
      <c r="DT141" s="150"/>
      <c r="DU141" s="150"/>
      <c r="DV141" s="150"/>
      <c r="DW141" s="150"/>
      <c r="DX141" s="150"/>
      <c r="DY141" s="150"/>
      <c r="DZ141" s="150"/>
      <c r="EA141" s="150"/>
      <c r="EB141" s="150"/>
      <c r="EC141" s="150"/>
      <c r="ED141" s="150"/>
      <c r="EE141" s="150"/>
      <c r="EF141" s="150"/>
      <c r="EG141" s="150"/>
      <c r="EH141" s="150"/>
      <c r="EI141" s="150"/>
      <c r="EJ141" s="150"/>
      <c r="EK141" s="150"/>
      <c r="EL141" s="150"/>
      <c r="EM141" s="150"/>
      <c r="EN141" s="150"/>
      <c r="EO141" s="150"/>
      <c r="EP141" s="150"/>
      <c r="EQ141" s="150"/>
      <c r="ER141" s="150"/>
      <c r="ES141" s="150"/>
      <c r="ET141" s="150"/>
      <c r="EU141" s="150"/>
      <c r="EV141" s="150"/>
      <c r="EW141" s="150"/>
      <c r="EX141" s="150"/>
      <c r="EY141" s="150"/>
      <c r="EZ141" s="150"/>
      <c r="FA141" s="150"/>
      <c r="FB141" s="150"/>
      <c r="FC141" s="150"/>
      <c r="FD141" s="150"/>
      <c r="FE141" s="150"/>
      <c r="FF141" s="150"/>
      <c r="FG141" s="150"/>
      <c r="FH141" s="150"/>
      <c r="FI141" s="150"/>
      <c r="FJ141" s="150"/>
      <c r="FK141" s="150"/>
      <c r="FL141" s="150"/>
      <c r="FM141" s="150"/>
      <c r="FN141" s="150"/>
      <c r="FO141" s="150"/>
      <c r="FP141" s="150"/>
      <c r="FQ141" s="150"/>
      <c r="FR141" s="150"/>
      <c r="FS141" s="150"/>
      <c r="FT141" s="150"/>
      <c r="FU141" s="150"/>
      <c r="FV141" s="150"/>
      <c r="FW141" s="150"/>
      <c r="FX141" s="150"/>
      <c r="FY141" s="150"/>
      <c r="FZ141" s="150"/>
      <c r="GA141" s="150"/>
      <c r="GB141" s="150"/>
      <c r="GC141" s="150"/>
      <c r="GD141" s="150"/>
      <c r="GE141" s="150"/>
      <c r="GF141" s="150"/>
      <c r="GG141" s="173"/>
      <c r="GH141" s="150"/>
      <c r="GI141" s="150"/>
      <c r="GJ141" s="150"/>
      <c r="GK141" s="150"/>
      <c r="GL141" s="150"/>
      <c r="GM141" s="150"/>
      <c r="GN141" s="150"/>
      <c r="GO141" s="150"/>
      <c r="GP141" s="150"/>
      <c r="GQ141" s="150"/>
      <c r="GR141" s="150"/>
      <c r="GS141" s="150"/>
      <c r="GT141" s="150"/>
      <c r="GU141" s="150"/>
      <c r="GV141" s="150"/>
      <c r="GW141" s="150"/>
      <c r="GX141" s="150"/>
      <c r="GY141" s="150"/>
      <c r="GZ141" s="150"/>
      <c r="HA141" s="150"/>
      <c r="HB141" s="150"/>
      <c r="HC141" s="150"/>
      <c r="HD141" s="150"/>
      <c r="HE141" s="150"/>
      <c r="HF141" s="154"/>
      <c r="HG141" s="150"/>
      <c r="HH141" s="154"/>
      <c r="HI141" s="150"/>
      <c r="HJ141" s="143"/>
      <c r="HK141" s="152"/>
      <c r="HL141" s="150"/>
      <c r="HM141" s="150"/>
      <c r="HN141" s="150"/>
      <c r="HO141" s="150"/>
      <c r="HP141" s="150"/>
      <c r="HQ141" s="150"/>
      <c r="HR141" s="150"/>
      <c r="HS141" s="150"/>
      <c r="HT141" s="150"/>
      <c r="HU141" s="150"/>
      <c r="HV141" s="150"/>
      <c r="HW141" s="150"/>
      <c r="HX141" s="150"/>
      <c r="HY141" s="150"/>
      <c r="HZ141" s="150"/>
      <c r="IA141" s="150"/>
      <c r="IB141" s="150"/>
      <c r="IC141" s="150"/>
      <c r="ID141" s="150"/>
      <c r="IE141" s="150"/>
      <c r="IF141" s="150"/>
      <c r="IG141" s="150"/>
      <c r="IH141" s="150"/>
      <c r="II141" s="150"/>
      <c r="IJ141" s="150"/>
      <c r="IK141" s="150"/>
      <c r="IL141" s="150"/>
      <c r="IM141" s="150"/>
      <c r="IN141" s="150"/>
      <c r="IO141" s="150"/>
      <c r="IP141" s="150"/>
      <c r="IQ141" s="150"/>
      <c r="IR141" s="150"/>
      <c r="IS141" s="150"/>
      <c r="IT141" s="150"/>
      <c r="IU141" s="150"/>
      <c r="IV141" s="150"/>
      <c r="IW141" s="150"/>
    </row>
    <row r="142" customFormat="false" ht="15.75" hidden="false" customHeight="false" outlineLevel="0" collapsed="false">
      <c r="A142" s="173" t="s">
        <v>345</v>
      </c>
      <c r="B142" s="174" t="s">
        <v>345</v>
      </c>
      <c r="C142" s="173"/>
      <c r="D142" s="131"/>
      <c r="E142" s="173" t="s">
        <v>346</v>
      </c>
      <c r="F142" s="173" t="s">
        <v>347</v>
      </c>
      <c r="G142" s="173" t="s">
        <v>227</v>
      </c>
      <c r="H142" s="175" t="n">
        <v>36336</v>
      </c>
      <c r="I142" s="173" t="s">
        <v>131</v>
      </c>
      <c r="J142" s="173" t="s">
        <v>146</v>
      </c>
      <c r="K142" s="174"/>
      <c r="L142" s="173" t="s">
        <v>133</v>
      </c>
      <c r="M142" s="65"/>
      <c r="N142" s="173" t="str">
        <f aca="false">CONCATENATE(B142,J142)</f>
        <v>STOIW</v>
      </c>
      <c r="O142" s="173" t="str">
        <f aca="false">CONCATENATE(B142,J142,I142)</f>
        <v>STOIWBase</v>
      </c>
      <c r="P142" s="173"/>
      <c r="Q142" s="176" t="n">
        <f aca="false">+BA142</f>
        <v>0</v>
      </c>
      <c r="R142" s="176" t="n">
        <f aca="false">+Q142</f>
        <v>0</v>
      </c>
      <c r="S142" s="176"/>
      <c r="T142" s="177" t="s">
        <v>348</v>
      </c>
      <c r="U142" s="177"/>
      <c r="V142" s="149" t="n">
        <v>0</v>
      </c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  <c r="AQ142" s="177"/>
      <c r="AR142" s="177"/>
      <c r="AS142" s="177"/>
      <c r="AT142" s="177"/>
      <c r="AU142" s="177"/>
      <c r="AV142" s="177"/>
      <c r="AW142" s="177"/>
      <c r="AX142" s="177"/>
      <c r="AY142" s="177"/>
      <c r="AZ142" s="177" t="n">
        <f aca="false">SUM(V142:AX142)</f>
        <v>0</v>
      </c>
      <c r="BA142" s="177" t="n">
        <f aca="false">+AZ142/29</f>
        <v>0</v>
      </c>
      <c r="BB142" s="177" t="n">
        <f aca="false">MAX(V142:AX142)</f>
        <v>0</v>
      </c>
      <c r="BC142" s="177"/>
      <c r="BD142" s="176"/>
      <c r="BE142" s="173"/>
      <c r="BF142" s="173"/>
      <c r="BG142" s="173"/>
      <c r="BH142" s="173"/>
      <c r="BI142" s="173"/>
      <c r="BJ142" s="173"/>
      <c r="BK142" s="173"/>
      <c r="BL142" s="173"/>
      <c r="BM142" s="178"/>
      <c r="BN142" s="173"/>
      <c r="BO142" s="173"/>
      <c r="BP142" s="173"/>
      <c r="BQ142" s="173"/>
      <c r="BR142" s="173"/>
      <c r="BS142" s="173"/>
      <c r="BT142" s="173"/>
      <c r="BU142" s="173"/>
      <c r="BV142" s="173"/>
      <c r="BW142" s="173"/>
      <c r="BX142" s="173"/>
      <c r="BY142" s="173"/>
      <c r="BZ142" s="173"/>
      <c r="CA142" s="173"/>
      <c r="CB142" s="173"/>
      <c r="CC142" s="173"/>
      <c r="CD142" s="173"/>
      <c r="CE142" s="173"/>
      <c r="CF142" s="173"/>
      <c r="CG142" s="173"/>
      <c r="CH142" s="173"/>
      <c r="CI142" s="173"/>
      <c r="CJ142" s="173"/>
      <c r="CK142" s="173"/>
      <c r="CL142" s="173"/>
      <c r="CM142" s="173"/>
      <c r="CN142" s="173"/>
      <c r="CO142" s="173"/>
      <c r="CP142" s="173"/>
      <c r="CQ142" s="173"/>
      <c r="CR142" s="173"/>
      <c r="CS142" s="173"/>
      <c r="CT142" s="173"/>
      <c r="CU142" s="173"/>
      <c r="CV142" s="173"/>
      <c r="CW142" s="173"/>
      <c r="CX142" s="173"/>
      <c r="CY142" s="173"/>
      <c r="CZ142" s="173"/>
      <c r="DA142" s="173"/>
      <c r="DB142" s="173"/>
      <c r="DC142" s="173"/>
      <c r="DD142" s="173"/>
      <c r="DE142" s="173"/>
      <c r="DF142" s="173"/>
      <c r="DG142" s="173"/>
      <c r="DH142" s="173"/>
      <c r="DI142" s="173"/>
      <c r="DJ142" s="173"/>
      <c r="DK142" s="173"/>
      <c r="DL142" s="173"/>
      <c r="DM142" s="173"/>
      <c r="DN142" s="173"/>
      <c r="DO142" s="173"/>
      <c r="DP142" s="173"/>
      <c r="DQ142" s="173"/>
      <c r="DR142" s="173"/>
      <c r="DS142" s="173"/>
      <c r="DT142" s="173"/>
      <c r="DU142" s="173"/>
      <c r="DV142" s="173"/>
      <c r="DW142" s="173"/>
      <c r="DX142" s="173"/>
      <c r="DY142" s="173"/>
      <c r="DZ142" s="173"/>
      <c r="EA142" s="173"/>
      <c r="EB142" s="173"/>
      <c r="EC142" s="173"/>
      <c r="ED142" s="173"/>
      <c r="EE142" s="173"/>
      <c r="EF142" s="173"/>
      <c r="EG142" s="173"/>
      <c r="EH142" s="173"/>
      <c r="EI142" s="173"/>
      <c r="EJ142" s="173"/>
      <c r="EK142" s="173"/>
      <c r="EL142" s="173"/>
      <c r="EM142" s="173"/>
      <c r="EN142" s="173"/>
      <c r="EO142" s="173"/>
      <c r="EP142" s="173"/>
      <c r="EQ142" s="173"/>
      <c r="ER142" s="173"/>
      <c r="ES142" s="173"/>
      <c r="ET142" s="173"/>
      <c r="EU142" s="173"/>
      <c r="EV142" s="173"/>
      <c r="EW142" s="173"/>
      <c r="EX142" s="173"/>
      <c r="EY142" s="173"/>
      <c r="EZ142" s="173"/>
      <c r="FA142" s="173"/>
      <c r="FB142" s="173"/>
      <c r="FC142" s="173"/>
      <c r="FD142" s="173"/>
      <c r="FE142" s="173"/>
      <c r="FF142" s="173"/>
      <c r="FG142" s="173"/>
      <c r="FH142" s="173"/>
      <c r="FI142" s="173"/>
      <c r="FJ142" s="173"/>
      <c r="FK142" s="173"/>
      <c r="FL142" s="173"/>
      <c r="FM142" s="173"/>
      <c r="FN142" s="173"/>
      <c r="FO142" s="173"/>
      <c r="FP142" s="173"/>
      <c r="FQ142" s="173"/>
      <c r="FR142" s="173"/>
      <c r="FS142" s="173"/>
      <c r="FT142" s="173"/>
      <c r="FU142" s="173"/>
      <c r="FV142" s="173"/>
      <c r="FW142" s="173"/>
      <c r="FX142" s="173"/>
      <c r="FY142" s="173"/>
      <c r="FZ142" s="173"/>
      <c r="GA142" s="173"/>
      <c r="GB142" s="173"/>
      <c r="GC142" s="173"/>
      <c r="GD142" s="173"/>
      <c r="GE142" s="173"/>
      <c r="GF142" s="173"/>
      <c r="GG142" s="82"/>
      <c r="GH142" s="173"/>
      <c r="GI142" s="173"/>
      <c r="GJ142" s="173"/>
      <c r="GK142" s="173"/>
      <c r="GL142" s="173"/>
      <c r="GM142" s="173"/>
      <c r="GN142" s="173"/>
      <c r="GO142" s="173"/>
      <c r="GP142" s="173"/>
      <c r="GQ142" s="173"/>
      <c r="GR142" s="173"/>
      <c r="GS142" s="173"/>
      <c r="GT142" s="173"/>
      <c r="GU142" s="173"/>
      <c r="GV142" s="173"/>
      <c r="GW142" s="173"/>
      <c r="GX142" s="173"/>
      <c r="GY142" s="173"/>
      <c r="GZ142" s="173"/>
      <c r="HA142" s="173"/>
      <c r="HB142" s="173"/>
      <c r="HC142" s="173"/>
      <c r="HD142" s="173"/>
      <c r="HE142" s="173"/>
      <c r="HF142" s="134"/>
      <c r="HG142" s="173"/>
      <c r="HH142" s="134"/>
      <c r="HI142" s="173"/>
      <c r="HJ142" s="179" t="n">
        <f aca="false">SUM(BE142:HI142)-V142</f>
        <v>0</v>
      </c>
      <c r="HK142" s="176"/>
      <c r="HL142" s="173"/>
      <c r="HM142" s="173"/>
      <c r="HN142" s="173"/>
      <c r="HO142" s="173"/>
      <c r="HP142" s="173"/>
      <c r="HQ142" s="173"/>
      <c r="HR142" s="173"/>
      <c r="HS142" s="173"/>
      <c r="HT142" s="173"/>
      <c r="HU142" s="173"/>
      <c r="HV142" s="173"/>
      <c r="HW142" s="173"/>
      <c r="HX142" s="173"/>
      <c r="HY142" s="173"/>
      <c r="HZ142" s="173"/>
      <c r="IA142" s="173"/>
      <c r="IB142" s="173"/>
      <c r="IC142" s="173"/>
      <c r="ID142" s="173"/>
      <c r="IE142" s="173"/>
      <c r="IF142" s="173"/>
      <c r="IG142" s="173"/>
      <c r="IH142" s="173"/>
      <c r="II142" s="173"/>
      <c r="IJ142" s="173"/>
      <c r="IK142" s="173"/>
      <c r="IL142" s="173"/>
      <c r="IM142" s="173"/>
      <c r="IN142" s="173"/>
      <c r="IO142" s="173"/>
      <c r="IP142" s="173"/>
      <c r="IQ142" s="173"/>
      <c r="IR142" s="173"/>
      <c r="IS142" s="173"/>
      <c r="IT142" s="173"/>
      <c r="IU142" s="173"/>
      <c r="IV142" s="173"/>
      <c r="IW142" s="173"/>
    </row>
    <row r="143" customFormat="false" ht="15.75" hidden="false" customHeight="false" outlineLevel="0" collapsed="false">
      <c r="A143" s="82" t="s">
        <v>345</v>
      </c>
      <c r="B143" s="83" t="s">
        <v>345</v>
      </c>
      <c r="C143" s="82"/>
      <c r="D143" s="23"/>
      <c r="E143" s="82" t="s">
        <v>346</v>
      </c>
      <c r="F143" s="82" t="s">
        <v>347</v>
      </c>
      <c r="G143" s="82" t="s">
        <v>349</v>
      </c>
      <c r="H143" s="85" t="n">
        <v>36336</v>
      </c>
      <c r="I143" s="82" t="s">
        <v>131</v>
      </c>
      <c r="J143" s="82" t="s">
        <v>146</v>
      </c>
      <c r="K143" s="83"/>
      <c r="L143" s="82" t="s">
        <v>133</v>
      </c>
      <c r="M143" s="82"/>
      <c r="N143" s="82" t="str">
        <f aca="false">CONCATENATE(B143,J143)</f>
        <v>STOIW</v>
      </c>
      <c r="O143" s="82" t="str">
        <f aca="false">CONCATENATE(B143,J143,I143)</f>
        <v>STOIWBase</v>
      </c>
      <c r="P143" s="82"/>
      <c r="Q143" s="32" t="n">
        <f aca="false">+BA143</f>
        <v>0</v>
      </c>
      <c r="R143" s="32" t="n">
        <f aca="false">+Q143</f>
        <v>0</v>
      </c>
      <c r="S143" s="32"/>
      <c r="T143" s="88" t="n">
        <v>37147</v>
      </c>
      <c r="U143" s="88"/>
      <c r="V143" s="89" t="n">
        <v>0</v>
      </c>
      <c r="W143" s="88" t="n">
        <f aca="false">V143</f>
        <v>0</v>
      </c>
      <c r="X143" s="88" t="n">
        <f aca="false">W143</f>
        <v>0</v>
      </c>
      <c r="Y143" s="88" t="n">
        <f aca="false">X143</f>
        <v>0</v>
      </c>
      <c r="Z143" s="88" t="n">
        <f aca="false">Y143</f>
        <v>0</v>
      </c>
      <c r="AA143" s="88" t="n">
        <f aca="false">Z143</f>
        <v>0</v>
      </c>
      <c r="AB143" s="88" t="n">
        <f aca="false">AA143</f>
        <v>0</v>
      </c>
      <c r="AC143" s="88" t="n">
        <f aca="false">AB143</f>
        <v>0</v>
      </c>
      <c r="AD143" s="88" t="n">
        <f aca="false">AC143</f>
        <v>0</v>
      </c>
      <c r="AE143" s="88" t="n">
        <f aca="false">AD143</f>
        <v>0</v>
      </c>
      <c r="AF143" s="88" t="n">
        <f aca="false">AE143</f>
        <v>0</v>
      </c>
      <c r="AG143" s="88" t="n">
        <f aca="false">AF143</f>
        <v>0</v>
      </c>
      <c r="AH143" s="88" t="n">
        <f aca="false">AG143</f>
        <v>0</v>
      </c>
      <c r="AI143" s="88" t="n">
        <f aca="false">AH143</f>
        <v>0</v>
      </c>
      <c r="AJ143" s="88" t="n">
        <f aca="false">AI143</f>
        <v>0</v>
      </c>
      <c r="AK143" s="88" t="n">
        <f aca="false">AJ143</f>
        <v>0</v>
      </c>
      <c r="AL143" s="88" t="n">
        <f aca="false">AK143</f>
        <v>0</v>
      </c>
      <c r="AM143" s="88" t="n">
        <f aca="false">AL143</f>
        <v>0</v>
      </c>
      <c r="AN143" s="88" t="n">
        <f aca="false">AM143</f>
        <v>0</v>
      </c>
      <c r="AO143" s="88" t="n">
        <f aca="false">AN143</f>
        <v>0</v>
      </c>
      <c r="AP143" s="88" t="n">
        <f aca="false">AO143</f>
        <v>0</v>
      </c>
      <c r="AQ143" s="88" t="n">
        <f aca="false">AP143</f>
        <v>0</v>
      </c>
      <c r="AR143" s="88" t="n">
        <f aca="false">AQ143</f>
        <v>0</v>
      </c>
      <c r="AS143" s="88" t="n">
        <f aca="false">AR143</f>
        <v>0</v>
      </c>
      <c r="AT143" s="88" t="n">
        <f aca="false">AS143</f>
        <v>0</v>
      </c>
      <c r="AU143" s="88" t="n">
        <f aca="false">AT143</f>
        <v>0</v>
      </c>
      <c r="AV143" s="88" t="n">
        <f aca="false">AU143</f>
        <v>0</v>
      </c>
      <c r="AW143" s="88" t="n">
        <f aca="false">AV143</f>
        <v>0</v>
      </c>
      <c r="AX143" s="88" t="n">
        <f aca="false">AW143</f>
        <v>0</v>
      </c>
      <c r="AY143" s="88"/>
      <c r="AZ143" s="88" t="n">
        <f aca="false">SUM(V143:AX143)</f>
        <v>0</v>
      </c>
      <c r="BA143" s="88" t="n">
        <f aca="false">+AZ143/29</f>
        <v>0</v>
      </c>
      <c r="BB143" s="88" t="n">
        <f aca="false">MAX(V143:AX143)</f>
        <v>0</v>
      </c>
      <c r="BC143" s="88"/>
      <c r="BD143" s="32"/>
      <c r="BE143" s="82"/>
      <c r="BF143" s="82"/>
      <c r="BG143" s="82"/>
      <c r="BH143" s="82"/>
      <c r="BI143" s="82"/>
      <c r="BJ143" s="82"/>
      <c r="BK143" s="82"/>
      <c r="BL143" s="82"/>
      <c r="BM143" s="90" t="s">
        <v>168</v>
      </c>
      <c r="BN143" s="82"/>
      <c r="BO143" s="82" t="s">
        <v>350</v>
      </c>
      <c r="BP143" s="82"/>
      <c r="BQ143" s="82" t="s">
        <v>351</v>
      </c>
      <c r="BR143" s="82"/>
      <c r="BS143" s="82" t="s">
        <v>352</v>
      </c>
      <c r="BT143" s="82"/>
      <c r="BU143" s="82" t="s">
        <v>353</v>
      </c>
      <c r="BV143" s="82"/>
      <c r="BW143" s="82" t="s">
        <v>312</v>
      </c>
      <c r="BX143" s="82"/>
      <c r="BY143" s="82"/>
      <c r="BZ143" s="82"/>
      <c r="CA143" s="82"/>
      <c r="CB143" s="82"/>
      <c r="CC143" s="82"/>
      <c r="CD143" s="82"/>
      <c r="CE143" s="82" t="s">
        <v>291</v>
      </c>
      <c r="CF143" s="82"/>
      <c r="CG143" s="82" t="s">
        <v>354</v>
      </c>
      <c r="CH143" s="82"/>
      <c r="CI143" s="82" t="s">
        <v>354</v>
      </c>
      <c r="CJ143" s="82"/>
      <c r="CK143" s="82" t="s">
        <v>354</v>
      </c>
      <c r="CL143" s="82"/>
      <c r="CM143" s="82" t="s">
        <v>354</v>
      </c>
      <c r="CN143" s="82"/>
      <c r="CO143" s="82" t="s">
        <v>354</v>
      </c>
      <c r="CP143" s="82"/>
      <c r="CQ143" s="82" t="s">
        <v>354</v>
      </c>
      <c r="CR143" s="82"/>
      <c r="CS143" s="82" t="s">
        <v>354</v>
      </c>
      <c r="CT143" s="82"/>
      <c r="CU143" s="82" t="s">
        <v>210</v>
      </c>
      <c r="CV143" s="82"/>
      <c r="CW143" s="82" t="s">
        <v>291</v>
      </c>
      <c r="CX143" s="82"/>
      <c r="CY143" s="82" t="s">
        <v>291</v>
      </c>
      <c r="CZ143" s="82"/>
      <c r="DA143" s="82" t="s">
        <v>291</v>
      </c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 t="s">
        <v>355</v>
      </c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 t="s">
        <v>188</v>
      </c>
      <c r="EB143" s="82"/>
      <c r="EC143" s="82"/>
      <c r="ED143" s="82"/>
      <c r="EE143" s="82" t="s">
        <v>154</v>
      </c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 t="s">
        <v>154</v>
      </c>
      <c r="FD143" s="82"/>
      <c r="FE143" s="82" t="s">
        <v>154</v>
      </c>
      <c r="FF143" s="82"/>
      <c r="FG143" s="82" t="s">
        <v>154</v>
      </c>
      <c r="FH143" s="82"/>
      <c r="FI143" s="82" t="s">
        <v>154</v>
      </c>
      <c r="FJ143" s="82"/>
      <c r="FK143" s="82" t="s">
        <v>154</v>
      </c>
      <c r="FL143" s="82"/>
      <c r="FM143" s="82" t="s">
        <v>154</v>
      </c>
      <c r="FN143" s="82"/>
      <c r="FO143" s="82" t="s">
        <v>154</v>
      </c>
      <c r="FP143" s="82"/>
      <c r="FQ143" s="82" t="s">
        <v>154</v>
      </c>
      <c r="FR143" s="82"/>
      <c r="FS143" s="82" t="s">
        <v>154</v>
      </c>
      <c r="FT143" s="82"/>
      <c r="FU143" s="82" t="s">
        <v>154</v>
      </c>
      <c r="FV143" s="82"/>
      <c r="FW143" s="82" t="s">
        <v>154</v>
      </c>
      <c r="FX143" s="82"/>
      <c r="FY143" s="82" t="s">
        <v>154</v>
      </c>
      <c r="FZ143" s="82"/>
      <c r="GA143" s="82" t="s">
        <v>154</v>
      </c>
      <c r="GB143" s="82"/>
      <c r="GC143" s="82" t="s">
        <v>154</v>
      </c>
      <c r="GD143" s="82"/>
      <c r="GE143" s="82" t="s">
        <v>154</v>
      </c>
      <c r="GF143" s="82"/>
      <c r="GG143" s="82"/>
      <c r="GH143" s="82"/>
      <c r="GI143" s="82" t="s">
        <v>154</v>
      </c>
      <c r="GJ143" s="82"/>
      <c r="GK143" s="82" t="s">
        <v>154</v>
      </c>
      <c r="GL143" s="82"/>
      <c r="GM143" s="82" t="s">
        <v>188</v>
      </c>
      <c r="GN143" s="82"/>
      <c r="GO143" s="82" t="s">
        <v>154</v>
      </c>
      <c r="GP143" s="82"/>
      <c r="GQ143" s="82" t="s">
        <v>154</v>
      </c>
      <c r="GR143" s="82"/>
      <c r="GS143" s="82" t="s">
        <v>154</v>
      </c>
      <c r="GT143" s="82"/>
      <c r="GU143" s="82" t="s">
        <v>154</v>
      </c>
      <c r="GV143" s="82"/>
      <c r="GW143" s="82" t="s">
        <v>154</v>
      </c>
      <c r="GX143" s="82"/>
      <c r="GY143" s="82" t="s">
        <v>154</v>
      </c>
      <c r="GZ143" s="82"/>
      <c r="HA143" s="82" t="s">
        <v>154</v>
      </c>
      <c r="HB143" s="82"/>
      <c r="HC143" s="82" t="s">
        <v>154</v>
      </c>
      <c r="HD143" s="82"/>
      <c r="HE143" s="82" t="s">
        <v>154</v>
      </c>
      <c r="HF143" s="84"/>
      <c r="HG143" s="82" t="s">
        <v>154</v>
      </c>
      <c r="HH143" s="84"/>
      <c r="HI143" s="82" t="s">
        <v>188</v>
      </c>
      <c r="HJ143" s="180" t="n">
        <f aca="false">SUM(BE143:HI143)-V143</f>
        <v>0</v>
      </c>
      <c r="HK143" s="32" t="n">
        <f aca="false">SUM(BE143:HI143)</f>
        <v>0</v>
      </c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  <c r="IW143" s="82"/>
    </row>
    <row r="144" customFormat="false" ht="15.75" hidden="false" customHeight="false" outlineLevel="0" collapsed="false">
      <c r="A144" s="82"/>
      <c r="B144" s="83"/>
      <c r="C144" s="82"/>
      <c r="D144" s="23"/>
      <c r="E144" s="82"/>
      <c r="F144" s="82" t="n">
        <f aca="false">SUM(V125:V139)</f>
        <v>32913</v>
      </c>
      <c r="G144" s="82"/>
      <c r="H144" s="82"/>
      <c r="I144" s="82"/>
      <c r="J144" s="82"/>
      <c r="K144" s="83"/>
      <c r="L144" s="82"/>
      <c r="M144" s="82"/>
      <c r="N144" s="82"/>
      <c r="O144" s="82"/>
      <c r="P144" s="82"/>
      <c r="Q144" s="32"/>
      <c r="R144" s="32"/>
      <c r="S144" s="32"/>
      <c r="T144" s="88"/>
      <c r="U144" s="88"/>
      <c r="V144" s="89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8"/>
      <c r="BD144" s="32"/>
      <c r="BE144" s="82"/>
      <c r="BF144" s="82"/>
      <c r="BG144" s="82"/>
      <c r="BH144" s="82"/>
      <c r="BI144" s="82"/>
      <c r="BJ144" s="82"/>
      <c r="BK144" s="82"/>
      <c r="BL144" s="82"/>
      <c r="BM144" s="90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4"/>
      <c r="HG144" s="82"/>
      <c r="HH144" s="84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5.75" hidden="false" customHeight="false" outlineLevel="0" collapsed="false">
      <c r="A145" s="23"/>
      <c r="B145" s="22"/>
      <c r="C145" s="23"/>
      <c r="D145" s="23"/>
      <c r="E145" s="23"/>
      <c r="F145" s="24" t="s">
        <v>356</v>
      </c>
      <c r="G145" s="23"/>
      <c r="H145" s="23"/>
      <c r="I145" s="23"/>
      <c r="J145" s="23"/>
      <c r="K145" s="22"/>
      <c r="L145" s="23"/>
      <c r="M145" s="22" t="s">
        <v>357</v>
      </c>
      <c r="N145" s="22"/>
      <c r="O145" s="22"/>
      <c r="P145" s="22"/>
      <c r="Q145" s="24" t="n">
        <f aca="false">SUM(Q8:Q143)</f>
        <v>254359.206896552</v>
      </c>
      <c r="R145" s="24" t="n">
        <f aca="false">SUM(R8:R143)</f>
        <v>254359.206896552</v>
      </c>
      <c r="S145" s="24" t="n">
        <f aca="false">SUM(S8:S143)</f>
        <v>0</v>
      </c>
      <c r="T145" s="25"/>
      <c r="U145" s="25"/>
      <c r="V145" s="26" t="n">
        <f aca="false">SUM(V8:V143)</f>
        <v>254473</v>
      </c>
      <c r="W145" s="25" t="n">
        <f aca="false">SUM(W8:W143)</f>
        <v>254473</v>
      </c>
      <c r="X145" s="25" t="n">
        <f aca="false">SUM(X8:X143)</f>
        <v>254473</v>
      </c>
      <c r="Y145" s="25" t="n">
        <f aca="false">SUM(Y8:Y143)</f>
        <v>254364</v>
      </c>
      <c r="Z145" s="25" t="n">
        <f aca="false">SUM(Z8:Z143)</f>
        <v>254068</v>
      </c>
      <c r="AA145" s="25" t="n">
        <f aca="false">SUM(AA8:AA143)</f>
        <v>254167</v>
      </c>
      <c r="AB145" s="25" t="n">
        <f aca="false">SUM(AB8:AB143)</f>
        <v>254473</v>
      </c>
      <c r="AC145" s="25" t="n">
        <f aca="false">SUM(AC8:AC143)</f>
        <v>254473</v>
      </c>
      <c r="AD145" s="25" t="n">
        <f aca="false">SUM(AD8:AD143)</f>
        <v>254473</v>
      </c>
      <c r="AE145" s="25" t="n">
        <f aca="false">SUM(AE8:AE143)</f>
        <v>254473</v>
      </c>
      <c r="AF145" s="25" t="n">
        <f aca="false">SUM(AF8:AF143)</f>
        <v>254364</v>
      </c>
      <c r="AG145" s="25" t="n">
        <f aca="false">SUM(AG8:AG143)</f>
        <v>254068</v>
      </c>
      <c r="AH145" s="25" t="n">
        <f aca="false">SUM(AH8:AH143)</f>
        <v>254167</v>
      </c>
      <c r="AI145" s="25" t="n">
        <f aca="false">SUM(AI8:AI143)</f>
        <v>254473</v>
      </c>
      <c r="AJ145" s="25" t="n">
        <f aca="false">SUM(AJ8:AJ143)</f>
        <v>254473</v>
      </c>
      <c r="AK145" s="25" t="n">
        <f aca="false">SUM(AK8:AK143)</f>
        <v>254473</v>
      </c>
      <c r="AL145" s="25" t="n">
        <f aca="false">SUM(AL8:AL143)</f>
        <v>254473</v>
      </c>
      <c r="AM145" s="25" t="n">
        <f aca="false">SUM(AM8:AM143)</f>
        <v>254364</v>
      </c>
      <c r="AN145" s="25" t="n">
        <f aca="false">SUM(AN8:AN143)</f>
        <v>254068</v>
      </c>
      <c r="AO145" s="25" t="n">
        <f aca="false">SUM(AO8:AO143)</f>
        <v>254167</v>
      </c>
      <c r="AP145" s="25" t="n">
        <f aca="false">SUM(AP8:AP143)</f>
        <v>254453</v>
      </c>
      <c r="AQ145" s="25" t="n">
        <f aca="false">SUM(AQ8:AQ143)</f>
        <v>254473</v>
      </c>
      <c r="AR145" s="25" t="n">
        <f aca="false">SUM(AR8:AR143)</f>
        <v>254473</v>
      </c>
      <c r="AS145" s="25" t="n">
        <f aca="false">SUM(AS8:AS143)</f>
        <v>254473</v>
      </c>
      <c r="AT145" s="25" t="n">
        <f aca="false">SUM(AT8:AT143)</f>
        <v>254364</v>
      </c>
      <c r="AU145" s="25" t="n">
        <f aca="false">SUM(AU8:AU143)</f>
        <v>254068</v>
      </c>
      <c r="AV145" s="25" t="n">
        <f aca="false">SUM(AV8:AV143)</f>
        <v>254167</v>
      </c>
      <c r="AW145" s="25" t="n">
        <f aca="false">SUM(AW8:AW143)</f>
        <v>254473</v>
      </c>
      <c r="AX145" s="25" t="n">
        <f aca="false">SUM(AX8:AX143)</f>
        <v>254473</v>
      </c>
      <c r="AY145" s="25"/>
      <c r="AZ145" s="25" t="n">
        <f aca="false">SUM(AZ8:AZ143)</f>
        <v>7376417</v>
      </c>
      <c r="BA145" s="25" t="n">
        <f aca="false">AZ145/29</f>
        <v>254359.206896552</v>
      </c>
      <c r="BB145" s="25" t="n">
        <f aca="false">MAX(V145:AX145)</f>
        <v>254473</v>
      </c>
      <c r="BC145" s="25"/>
      <c r="BD145" s="24"/>
      <c r="BE145" s="23" t="n">
        <f aca="false">BE3-SUM(BE8:BE143)</f>
        <v>0</v>
      </c>
      <c r="BF145" s="23" t="n">
        <f aca="false">BF3-SUM(BF8:BF143)</f>
        <v>0</v>
      </c>
      <c r="BG145" s="23" t="n">
        <f aca="false">BG3-SUM(BG8:BG143)</f>
        <v>0</v>
      </c>
      <c r="BH145" s="23"/>
      <c r="BI145" s="23" t="n">
        <f aca="false">BI3-SUM(BI8:BI143)</f>
        <v>33193</v>
      </c>
      <c r="BJ145" s="23"/>
      <c r="BK145" s="23" t="n">
        <f aca="false">BK3-SUM(BK8:BK143)</f>
        <v>136</v>
      </c>
      <c r="BL145" s="23" t="n">
        <f aca="false">BL3-SUM(BL8:BL143)</f>
        <v>1252</v>
      </c>
      <c r="BM145" s="29"/>
      <c r="BN145" s="23" t="n">
        <f aca="false">BN3-SUM(BN8:BN143)</f>
        <v>651</v>
      </c>
      <c r="BO145" s="23"/>
      <c r="BP145" s="23" t="n">
        <f aca="false">BP3-SUM(BP8:BP143)</f>
        <v>0</v>
      </c>
      <c r="BQ145" s="23"/>
      <c r="BR145" s="23" t="n">
        <f aca="false">BR3-SUM(BR8:BR143)</f>
        <v>0</v>
      </c>
      <c r="BS145" s="23"/>
      <c r="BT145" s="23" t="n">
        <f aca="false">BT3-SUM(BT8:BT143)</f>
        <v>0</v>
      </c>
      <c r="BU145" s="23"/>
      <c r="BV145" s="23" t="n">
        <f aca="false">BV3-SUM(BV8:BV143)</f>
        <v>0</v>
      </c>
      <c r="BW145" s="23"/>
      <c r="BX145" s="23" t="n">
        <f aca="false">BX3-SUM(BX8:BX143)</f>
        <v>0</v>
      </c>
      <c r="BY145" s="23"/>
      <c r="BZ145" s="23" t="n">
        <f aca="false">BZ3-SUM(BZ8:BZ143)</f>
        <v>0</v>
      </c>
      <c r="CA145" s="23"/>
      <c r="CB145" s="23" t="n">
        <f aca="false">CB3-SUM(CB8:CB143)</f>
        <v>0</v>
      </c>
      <c r="CC145" s="23"/>
      <c r="CD145" s="23" t="n">
        <f aca="false">CD3-SUM(CD8:CD143)</f>
        <v>850</v>
      </c>
      <c r="CE145" s="23"/>
      <c r="CF145" s="23" t="n">
        <f aca="false">CF3-SUM(CF8:CF143)</f>
        <v>8654</v>
      </c>
      <c r="CG145" s="23"/>
      <c r="CH145" s="23" t="n">
        <f aca="false">CH3-SUM(CH8:CH143)</f>
        <v>-2240</v>
      </c>
      <c r="CI145" s="23"/>
      <c r="CJ145" s="23" t="n">
        <f aca="false">CJ3-SUM(CJ8:CJ143)</f>
        <v>-776</v>
      </c>
      <c r="CK145" s="23"/>
      <c r="CL145" s="23" t="n">
        <f aca="false">CL3-SUM(CL8:CL143)</f>
        <v>2788</v>
      </c>
      <c r="CM145" s="23"/>
      <c r="CN145" s="23" t="n">
        <f aca="false">CN3-SUM(CN8:CN143)</f>
        <v>2628</v>
      </c>
      <c r="CO145" s="23"/>
      <c r="CP145" s="23" t="n">
        <f aca="false">CP3-SUM(CP8:CP143)</f>
        <v>2949</v>
      </c>
      <c r="CQ145" s="23"/>
      <c r="CR145" s="23" t="n">
        <f aca="false">CR3-SUM(CR8:CR143)</f>
        <v>3392</v>
      </c>
      <c r="CS145" s="23"/>
      <c r="CT145" s="23" t="n">
        <f aca="false">CT3-SUM(CT8:CT143)</f>
        <v>7427</v>
      </c>
      <c r="CU145" s="23"/>
      <c r="CV145" s="23" t="n">
        <f aca="false">CV3-SUM(CV8:CV143)</f>
        <v>3030</v>
      </c>
      <c r="CW145" s="23"/>
      <c r="CX145" s="23" t="n">
        <f aca="false">CX3-SUM(CX8:CX143)</f>
        <v>-958</v>
      </c>
      <c r="CY145" s="23"/>
      <c r="CZ145" s="23" t="n">
        <f aca="false">CZ3-SUM(CZ8:CZ143)</f>
        <v>-1652</v>
      </c>
      <c r="DA145" s="23"/>
      <c r="DB145" s="23" t="n">
        <f aca="false">DB3-SUM(DB8:DB143)</f>
        <v>0</v>
      </c>
      <c r="DC145" s="23"/>
      <c r="DD145" s="23" t="n">
        <f aca="false">DD3-SUM(DD8:DD143)</f>
        <v>0</v>
      </c>
      <c r="DE145" s="23"/>
      <c r="DF145" s="23" t="n">
        <f aca="false">DF3-SUM(DF8:DF143)</f>
        <v>0</v>
      </c>
      <c r="DG145" s="23"/>
      <c r="DH145" s="23" t="n">
        <f aca="false">DH3-SUM(DH8:DH143)</f>
        <v>0</v>
      </c>
      <c r="DI145" s="23"/>
      <c r="DJ145" s="23" t="n">
        <f aca="false">DJ3-SUM(DJ8:DJ143)</f>
        <v>0</v>
      </c>
      <c r="DK145" s="23"/>
      <c r="DL145" s="23" t="n">
        <f aca="false">DL3-SUM(DL8:DL143)</f>
        <v>0</v>
      </c>
      <c r="DM145" s="23"/>
      <c r="DN145" s="23" t="n">
        <f aca="false">DN3-SUM(DN8:DN143)</f>
        <v>125</v>
      </c>
      <c r="DO145" s="23"/>
      <c r="DP145" s="23" t="n">
        <f aca="false">DP3-SUM(DP8:DP143)</f>
        <v>0</v>
      </c>
      <c r="DQ145" s="23"/>
      <c r="DR145" s="23" t="n">
        <f aca="false">DR3-SUM(DR8:DR143)</f>
        <v>0</v>
      </c>
      <c r="DS145" s="23"/>
      <c r="DT145" s="23" t="n">
        <f aca="false">DT3-SUM(DT8:DT143)</f>
        <v>0</v>
      </c>
      <c r="DU145" s="23"/>
      <c r="DV145" s="23" t="n">
        <f aca="false">DV3-SUM(DV8:DV143)</f>
        <v>0</v>
      </c>
      <c r="DW145" s="23"/>
      <c r="DX145" s="23" t="n">
        <f aca="false">DX3-SUM(DX8:DX143)</f>
        <v>0</v>
      </c>
      <c r="DY145" s="23"/>
      <c r="DZ145" s="23" t="n">
        <f aca="false">DZ3-SUM(DZ8:DZ143)</f>
        <v>0</v>
      </c>
      <c r="EA145" s="23"/>
      <c r="EB145" s="23" t="n">
        <f aca="false">EB3-SUM(EB8:EB143)</f>
        <v>0</v>
      </c>
      <c r="EC145" s="23"/>
      <c r="ED145" s="23" t="n">
        <f aca="false">ED3-SUM(ED8:ED143)</f>
        <v>0</v>
      </c>
      <c r="EE145" s="23"/>
      <c r="EF145" s="23" t="n">
        <f aca="false">EF3-SUM(EF8:EF143)</f>
        <v>25362</v>
      </c>
      <c r="EG145" s="23"/>
      <c r="EH145" s="23" t="n">
        <f aca="false">EH3-SUM(EH8:EH143)</f>
        <v>0</v>
      </c>
      <c r="EI145" s="23"/>
      <c r="EJ145" s="23" t="n">
        <f aca="false">EJ3-SUM(EJ8:EJ143)</f>
        <v>0</v>
      </c>
      <c r="EK145" s="23"/>
      <c r="EL145" s="23" t="n">
        <f aca="false">EL3-SUM(EL8:EL143)</f>
        <v>0</v>
      </c>
      <c r="EM145" s="23"/>
      <c r="EN145" s="23" t="n">
        <f aca="false">EN3-SUM(EN8:EN143)</f>
        <v>0</v>
      </c>
      <c r="EO145" s="23"/>
      <c r="EP145" s="23" t="n">
        <f aca="false">EP3-SUM(EP8:EP143)</f>
        <v>0</v>
      </c>
      <c r="EQ145" s="23"/>
      <c r="ER145" s="23" t="n">
        <f aca="false">ER3-SUM(ER8:ER143)</f>
        <v>0</v>
      </c>
      <c r="ES145" s="23"/>
      <c r="ET145" s="23" t="n">
        <f aca="false">ET3-SUM(ET8:ET143)</f>
        <v>0</v>
      </c>
      <c r="EU145" s="23"/>
      <c r="EV145" s="23" t="n">
        <f aca="false">EV3-SUM(EV8:EV143)</f>
        <v>0</v>
      </c>
      <c r="EW145" s="23"/>
      <c r="EX145" s="23" t="n">
        <f aca="false">EX3-SUM(EX8:EX143)</f>
        <v>0</v>
      </c>
      <c r="EY145" s="23"/>
      <c r="EZ145" s="23" t="n">
        <f aca="false">EZ3-SUM(EZ8:EZ143)</f>
        <v>0</v>
      </c>
      <c r="FA145" s="23"/>
      <c r="FB145" s="23" t="n">
        <f aca="false">FB3-SUM(FB8:FB143)</f>
        <v>0</v>
      </c>
      <c r="FC145" s="23"/>
      <c r="FD145" s="23" t="n">
        <f aca="false">FD3-SUM(FD8:FD143)</f>
        <v>0</v>
      </c>
      <c r="FE145" s="23"/>
      <c r="FF145" s="23" t="n">
        <f aca="false">FF3-SUM(FF8:FF143)</f>
        <v>0</v>
      </c>
      <c r="FG145" s="23"/>
      <c r="FH145" s="23" t="n">
        <f aca="false">FH3-SUM(FH8:FH143)</f>
        <v>0</v>
      </c>
      <c r="FI145" s="23"/>
      <c r="FJ145" s="23" t="n">
        <f aca="false">FJ3-SUM(FJ8:FJ143)</f>
        <v>0</v>
      </c>
      <c r="FK145" s="23"/>
      <c r="FL145" s="23" t="n">
        <f aca="false">FL3-SUM(FL8:FL143)</f>
        <v>0</v>
      </c>
      <c r="FM145" s="23"/>
      <c r="FN145" s="23" t="n">
        <f aca="false">FN3-SUM(FN8:FN143)</f>
        <v>0</v>
      </c>
      <c r="FO145" s="23"/>
      <c r="FP145" s="23" t="n">
        <f aca="false">FP3-SUM(FP8:FP143)</f>
        <v>5</v>
      </c>
      <c r="FQ145" s="23"/>
      <c r="FR145" s="23" t="n">
        <f aca="false">FR3-SUM(FR8:FR143)</f>
        <v>-10</v>
      </c>
      <c r="FS145" s="23"/>
      <c r="FT145" s="23" t="n">
        <f aca="false">FT3-SUM(FT8:FT143)</f>
        <v>4</v>
      </c>
      <c r="FU145" s="23"/>
      <c r="FV145" s="23" t="n">
        <f aca="false">FV3-SUM(FV8:FV143)</f>
        <v>1</v>
      </c>
      <c r="FW145" s="23"/>
      <c r="FX145" s="23" t="n">
        <f aca="false">FX3-SUM(FX8:FX143)</f>
        <v>0</v>
      </c>
      <c r="FY145" s="23"/>
      <c r="FZ145" s="23" t="n">
        <f aca="false">FZ3-SUM(FZ8:FZ143)</f>
        <v>-93</v>
      </c>
      <c r="GA145" s="23"/>
      <c r="GB145" s="23" t="n">
        <f aca="false">GB3-SUM(GB8:GB143)</f>
        <v>0</v>
      </c>
      <c r="GC145" s="23"/>
      <c r="GD145" s="23" t="n">
        <f aca="false">GD3-SUM(GD8:GD143)</f>
        <v>777</v>
      </c>
      <c r="GE145" s="23"/>
      <c r="GF145" s="23" t="n">
        <f aca="false">GF3-SUM(GF8:GF143)</f>
        <v>0</v>
      </c>
      <c r="GG145" s="23"/>
      <c r="GH145" s="23" t="n">
        <f aca="false">GH3-SUM(GH8:GH143)</f>
        <v>4975</v>
      </c>
      <c r="GI145" s="23"/>
      <c r="GJ145" s="23" t="n">
        <f aca="false">GJ3-SUM(GJ8:GJ143)</f>
        <v>0</v>
      </c>
      <c r="GK145" s="23"/>
      <c r="GL145" s="23" t="n">
        <f aca="false">GL3-SUM(GL8:GL143)</f>
        <v>34</v>
      </c>
      <c r="GM145" s="23"/>
      <c r="GN145" s="23" t="n">
        <f aca="false">GN3-SUM(GN8:GN143)</f>
        <v>0</v>
      </c>
      <c r="GO145" s="23"/>
      <c r="GP145" s="23" t="n">
        <f aca="false">GP3-SUM(GP8:GP143)</f>
        <v>0</v>
      </c>
      <c r="GQ145" s="23"/>
      <c r="GR145" s="23" t="n">
        <f aca="false">GR3-SUM(GR8:GR143)</f>
        <v>3</v>
      </c>
      <c r="GS145" s="23"/>
      <c r="GT145" s="23" t="n">
        <f aca="false">GT3-SUM(GT8:GT143)</f>
        <v>0</v>
      </c>
      <c r="GU145" s="23"/>
      <c r="GV145" s="23" t="n">
        <f aca="false">GV3-SUM(GV8:GV143)</f>
        <v>0</v>
      </c>
      <c r="GW145" s="23"/>
      <c r="GX145" s="23" t="n">
        <f aca="false">GX3-SUM(GX8:GX143)</f>
        <v>0</v>
      </c>
      <c r="GY145" s="23"/>
      <c r="GZ145" s="23" t="n">
        <f aca="false">GZ3-SUM(GZ8:GZ143)</f>
        <v>3</v>
      </c>
      <c r="HA145" s="23"/>
      <c r="HB145" s="23" t="n">
        <f aca="false">HB3-SUM(HB8:HB143)</f>
        <v>0</v>
      </c>
      <c r="HC145" s="23"/>
      <c r="HD145" s="23" t="n">
        <f aca="false">HD3-SUM(HD8:HD143)</f>
        <v>0</v>
      </c>
      <c r="HE145" s="23"/>
      <c r="HF145" s="31" t="n">
        <f aca="false">HF3-SUM(HF8:HF143)</f>
        <v>0</v>
      </c>
      <c r="HG145" s="23"/>
      <c r="HH145" s="31" t="n">
        <f aca="false">HH3-SUM(HH8:HH143)</f>
        <v>0</v>
      </c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</row>
    <row r="146" customFormat="false" ht="15.75" hidden="false" customHeight="false" outlineLevel="0" collapsed="false">
      <c r="A146" s="82"/>
      <c r="B146" s="83"/>
      <c r="C146" s="82"/>
      <c r="D146" s="23"/>
      <c r="E146" s="82"/>
      <c r="F146" s="24" t="s">
        <v>358</v>
      </c>
      <c r="G146" s="82"/>
      <c r="H146" s="82"/>
      <c r="I146" s="82"/>
      <c r="J146" s="82"/>
      <c r="K146" s="83"/>
      <c r="L146" s="82"/>
      <c r="M146" s="22"/>
      <c r="N146" s="22"/>
      <c r="O146" s="22"/>
      <c r="P146" s="83"/>
      <c r="Q146" s="24"/>
      <c r="R146" s="24"/>
      <c r="S146" s="24"/>
      <c r="T146" s="25"/>
      <c r="U146" s="25"/>
      <c r="V146" s="26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32"/>
      <c r="BE146" s="82" t="n">
        <f aca="false">+BE3-BE145</f>
        <v>0</v>
      </c>
      <c r="BF146" s="82" t="n">
        <f aca="false">+BF3-BF145</f>
        <v>0</v>
      </c>
      <c r="BG146" s="82" t="n">
        <f aca="false">+BG3-BG145</f>
        <v>600</v>
      </c>
      <c r="BH146" s="82"/>
      <c r="BI146" s="82" t="n">
        <f aca="false">+BI3-BI145</f>
        <v>16807</v>
      </c>
      <c r="BJ146" s="82"/>
      <c r="BK146" s="82" t="n">
        <f aca="false">+BK3-BK145</f>
        <v>0</v>
      </c>
      <c r="BL146" s="82" t="n">
        <f aca="false">+BL3-BL145</f>
        <v>2748</v>
      </c>
      <c r="BM146" s="90"/>
      <c r="BN146" s="82" t="n">
        <f aca="false">+BN3-BN145</f>
        <v>7349</v>
      </c>
      <c r="BO146" s="82"/>
      <c r="BP146" s="82" t="n">
        <f aca="false">+BP3-BP145</f>
        <v>1000</v>
      </c>
      <c r="BQ146" s="82"/>
      <c r="BR146" s="82" t="n">
        <f aca="false">+BR3-BR145</f>
        <v>2000</v>
      </c>
      <c r="BS146" s="82"/>
      <c r="BT146" s="82" t="n">
        <f aca="false">+BT3-BT145</f>
        <v>2000</v>
      </c>
      <c r="BU146" s="82"/>
      <c r="BV146" s="82" t="n">
        <f aca="false">+BV3-BV145</f>
        <v>8000</v>
      </c>
      <c r="BW146" s="82"/>
      <c r="BX146" s="82" t="n">
        <f aca="false">+BX3-BX145</f>
        <v>2</v>
      </c>
      <c r="BY146" s="82"/>
      <c r="BZ146" s="82" t="n">
        <f aca="false">+BZ3-BZ145</f>
        <v>1</v>
      </c>
      <c r="CA146" s="82"/>
      <c r="CB146" s="82" t="n">
        <f aca="false">+CB3-CB145</f>
        <v>1</v>
      </c>
      <c r="CC146" s="82"/>
      <c r="CD146" s="82" t="n">
        <f aca="false">+CD3-CD145</f>
        <v>1271</v>
      </c>
      <c r="CE146" s="82"/>
      <c r="CF146" s="82" t="n">
        <f aca="false">+CF3-CF145</f>
        <v>32206</v>
      </c>
      <c r="CG146" s="82"/>
      <c r="CH146" s="82" t="n">
        <f aca="false">+CH3-CH145</f>
        <v>8344</v>
      </c>
      <c r="CI146" s="82"/>
      <c r="CJ146" s="82" t="n">
        <f aca="false">+CJ3-CJ145</f>
        <v>5609</v>
      </c>
      <c r="CK146" s="82"/>
      <c r="CL146" s="82" t="n">
        <f aca="false">+CL3-CL145</f>
        <v>36282</v>
      </c>
      <c r="CM146" s="82"/>
      <c r="CN146" s="82" t="n">
        <f aca="false">+CN3-CN145</f>
        <v>3952</v>
      </c>
      <c r="CO146" s="82"/>
      <c r="CP146" s="82" t="n">
        <f aca="false">+CP3-CP145</f>
        <v>4368</v>
      </c>
      <c r="CQ146" s="82"/>
      <c r="CR146" s="82" t="n">
        <f aca="false">+CR3-CR145</f>
        <v>5299</v>
      </c>
      <c r="CS146" s="82"/>
      <c r="CT146" s="82" t="n">
        <f aca="false">+CT3-CT145</f>
        <v>12330</v>
      </c>
      <c r="CU146" s="82"/>
      <c r="CV146" s="82" t="n">
        <f aca="false">+CV3-CV145</f>
        <v>5016</v>
      </c>
      <c r="CW146" s="82"/>
      <c r="CX146" s="82" t="n">
        <f aca="false">+CX3-CX145</f>
        <v>5003</v>
      </c>
      <c r="CY146" s="82"/>
      <c r="CZ146" s="82" t="n">
        <f aca="false">+CZ3-CZ145</f>
        <v>1732</v>
      </c>
      <c r="DA146" s="82"/>
      <c r="DB146" s="82" t="n">
        <f aca="false">+DB3-DB145</f>
        <v>6</v>
      </c>
      <c r="DC146" s="82"/>
      <c r="DD146" s="82" t="n">
        <f aca="false">+DD3-DD145</f>
        <v>4</v>
      </c>
      <c r="DE146" s="82"/>
      <c r="DF146" s="82" t="n">
        <f aca="false">+DF3-DF145</f>
        <v>24</v>
      </c>
      <c r="DG146" s="82"/>
      <c r="DH146" s="82" t="n">
        <f aca="false">+DH3-DH145</f>
        <v>5</v>
      </c>
      <c r="DI146" s="82"/>
      <c r="DJ146" s="82" t="n">
        <f aca="false">+DJ3-DJ145</f>
        <v>13</v>
      </c>
      <c r="DK146" s="82"/>
      <c r="DL146" s="82" t="n">
        <f aca="false">+DL3-DL145</f>
        <v>33</v>
      </c>
      <c r="DM146" s="82"/>
      <c r="DN146" s="82" t="n">
        <f aca="false">+DN3-DN145</f>
        <v>4875</v>
      </c>
      <c r="DO146" s="82"/>
      <c r="DP146" s="82" t="n">
        <f aca="false">+DP3-DP145</f>
        <v>5000</v>
      </c>
      <c r="DQ146" s="82"/>
      <c r="DR146" s="82" t="n">
        <f aca="false">+DR3-DR145</f>
        <v>303</v>
      </c>
      <c r="DS146" s="82"/>
      <c r="DT146" s="82" t="n">
        <f aca="false">+DT3-DT145</f>
        <v>16</v>
      </c>
      <c r="DU146" s="82"/>
      <c r="DV146" s="82" t="n">
        <f aca="false">+DV3-DV145</f>
        <v>87</v>
      </c>
      <c r="DW146" s="82"/>
      <c r="DX146" s="82" t="n">
        <f aca="false">+DX3-DX145</f>
        <v>18</v>
      </c>
      <c r="DY146" s="82"/>
      <c r="DZ146" s="82" t="n">
        <f aca="false">+DZ3-DZ145</f>
        <v>92</v>
      </c>
      <c r="EA146" s="82"/>
      <c r="EB146" s="82" t="n">
        <f aca="false">+EB3-EB145</f>
        <v>911</v>
      </c>
      <c r="EC146" s="82"/>
      <c r="ED146" s="82" t="n">
        <f aca="false">+ED3-ED145</f>
        <v>1</v>
      </c>
      <c r="EE146" s="82"/>
      <c r="EF146" s="82" t="n">
        <f aca="false">+EF3-EF145</f>
        <v>14638</v>
      </c>
      <c r="EG146" s="82"/>
      <c r="EH146" s="82" t="n">
        <f aca="false">+EH3-EH145</f>
        <v>51</v>
      </c>
      <c r="EI146" s="82"/>
      <c r="EJ146" s="82" t="n">
        <f aca="false">+EJ3-EJ145</f>
        <v>1</v>
      </c>
      <c r="EK146" s="82"/>
      <c r="EL146" s="82" t="n">
        <f aca="false">+EL3-EL145</f>
        <v>1</v>
      </c>
      <c r="EM146" s="82"/>
      <c r="EN146" s="82" t="n">
        <f aca="false">+EN3-EN145</f>
        <v>8</v>
      </c>
      <c r="EO146" s="82"/>
      <c r="EP146" s="82" t="n">
        <f aca="false">+EP3-EP145</f>
        <v>2</v>
      </c>
      <c r="EQ146" s="82"/>
      <c r="ER146" s="82" t="n">
        <f aca="false">+ER3-ER145</f>
        <v>34</v>
      </c>
      <c r="ES146" s="82"/>
      <c r="ET146" s="82" t="n">
        <f aca="false">+ET3-ET145</f>
        <v>3</v>
      </c>
      <c r="EU146" s="82"/>
      <c r="EV146" s="82" t="n">
        <f aca="false">+EV3-EV145</f>
        <v>23</v>
      </c>
      <c r="EW146" s="82"/>
      <c r="EX146" s="82" t="n">
        <f aca="false">+EX3-EX145</f>
        <v>4</v>
      </c>
      <c r="EY146" s="82"/>
      <c r="EZ146" s="82" t="n">
        <f aca="false">+EZ3-EZ145</f>
        <v>1</v>
      </c>
      <c r="FA146" s="82"/>
      <c r="FB146" s="82" t="n">
        <f aca="false">+FB3-FB145</f>
        <v>2</v>
      </c>
      <c r="FC146" s="82"/>
      <c r="FD146" s="82" t="n">
        <f aca="false">+FD3-FD145</f>
        <v>10</v>
      </c>
      <c r="FE146" s="82"/>
      <c r="FF146" s="82" t="n">
        <f aca="false">+FF3-FF145</f>
        <v>2300</v>
      </c>
      <c r="FG146" s="82"/>
      <c r="FH146" s="82" t="n">
        <f aca="false">+FH3-FH145</f>
        <v>38</v>
      </c>
      <c r="FI146" s="82"/>
      <c r="FJ146" s="82" t="n">
        <f aca="false">+FJ3-FJ145</f>
        <v>13</v>
      </c>
      <c r="FK146" s="82"/>
      <c r="FL146" s="82" t="n">
        <f aca="false">+FL3-FL145</f>
        <v>63</v>
      </c>
      <c r="FM146" s="82"/>
      <c r="FN146" s="82" t="n">
        <f aca="false">+FN3-FN145</f>
        <v>14</v>
      </c>
      <c r="FO146" s="82"/>
      <c r="FP146" s="82" t="n">
        <f aca="false">+FP3-FP145</f>
        <v>35</v>
      </c>
      <c r="FQ146" s="82"/>
      <c r="FR146" s="82" t="n">
        <f aca="false">+FR3-FR145</f>
        <v>9328</v>
      </c>
      <c r="FS146" s="82"/>
      <c r="FT146" s="82" t="n">
        <f aca="false">+FT3-FT145</f>
        <v>119</v>
      </c>
      <c r="FU146" s="82"/>
      <c r="FV146" s="82" t="n">
        <f aca="false">+FV3-FV145</f>
        <v>137</v>
      </c>
      <c r="FW146" s="82"/>
      <c r="FX146" s="82" t="n">
        <f aca="false">+FX3-FX145</f>
        <v>4427</v>
      </c>
      <c r="FY146" s="82"/>
      <c r="FZ146" s="82" t="n">
        <f aca="false">+FZ3-FZ145</f>
        <v>993</v>
      </c>
      <c r="GA146" s="82"/>
      <c r="GB146" s="82" t="n">
        <f aca="false">+GB3-GB145</f>
        <v>5329</v>
      </c>
      <c r="GC146" s="82"/>
      <c r="GD146" s="82" t="n">
        <f aca="false">+GD3-GD145</f>
        <v>0</v>
      </c>
      <c r="GE146" s="82"/>
      <c r="GF146" s="82" t="n">
        <f aca="false">+GF3-GF145</f>
        <v>5000</v>
      </c>
      <c r="GG146" s="82"/>
      <c r="GH146" s="82" t="n">
        <f aca="false">+GH3-GH145</f>
        <v>15025</v>
      </c>
      <c r="GI146" s="82"/>
      <c r="GJ146" s="82" t="n">
        <f aca="false">+GJ3-GJ145</f>
        <v>19293</v>
      </c>
      <c r="GK146" s="82"/>
      <c r="GL146" s="82" t="n">
        <f aca="false">+GL3-GL145</f>
        <v>0</v>
      </c>
      <c r="GM146" s="82"/>
      <c r="GN146" s="82" t="n">
        <f aca="false">+GN3-GN145</f>
        <v>500</v>
      </c>
      <c r="GO146" s="82"/>
      <c r="GP146" s="82" t="n">
        <f aca="false">+GP3-GP145</f>
        <v>33</v>
      </c>
      <c r="GQ146" s="82"/>
      <c r="GR146" s="82" t="n">
        <f aca="false">+GR3-GR145</f>
        <v>0</v>
      </c>
      <c r="GS146" s="82"/>
      <c r="GT146" s="82" t="n">
        <f aca="false">+GT3-GT145</f>
        <v>1</v>
      </c>
      <c r="GU146" s="82"/>
      <c r="GV146" s="82" t="n">
        <f aca="false">+GV3-GV145</f>
        <v>1</v>
      </c>
      <c r="GW146" s="82"/>
      <c r="GX146" s="82" t="n">
        <f aca="false">+GX3-GX145</f>
        <v>1</v>
      </c>
      <c r="GY146" s="82"/>
      <c r="GZ146" s="82" t="n">
        <f aca="false">+GZ3-GZ145</f>
        <v>0</v>
      </c>
      <c r="HA146" s="82"/>
      <c r="HB146" s="82" t="n">
        <f aca="false">+HB3-HB145</f>
        <v>1</v>
      </c>
      <c r="HC146" s="82"/>
      <c r="HD146" s="82" t="n">
        <f aca="false">+HD3-HD145</f>
        <v>4</v>
      </c>
      <c r="HE146" s="82"/>
      <c r="HF146" s="84" t="n">
        <f aca="false">+HF3-HF145</f>
        <v>176</v>
      </c>
      <c r="HG146" s="82"/>
      <c r="HH146" s="84" t="n">
        <f aca="false">+HH3-HH145</f>
        <v>2200</v>
      </c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  <c r="IW146" s="82"/>
    </row>
    <row r="147" customFormat="false" ht="15.75" hidden="false" customHeight="false" outlineLevel="0" collapsed="false">
      <c r="A147" s="82"/>
      <c r="B147" s="83"/>
      <c r="C147" s="82"/>
      <c r="D147" s="23"/>
      <c r="E147" s="82"/>
      <c r="F147" s="82"/>
      <c r="G147" s="82"/>
      <c r="H147" s="82"/>
      <c r="I147" s="181"/>
      <c r="J147" s="181"/>
      <c r="K147" s="83"/>
      <c r="L147" s="82"/>
      <c r="M147" s="82"/>
      <c r="N147" s="82"/>
      <c r="O147" s="82"/>
      <c r="P147" s="82"/>
      <c r="Q147" s="36"/>
      <c r="R147" s="24"/>
      <c r="S147" s="32"/>
      <c r="T147" s="88"/>
      <c r="U147" s="88"/>
      <c r="V147" s="89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32"/>
      <c r="BE147" s="82"/>
      <c r="BF147" s="82"/>
      <c r="BG147" s="82"/>
      <c r="BH147" s="82"/>
      <c r="BI147" s="82"/>
      <c r="BJ147" s="82"/>
      <c r="BK147" s="82"/>
      <c r="BL147" s="82"/>
      <c r="BM147" s="90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131" t="n">
        <f aca="false">SUM(FZ146:GD146)</f>
        <v>6322</v>
      </c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4"/>
      <c r="HG147" s="82"/>
      <c r="HH147" s="84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5.75" hidden="false" customHeight="false" outlineLevel="1" collapsed="false">
      <c r="A148" s="182" t="s">
        <v>359</v>
      </c>
      <c r="B148" s="83"/>
      <c r="C148" s="82"/>
      <c r="D148" s="23"/>
      <c r="E148" s="82"/>
      <c r="F148" s="82"/>
      <c r="G148" s="32"/>
      <c r="H148" s="82"/>
      <c r="I148" s="82"/>
      <c r="J148" s="82"/>
      <c r="K148" s="83"/>
      <c r="L148" s="82"/>
      <c r="M148" s="82"/>
      <c r="N148" s="82"/>
      <c r="O148" s="82"/>
      <c r="P148" s="82"/>
      <c r="Q148" s="32"/>
      <c r="R148" s="32"/>
      <c r="S148" s="32"/>
      <c r="T148" s="88"/>
      <c r="U148" s="88"/>
      <c r="V148" s="89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32"/>
      <c r="BE148" s="82"/>
      <c r="BF148" s="82"/>
      <c r="BG148" s="82"/>
      <c r="BH148" s="82"/>
      <c r="BI148" s="82"/>
      <c r="BJ148" s="82"/>
      <c r="BK148" s="82"/>
      <c r="BL148" s="82"/>
      <c r="BM148" s="90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 t="n">
        <f aca="false">SUM(CD146:CZ146)</f>
        <v>121412</v>
      </c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131" t="n">
        <f aca="false">SUM(FP146:FV146)</f>
        <v>9619</v>
      </c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4"/>
      <c r="HG148" s="82"/>
      <c r="HH148" s="84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5.75" hidden="false" customHeight="false" outlineLevel="1" collapsed="false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2"/>
      <c r="L149" s="23"/>
      <c r="M149" s="23"/>
      <c r="N149" s="23"/>
      <c r="O149" s="23"/>
      <c r="P149" s="23"/>
      <c r="Q149" s="36" t="s">
        <v>51</v>
      </c>
      <c r="R149" s="37" t="s">
        <v>52</v>
      </c>
      <c r="S149" s="37"/>
      <c r="T149" s="38" t="s">
        <v>53</v>
      </c>
      <c r="U149" s="39"/>
      <c r="V149" s="26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2"/>
      <c r="BE149" s="82"/>
      <c r="BF149" s="82"/>
      <c r="BG149" s="82"/>
      <c r="BH149" s="82"/>
      <c r="BI149" s="82"/>
      <c r="BJ149" s="82"/>
      <c r="BK149" s="82"/>
      <c r="BL149" s="82"/>
      <c r="BM149" s="90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4"/>
      <c r="HG149" s="82"/>
      <c r="HH149" s="84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5.75" hidden="false" customHeight="false" outlineLevel="1" collapsed="false">
      <c r="A150" s="57" t="s">
        <v>106</v>
      </c>
      <c r="B150" s="58" t="s">
        <v>107</v>
      </c>
      <c r="C150" s="57" t="s">
        <v>108</v>
      </c>
      <c r="D150" s="57"/>
      <c r="E150" s="57" t="s">
        <v>110</v>
      </c>
      <c r="F150" s="57" t="s">
        <v>360</v>
      </c>
      <c r="G150" s="57" t="s">
        <v>111</v>
      </c>
      <c r="H150" s="57" t="s">
        <v>112</v>
      </c>
      <c r="I150" s="57" t="s">
        <v>113</v>
      </c>
      <c r="J150" s="57" t="s">
        <v>114</v>
      </c>
      <c r="K150" s="58" t="s">
        <v>361</v>
      </c>
      <c r="L150" s="57" t="s">
        <v>115</v>
      </c>
      <c r="M150" s="57" t="s">
        <v>233</v>
      </c>
      <c r="N150" s="57"/>
      <c r="O150" s="57"/>
      <c r="P150" s="57"/>
      <c r="Q150" s="57" t="s">
        <v>119</v>
      </c>
      <c r="R150" s="36" t="s">
        <v>120</v>
      </c>
      <c r="S150" s="36" t="s">
        <v>121</v>
      </c>
      <c r="T150" s="58"/>
      <c r="U150" s="183"/>
      <c r="V150" s="184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  <c r="AT150" s="183"/>
      <c r="AU150" s="183"/>
      <c r="AV150" s="183"/>
      <c r="AW150" s="183"/>
      <c r="AX150" s="183"/>
      <c r="AY150" s="183"/>
      <c r="AZ150" s="183"/>
      <c r="BA150" s="183"/>
      <c r="BB150" s="183"/>
      <c r="BC150" s="183"/>
      <c r="BD150" s="32"/>
      <c r="BE150" s="82"/>
      <c r="BF150" s="82"/>
      <c r="BG150" s="82"/>
      <c r="BH150" s="82"/>
      <c r="BI150" s="82"/>
      <c r="BJ150" s="82"/>
      <c r="BK150" s="82"/>
      <c r="BL150" s="82"/>
      <c r="BM150" s="90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4"/>
      <c r="HG150" s="82"/>
      <c r="HH150" s="84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5.75" hidden="false" customHeight="false" outlineLevel="1" collapsed="false">
      <c r="A151" s="82" t="s">
        <v>127</v>
      </c>
      <c r="B151" s="83" t="s">
        <v>128</v>
      </c>
      <c r="C151" s="82"/>
      <c r="D151" s="23"/>
      <c r="E151" s="82" t="n">
        <v>1</v>
      </c>
      <c r="F151" s="82" t="s">
        <v>362</v>
      </c>
      <c r="G151" s="82" t="s">
        <v>130</v>
      </c>
      <c r="H151" s="138" t="n">
        <v>36301</v>
      </c>
      <c r="I151" s="82" t="s">
        <v>363</v>
      </c>
      <c r="J151" s="82" t="s">
        <v>132</v>
      </c>
      <c r="K151" s="83" t="s">
        <v>364</v>
      </c>
      <c r="L151" s="82" t="s">
        <v>133</v>
      </c>
      <c r="M151" s="185" t="s">
        <v>365</v>
      </c>
      <c r="N151" s="82" t="str">
        <f aca="false">CONCATENATE(B151,J151)</f>
        <v>30CSR</v>
      </c>
      <c r="O151" s="82"/>
      <c r="P151" s="82"/>
      <c r="Q151" s="32" t="n">
        <v>13800</v>
      </c>
      <c r="R151" s="32"/>
      <c r="S151" s="32" t="n">
        <f aca="false">+Q151</f>
        <v>13800</v>
      </c>
      <c r="T151" s="88" t="n">
        <v>37147</v>
      </c>
      <c r="U151" s="88"/>
      <c r="V151" s="89" t="n">
        <v>6900</v>
      </c>
      <c r="W151" s="88" t="n">
        <f aca="false">V151</f>
        <v>6900</v>
      </c>
      <c r="X151" s="88" t="n">
        <f aca="false">W151</f>
        <v>6900</v>
      </c>
      <c r="Y151" s="88" t="n">
        <f aca="false">X151</f>
        <v>6900</v>
      </c>
      <c r="Z151" s="88" t="n">
        <f aca="false">Y151</f>
        <v>6900</v>
      </c>
      <c r="AA151" s="88" t="n">
        <f aca="false">Z151</f>
        <v>6900</v>
      </c>
      <c r="AB151" s="88" t="n">
        <f aca="false">AA151</f>
        <v>6900</v>
      </c>
      <c r="AC151" s="88" t="n">
        <f aca="false">AB151</f>
        <v>6900</v>
      </c>
      <c r="AD151" s="88" t="n">
        <f aca="false">AC151</f>
        <v>6900</v>
      </c>
      <c r="AE151" s="88" t="n">
        <f aca="false">AD151</f>
        <v>6900</v>
      </c>
      <c r="AF151" s="88" t="n">
        <f aca="false">AE151</f>
        <v>6900</v>
      </c>
      <c r="AG151" s="88" t="n">
        <f aca="false">AF151</f>
        <v>6900</v>
      </c>
      <c r="AH151" s="88" t="n">
        <f aca="false">AG151</f>
        <v>6900</v>
      </c>
      <c r="AI151" s="88" t="n">
        <f aca="false">AH151</f>
        <v>6900</v>
      </c>
      <c r="AJ151" s="88" t="n">
        <f aca="false">AI151</f>
        <v>6900</v>
      </c>
      <c r="AK151" s="88" t="n">
        <f aca="false">AJ151</f>
        <v>6900</v>
      </c>
      <c r="AL151" s="88" t="n">
        <f aca="false">AK151</f>
        <v>6900</v>
      </c>
      <c r="AM151" s="88" t="n">
        <f aca="false">AL151</f>
        <v>6900</v>
      </c>
      <c r="AN151" s="88" t="n">
        <f aca="false">AM151</f>
        <v>6900</v>
      </c>
      <c r="AO151" s="88" t="n">
        <f aca="false">AN151</f>
        <v>6900</v>
      </c>
      <c r="AP151" s="88" t="n">
        <f aca="false">AO151</f>
        <v>6900</v>
      </c>
      <c r="AQ151" s="88" t="n">
        <f aca="false">AP151</f>
        <v>6900</v>
      </c>
      <c r="AR151" s="88" t="n">
        <f aca="false">AQ151</f>
        <v>6900</v>
      </c>
      <c r="AS151" s="88" t="n">
        <f aca="false">AR151</f>
        <v>6900</v>
      </c>
      <c r="AT151" s="88" t="n">
        <f aca="false">AS151</f>
        <v>6900</v>
      </c>
      <c r="AU151" s="88" t="n">
        <f aca="false">AT151</f>
        <v>6900</v>
      </c>
      <c r="AV151" s="88" t="n">
        <f aca="false">AU151</f>
        <v>6900</v>
      </c>
      <c r="AW151" s="88" t="n">
        <f aca="false">AV151</f>
        <v>6900</v>
      </c>
      <c r="AX151" s="88" t="n">
        <f aca="false">AW151</f>
        <v>6900</v>
      </c>
      <c r="AY151" s="88"/>
      <c r="AZ151" s="88" t="n">
        <f aca="false">SUM(V151:AX151)</f>
        <v>200100</v>
      </c>
      <c r="BA151" s="88" t="n">
        <f aca="false">+AZ151/29</f>
        <v>6900</v>
      </c>
      <c r="BB151" s="88" t="n">
        <f aca="false">MAX(V151:AX151)</f>
        <v>6900</v>
      </c>
      <c r="BC151" s="88"/>
      <c r="BD151" s="32"/>
      <c r="BE151" s="82"/>
      <c r="BF151" s="82"/>
      <c r="BG151" s="82"/>
      <c r="BH151" s="82"/>
      <c r="BI151" s="82"/>
      <c r="BJ151" s="82"/>
      <c r="BK151" s="82"/>
      <c r="BL151" s="82"/>
      <c r="BM151" s="90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4"/>
      <c r="HG151" s="82"/>
      <c r="HH151" s="84"/>
      <c r="HI151" s="82"/>
      <c r="HJ151" s="32" t="n">
        <f aca="false">Q151-SUM(BE151:EY151)</f>
        <v>13800</v>
      </c>
      <c r="HK151" s="3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5.75" hidden="false" customHeight="false" outlineLevel="1" collapsed="false">
      <c r="A152" s="82" t="s">
        <v>163</v>
      </c>
      <c r="B152" s="83" t="n">
        <v>27</v>
      </c>
      <c r="C152" s="82"/>
      <c r="D152" s="23" t="n">
        <v>19</v>
      </c>
      <c r="E152" s="82" t="n">
        <v>3</v>
      </c>
      <c r="F152" s="82" t="s">
        <v>366</v>
      </c>
      <c r="G152" s="82" t="s">
        <v>212</v>
      </c>
      <c r="H152" s="138" t="n">
        <v>36304</v>
      </c>
      <c r="I152" s="82" t="s">
        <v>363</v>
      </c>
      <c r="J152" s="82" t="s">
        <v>132</v>
      </c>
      <c r="K152" s="83" t="s">
        <v>367</v>
      </c>
      <c r="L152" s="82" t="s">
        <v>135</v>
      </c>
      <c r="M152" s="82"/>
      <c r="N152" s="82" t="str">
        <f aca="false">CONCATENATE(B152,J152)</f>
        <v>27R</v>
      </c>
      <c r="O152" s="82"/>
      <c r="P152" s="82"/>
      <c r="Q152" s="32" t="n">
        <f aca="false">+BA152</f>
        <v>0</v>
      </c>
      <c r="R152" s="32"/>
      <c r="S152" s="32" t="n">
        <f aca="false">+Q152</f>
        <v>0</v>
      </c>
      <c r="T152" s="88" t="s">
        <v>368</v>
      </c>
      <c r="U152" s="88"/>
      <c r="V152" s="89" t="n">
        <v>0</v>
      </c>
      <c r="W152" s="88" t="n">
        <f aca="false">V152</f>
        <v>0</v>
      </c>
      <c r="X152" s="88" t="n">
        <f aca="false">W152</f>
        <v>0</v>
      </c>
      <c r="Y152" s="88" t="n">
        <f aca="false">X152</f>
        <v>0</v>
      </c>
      <c r="Z152" s="88" t="n">
        <f aca="false">Y152</f>
        <v>0</v>
      </c>
      <c r="AA152" s="88" t="n">
        <f aca="false">Z152</f>
        <v>0</v>
      </c>
      <c r="AB152" s="88" t="n">
        <f aca="false">AA152</f>
        <v>0</v>
      </c>
      <c r="AC152" s="88" t="n">
        <f aca="false">AB152</f>
        <v>0</v>
      </c>
      <c r="AD152" s="88" t="n">
        <f aca="false">AC152</f>
        <v>0</v>
      </c>
      <c r="AE152" s="88" t="n">
        <f aca="false">AD152</f>
        <v>0</v>
      </c>
      <c r="AF152" s="88" t="n">
        <f aca="false">AE152</f>
        <v>0</v>
      </c>
      <c r="AG152" s="88" t="n">
        <f aca="false">AF152</f>
        <v>0</v>
      </c>
      <c r="AH152" s="88" t="n">
        <f aca="false">AG152</f>
        <v>0</v>
      </c>
      <c r="AI152" s="88" t="n">
        <f aca="false">AH152</f>
        <v>0</v>
      </c>
      <c r="AJ152" s="88" t="n">
        <f aca="false">AI152</f>
        <v>0</v>
      </c>
      <c r="AK152" s="88" t="n">
        <f aca="false">AJ152</f>
        <v>0</v>
      </c>
      <c r="AL152" s="88" t="n">
        <f aca="false">AK152</f>
        <v>0</v>
      </c>
      <c r="AM152" s="88" t="n">
        <f aca="false">AL152</f>
        <v>0</v>
      </c>
      <c r="AN152" s="88" t="n">
        <f aca="false">AM152</f>
        <v>0</v>
      </c>
      <c r="AO152" s="88" t="n">
        <f aca="false">AN152</f>
        <v>0</v>
      </c>
      <c r="AP152" s="88" t="n">
        <f aca="false">AO152</f>
        <v>0</v>
      </c>
      <c r="AQ152" s="88" t="n">
        <f aca="false">AP152</f>
        <v>0</v>
      </c>
      <c r="AR152" s="88" t="n">
        <f aca="false">AQ152</f>
        <v>0</v>
      </c>
      <c r="AS152" s="88" t="n">
        <f aca="false">AR152</f>
        <v>0</v>
      </c>
      <c r="AT152" s="88" t="n">
        <f aca="false">AS152</f>
        <v>0</v>
      </c>
      <c r="AU152" s="88" t="n">
        <f aca="false">AT152</f>
        <v>0</v>
      </c>
      <c r="AV152" s="88" t="n">
        <f aca="false">AU152</f>
        <v>0</v>
      </c>
      <c r="AW152" s="88" t="n">
        <f aca="false">AV152</f>
        <v>0</v>
      </c>
      <c r="AX152" s="88" t="n">
        <f aca="false">AW152</f>
        <v>0</v>
      </c>
      <c r="AY152" s="88"/>
      <c r="AZ152" s="88" t="n">
        <f aca="false">SUM(V152:AX152)</f>
        <v>0</v>
      </c>
      <c r="BA152" s="88" t="n">
        <f aca="false">+AZ152/29</f>
        <v>0</v>
      </c>
      <c r="BB152" s="88" t="n">
        <f aca="false">MAX(V152:AX152)</f>
        <v>0</v>
      </c>
      <c r="BC152" s="88"/>
      <c r="BD152" s="32"/>
      <c r="BE152" s="82"/>
      <c r="BF152" s="82"/>
      <c r="BG152" s="82"/>
      <c r="BH152" s="82"/>
      <c r="BI152" s="82"/>
      <c r="BJ152" s="82"/>
      <c r="BK152" s="82"/>
      <c r="BL152" s="82"/>
      <c r="BM152" s="90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186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4"/>
      <c r="HG152" s="82"/>
      <c r="HH152" s="84"/>
      <c r="HI152" s="82"/>
      <c r="HJ152" s="32" t="n">
        <f aca="false">V152-SUM(BE152:EY152)</f>
        <v>0</v>
      </c>
      <c r="HK152" s="3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5.75" hidden="false" customHeight="false" outlineLevel="1" collapsed="false">
      <c r="A153" s="186" t="s">
        <v>179</v>
      </c>
      <c r="B153" s="187" t="s">
        <v>180</v>
      </c>
      <c r="C153" s="186"/>
      <c r="D153" s="188"/>
      <c r="E153" s="186" t="n">
        <v>4</v>
      </c>
      <c r="F153" s="186" t="s">
        <v>369</v>
      </c>
      <c r="G153" s="186" t="s">
        <v>130</v>
      </c>
      <c r="H153" s="138" t="n">
        <v>36301</v>
      </c>
      <c r="I153" s="186"/>
      <c r="J153" s="186"/>
      <c r="K153" s="187" t="s">
        <v>370</v>
      </c>
      <c r="L153" s="186" t="s">
        <v>133</v>
      </c>
      <c r="M153" s="186" t="s">
        <v>371</v>
      </c>
      <c r="N153" s="186"/>
      <c r="O153" s="186"/>
      <c r="P153" s="186"/>
      <c r="Q153" s="189" t="n">
        <v>306</v>
      </c>
      <c r="R153" s="189"/>
      <c r="S153" s="189" t="n">
        <v>306</v>
      </c>
      <c r="T153" s="190" t="s">
        <v>372</v>
      </c>
      <c r="U153" s="190"/>
      <c r="V153" s="191" t="n">
        <v>0</v>
      </c>
      <c r="W153" s="88" t="n">
        <f aca="false">V153</f>
        <v>0</v>
      </c>
      <c r="X153" s="88" t="n">
        <f aca="false">W153</f>
        <v>0</v>
      </c>
      <c r="Y153" s="88" t="n">
        <f aca="false">X153</f>
        <v>0</v>
      </c>
      <c r="Z153" s="88" t="n">
        <f aca="false">Y153</f>
        <v>0</v>
      </c>
      <c r="AA153" s="88" t="n">
        <f aca="false">Z153</f>
        <v>0</v>
      </c>
      <c r="AB153" s="88" t="n">
        <f aca="false">AA153</f>
        <v>0</v>
      </c>
      <c r="AC153" s="88" t="n">
        <f aca="false">AB153</f>
        <v>0</v>
      </c>
      <c r="AD153" s="88" t="n">
        <f aca="false">AC153</f>
        <v>0</v>
      </c>
      <c r="AE153" s="88" t="n">
        <f aca="false">AD153</f>
        <v>0</v>
      </c>
      <c r="AF153" s="88" t="n">
        <f aca="false">AE153</f>
        <v>0</v>
      </c>
      <c r="AG153" s="88" t="n">
        <f aca="false">AF153</f>
        <v>0</v>
      </c>
      <c r="AH153" s="88" t="n">
        <f aca="false">AG153</f>
        <v>0</v>
      </c>
      <c r="AI153" s="88" t="n">
        <f aca="false">AH153</f>
        <v>0</v>
      </c>
      <c r="AJ153" s="88" t="n">
        <f aca="false">AI153</f>
        <v>0</v>
      </c>
      <c r="AK153" s="88" t="n">
        <f aca="false">AJ153</f>
        <v>0</v>
      </c>
      <c r="AL153" s="88" t="n">
        <f aca="false">AK153</f>
        <v>0</v>
      </c>
      <c r="AM153" s="88" t="n">
        <f aca="false">AL153</f>
        <v>0</v>
      </c>
      <c r="AN153" s="88" t="n">
        <f aca="false">AM153</f>
        <v>0</v>
      </c>
      <c r="AO153" s="88" t="n">
        <f aca="false">AN153</f>
        <v>0</v>
      </c>
      <c r="AP153" s="88" t="n">
        <f aca="false">AO153</f>
        <v>0</v>
      </c>
      <c r="AQ153" s="88" t="n">
        <f aca="false">AP153</f>
        <v>0</v>
      </c>
      <c r="AR153" s="88" t="n">
        <f aca="false">AQ153</f>
        <v>0</v>
      </c>
      <c r="AS153" s="88" t="n">
        <f aca="false">AR153</f>
        <v>0</v>
      </c>
      <c r="AT153" s="88" t="n">
        <f aca="false">AS153</f>
        <v>0</v>
      </c>
      <c r="AU153" s="88" t="n">
        <f aca="false">AT153</f>
        <v>0</v>
      </c>
      <c r="AV153" s="88" t="n">
        <f aca="false">AU153</f>
        <v>0</v>
      </c>
      <c r="AW153" s="88" t="n">
        <f aca="false">AV153</f>
        <v>0</v>
      </c>
      <c r="AX153" s="88" t="n">
        <f aca="false">AW153</f>
        <v>0</v>
      </c>
      <c r="AY153" s="190"/>
      <c r="AZ153" s="190" t="n">
        <f aca="false">SUM(V153:AX153)</f>
        <v>0</v>
      </c>
      <c r="BA153" s="88" t="n">
        <f aca="false">+AZ153/29</f>
        <v>0</v>
      </c>
      <c r="BB153" s="88" t="n">
        <f aca="false">MAX(V153:AX153)</f>
        <v>0</v>
      </c>
      <c r="BC153" s="190"/>
      <c r="BD153" s="189"/>
      <c r="BE153" s="186"/>
      <c r="BF153" s="186"/>
      <c r="BG153" s="186"/>
      <c r="BH153" s="186"/>
      <c r="BI153" s="186"/>
      <c r="BJ153" s="186"/>
      <c r="BK153" s="186"/>
      <c r="BL153" s="186"/>
      <c r="BM153" s="192"/>
      <c r="BN153" s="186"/>
      <c r="BO153" s="186"/>
      <c r="BP153" s="186"/>
      <c r="BQ153" s="186"/>
      <c r="BR153" s="186"/>
      <c r="BS153" s="186"/>
      <c r="BT153" s="186"/>
      <c r="BU153" s="186"/>
      <c r="BV153" s="186"/>
      <c r="BW153" s="186"/>
      <c r="BX153" s="186"/>
      <c r="BY153" s="186"/>
      <c r="BZ153" s="186"/>
      <c r="CA153" s="186"/>
      <c r="CB153" s="186"/>
      <c r="CC153" s="186"/>
      <c r="CD153" s="186"/>
      <c r="CE153" s="186"/>
      <c r="CF153" s="186"/>
      <c r="CG153" s="186"/>
      <c r="CH153" s="186"/>
      <c r="CI153" s="186"/>
      <c r="CJ153" s="186"/>
      <c r="CK153" s="186"/>
      <c r="CL153" s="186"/>
      <c r="CM153" s="186"/>
      <c r="CN153" s="186"/>
      <c r="CO153" s="186"/>
      <c r="CP153" s="186"/>
      <c r="CQ153" s="186"/>
      <c r="CR153" s="186"/>
      <c r="CS153" s="186"/>
      <c r="CT153" s="186"/>
      <c r="CU153" s="186"/>
      <c r="CV153" s="186"/>
      <c r="CW153" s="186"/>
      <c r="CX153" s="186"/>
      <c r="CY153" s="186"/>
      <c r="CZ153" s="186"/>
      <c r="DA153" s="186"/>
      <c r="DB153" s="186"/>
      <c r="DC153" s="186"/>
      <c r="DD153" s="186"/>
      <c r="DE153" s="186"/>
      <c r="DF153" s="186"/>
      <c r="DG153" s="186"/>
      <c r="DH153" s="186"/>
      <c r="DI153" s="186"/>
      <c r="DJ153" s="186"/>
      <c r="DK153" s="186"/>
      <c r="DL153" s="186"/>
      <c r="DM153" s="186"/>
      <c r="DN153" s="186"/>
      <c r="DO153" s="186"/>
      <c r="DP153" s="186"/>
      <c r="DQ153" s="186"/>
      <c r="DR153" s="186"/>
      <c r="DS153" s="186"/>
      <c r="DT153" s="186"/>
      <c r="DU153" s="186"/>
      <c r="DV153" s="186"/>
      <c r="DW153" s="186"/>
      <c r="DX153" s="186"/>
      <c r="DY153" s="186"/>
      <c r="DZ153" s="186"/>
      <c r="EA153" s="186"/>
      <c r="EB153" s="186"/>
      <c r="EC153" s="186"/>
      <c r="ED153" s="186"/>
      <c r="EE153" s="186"/>
      <c r="EF153" s="186"/>
      <c r="EG153" s="186"/>
      <c r="EH153" s="186"/>
      <c r="EI153" s="186"/>
      <c r="EJ153" s="186"/>
      <c r="EK153" s="186"/>
      <c r="EL153" s="186"/>
      <c r="EM153" s="186"/>
      <c r="EN153" s="186"/>
      <c r="EO153" s="186"/>
      <c r="EP153" s="186"/>
      <c r="EQ153" s="186"/>
      <c r="ER153" s="186"/>
      <c r="ES153" s="186"/>
      <c r="ET153" s="186"/>
      <c r="EU153" s="186"/>
      <c r="EV153" s="186"/>
      <c r="EW153" s="186"/>
      <c r="EX153" s="186"/>
      <c r="EY153" s="186"/>
      <c r="EZ153" s="186"/>
      <c r="FA153" s="186"/>
      <c r="FB153" s="186"/>
      <c r="FC153" s="186"/>
      <c r="FD153" s="186"/>
      <c r="FE153" s="186"/>
      <c r="FF153" s="186"/>
      <c r="FG153" s="186"/>
      <c r="FH153" s="186"/>
      <c r="FI153" s="186"/>
      <c r="FJ153" s="186"/>
      <c r="FK153" s="186"/>
      <c r="FL153" s="186"/>
      <c r="FM153" s="186"/>
      <c r="FN153" s="186"/>
      <c r="FO153" s="186"/>
      <c r="FP153" s="186"/>
      <c r="FQ153" s="186"/>
      <c r="FR153" s="186"/>
      <c r="FS153" s="186"/>
      <c r="FT153" s="186"/>
      <c r="FU153" s="186"/>
      <c r="FV153" s="186"/>
      <c r="FW153" s="186"/>
      <c r="FX153" s="186"/>
      <c r="FY153" s="186"/>
      <c r="FZ153" s="186"/>
      <c r="GA153" s="186"/>
      <c r="GB153" s="186"/>
      <c r="GC153" s="186"/>
      <c r="GD153" s="186"/>
      <c r="GE153" s="186"/>
      <c r="GF153" s="186"/>
      <c r="GG153" s="186"/>
      <c r="GH153" s="186"/>
      <c r="GI153" s="186"/>
      <c r="GJ153" s="186"/>
      <c r="GK153" s="186"/>
      <c r="GL153" s="186"/>
      <c r="GM153" s="186"/>
      <c r="GN153" s="186"/>
      <c r="GO153" s="186"/>
      <c r="GP153" s="186"/>
      <c r="GQ153" s="186"/>
      <c r="GR153" s="186"/>
      <c r="GS153" s="186"/>
      <c r="GT153" s="186"/>
      <c r="GU153" s="186"/>
      <c r="GV153" s="186"/>
      <c r="GW153" s="186"/>
      <c r="GX153" s="186"/>
      <c r="GY153" s="186"/>
      <c r="GZ153" s="186"/>
      <c r="HA153" s="186"/>
      <c r="HB153" s="186"/>
      <c r="HC153" s="186"/>
      <c r="HD153" s="186"/>
      <c r="HE153" s="186"/>
      <c r="HF153" s="193"/>
      <c r="HG153" s="186"/>
      <c r="HH153" s="193"/>
      <c r="HI153" s="186"/>
      <c r="HJ153" s="189"/>
      <c r="HK153" s="189"/>
      <c r="HL153" s="186"/>
      <c r="HM153" s="186"/>
      <c r="HN153" s="186"/>
      <c r="HO153" s="186"/>
      <c r="HP153" s="186"/>
      <c r="HQ153" s="186"/>
      <c r="HR153" s="186"/>
      <c r="HS153" s="186"/>
      <c r="HT153" s="186"/>
      <c r="HU153" s="186"/>
      <c r="HV153" s="186"/>
      <c r="HW153" s="186"/>
      <c r="HX153" s="186"/>
      <c r="HY153" s="186"/>
      <c r="HZ153" s="186"/>
      <c r="IA153" s="186"/>
      <c r="IB153" s="186"/>
      <c r="IC153" s="186"/>
      <c r="ID153" s="186"/>
      <c r="IE153" s="186"/>
      <c r="IF153" s="186"/>
      <c r="IG153" s="186"/>
      <c r="IH153" s="186"/>
      <c r="II153" s="186"/>
      <c r="IJ153" s="186"/>
      <c r="IK153" s="186"/>
      <c r="IL153" s="186"/>
      <c r="IM153" s="186"/>
      <c r="IN153" s="186"/>
      <c r="IO153" s="186"/>
      <c r="IP153" s="186"/>
      <c r="IQ153" s="186"/>
      <c r="IR153" s="186"/>
      <c r="IS153" s="186"/>
      <c r="IT153" s="186"/>
      <c r="IU153" s="186"/>
      <c r="IV153" s="186"/>
      <c r="IW153" s="186"/>
    </row>
    <row r="154" customFormat="false" ht="15.75" hidden="false" customHeight="false" outlineLevel="1" collapsed="false">
      <c r="A154" s="186" t="s">
        <v>179</v>
      </c>
      <c r="B154" s="187" t="s">
        <v>180</v>
      </c>
      <c r="C154" s="186"/>
      <c r="D154" s="188"/>
      <c r="E154" s="186" t="n">
        <v>4</v>
      </c>
      <c r="F154" s="186" t="s">
        <v>369</v>
      </c>
      <c r="G154" s="186" t="s">
        <v>130</v>
      </c>
      <c r="H154" s="138" t="n">
        <v>36301</v>
      </c>
      <c r="I154" s="186"/>
      <c r="J154" s="186"/>
      <c r="K154" s="187" t="s">
        <v>373</v>
      </c>
      <c r="L154" s="186" t="s">
        <v>133</v>
      </c>
      <c r="M154" s="186" t="s">
        <v>374</v>
      </c>
      <c r="N154" s="186"/>
      <c r="O154" s="186"/>
      <c r="P154" s="186"/>
      <c r="Q154" s="189" t="n">
        <v>1060</v>
      </c>
      <c r="R154" s="189"/>
      <c r="S154" s="189" t="n">
        <v>1060</v>
      </c>
      <c r="T154" s="190" t="s">
        <v>372</v>
      </c>
      <c r="U154" s="190"/>
      <c r="V154" s="191" t="n">
        <v>0</v>
      </c>
      <c r="W154" s="88" t="n">
        <f aca="false">V154</f>
        <v>0</v>
      </c>
      <c r="X154" s="88" t="n">
        <f aca="false">W154</f>
        <v>0</v>
      </c>
      <c r="Y154" s="88" t="n">
        <f aca="false">X154</f>
        <v>0</v>
      </c>
      <c r="Z154" s="88" t="n">
        <f aca="false">Y154</f>
        <v>0</v>
      </c>
      <c r="AA154" s="88" t="n">
        <f aca="false">Z154</f>
        <v>0</v>
      </c>
      <c r="AB154" s="88" t="n">
        <f aca="false">AA154</f>
        <v>0</v>
      </c>
      <c r="AC154" s="88" t="n">
        <f aca="false">AB154</f>
        <v>0</v>
      </c>
      <c r="AD154" s="88" t="n">
        <f aca="false">AC154</f>
        <v>0</v>
      </c>
      <c r="AE154" s="88" t="n">
        <f aca="false">AD154</f>
        <v>0</v>
      </c>
      <c r="AF154" s="88" t="n">
        <f aca="false">AE154</f>
        <v>0</v>
      </c>
      <c r="AG154" s="88" t="n">
        <f aca="false">AF154</f>
        <v>0</v>
      </c>
      <c r="AH154" s="88" t="n">
        <f aca="false">AG154</f>
        <v>0</v>
      </c>
      <c r="AI154" s="88" t="n">
        <f aca="false">AH154</f>
        <v>0</v>
      </c>
      <c r="AJ154" s="88" t="n">
        <f aca="false">AI154</f>
        <v>0</v>
      </c>
      <c r="AK154" s="88" t="n">
        <f aca="false">AJ154</f>
        <v>0</v>
      </c>
      <c r="AL154" s="88" t="n">
        <f aca="false">AK154</f>
        <v>0</v>
      </c>
      <c r="AM154" s="88" t="n">
        <f aca="false">AL154</f>
        <v>0</v>
      </c>
      <c r="AN154" s="88" t="n">
        <f aca="false">AM154</f>
        <v>0</v>
      </c>
      <c r="AO154" s="88" t="n">
        <f aca="false">AN154</f>
        <v>0</v>
      </c>
      <c r="AP154" s="88" t="n">
        <f aca="false">AO154</f>
        <v>0</v>
      </c>
      <c r="AQ154" s="88" t="n">
        <f aca="false">AP154</f>
        <v>0</v>
      </c>
      <c r="AR154" s="88" t="n">
        <f aca="false">AQ154</f>
        <v>0</v>
      </c>
      <c r="AS154" s="88" t="n">
        <f aca="false">AR154</f>
        <v>0</v>
      </c>
      <c r="AT154" s="88" t="n">
        <f aca="false">AS154</f>
        <v>0</v>
      </c>
      <c r="AU154" s="88" t="n">
        <f aca="false">AT154</f>
        <v>0</v>
      </c>
      <c r="AV154" s="88" t="n">
        <f aca="false">AU154</f>
        <v>0</v>
      </c>
      <c r="AW154" s="88" t="n">
        <f aca="false">AV154</f>
        <v>0</v>
      </c>
      <c r="AX154" s="88" t="n">
        <f aca="false">AW154</f>
        <v>0</v>
      </c>
      <c r="AY154" s="190"/>
      <c r="AZ154" s="190" t="n">
        <f aca="false">SUM(V154:AX154)</f>
        <v>0</v>
      </c>
      <c r="BA154" s="88" t="n">
        <f aca="false">+AZ154/29</f>
        <v>0</v>
      </c>
      <c r="BB154" s="88" t="n">
        <f aca="false">MAX(V154:AX154)</f>
        <v>0</v>
      </c>
      <c r="BC154" s="190"/>
      <c r="BD154" s="189"/>
      <c r="BE154" s="186"/>
      <c r="BF154" s="186"/>
      <c r="BG154" s="186"/>
      <c r="BH154" s="186"/>
      <c r="BI154" s="186"/>
      <c r="BJ154" s="186"/>
      <c r="BK154" s="186"/>
      <c r="BL154" s="186"/>
      <c r="BM154" s="192"/>
      <c r="BN154" s="186"/>
      <c r="BO154" s="186"/>
      <c r="BP154" s="186"/>
      <c r="BQ154" s="186"/>
      <c r="BR154" s="186"/>
      <c r="BS154" s="186"/>
      <c r="BT154" s="186"/>
      <c r="BU154" s="186"/>
      <c r="BV154" s="186"/>
      <c r="BW154" s="186"/>
      <c r="BX154" s="186"/>
      <c r="BY154" s="186"/>
      <c r="BZ154" s="186"/>
      <c r="CA154" s="186"/>
      <c r="CB154" s="186"/>
      <c r="CC154" s="186"/>
      <c r="CD154" s="186"/>
      <c r="CE154" s="186"/>
      <c r="CF154" s="186"/>
      <c r="CG154" s="186"/>
      <c r="CH154" s="186"/>
      <c r="CI154" s="186"/>
      <c r="CJ154" s="186"/>
      <c r="CK154" s="186"/>
      <c r="CL154" s="186"/>
      <c r="CM154" s="186"/>
      <c r="CN154" s="186"/>
      <c r="CO154" s="186"/>
      <c r="CP154" s="186"/>
      <c r="CQ154" s="186"/>
      <c r="CR154" s="186"/>
      <c r="CS154" s="186"/>
      <c r="CT154" s="186"/>
      <c r="CU154" s="186"/>
      <c r="CV154" s="186"/>
      <c r="CW154" s="186"/>
      <c r="CX154" s="186"/>
      <c r="CY154" s="186"/>
      <c r="CZ154" s="186"/>
      <c r="DA154" s="186"/>
      <c r="DB154" s="186"/>
      <c r="DC154" s="186"/>
      <c r="DD154" s="186"/>
      <c r="DE154" s="186"/>
      <c r="DF154" s="186"/>
      <c r="DG154" s="186"/>
      <c r="DH154" s="186"/>
      <c r="DI154" s="186"/>
      <c r="DJ154" s="186"/>
      <c r="DK154" s="186"/>
      <c r="DL154" s="186"/>
      <c r="DM154" s="186"/>
      <c r="DN154" s="186"/>
      <c r="DO154" s="186"/>
      <c r="DP154" s="186"/>
      <c r="DQ154" s="186"/>
      <c r="DR154" s="186"/>
      <c r="DS154" s="186"/>
      <c r="DT154" s="186"/>
      <c r="DU154" s="186"/>
      <c r="DV154" s="186"/>
      <c r="DW154" s="186"/>
      <c r="DX154" s="186"/>
      <c r="DY154" s="186"/>
      <c r="DZ154" s="186"/>
      <c r="EA154" s="186"/>
      <c r="EB154" s="186"/>
      <c r="EC154" s="186"/>
      <c r="ED154" s="186"/>
      <c r="EE154" s="186"/>
      <c r="EF154" s="186"/>
      <c r="EG154" s="186"/>
      <c r="EH154" s="186"/>
      <c r="EI154" s="186"/>
      <c r="EJ154" s="186"/>
      <c r="EK154" s="186"/>
      <c r="EL154" s="186"/>
      <c r="EM154" s="186"/>
      <c r="EN154" s="186"/>
      <c r="EO154" s="186"/>
      <c r="EP154" s="186"/>
      <c r="EQ154" s="186"/>
      <c r="ER154" s="186"/>
      <c r="ES154" s="186"/>
      <c r="ET154" s="186"/>
      <c r="EU154" s="186"/>
      <c r="EV154" s="186"/>
      <c r="EW154" s="186"/>
      <c r="EX154" s="186"/>
      <c r="EY154" s="186"/>
      <c r="EZ154" s="186"/>
      <c r="FA154" s="186"/>
      <c r="FB154" s="186"/>
      <c r="FC154" s="186"/>
      <c r="FD154" s="186"/>
      <c r="FE154" s="186"/>
      <c r="FF154" s="186"/>
      <c r="FG154" s="186"/>
      <c r="FH154" s="186"/>
      <c r="FI154" s="186"/>
      <c r="FJ154" s="186"/>
      <c r="FK154" s="186"/>
      <c r="FL154" s="186"/>
      <c r="FM154" s="186"/>
      <c r="FN154" s="186"/>
      <c r="FO154" s="186"/>
      <c r="FP154" s="186"/>
      <c r="FQ154" s="186"/>
      <c r="FR154" s="186"/>
      <c r="FS154" s="186"/>
      <c r="FT154" s="186"/>
      <c r="FU154" s="186"/>
      <c r="FV154" s="186"/>
      <c r="FW154" s="186"/>
      <c r="FX154" s="186"/>
      <c r="FY154" s="186"/>
      <c r="FZ154" s="186"/>
      <c r="GA154" s="186"/>
      <c r="GB154" s="186"/>
      <c r="GC154" s="186"/>
      <c r="GD154" s="186"/>
      <c r="GE154" s="186"/>
      <c r="GF154" s="186"/>
      <c r="GG154" s="82"/>
      <c r="GH154" s="186"/>
      <c r="GI154" s="186"/>
      <c r="GJ154" s="186"/>
      <c r="GK154" s="186"/>
      <c r="GL154" s="186"/>
      <c r="GM154" s="186"/>
      <c r="GN154" s="186"/>
      <c r="GO154" s="186"/>
      <c r="GP154" s="186"/>
      <c r="GQ154" s="186"/>
      <c r="GR154" s="186"/>
      <c r="GS154" s="186"/>
      <c r="GT154" s="186"/>
      <c r="GU154" s="186"/>
      <c r="GV154" s="186"/>
      <c r="GW154" s="186"/>
      <c r="GX154" s="186"/>
      <c r="GY154" s="186"/>
      <c r="GZ154" s="186"/>
      <c r="HA154" s="186"/>
      <c r="HB154" s="186"/>
      <c r="HC154" s="186"/>
      <c r="HD154" s="186"/>
      <c r="HE154" s="186"/>
      <c r="HF154" s="193"/>
      <c r="HG154" s="186"/>
      <c r="HH154" s="193"/>
      <c r="HI154" s="186"/>
      <c r="HJ154" s="189"/>
      <c r="HK154" s="189"/>
      <c r="HL154" s="186"/>
      <c r="HM154" s="186"/>
      <c r="HN154" s="186"/>
      <c r="HO154" s="186"/>
      <c r="HP154" s="186"/>
      <c r="HQ154" s="186"/>
      <c r="HR154" s="186"/>
      <c r="HS154" s="186"/>
      <c r="HT154" s="186"/>
      <c r="HU154" s="186"/>
      <c r="HV154" s="186"/>
      <c r="HW154" s="186"/>
      <c r="HX154" s="186"/>
      <c r="HY154" s="186"/>
      <c r="HZ154" s="186"/>
      <c r="IA154" s="186"/>
      <c r="IB154" s="186"/>
      <c r="IC154" s="186"/>
      <c r="ID154" s="186"/>
      <c r="IE154" s="186"/>
      <c r="IF154" s="186"/>
      <c r="IG154" s="186"/>
      <c r="IH154" s="186"/>
      <c r="II154" s="186"/>
      <c r="IJ154" s="186"/>
      <c r="IK154" s="186"/>
      <c r="IL154" s="186"/>
      <c r="IM154" s="186"/>
      <c r="IN154" s="186"/>
      <c r="IO154" s="186"/>
      <c r="IP154" s="186"/>
      <c r="IQ154" s="186"/>
      <c r="IR154" s="186"/>
      <c r="IS154" s="186"/>
      <c r="IT154" s="186"/>
      <c r="IU154" s="186"/>
      <c r="IV154" s="186"/>
      <c r="IW154" s="186"/>
    </row>
    <row r="155" customFormat="false" ht="15.75" hidden="false" customHeight="false" outlineLevel="1" collapsed="false">
      <c r="A155" s="82" t="s">
        <v>179</v>
      </c>
      <c r="B155" s="83" t="s">
        <v>180</v>
      </c>
      <c r="C155" s="82"/>
      <c r="D155" s="23"/>
      <c r="E155" s="82" t="n">
        <v>4</v>
      </c>
      <c r="F155" s="82" t="s">
        <v>375</v>
      </c>
      <c r="G155" s="186" t="s">
        <v>130</v>
      </c>
      <c r="H155" s="138" t="n">
        <v>36301</v>
      </c>
      <c r="I155" s="82" t="s">
        <v>363</v>
      </c>
      <c r="J155" s="82" t="s">
        <v>132</v>
      </c>
      <c r="K155" s="83" t="s">
        <v>376</v>
      </c>
      <c r="L155" s="82" t="s">
        <v>133</v>
      </c>
      <c r="M155" s="185" t="s">
        <v>377</v>
      </c>
      <c r="N155" s="82" t="str">
        <f aca="false">CONCATENATE(B155,J155)</f>
        <v>25ER</v>
      </c>
      <c r="O155" s="82"/>
      <c r="P155" s="82"/>
      <c r="Q155" s="32" t="n">
        <v>3785</v>
      </c>
      <c r="R155" s="32"/>
      <c r="S155" s="32" t="n">
        <f aca="false">+Q155</f>
        <v>3785</v>
      </c>
      <c r="T155" s="88" t="n">
        <v>37147</v>
      </c>
      <c r="U155" s="88"/>
      <c r="V155" s="89" t="n">
        <v>0</v>
      </c>
      <c r="W155" s="88" t="n">
        <f aca="false">V155</f>
        <v>0</v>
      </c>
      <c r="X155" s="88" t="n">
        <f aca="false">W155</f>
        <v>0</v>
      </c>
      <c r="Y155" s="88" t="n">
        <f aca="false">X155</f>
        <v>0</v>
      </c>
      <c r="Z155" s="88" t="n">
        <f aca="false">Y155</f>
        <v>0</v>
      </c>
      <c r="AA155" s="88" t="n">
        <f aca="false">Z155</f>
        <v>0</v>
      </c>
      <c r="AB155" s="88" t="n">
        <f aca="false">AA155</f>
        <v>0</v>
      </c>
      <c r="AC155" s="88" t="n">
        <f aca="false">AB155</f>
        <v>0</v>
      </c>
      <c r="AD155" s="88" t="n">
        <f aca="false">AC155</f>
        <v>0</v>
      </c>
      <c r="AE155" s="88" t="n">
        <f aca="false">AD155</f>
        <v>0</v>
      </c>
      <c r="AF155" s="88" t="n">
        <f aca="false">AE155</f>
        <v>0</v>
      </c>
      <c r="AG155" s="88" t="n">
        <f aca="false">AF155</f>
        <v>0</v>
      </c>
      <c r="AH155" s="88" t="n">
        <f aca="false">AG155</f>
        <v>0</v>
      </c>
      <c r="AI155" s="88" t="n">
        <f aca="false">AH155</f>
        <v>0</v>
      </c>
      <c r="AJ155" s="88" t="n">
        <f aca="false">AI155</f>
        <v>0</v>
      </c>
      <c r="AK155" s="88" t="n">
        <f aca="false">AJ155</f>
        <v>0</v>
      </c>
      <c r="AL155" s="88" t="n">
        <f aca="false">AK155</f>
        <v>0</v>
      </c>
      <c r="AM155" s="88" t="n">
        <f aca="false">AL155</f>
        <v>0</v>
      </c>
      <c r="AN155" s="88" t="n">
        <f aca="false">AM155</f>
        <v>0</v>
      </c>
      <c r="AO155" s="88" t="n">
        <f aca="false">AN155</f>
        <v>0</v>
      </c>
      <c r="AP155" s="88" t="n">
        <f aca="false">AO155</f>
        <v>0</v>
      </c>
      <c r="AQ155" s="88" t="n">
        <f aca="false">AP155</f>
        <v>0</v>
      </c>
      <c r="AR155" s="88" t="n">
        <f aca="false">AQ155</f>
        <v>0</v>
      </c>
      <c r="AS155" s="88" t="n">
        <f aca="false">AR155</f>
        <v>0</v>
      </c>
      <c r="AT155" s="88" t="n">
        <f aca="false">AS155</f>
        <v>0</v>
      </c>
      <c r="AU155" s="88" t="n">
        <f aca="false">AT155</f>
        <v>0</v>
      </c>
      <c r="AV155" s="88" t="n">
        <f aca="false">AU155</f>
        <v>0</v>
      </c>
      <c r="AW155" s="88" t="n">
        <f aca="false">AV155</f>
        <v>0</v>
      </c>
      <c r="AX155" s="88" t="n">
        <f aca="false">AW155</f>
        <v>0</v>
      </c>
      <c r="AY155" s="88"/>
      <c r="AZ155" s="88" t="n">
        <f aca="false">SUM(V155:AX155)</f>
        <v>0</v>
      </c>
      <c r="BA155" s="88" t="n">
        <f aca="false">+AZ155/29</f>
        <v>0</v>
      </c>
      <c r="BB155" s="88" t="n">
        <f aca="false">MAX(V155:AX155)</f>
        <v>0</v>
      </c>
      <c r="BC155" s="88"/>
      <c r="BD155" s="32"/>
      <c r="BE155" s="82"/>
      <c r="BF155" s="82"/>
      <c r="BG155" s="82"/>
      <c r="BH155" s="82"/>
      <c r="BI155" s="82"/>
      <c r="BJ155" s="82"/>
      <c r="BK155" s="82"/>
      <c r="BL155" s="82"/>
      <c r="BM155" s="90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186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4"/>
      <c r="HG155" s="82"/>
      <c r="HH155" s="84"/>
      <c r="HI155" s="82"/>
      <c r="HJ155" s="32" t="n">
        <f aca="false">Q155-SUM(BE155:EY155)</f>
        <v>3785</v>
      </c>
      <c r="HK155" s="3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  <c r="IT155" s="82"/>
      <c r="IU155" s="82"/>
      <c r="IV155" s="82"/>
      <c r="IW155" s="82"/>
    </row>
    <row r="156" customFormat="false" ht="15.75" hidden="false" customHeight="false" outlineLevel="1" collapsed="false">
      <c r="A156" s="65" t="s">
        <v>231</v>
      </c>
      <c r="B156" s="66" t="n">
        <v>23</v>
      </c>
      <c r="C156" s="65"/>
      <c r="D156" s="45" t="n">
        <v>4</v>
      </c>
      <c r="E156" s="65" t="n">
        <v>7</v>
      </c>
      <c r="F156" s="65" t="s">
        <v>378</v>
      </c>
      <c r="G156" s="65" t="s">
        <v>152</v>
      </c>
      <c r="H156" s="67" t="n">
        <v>36301</v>
      </c>
      <c r="I156" s="65"/>
      <c r="J156" s="65"/>
      <c r="K156" s="66" t="s">
        <v>379</v>
      </c>
      <c r="L156" s="65"/>
      <c r="M156" s="194" t="s">
        <v>380</v>
      </c>
      <c r="N156" s="65"/>
      <c r="O156" s="65"/>
      <c r="P156" s="65"/>
      <c r="Q156" s="68" t="n">
        <v>500</v>
      </c>
      <c r="R156" s="68"/>
      <c r="S156" s="68" t="n">
        <v>500</v>
      </c>
      <c r="T156" s="69" t="n">
        <v>37147</v>
      </c>
      <c r="U156" s="69"/>
      <c r="V156" s="70" t="n">
        <v>500</v>
      </c>
      <c r="W156" s="69" t="n">
        <f aca="false">V156</f>
        <v>500</v>
      </c>
      <c r="X156" s="69" t="n">
        <f aca="false">W156</f>
        <v>500</v>
      </c>
      <c r="Y156" s="69" t="n">
        <f aca="false">X156</f>
        <v>500</v>
      </c>
      <c r="Z156" s="69" t="n">
        <f aca="false">Y156</f>
        <v>500</v>
      </c>
      <c r="AA156" s="69" t="n">
        <f aca="false">Z156</f>
        <v>500</v>
      </c>
      <c r="AB156" s="69" t="n">
        <f aca="false">AA156</f>
        <v>500</v>
      </c>
      <c r="AC156" s="69" t="n">
        <f aca="false">AB156</f>
        <v>500</v>
      </c>
      <c r="AD156" s="69" t="n">
        <f aca="false">AC156</f>
        <v>500</v>
      </c>
      <c r="AE156" s="69" t="n">
        <f aca="false">AD156</f>
        <v>500</v>
      </c>
      <c r="AF156" s="69" t="n">
        <f aca="false">AE156</f>
        <v>500</v>
      </c>
      <c r="AG156" s="69" t="n">
        <f aca="false">AF156</f>
        <v>500</v>
      </c>
      <c r="AH156" s="69" t="n">
        <f aca="false">AG156</f>
        <v>500</v>
      </c>
      <c r="AI156" s="69" t="n">
        <f aca="false">AH156</f>
        <v>500</v>
      </c>
      <c r="AJ156" s="69" t="n">
        <f aca="false">AI156</f>
        <v>500</v>
      </c>
      <c r="AK156" s="69" t="n">
        <f aca="false">AJ156</f>
        <v>500</v>
      </c>
      <c r="AL156" s="69" t="n">
        <f aca="false">AK156</f>
        <v>500</v>
      </c>
      <c r="AM156" s="69" t="n">
        <f aca="false">AL156</f>
        <v>500</v>
      </c>
      <c r="AN156" s="69" t="n">
        <f aca="false">AM156</f>
        <v>500</v>
      </c>
      <c r="AO156" s="69" t="n">
        <f aca="false">AN156</f>
        <v>500</v>
      </c>
      <c r="AP156" s="69" t="n">
        <f aca="false">AO156</f>
        <v>500</v>
      </c>
      <c r="AQ156" s="69" t="n">
        <f aca="false">AP156</f>
        <v>500</v>
      </c>
      <c r="AR156" s="69" t="n">
        <f aca="false">AQ156</f>
        <v>500</v>
      </c>
      <c r="AS156" s="69" t="n">
        <f aca="false">AR156</f>
        <v>500</v>
      </c>
      <c r="AT156" s="69" t="n">
        <f aca="false">AS156</f>
        <v>500</v>
      </c>
      <c r="AU156" s="69" t="n">
        <f aca="false">AT156</f>
        <v>500</v>
      </c>
      <c r="AV156" s="69" t="n">
        <f aca="false">AU156</f>
        <v>500</v>
      </c>
      <c r="AW156" s="69" t="n">
        <f aca="false">AV156</f>
        <v>500</v>
      </c>
      <c r="AX156" s="69" t="n">
        <f aca="false">AW156</f>
        <v>500</v>
      </c>
      <c r="AY156" s="69"/>
      <c r="AZ156" s="69" t="n">
        <f aca="false">SUM(V156:AX156)</f>
        <v>14500</v>
      </c>
      <c r="BA156" s="69" t="n">
        <f aca="false">+AZ156/29</f>
        <v>500</v>
      </c>
      <c r="BB156" s="69" t="n">
        <f aca="false">MAX(V156:AX156)</f>
        <v>500</v>
      </c>
      <c r="BC156" s="69"/>
      <c r="BD156" s="68"/>
      <c r="BE156" s="65"/>
      <c r="BF156" s="65"/>
      <c r="BG156" s="65"/>
      <c r="BH156" s="65"/>
      <c r="BI156" s="65"/>
      <c r="BJ156" s="65"/>
      <c r="BK156" s="65"/>
      <c r="BL156" s="65"/>
      <c r="BM156" s="71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  <c r="DW156" s="65"/>
      <c r="DX156" s="65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5"/>
      <c r="EJ156" s="65"/>
      <c r="EK156" s="65"/>
      <c r="EL156" s="65"/>
      <c r="EM156" s="65"/>
      <c r="EN156" s="65"/>
      <c r="EO156" s="65"/>
      <c r="EP156" s="65"/>
      <c r="EQ156" s="65"/>
      <c r="ER156" s="65"/>
      <c r="ES156" s="65"/>
      <c r="ET156" s="65"/>
      <c r="EU156" s="65"/>
      <c r="EV156" s="65"/>
      <c r="EW156" s="65"/>
      <c r="EX156" s="65"/>
      <c r="EY156" s="65"/>
      <c r="EZ156" s="65"/>
      <c r="FA156" s="65"/>
      <c r="FB156" s="65"/>
      <c r="FC156" s="65"/>
      <c r="FD156" s="65"/>
      <c r="FE156" s="65"/>
      <c r="FF156" s="65"/>
      <c r="FG156" s="65"/>
      <c r="FH156" s="65"/>
      <c r="FI156" s="65"/>
      <c r="FJ156" s="65"/>
      <c r="FK156" s="65"/>
      <c r="FL156" s="65"/>
      <c r="FM156" s="65"/>
      <c r="FN156" s="65"/>
      <c r="FO156" s="65"/>
      <c r="FP156" s="65"/>
      <c r="FQ156" s="65"/>
      <c r="FR156" s="65"/>
      <c r="FS156" s="65"/>
      <c r="FT156" s="65"/>
      <c r="FU156" s="65"/>
      <c r="FV156" s="65"/>
      <c r="FW156" s="65"/>
      <c r="FX156" s="65"/>
      <c r="FY156" s="65"/>
      <c r="FZ156" s="65"/>
      <c r="GA156" s="65"/>
      <c r="GB156" s="65"/>
      <c r="GC156" s="65"/>
      <c r="GD156" s="65"/>
      <c r="GE156" s="65"/>
      <c r="GF156" s="65"/>
      <c r="GG156" s="65"/>
      <c r="GH156" s="65"/>
      <c r="GI156" s="65"/>
      <c r="GJ156" s="65"/>
      <c r="GK156" s="65"/>
      <c r="GL156" s="65"/>
      <c r="GM156" s="65"/>
      <c r="GN156" s="65"/>
      <c r="GO156" s="65"/>
      <c r="GP156" s="65"/>
      <c r="GQ156" s="65"/>
      <c r="GR156" s="65"/>
      <c r="GS156" s="65"/>
      <c r="GT156" s="65"/>
      <c r="GU156" s="65"/>
      <c r="GV156" s="65"/>
      <c r="GW156" s="65"/>
      <c r="GX156" s="65"/>
      <c r="GY156" s="65"/>
      <c r="GZ156" s="65"/>
      <c r="HA156" s="65"/>
      <c r="HB156" s="65"/>
      <c r="HC156" s="65"/>
      <c r="HD156" s="65"/>
      <c r="HE156" s="65"/>
      <c r="HF156" s="72"/>
      <c r="HG156" s="65"/>
      <c r="HH156" s="72"/>
      <c r="HI156" s="65"/>
      <c r="HJ156" s="68"/>
      <c r="HK156" s="68"/>
      <c r="HL156" s="65"/>
      <c r="HM156" s="65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  <c r="IG156" s="65"/>
      <c r="IH156" s="65"/>
      <c r="II156" s="65"/>
      <c r="IJ156" s="65"/>
      <c r="IK156" s="65"/>
      <c r="IL156" s="65"/>
      <c r="IM156" s="65"/>
      <c r="IN156" s="65"/>
      <c r="IO156" s="65"/>
      <c r="IP156" s="65"/>
      <c r="IQ156" s="65"/>
      <c r="IR156" s="65"/>
      <c r="IS156" s="65"/>
      <c r="IT156" s="65"/>
      <c r="IU156" s="65"/>
      <c r="IV156" s="65"/>
      <c r="IW156" s="65"/>
    </row>
    <row r="157" customFormat="false" ht="15.75" hidden="false" customHeight="false" outlineLevel="1" collapsed="false">
      <c r="A157" s="82"/>
      <c r="B157" s="83"/>
      <c r="C157" s="82"/>
      <c r="D157" s="23"/>
      <c r="E157" s="82"/>
      <c r="F157" s="82"/>
      <c r="G157" s="82"/>
      <c r="H157" s="82"/>
      <c r="I157" s="82"/>
      <c r="J157" s="82"/>
      <c r="K157" s="83"/>
      <c r="L157" s="82"/>
      <c r="M157" s="82"/>
      <c r="N157" s="82"/>
      <c r="O157" s="82"/>
      <c r="P157" s="82"/>
      <c r="Q157" s="32"/>
      <c r="R157" s="32"/>
      <c r="S157" s="32"/>
      <c r="T157" s="88"/>
      <c r="U157" s="88"/>
      <c r="V157" s="89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32"/>
      <c r="BE157" s="82"/>
      <c r="BF157" s="82"/>
      <c r="BG157" s="82"/>
      <c r="BH157" s="82"/>
      <c r="BI157" s="82"/>
      <c r="BJ157" s="82"/>
      <c r="BK157" s="82"/>
      <c r="BL157" s="82"/>
      <c r="BM157" s="90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82"/>
      <c r="BZ157" s="82"/>
      <c r="CA157" s="82"/>
      <c r="CB157" s="82"/>
      <c r="CC157" s="82"/>
      <c r="CD157" s="82"/>
      <c r="CE157" s="82"/>
      <c r="CF157" s="82"/>
      <c r="CG157" s="82"/>
      <c r="CH157" s="82"/>
      <c r="CI157" s="82"/>
      <c r="CJ157" s="82"/>
      <c r="CK157" s="82"/>
      <c r="CL157" s="82"/>
      <c r="CM157" s="82"/>
      <c r="CN157" s="82"/>
      <c r="CO157" s="82"/>
      <c r="CP157" s="82"/>
      <c r="CQ157" s="82"/>
      <c r="CR157" s="82"/>
      <c r="CS157" s="82"/>
      <c r="CT157" s="82"/>
      <c r="CU157" s="82"/>
      <c r="CV157" s="82"/>
      <c r="CW157" s="82"/>
      <c r="CX157" s="82"/>
      <c r="CY157" s="82"/>
      <c r="CZ157" s="82"/>
      <c r="DA157" s="82"/>
      <c r="DB157" s="82"/>
      <c r="DC157" s="82"/>
      <c r="DD157" s="82"/>
      <c r="DE157" s="82"/>
      <c r="DF157" s="82"/>
      <c r="DG157" s="82"/>
      <c r="DH157" s="82"/>
      <c r="DI157" s="82"/>
      <c r="DJ157" s="82"/>
      <c r="DK157" s="82"/>
      <c r="DL157" s="82"/>
      <c r="DM157" s="82"/>
      <c r="DN157" s="82"/>
      <c r="DO157" s="82"/>
      <c r="DP157" s="82"/>
      <c r="DQ157" s="82"/>
      <c r="DR157" s="82"/>
      <c r="DS157" s="82"/>
      <c r="DT157" s="82"/>
      <c r="DU157" s="82"/>
      <c r="DV157" s="82"/>
      <c r="DW157" s="82"/>
      <c r="DX157" s="82"/>
      <c r="DY157" s="82"/>
      <c r="DZ157" s="82"/>
      <c r="EA157" s="82"/>
      <c r="EB157" s="82"/>
      <c r="EC157" s="82"/>
      <c r="ED157" s="82"/>
      <c r="EE157" s="82"/>
      <c r="EF157" s="82"/>
      <c r="EG157" s="82"/>
      <c r="EH157" s="82"/>
      <c r="EI157" s="82"/>
      <c r="EJ157" s="82"/>
      <c r="EK157" s="82"/>
      <c r="EL157" s="82"/>
      <c r="EM157" s="82"/>
      <c r="EN157" s="82"/>
      <c r="EO157" s="82"/>
      <c r="EP157" s="82"/>
      <c r="EQ157" s="82"/>
      <c r="ER157" s="82"/>
      <c r="ES157" s="82"/>
      <c r="ET157" s="82"/>
      <c r="EU157" s="82"/>
      <c r="EV157" s="82"/>
      <c r="EW157" s="82"/>
      <c r="EX157" s="82"/>
      <c r="EY157" s="82"/>
      <c r="EZ157" s="82"/>
      <c r="FA157" s="82"/>
      <c r="FB157" s="82"/>
      <c r="FC157" s="82"/>
      <c r="FD157" s="82"/>
      <c r="FE157" s="82"/>
      <c r="FF157" s="82"/>
      <c r="FG157" s="82"/>
      <c r="FH157" s="82"/>
      <c r="FI157" s="82"/>
      <c r="FJ157" s="82"/>
      <c r="FK157" s="82"/>
      <c r="FL157" s="82"/>
      <c r="FM157" s="82"/>
      <c r="FN157" s="82"/>
      <c r="FO157" s="82"/>
      <c r="FP157" s="82"/>
      <c r="FQ157" s="82"/>
      <c r="FR157" s="82"/>
      <c r="FS157" s="82"/>
      <c r="FT157" s="82"/>
      <c r="FU157" s="82"/>
      <c r="FV157" s="82"/>
      <c r="FW157" s="82"/>
      <c r="FX157" s="82"/>
      <c r="FY157" s="82"/>
      <c r="FZ157" s="82"/>
      <c r="GA157" s="82"/>
      <c r="GB157" s="82"/>
      <c r="GC157" s="82"/>
      <c r="GD157" s="82"/>
      <c r="GE157" s="82"/>
      <c r="GF157" s="82"/>
      <c r="GG157" s="82"/>
      <c r="GH157" s="82"/>
      <c r="GI157" s="82"/>
      <c r="GJ157" s="82"/>
      <c r="GK157" s="82"/>
      <c r="GL157" s="82"/>
      <c r="GM157" s="82"/>
      <c r="GN157" s="82"/>
      <c r="GO157" s="82"/>
      <c r="GP157" s="82"/>
      <c r="GQ157" s="82"/>
      <c r="GR157" s="82"/>
      <c r="GS157" s="82"/>
      <c r="GT157" s="82"/>
      <c r="GU157" s="82"/>
      <c r="GV157" s="82"/>
      <c r="GW157" s="82"/>
      <c r="GX157" s="82"/>
      <c r="GY157" s="82"/>
      <c r="GZ157" s="82"/>
      <c r="HA157" s="82"/>
      <c r="HB157" s="82"/>
      <c r="HC157" s="82"/>
      <c r="HD157" s="82"/>
      <c r="HE157" s="82"/>
      <c r="HF157" s="84"/>
      <c r="HG157" s="82"/>
      <c r="HH157" s="84"/>
      <c r="HI157" s="82"/>
      <c r="HJ157" s="82"/>
      <c r="HK157" s="82"/>
      <c r="HL157" s="82"/>
      <c r="HM157" s="82"/>
      <c r="HN157" s="82"/>
      <c r="HO157" s="82"/>
      <c r="HP157" s="82"/>
      <c r="HQ157" s="82"/>
      <c r="HR157" s="82"/>
      <c r="HS157" s="82"/>
      <c r="HT157" s="82"/>
      <c r="HU157" s="82"/>
      <c r="HV157" s="82"/>
      <c r="HW157" s="82"/>
      <c r="HX157" s="82"/>
      <c r="HY157" s="82"/>
      <c r="HZ157" s="82"/>
      <c r="IA157" s="82"/>
      <c r="IB157" s="82"/>
      <c r="IC157" s="82"/>
      <c r="ID157" s="82"/>
      <c r="IE157" s="82"/>
      <c r="IF157" s="82"/>
      <c r="IG157" s="82"/>
      <c r="IH157" s="82"/>
      <c r="II157" s="82"/>
      <c r="IJ157" s="82"/>
      <c r="IK157" s="82"/>
      <c r="IL157" s="82"/>
      <c r="IM157" s="82"/>
      <c r="IN157" s="82"/>
      <c r="IO157" s="82"/>
      <c r="IP157" s="82"/>
      <c r="IQ157" s="82"/>
      <c r="IR157" s="82"/>
      <c r="IS157" s="82"/>
      <c r="IT157" s="82"/>
      <c r="IU157" s="82"/>
      <c r="IV157" s="82"/>
      <c r="IW157" s="82"/>
    </row>
    <row r="158" customFormat="false" ht="15.75" hidden="false" customHeight="false" outlineLevel="1" collapsed="false">
      <c r="A158" s="82" t="s">
        <v>231</v>
      </c>
      <c r="B158" s="83" t="n">
        <v>23</v>
      </c>
      <c r="C158" s="82"/>
      <c r="D158" s="23"/>
      <c r="E158" s="82" t="n">
        <v>7</v>
      </c>
      <c r="F158" s="82" t="s">
        <v>381</v>
      </c>
      <c r="G158" s="82" t="s">
        <v>382</v>
      </c>
      <c r="H158" s="138" t="n">
        <v>36306</v>
      </c>
      <c r="I158" s="82" t="s">
        <v>363</v>
      </c>
      <c r="J158" s="82" t="s">
        <v>132</v>
      </c>
      <c r="K158" s="83" t="s">
        <v>383</v>
      </c>
      <c r="L158" s="82" t="s">
        <v>133</v>
      </c>
      <c r="M158" s="82"/>
      <c r="N158" s="82"/>
      <c r="O158" s="82"/>
      <c r="P158" s="82"/>
      <c r="Q158" s="32" t="n">
        <v>2482</v>
      </c>
      <c r="R158" s="32"/>
      <c r="S158" s="32" t="n">
        <f aca="false">+Q158</f>
        <v>2482</v>
      </c>
      <c r="T158" s="88" t="s">
        <v>384</v>
      </c>
      <c r="U158" s="88"/>
      <c r="V158" s="89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 t="n">
        <f aca="false">MAX(V158:AX158)</f>
        <v>0</v>
      </c>
      <c r="BC158" s="88"/>
      <c r="BD158" s="32"/>
      <c r="BE158" s="82"/>
      <c r="BF158" s="82"/>
      <c r="BG158" s="82"/>
      <c r="BH158" s="82"/>
      <c r="BI158" s="82"/>
      <c r="BJ158" s="82"/>
      <c r="BK158" s="82"/>
      <c r="BL158" s="82"/>
      <c r="BM158" s="90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  <c r="BZ158" s="82"/>
      <c r="CA158" s="82"/>
      <c r="CB158" s="82"/>
      <c r="CC158" s="82"/>
      <c r="CD158" s="82"/>
      <c r="CE158" s="82"/>
      <c r="CF158" s="82"/>
      <c r="CG158" s="82"/>
      <c r="CH158" s="82"/>
      <c r="CI158" s="82"/>
      <c r="CJ158" s="82"/>
      <c r="CK158" s="82"/>
      <c r="CL158" s="82"/>
      <c r="CM158" s="82"/>
      <c r="CN158" s="82"/>
      <c r="CO158" s="82"/>
      <c r="CP158" s="82"/>
      <c r="CQ158" s="82"/>
      <c r="CR158" s="82"/>
      <c r="CS158" s="82"/>
      <c r="CT158" s="82"/>
      <c r="CU158" s="82"/>
      <c r="CV158" s="82"/>
      <c r="CW158" s="82"/>
      <c r="CX158" s="82"/>
      <c r="CY158" s="82"/>
      <c r="CZ158" s="82"/>
      <c r="DA158" s="82"/>
      <c r="DB158" s="82"/>
      <c r="DC158" s="82"/>
      <c r="DD158" s="82"/>
      <c r="DE158" s="82"/>
      <c r="DF158" s="82"/>
      <c r="DG158" s="82"/>
      <c r="DH158" s="82"/>
      <c r="DI158" s="82"/>
      <c r="DJ158" s="82"/>
      <c r="DK158" s="82"/>
      <c r="DL158" s="82"/>
      <c r="DM158" s="82"/>
      <c r="DN158" s="82"/>
      <c r="DO158" s="82"/>
      <c r="DP158" s="82"/>
      <c r="DQ158" s="82"/>
      <c r="DR158" s="82"/>
      <c r="DS158" s="82"/>
      <c r="DT158" s="82"/>
      <c r="DU158" s="82"/>
      <c r="DV158" s="82"/>
      <c r="DW158" s="82"/>
      <c r="DX158" s="82"/>
      <c r="DY158" s="82"/>
      <c r="DZ158" s="82"/>
      <c r="EA158" s="82"/>
      <c r="EB158" s="82"/>
      <c r="EC158" s="82"/>
      <c r="ED158" s="82"/>
      <c r="EE158" s="82"/>
      <c r="EF158" s="82"/>
      <c r="EG158" s="82"/>
      <c r="EH158" s="82"/>
      <c r="EI158" s="82"/>
      <c r="EJ158" s="82"/>
      <c r="EK158" s="82"/>
      <c r="EL158" s="82"/>
      <c r="EM158" s="82"/>
      <c r="EN158" s="82"/>
      <c r="EO158" s="82"/>
      <c r="EP158" s="82"/>
      <c r="EQ158" s="82"/>
      <c r="ER158" s="82"/>
      <c r="ES158" s="82"/>
      <c r="ET158" s="82"/>
      <c r="EU158" s="82"/>
      <c r="EV158" s="82"/>
      <c r="EW158" s="82"/>
      <c r="EX158" s="82"/>
      <c r="EY158" s="82"/>
      <c r="EZ158" s="82"/>
      <c r="FA158" s="82"/>
      <c r="FB158" s="82"/>
      <c r="FC158" s="82"/>
      <c r="FD158" s="82"/>
      <c r="FE158" s="82"/>
      <c r="FF158" s="82"/>
      <c r="FG158" s="82"/>
      <c r="FH158" s="82"/>
      <c r="FI158" s="82"/>
      <c r="FJ158" s="82"/>
      <c r="FK158" s="82"/>
      <c r="FL158" s="82"/>
      <c r="FM158" s="82"/>
      <c r="FN158" s="82"/>
      <c r="FO158" s="82"/>
      <c r="FP158" s="82"/>
      <c r="FQ158" s="82"/>
      <c r="FR158" s="82"/>
      <c r="FS158" s="82"/>
      <c r="FT158" s="82"/>
      <c r="FU158" s="82"/>
      <c r="FV158" s="82"/>
      <c r="FW158" s="82"/>
      <c r="FX158" s="82"/>
      <c r="FY158" s="82"/>
      <c r="FZ158" s="82"/>
      <c r="GA158" s="82"/>
      <c r="GB158" s="82"/>
      <c r="GC158" s="82"/>
      <c r="GD158" s="82"/>
      <c r="GE158" s="82"/>
      <c r="GF158" s="82"/>
      <c r="GG158" s="82"/>
      <c r="GH158" s="82"/>
      <c r="GI158" s="82"/>
      <c r="GJ158" s="82"/>
      <c r="GK158" s="82"/>
      <c r="GL158" s="82"/>
      <c r="GM158" s="82"/>
      <c r="GN158" s="82"/>
      <c r="GO158" s="82"/>
      <c r="GP158" s="82"/>
      <c r="GQ158" s="82"/>
      <c r="GR158" s="82"/>
      <c r="GS158" s="82"/>
      <c r="GT158" s="82"/>
      <c r="GU158" s="82"/>
      <c r="GV158" s="82"/>
      <c r="GW158" s="82"/>
      <c r="GX158" s="82"/>
      <c r="GY158" s="82"/>
      <c r="GZ158" s="82"/>
      <c r="HA158" s="82"/>
      <c r="HB158" s="82"/>
      <c r="HC158" s="82"/>
      <c r="HD158" s="82"/>
      <c r="HE158" s="82"/>
      <c r="HF158" s="84"/>
      <c r="HG158" s="82"/>
      <c r="HH158" s="84"/>
      <c r="HI158" s="82"/>
      <c r="HJ158" s="82"/>
      <c r="HK158" s="82"/>
      <c r="HL158" s="82"/>
      <c r="HM158" s="82"/>
      <c r="HN158" s="82"/>
      <c r="HO158" s="82"/>
      <c r="HP158" s="82"/>
      <c r="HQ158" s="82"/>
      <c r="HR158" s="82"/>
      <c r="HS158" s="82"/>
      <c r="HT158" s="82"/>
      <c r="HU158" s="82"/>
      <c r="HV158" s="82"/>
      <c r="HW158" s="82"/>
      <c r="HX158" s="82"/>
      <c r="HY158" s="82"/>
      <c r="HZ158" s="82"/>
      <c r="IA158" s="82"/>
      <c r="IB158" s="82"/>
      <c r="IC158" s="82"/>
      <c r="ID158" s="82"/>
      <c r="IE158" s="82"/>
      <c r="IF158" s="82"/>
      <c r="IG158" s="82"/>
      <c r="IH158" s="82"/>
      <c r="II158" s="82"/>
      <c r="IJ158" s="82"/>
      <c r="IK158" s="82"/>
      <c r="IL158" s="82"/>
      <c r="IM158" s="82"/>
      <c r="IN158" s="82"/>
      <c r="IO158" s="82"/>
      <c r="IP158" s="82"/>
      <c r="IQ158" s="82"/>
      <c r="IR158" s="82"/>
      <c r="IS158" s="82"/>
      <c r="IT158" s="82"/>
      <c r="IU158" s="82"/>
      <c r="IV158" s="82"/>
      <c r="IW158" s="82"/>
    </row>
    <row r="159" customFormat="false" ht="15.75" hidden="false" customHeight="false" outlineLevel="1" collapsed="false">
      <c r="A159" s="82" t="s">
        <v>231</v>
      </c>
      <c r="B159" s="83" t="n">
        <v>23</v>
      </c>
      <c r="C159" s="82"/>
      <c r="D159" s="23"/>
      <c r="E159" s="82" t="n">
        <v>7</v>
      </c>
      <c r="F159" s="82" t="s">
        <v>381</v>
      </c>
      <c r="G159" s="82" t="s">
        <v>382</v>
      </c>
      <c r="H159" s="138" t="n">
        <v>36306</v>
      </c>
      <c r="I159" s="82" t="s">
        <v>363</v>
      </c>
      <c r="J159" s="82" t="s">
        <v>132</v>
      </c>
      <c r="K159" s="83" t="s">
        <v>385</v>
      </c>
      <c r="L159" s="82" t="s">
        <v>133</v>
      </c>
      <c r="M159" s="82"/>
      <c r="N159" s="82"/>
      <c r="O159" s="82"/>
      <c r="P159" s="82"/>
      <c r="Q159" s="32" t="n">
        <v>768</v>
      </c>
      <c r="R159" s="32"/>
      <c r="S159" s="32" t="n">
        <f aca="false">+Q159</f>
        <v>768</v>
      </c>
      <c r="T159" s="88" t="s">
        <v>386</v>
      </c>
      <c r="U159" s="88"/>
      <c r="V159" s="89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 t="n">
        <f aca="false">MAX(V159:AX159)</f>
        <v>0</v>
      </c>
      <c r="BC159" s="88"/>
      <c r="BD159" s="32"/>
      <c r="BE159" s="82"/>
      <c r="BF159" s="82"/>
      <c r="BG159" s="82"/>
      <c r="BH159" s="82"/>
      <c r="BI159" s="82"/>
      <c r="BJ159" s="82"/>
      <c r="BK159" s="82"/>
      <c r="BL159" s="82"/>
      <c r="BM159" s="90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82"/>
      <c r="CI159" s="82"/>
      <c r="CJ159" s="82"/>
      <c r="CK159" s="82"/>
      <c r="CL159" s="82"/>
      <c r="CM159" s="82"/>
      <c r="CN159" s="82"/>
      <c r="CO159" s="82"/>
      <c r="CP159" s="82"/>
      <c r="CQ159" s="82"/>
      <c r="CR159" s="82"/>
      <c r="CS159" s="82"/>
      <c r="CT159" s="82"/>
      <c r="CU159" s="82"/>
      <c r="CV159" s="82"/>
      <c r="CW159" s="82"/>
      <c r="CX159" s="82"/>
      <c r="CY159" s="82"/>
      <c r="CZ159" s="82"/>
      <c r="DA159" s="82"/>
      <c r="DB159" s="82"/>
      <c r="DC159" s="82"/>
      <c r="DD159" s="82"/>
      <c r="DE159" s="82"/>
      <c r="DF159" s="82"/>
      <c r="DG159" s="82"/>
      <c r="DH159" s="82"/>
      <c r="DI159" s="82"/>
      <c r="DJ159" s="82"/>
      <c r="DK159" s="82"/>
      <c r="DL159" s="82"/>
      <c r="DM159" s="82"/>
      <c r="DN159" s="82"/>
      <c r="DO159" s="82"/>
      <c r="DP159" s="82"/>
      <c r="DQ159" s="82"/>
      <c r="DR159" s="82"/>
      <c r="DS159" s="82"/>
      <c r="DT159" s="82"/>
      <c r="DU159" s="82"/>
      <c r="DV159" s="82"/>
      <c r="DW159" s="82"/>
      <c r="DX159" s="82"/>
      <c r="DY159" s="82"/>
      <c r="DZ159" s="82"/>
      <c r="EA159" s="82"/>
      <c r="EB159" s="82"/>
      <c r="EC159" s="82"/>
      <c r="ED159" s="82"/>
      <c r="EE159" s="82"/>
      <c r="EF159" s="82"/>
      <c r="EG159" s="82"/>
      <c r="EH159" s="82"/>
      <c r="EI159" s="82"/>
      <c r="EJ159" s="82"/>
      <c r="EK159" s="82"/>
      <c r="EL159" s="82"/>
      <c r="EM159" s="82"/>
      <c r="EN159" s="82"/>
      <c r="EO159" s="82"/>
      <c r="EP159" s="82"/>
      <c r="EQ159" s="82"/>
      <c r="ER159" s="82"/>
      <c r="ES159" s="82"/>
      <c r="ET159" s="82"/>
      <c r="EU159" s="82"/>
      <c r="EV159" s="82"/>
      <c r="EW159" s="82"/>
      <c r="EX159" s="82"/>
      <c r="EY159" s="82"/>
      <c r="EZ159" s="82"/>
      <c r="FA159" s="82"/>
      <c r="FB159" s="82"/>
      <c r="FC159" s="82"/>
      <c r="FD159" s="82"/>
      <c r="FE159" s="82"/>
      <c r="FF159" s="82"/>
      <c r="FG159" s="82"/>
      <c r="FH159" s="82"/>
      <c r="FI159" s="82"/>
      <c r="FJ159" s="82"/>
      <c r="FK159" s="82"/>
      <c r="FL159" s="82"/>
      <c r="FM159" s="82"/>
      <c r="FN159" s="82"/>
      <c r="FO159" s="82"/>
      <c r="FP159" s="82"/>
      <c r="FQ159" s="82"/>
      <c r="FR159" s="82"/>
      <c r="FS159" s="82"/>
      <c r="FT159" s="82"/>
      <c r="FU159" s="82"/>
      <c r="FV159" s="82"/>
      <c r="FW159" s="82"/>
      <c r="FX159" s="82"/>
      <c r="FY159" s="82"/>
      <c r="FZ159" s="82"/>
      <c r="GA159" s="82"/>
      <c r="GB159" s="82"/>
      <c r="GC159" s="82"/>
      <c r="GD159" s="82"/>
      <c r="GE159" s="82"/>
      <c r="GF159" s="82"/>
      <c r="GG159" s="82"/>
      <c r="GH159" s="82"/>
      <c r="GI159" s="82"/>
      <c r="GJ159" s="82"/>
      <c r="GK159" s="82"/>
      <c r="GL159" s="82"/>
      <c r="GM159" s="82"/>
      <c r="GN159" s="82"/>
      <c r="GO159" s="82"/>
      <c r="GP159" s="82"/>
      <c r="GQ159" s="82"/>
      <c r="GR159" s="82"/>
      <c r="GS159" s="82"/>
      <c r="GT159" s="82"/>
      <c r="GU159" s="82"/>
      <c r="GV159" s="82"/>
      <c r="GW159" s="82"/>
      <c r="GX159" s="82"/>
      <c r="GY159" s="82"/>
      <c r="GZ159" s="82"/>
      <c r="HA159" s="82"/>
      <c r="HB159" s="82"/>
      <c r="HC159" s="82"/>
      <c r="HD159" s="82"/>
      <c r="HE159" s="82"/>
      <c r="HF159" s="84"/>
      <c r="HG159" s="82"/>
      <c r="HH159" s="84"/>
      <c r="HI159" s="82"/>
      <c r="HJ159" s="82"/>
      <c r="HK159" s="82"/>
      <c r="HL159" s="82"/>
      <c r="HM159" s="82"/>
      <c r="HN159" s="82"/>
      <c r="HO159" s="82"/>
      <c r="HP159" s="82"/>
      <c r="HQ159" s="82"/>
      <c r="HR159" s="82"/>
      <c r="HS159" s="82"/>
      <c r="HT159" s="82"/>
      <c r="HU159" s="82"/>
      <c r="HV159" s="82"/>
      <c r="HW159" s="82"/>
      <c r="HX159" s="82"/>
      <c r="HY159" s="82"/>
      <c r="HZ159" s="82"/>
      <c r="IA159" s="82"/>
      <c r="IB159" s="82"/>
      <c r="IC159" s="82"/>
      <c r="ID159" s="82"/>
      <c r="IE159" s="82"/>
      <c r="IF159" s="82"/>
      <c r="IG159" s="82"/>
      <c r="IH159" s="82"/>
      <c r="II159" s="82"/>
      <c r="IJ159" s="82"/>
      <c r="IK159" s="82"/>
      <c r="IL159" s="82"/>
      <c r="IM159" s="82"/>
      <c r="IN159" s="82"/>
      <c r="IO159" s="82"/>
      <c r="IP159" s="82"/>
      <c r="IQ159" s="82"/>
      <c r="IR159" s="82"/>
      <c r="IS159" s="82"/>
      <c r="IT159" s="82"/>
      <c r="IU159" s="82"/>
      <c r="IV159" s="82"/>
      <c r="IW159" s="82"/>
    </row>
    <row r="160" customFormat="false" ht="15.75" hidden="false" customHeight="false" outlineLevel="1" collapsed="false">
      <c r="A160" s="82" t="s">
        <v>387</v>
      </c>
      <c r="B160" s="83" t="n">
        <v>33</v>
      </c>
      <c r="C160" s="82"/>
      <c r="D160" s="23"/>
      <c r="E160" s="82" t="n">
        <v>7</v>
      </c>
      <c r="F160" s="82" t="s">
        <v>381</v>
      </c>
      <c r="G160" s="82" t="s">
        <v>382</v>
      </c>
      <c r="H160" s="138" t="n">
        <v>36306</v>
      </c>
      <c r="I160" s="82" t="s">
        <v>363</v>
      </c>
      <c r="J160" s="82" t="s">
        <v>132</v>
      </c>
      <c r="K160" s="83" t="s">
        <v>388</v>
      </c>
      <c r="L160" s="82" t="s">
        <v>133</v>
      </c>
      <c r="M160" s="82"/>
      <c r="N160" s="82"/>
      <c r="O160" s="82"/>
      <c r="P160" s="82"/>
      <c r="Q160" s="32" t="n">
        <v>636</v>
      </c>
      <c r="R160" s="32"/>
      <c r="S160" s="32" t="n">
        <f aca="false">+Q160</f>
        <v>636</v>
      </c>
      <c r="T160" s="88" t="s">
        <v>386</v>
      </c>
      <c r="U160" s="88"/>
      <c r="V160" s="89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 t="n">
        <f aca="false">MAX(V160:AX160)</f>
        <v>0</v>
      </c>
      <c r="BC160" s="88"/>
      <c r="BD160" s="32"/>
      <c r="BE160" s="82"/>
      <c r="BF160" s="82"/>
      <c r="BG160" s="82"/>
      <c r="BH160" s="82"/>
      <c r="BI160" s="82"/>
      <c r="BJ160" s="82"/>
      <c r="BK160" s="82"/>
      <c r="BL160" s="82"/>
      <c r="BM160" s="90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  <c r="CH160" s="82"/>
      <c r="CI160" s="82"/>
      <c r="CJ160" s="82"/>
      <c r="CK160" s="82"/>
      <c r="CL160" s="82"/>
      <c r="CM160" s="82"/>
      <c r="CN160" s="82"/>
      <c r="CO160" s="82"/>
      <c r="CP160" s="82"/>
      <c r="CQ160" s="82"/>
      <c r="CR160" s="82"/>
      <c r="CS160" s="82"/>
      <c r="CT160" s="82"/>
      <c r="CU160" s="82"/>
      <c r="CV160" s="82"/>
      <c r="CW160" s="82"/>
      <c r="CX160" s="82"/>
      <c r="CY160" s="82"/>
      <c r="CZ160" s="82"/>
      <c r="DA160" s="82"/>
      <c r="DB160" s="82"/>
      <c r="DC160" s="82"/>
      <c r="DD160" s="82"/>
      <c r="DE160" s="82"/>
      <c r="DF160" s="82"/>
      <c r="DG160" s="82"/>
      <c r="DH160" s="82"/>
      <c r="DI160" s="82"/>
      <c r="DJ160" s="82"/>
      <c r="DK160" s="82"/>
      <c r="DL160" s="82"/>
      <c r="DM160" s="82"/>
      <c r="DN160" s="82"/>
      <c r="DO160" s="82"/>
      <c r="DP160" s="82"/>
      <c r="DQ160" s="82"/>
      <c r="DR160" s="82"/>
      <c r="DS160" s="82"/>
      <c r="DT160" s="82"/>
      <c r="DU160" s="82"/>
      <c r="DV160" s="82"/>
      <c r="DW160" s="82"/>
      <c r="DX160" s="82"/>
      <c r="DY160" s="82"/>
      <c r="DZ160" s="82"/>
      <c r="EA160" s="82"/>
      <c r="EB160" s="82"/>
      <c r="EC160" s="82"/>
      <c r="ED160" s="82"/>
      <c r="EE160" s="82"/>
      <c r="EF160" s="82"/>
      <c r="EG160" s="82"/>
      <c r="EH160" s="82"/>
      <c r="EI160" s="82"/>
      <c r="EJ160" s="82"/>
      <c r="EK160" s="82"/>
      <c r="EL160" s="82"/>
      <c r="EM160" s="82"/>
      <c r="EN160" s="82"/>
      <c r="EO160" s="82"/>
      <c r="EP160" s="82"/>
      <c r="EQ160" s="82"/>
      <c r="ER160" s="82"/>
      <c r="ES160" s="82"/>
      <c r="ET160" s="82"/>
      <c r="EU160" s="82"/>
      <c r="EV160" s="82"/>
      <c r="EW160" s="82"/>
      <c r="EX160" s="82"/>
      <c r="EY160" s="82"/>
      <c r="EZ160" s="82"/>
      <c r="FA160" s="82"/>
      <c r="FB160" s="82"/>
      <c r="FC160" s="82"/>
      <c r="FD160" s="82"/>
      <c r="FE160" s="82"/>
      <c r="FF160" s="82"/>
      <c r="FG160" s="82"/>
      <c r="FH160" s="82"/>
      <c r="FI160" s="82"/>
      <c r="FJ160" s="82"/>
      <c r="FK160" s="82"/>
      <c r="FL160" s="82"/>
      <c r="FM160" s="82"/>
      <c r="FN160" s="82"/>
      <c r="FO160" s="82"/>
      <c r="FP160" s="82"/>
      <c r="FQ160" s="82"/>
      <c r="FR160" s="82"/>
      <c r="FS160" s="82"/>
      <c r="FT160" s="82"/>
      <c r="FU160" s="82"/>
      <c r="FV160" s="82"/>
      <c r="FW160" s="82"/>
      <c r="FX160" s="82"/>
      <c r="FY160" s="82"/>
      <c r="FZ160" s="82"/>
      <c r="GA160" s="82"/>
      <c r="GB160" s="82"/>
      <c r="GC160" s="82"/>
      <c r="GD160" s="82"/>
      <c r="GE160" s="82"/>
      <c r="GF160" s="82"/>
      <c r="GG160" s="82"/>
      <c r="GH160" s="82"/>
      <c r="GI160" s="82"/>
      <c r="GJ160" s="82"/>
      <c r="GK160" s="82"/>
      <c r="GL160" s="82"/>
      <c r="GM160" s="82"/>
      <c r="GN160" s="82"/>
      <c r="GO160" s="82"/>
      <c r="GP160" s="82"/>
      <c r="GQ160" s="82"/>
      <c r="GR160" s="82"/>
      <c r="GS160" s="82"/>
      <c r="GT160" s="82"/>
      <c r="GU160" s="82"/>
      <c r="GV160" s="82"/>
      <c r="GW160" s="82"/>
      <c r="GX160" s="82"/>
      <c r="GY160" s="82"/>
      <c r="GZ160" s="82"/>
      <c r="HA160" s="82"/>
      <c r="HB160" s="82"/>
      <c r="HC160" s="82"/>
      <c r="HD160" s="82"/>
      <c r="HE160" s="82"/>
      <c r="HF160" s="84"/>
      <c r="HG160" s="82"/>
      <c r="HH160" s="84"/>
      <c r="HI160" s="82"/>
      <c r="HJ160" s="82"/>
      <c r="HK160" s="82"/>
      <c r="HL160" s="82"/>
      <c r="HM160" s="82"/>
      <c r="HN160" s="82"/>
      <c r="HO160" s="82"/>
      <c r="HP160" s="82"/>
      <c r="HQ160" s="82"/>
      <c r="HR160" s="82"/>
      <c r="HS160" s="82"/>
      <c r="HT160" s="82"/>
      <c r="HU160" s="82"/>
      <c r="HV160" s="82"/>
      <c r="HW160" s="82"/>
      <c r="HX160" s="82"/>
      <c r="HY160" s="82"/>
      <c r="HZ160" s="82"/>
      <c r="IA160" s="82"/>
      <c r="IB160" s="82"/>
      <c r="IC160" s="82"/>
      <c r="ID160" s="82"/>
      <c r="IE160" s="82"/>
      <c r="IF160" s="82"/>
      <c r="IG160" s="82"/>
      <c r="IH160" s="82"/>
      <c r="II160" s="82"/>
      <c r="IJ160" s="82"/>
      <c r="IK160" s="82"/>
      <c r="IL160" s="82"/>
      <c r="IM160" s="82"/>
      <c r="IN160" s="82"/>
      <c r="IO160" s="82"/>
      <c r="IP160" s="82"/>
      <c r="IQ160" s="82"/>
      <c r="IR160" s="82"/>
      <c r="IS160" s="82"/>
      <c r="IT160" s="82"/>
      <c r="IU160" s="82"/>
      <c r="IV160" s="82"/>
      <c r="IW160" s="82"/>
    </row>
    <row r="161" customFormat="false" ht="15.75" hidden="false" customHeight="false" outlineLevel="1" collapsed="false">
      <c r="A161" s="82" t="s">
        <v>267</v>
      </c>
      <c r="B161" s="83" t="n">
        <v>80</v>
      </c>
      <c r="C161" s="82"/>
      <c r="D161" s="23"/>
      <c r="E161" s="82" t="n">
        <v>7</v>
      </c>
      <c r="F161" s="82" t="s">
        <v>381</v>
      </c>
      <c r="G161" s="82" t="s">
        <v>382</v>
      </c>
      <c r="H161" s="138" t="n">
        <v>36306</v>
      </c>
      <c r="I161" s="82" t="s">
        <v>363</v>
      </c>
      <c r="J161" s="82" t="s">
        <v>132</v>
      </c>
      <c r="K161" s="83" t="s">
        <v>389</v>
      </c>
      <c r="L161" s="82" t="s">
        <v>133</v>
      </c>
      <c r="M161" s="82"/>
      <c r="N161" s="82"/>
      <c r="O161" s="82"/>
      <c r="P161" s="82"/>
      <c r="Q161" s="32" t="n">
        <v>1077</v>
      </c>
      <c r="R161" s="32"/>
      <c r="S161" s="32" t="n">
        <f aca="false">+Q161</f>
        <v>1077</v>
      </c>
      <c r="T161" s="88" t="s">
        <v>386</v>
      </c>
      <c r="U161" s="88"/>
      <c r="V161" s="89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 t="n">
        <f aca="false">MAX(V161:AX161)</f>
        <v>0</v>
      </c>
      <c r="BC161" s="88"/>
      <c r="BD161" s="32"/>
      <c r="BE161" s="82"/>
      <c r="BF161" s="82"/>
      <c r="BG161" s="82"/>
      <c r="BH161" s="82"/>
      <c r="BI161" s="82"/>
      <c r="BJ161" s="82"/>
      <c r="BK161" s="82"/>
      <c r="BL161" s="82"/>
      <c r="BM161" s="90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  <c r="CC161" s="82"/>
      <c r="CD161" s="82"/>
      <c r="CE161" s="82"/>
      <c r="CF161" s="82"/>
      <c r="CG161" s="82"/>
      <c r="CH161" s="82"/>
      <c r="CI161" s="82"/>
      <c r="CJ161" s="82"/>
      <c r="CK161" s="82"/>
      <c r="CL161" s="82"/>
      <c r="CM161" s="82"/>
      <c r="CN161" s="82"/>
      <c r="CO161" s="82"/>
      <c r="CP161" s="82"/>
      <c r="CQ161" s="82"/>
      <c r="CR161" s="82"/>
      <c r="CS161" s="82"/>
      <c r="CT161" s="82"/>
      <c r="CU161" s="82"/>
      <c r="CV161" s="82"/>
      <c r="CW161" s="82"/>
      <c r="CX161" s="82"/>
      <c r="CY161" s="82"/>
      <c r="CZ161" s="82"/>
      <c r="DA161" s="82"/>
      <c r="DB161" s="82"/>
      <c r="DC161" s="82"/>
      <c r="DD161" s="82"/>
      <c r="DE161" s="82"/>
      <c r="DF161" s="82"/>
      <c r="DG161" s="82"/>
      <c r="DH161" s="82"/>
      <c r="DI161" s="82"/>
      <c r="DJ161" s="82"/>
      <c r="DK161" s="82"/>
      <c r="DL161" s="82"/>
      <c r="DM161" s="82"/>
      <c r="DN161" s="82"/>
      <c r="DO161" s="82"/>
      <c r="DP161" s="82"/>
      <c r="DQ161" s="82"/>
      <c r="DR161" s="82"/>
      <c r="DS161" s="82"/>
      <c r="DT161" s="82"/>
      <c r="DU161" s="82"/>
      <c r="DV161" s="82"/>
      <c r="DW161" s="82"/>
      <c r="DX161" s="82"/>
      <c r="DY161" s="82"/>
      <c r="DZ161" s="82"/>
      <c r="EA161" s="82"/>
      <c r="EB161" s="82"/>
      <c r="EC161" s="82"/>
      <c r="ED161" s="82"/>
      <c r="EE161" s="82"/>
      <c r="EF161" s="82"/>
      <c r="EG161" s="82"/>
      <c r="EH161" s="82"/>
      <c r="EI161" s="82"/>
      <c r="EJ161" s="82"/>
      <c r="EK161" s="82"/>
      <c r="EL161" s="82"/>
      <c r="EM161" s="82"/>
      <c r="EN161" s="82"/>
      <c r="EO161" s="82"/>
      <c r="EP161" s="82"/>
      <c r="EQ161" s="82"/>
      <c r="ER161" s="82"/>
      <c r="ES161" s="82"/>
      <c r="ET161" s="82"/>
      <c r="EU161" s="82"/>
      <c r="EV161" s="82"/>
      <c r="EW161" s="82"/>
      <c r="EX161" s="82"/>
      <c r="EY161" s="82"/>
      <c r="EZ161" s="82"/>
      <c r="FA161" s="82"/>
      <c r="FB161" s="82"/>
      <c r="FC161" s="82"/>
      <c r="FD161" s="82"/>
      <c r="FE161" s="82"/>
      <c r="FF161" s="82"/>
      <c r="FG161" s="82"/>
      <c r="FH161" s="82"/>
      <c r="FI161" s="82"/>
      <c r="FJ161" s="82"/>
      <c r="FK161" s="82"/>
      <c r="FL161" s="82"/>
      <c r="FM161" s="82"/>
      <c r="FN161" s="82"/>
      <c r="FO161" s="82"/>
      <c r="FP161" s="82"/>
      <c r="FQ161" s="82"/>
      <c r="FR161" s="82"/>
      <c r="FS161" s="82"/>
      <c r="FT161" s="82"/>
      <c r="FU161" s="82"/>
      <c r="FV161" s="82"/>
      <c r="FW161" s="82"/>
      <c r="FX161" s="82"/>
      <c r="FY161" s="82"/>
      <c r="FZ161" s="82"/>
      <c r="GA161" s="82"/>
      <c r="GB161" s="82"/>
      <c r="GC161" s="82"/>
      <c r="GD161" s="82"/>
      <c r="GE161" s="82"/>
      <c r="GF161" s="82"/>
      <c r="GG161" s="82"/>
      <c r="GH161" s="82"/>
      <c r="GI161" s="82"/>
      <c r="GJ161" s="82"/>
      <c r="GK161" s="82"/>
      <c r="GL161" s="82"/>
      <c r="GM161" s="82"/>
      <c r="GN161" s="82"/>
      <c r="GO161" s="82"/>
      <c r="GP161" s="82"/>
      <c r="GQ161" s="82"/>
      <c r="GR161" s="82"/>
      <c r="GS161" s="82"/>
      <c r="GT161" s="82"/>
      <c r="GU161" s="82"/>
      <c r="GV161" s="82"/>
      <c r="GW161" s="82"/>
      <c r="GX161" s="82"/>
      <c r="GY161" s="82"/>
      <c r="GZ161" s="82"/>
      <c r="HA161" s="82"/>
      <c r="HB161" s="82"/>
      <c r="HC161" s="82"/>
      <c r="HD161" s="82"/>
      <c r="HE161" s="82"/>
      <c r="HF161" s="84"/>
      <c r="HG161" s="82"/>
      <c r="HH161" s="84"/>
      <c r="HI161" s="82"/>
      <c r="HJ161" s="82"/>
      <c r="HK161" s="82"/>
      <c r="HL161" s="82"/>
      <c r="HM161" s="82"/>
      <c r="HN161" s="82"/>
      <c r="HO161" s="82"/>
      <c r="HP161" s="82"/>
      <c r="HQ161" s="82"/>
      <c r="HR161" s="82"/>
      <c r="HS161" s="82"/>
      <c r="HT161" s="82"/>
      <c r="HU161" s="82"/>
      <c r="HV161" s="82"/>
      <c r="HW161" s="82"/>
      <c r="HX161" s="82"/>
      <c r="HY161" s="82"/>
      <c r="HZ161" s="82"/>
      <c r="IA161" s="82"/>
      <c r="IB161" s="82"/>
      <c r="IC161" s="82"/>
      <c r="ID161" s="82"/>
      <c r="IE161" s="82"/>
      <c r="IF161" s="82"/>
      <c r="IG161" s="82"/>
      <c r="IH161" s="82"/>
      <c r="II161" s="82"/>
      <c r="IJ161" s="82"/>
      <c r="IK161" s="82"/>
      <c r="IL161" s="82"/>
      <c r="IM161" s="82"/>
      <c r="IN161" s="82"/>
      <c r="IO161" s="82"/>
      <c r="IP161" s="82"/>
      <c r="IQ161" s="82"/>
      <c r="IR161" s="82"/>
      <c r="IS161" s="82"/>
      <c r="IT161" s="82"/>
      <c r="IU161" s="82"/>
      <c r="IV161" s="82"/>
      <c r="IW161" s="82"/>
    </row>
    <row r="162" customFormat="false" ht="15.75" hidden="false" customHeight="false" outlineLevel="1" collapsed="false">
      <c r="A162" s="82" t="s">
        <v>231</v>
      </c>
      <c r="B162" s="83" t="n">
        <v>23</v>
      </c>
      <c r="C162" s="82"/>
      <c r="D162" s="23"/>
      <c r="E162" s="82" t="n">
        <v>7</v>
      </c>
      <c r="F162" s="82" t="s">
        <v>381</v>
      </c>
      <c r="G162" s="82" t="s">
        <v>382</v>
      </c>
      <c r="H162" s="138" t="n">
        <v>36306</v>
      </c>
      <c r="I162" s="82" t="s">
        <v>363</v>
      </c>
      <c r="J162" s="82" t="s">
        <v>132</v>
      </c>
      <c r="K162" s="83" t="s">
        <v>390</v>
      </c>
      <c r="L162" s="82" t="s">
        <v>133</v>
      </c>
      <c r="M162" s="82"/>
      <c r="N162" s="82"/>
      <c r="O162" s="82"/>
      <c r="P162" s="82"/>
      <c r="Q162" s="32" t="n">
        <v>0</v>
      </c>
      <c r="R162" s="32"/>
      <c r="S162" s="32" t="n">
        <f aca="false">+Q162</f>
        <v>0</v>
      </c>
      <c r="T162" s="88" t="s">
        <v>386</v>
      </c>
      <c r="U162" s="88"/>
      <c r="V162" s="89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 t="n">
        <f aca="false">MAX(V162:AX162)</f>
        <v>0</v>
      </c>
      <c r="BC162" s="88"/>
      <c r="BD162" s="32"/>
      <c r="BE162" s="82"/>
      <c r="BF162" s="82"/>
      <c r="BG162" s="82"/>
      <c r="BH162" s="82"/>
      <c r="BI162" s="82"/>
      <c r="BJ162" s="82"/>
      <c r="BK162" s="82"/>
      <c r="BL162" s="82"/>
      <c r="BM162" s="90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82"/>
      <c r="BY162" s="82"/>
      <c r="BZ162" s="82"/>
      <c r="CA162" s="82"/>
      <c r="CB162" s="82"/>
      <c r="CC162" s="82"/>
      <c r="CD162" s="82"/>
      <c r="CE162" s="82"/>
      <c r="CF162" s="82"/>
      <c r="CG162" s="82"/>
      <c r="CH162" s="82"/>
      <c r="CI162" s="82"/>
      <c r="CJ162" s="82"/>
      <c r="CK162" s="82"/>
      <c r="CL162" s="82"/>
      <c r="CM162" s="82"/>
      <c r="CN162" s="82"/>
      <c r="CO162" s="82"/>
      <c r="CP162" s="82"/>
      <c r="CQ162" s="82"/>
      <c r="CR162" s="82"/>
      <c r="CS162" s="82"/>
      <c r="CT162" s="82"/>
      <c r="CU162" s="82"/>
      <c r="CV162" s="82"/>
      <c r="CW162" s="82"/>
      <c r="CX162" s="82"/>
      <c r="CY162" s="82"/>
      <c r="CZ162" s="82"/>
      <c r="DA162" s="82"/>
      <c r="DB162" s="82"/>
      <c r="DC162" s="82"/>
      <c r="DD162" s="82"/>
      <c r="DE162" s="82"/>
      <c r="DF162" s="82"/>
      <c r="DG162" s="82"/>
      <c r="DH162" s="82"/>
      <c r="DI162" s="82"/>
      <c r="DJ162" s="82"/>
      <c r="DK162" s="82"/>
      <c r="DL162" s="82"/>
      <c r="DM162" s="82"/>
      <c r="DN162" s="82"/>
      <c r="DO162" s="82"/>
      <c r="DP162" s="82"/>
      <c r="DQ162" s="82"/>
      <c r="DR162" s="82"/>
      <c r="DS162" s="82"/>
      <c r="DT162" s="82"/>
      <c r="DU162" s="82"/>
      <c r="DV162" s="82"/>
      <c r="DW162" s="82"/>
      <c r="DX162" s="82"/>
      <c r="DY162" s="82"/>
      <c r="DZ162" s="82"/>
      <c r="EA162" s="82"/>
      <c r="EB162" s="82"/>
      <c r="EC162" s="82"/>
      <c r="ED162" s="82"/>
      <c r="EE162" s="82"/>
      <c r="EF162" s="82"/>
      <c r="EG162" s="82"/>
      <c r="EH162" s="82"/>
      <c r="EI162" s="82"/>
      <c r="EJ162" s="82"/>
      <c r="EK162" s="82"/>
      <c r="EL162" s="82"/>
      <c r="EM162" s="82"/>
      <c r="EN162" s="82"/>
      <c r="EO162" s="82"/>
      <c r="EP162" s="82"/>
      <c r="EQ162" s="82"/>
      <c r="ER162" s="82"/>
      <c r="ES162" s="82"/>
      <c r="ET162" s="82"/>
      <c r="EU162" s="82"/>
      <c r="EV162" s="82"/>
      <c r="EW162" s="82"/>
      <c r="EX162" s="82"/>
      <c r="EY162" s="82"/>
      <c r="EZ162" s="82"/>
      <c r="FA162" s="82"/>
      <c r="FB162" s="82"/>
      <c r="FC162" s="82"/>
      <c r="FD162" s="82"/>
      <c r="FE162" s="82"/>
      <c r="FF162" s="82"/>
      <c r="FG162" s="82"/>
      <c r="FH162" s="82"/>
      <c r="FI162" s="82"/>
      <c r="FJ162" s="82"/>
      <c r="FK162" s="82"/>
      <c r="FL162" s="82"/>
      <c r="FM162" s="82"/>
      <c r="FN162" s="82"/>
      <c r="FO162" s="82"/>
      <c r="FP162" s="82"/>
      <c r="FQ162" s="82"/>
      <c r="FR162" s="82"/>
      <c r="FS162" s="82"/>
      <c r="FT162" s="82"/>
      <c r="FU162" s="82"/>
      <c r="FV162" s="82"/>
      <c r="FW162" s="82"/>
      <c r="FX162" s="82"/>
      <c r="FY162" s="82"/>
      <c r="FZ162" s="82"/>
      <c r="GA162" s="82"/>
      <c r="GB162" s="82"/>
      <c r="GC162" s="82"/>
      <c r="GD162" s="82"/>
      <c r="GE162" s="82"/>
      <c r="GF162" s="82"/>
      <c r="GG162" s="82"/>
      <c r="GH162" s="82"/>
      <c r="GI162" s="82"/>
      <c r="GJ162" s="82"/>
      <c r="GK162" s="82"/>
      <c r="GL162" s="82"/>
      <c r="GM162" s="82"/>
      <c r="GN162" s="82"/>
      <c r="GO162" s="82"/>
      <c r="GP162" s="82"/>
      <c r="GQ162" s="82"/>
      <c r="GR162" s="82"/>
      <c r="GS162" s="82"/>
      <c r="GT162" s="82"/>
      <c r="GU162" s="82"/>
      <c r="GV162" s="82"/>
      <c r="GW162" s="82"/>
      <c r="GX162" s="82"/>
      <c r="GY162" s="82"/>
      <c r="GZ162" s="82"/>
      <c r="HA162" s="82"/>
      <c r="HB162" s="82"/>
      <c r="HC162" s="82"/>
      <c r="HD162" s="82"/>
      <c r="HE162" s="82"/>
      <c r="HF162" s="84"/>
      <c r="HG162" s="82"/>
      <c r="HH162" s="84"/>
      <c r="HI162" s="82"/>
      <c r="HJ162" s="82"/>
      <c r="HK162" s="82"/>
      <c r="HL162" s="82"/>
      <c r="HM162" s="82"/>
      <c r="HN162" s="82"/>
      <c r="HO162" s="82"/>
      <c r="HP162" s="82"/>
      <c r="HQ162" s="82"/>
      <c r="HR162" s="82"/>
      <c r="HS162" s="82"/>
      <c r="HT162" s="82"/>
      <c r="HU162" s="82"/>
      <c r="HV162" s="82"/>
      <c r="HW162" s="82"/>
      <c r="HX162" s="82"/>
      <c r="HY162" s="82"/>
      <c r="HZ162" s="82"/>
      <c r="IA162" s="82"/>
      <c r="IB162" s="82"/>
      <c r="IC162" s="82"/>
      <c r="ID162" s="82"/>
      <c r="IE162" s="82"/>
      <c r="IF162" s="82"/>
      <c r="IG162" s="82"/>
      <c r="IH162" s="82"/>
      <c r="II162" s="82"/>
      <c r="IJ162" s="82"/>
      <c r="IK162" s="82"/>
      <c r="IL162" s="82"/>
      <c r="IM162" s="82"/>
      <c r="IN162" s="82"/>
      <c r="IO162" s="82"/>
      <c r="IP162" s="82"/>
      <c r="IQ162" s="82"/>
      <c r="IR162" s="82"/>
      <c r="IS162" s="82"/>
      <c r="IT162" s="82"/>
      <c r="IU162" s="82"/>
      <c r="IV162" s="82"/>
      <c r="IW162" s="82"/>
    </row>
    <row r="163" customFormat="false" ht="15.75" hidden="false" customHeight="false" outlineLevel="1" collapsed="false">
      <c r="A163" s="82"/>
      <c r="B163" s="83"/>
      <c r="C163" s="82"/>
      <c r="D163" s="23"/>
      <c r="E163" s="82"/>
      <c r="F163" s="82"/>
      <c r="G163" s="82"/>
      <c r="H163" s="195"/>
      <c r="I163" s="82"/>
      <c r="J163" s="82"/>
      <c r="K163" s="83"/>
      <c r="L163" s="82"/>
      <c r="M163" s="82"/>
      <c r="N163" s="82"/>
      <c r="O163" s="82"/>
      <c r="P163" s="82"/>
      <c r="Q163" s="32"/>
      <c r="R163" s="32"/>
      <c r="S163" s="32"/>
      <c r="T163" s="88"/>
      <c r="U163" s="88"/>
      <c r="V163" s="89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32"/>
      <c r="BE163" s="82"/>
      <c r="BF163" s="82"/>
      <c r="BG163" s="82"/>
      <c r="BH163" s="82"/>
      <c r="BI163" s="82"/>
      <c r="BJ163" s="82"/>
      <c r="BK163" s="82"/>
      <c r="BL163" s="82"/>
      <c r="BM163" s="90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  <c r="BZ163" s="82"/>
      <c r="CA163" s="82"/>
      <c r="CB163" s="82"/>
      <c r="CC163" s="82"/>
      <c r="CD163" s="82"/>
      <c r="CE163" s="82"/>
      <c r="CF163" s="82"/>
      <c r="CG163" s="82"/>
      <c r="CH163" s="82"/>
      <c r="CI163" s="82"/>
      <c r="CJ163" s="82"/>
      <c r="CK163" s="82"/>
      <c r="CL163" s="82"/>
      <c r="CM163" s="82"/>
      <c r="CN163" s="82"/>
      <c r="CO163" s="82"/>
      <c r="CP163" s="82"/>
      <c r="CQ163" s="82"/>
      <c r="CR163" s="82"/>
      <c r="CS163" s="82"/>
      <c r="CT163" s="82"/>
      <c r="CU163" s="82"/>
      <c r="CV163" s="82"/>
      <c r="CW163" s="82"/>
      <c r="CX163" s="82"/>
      <c r="CY163" s="82"/>
      <c r="CZ163" s="82"/>
      <c r="DA163" s="82"/>
      <c r="DB163" s="82"/>
      <c r="DC163" s="82"/>
      <c r="DD163" s="82"/>
      <c r="DE163" s="82"/>
      <c r="DF163" s="82"/>
      <c r="DG163" s="82"/>
      <c r="DH163" s="82"/>
      <c r="DI163" s="82"/>
      <c r="DJ163" s="82"/>
      <c r="DK163" s="82"/>
      <c r="DL163" s="82"/>
      <c r="DM163" s="82"/>
      <c r="DN163" s="82"/>
      <c r="DO163" s="82"/>
      <c r="DP163" s="82"/>
      <c r="DQ163" s="82"/>
      <c r="DR163" s="82"/>
      <c r="DS163" s="82"/>
      <c r="DT163" s="82"/>
      <c r="DU163" s="82"/>
      <c r="DV163" s="82"/>
      <c r="DW163" s="82"/>
      <c r="DX163" s="82"/>
      <c r="DY163" s="82"/>
      <c r="DZ163" s="82"/>
      <c r="EA163" s="82"/>
      <c r="EB163" s="82"/>
      <c r="EC163" s="82"/>
      <c r="ED163" s="82"/>
      <c r="EE163" s="82"/>
      <c r="EF163" s="82"/>
      <c r="EG163" s="82"/>
      <c r="EH163" s="82"/>
      <c r="EI163" s="82"/>
      <c r="EJ163" s="82"/>
      <c r="EK163" s="82"/>
      <c r="EL163" s="82"/>
      <c r="EM163" s="82"/>
      <c r="EN163" s="82"/>
      <c r="EO163" s="82"/>
      <c r="EP163" s="82"/>
      <c r="EQ163" s="82"/>
      <c r="ER163" s="82"/>
      <c r="ES163" s="82"/>
      <c r="ET163" s="82"/>
      <c r="EU163" s="82"/>
      <c r="EV163" s="82"/>
      <c r="EW163" s="82"/>
      <c r="EX163" s="82"/>
      <c r="EY163" s="82"/>
      <c r="EZ163" s="82"/>
      <c r="FA163" s="82"/>
      <c r="FB163" s="82"/>
      <c r="FC163" s="82"/>
      <c r="FD163" s="82"/>
      <c r="FE163" s="82"/>
      <c r="FF163" s="82"/>
      <c r="FG163" s="82"/>
      <c r="FH163" s="82"/>
      <c r="FI163" s="82"/>
      <c r="FJ163" s="82"/>
      <c r="FK163" s="82"/>
      <c r="FL163" s="82"/>
      <c r="FM163" s="82"/>
      <c r="FN163" s="82"/>
      <c r="FO163" s="82"/>
      <c r="FP163" s="82"/>
      <c r="FQ163" s="82"/>
      <c r="FR163" s="82"/>
      <c r="FS163" s="82"/>
      <c r="FT163" s="82"/>
      <c r="FU163" s="82"/>
      <c r="FV163" s="82"/>
      <c r="FW163" s="82"/>
      <c r="FX163" s="82"/>
      <c r="FY163" s="82"/>
      <c r="FZ163" s="82"/>
      <c r="GA163" s="82"/>
      <c r="GB163" s="82"/>
      <c r="GC163" s="82"/>
      <c r="GD163" s="82"/>
      <c r="GE163" s="82"/>
      <c r="GF163" s="82"/>
      <c r="GG163" s="186"/>
      <c r="GH163" s="82"/>
      <c r="GI163" s="82"/>
      <c r="GJ163" s="82"/>
      <c r="GK163" s="82"/>
      <c r="GL163" s="82"/>
      <c r="GM163" s="82"/>
      <c r="GN163" s="82"/>
      <c r="GO163" s="82"/>
      <c r="GP163" s="82"/>
      <c r="GQ163" s="82"/>
      <c r="GR163" s="82"/>
      <c r="GS163" s="82"/>
      <c r="GT163" s="82"/>
      <c r="GU163" s="82"/>
      <c r="GV163" s="82"/>
      <c r="GW163" s="82"/>
      <c r="GX163" s="82"/>
      <c r="GY163" s="82"/>
      <c r="GZ163" s="82"/>
      <c r="HA163" s="82"/>
      <c r="HB163" s="82"/>
      <c r="HC163" s="82"/>
      <c r="HD163" s="82"/>
      <c r="HE163" s="82"/>
      <c r="HF163" s="84"/>
      <c r="HG163" s="82"/>
      <c r="HH163" s="84"/>
      <c r="HI163" s="82"/>
      <c r="HJ163" s="82"/>
      <c r="HK163" s="82"/>
      <c r="HL163" s="82"/>
      <c r="HM163" s="82"/>
      <c r="HN163" s="82"/>
      <c r="HO163" s="82"/>
      <c r="HP163" s="82"/>
      <c r="HQ163" s="82"/>
      <c r="HR163" s="82"/>
      <c r="HS163" s="82"/>
      <c r="HT163" s="82"/>
      <c r="HU163" s="82"/>
      <c r="HV163" s="82"/>
      <c r="HW163" s="82"/>
      <c r="HX163" s="82"/>
      <c r="HY163" s="82"/>
      <c r="HZ163" s="82"/>
      <c r="IA163" s="82"/>
      <c r="IB163" s="82"/>
      <c r="IC163" s="82"/>
      <c r="ID163" s="82"/>
      <c r="IE163" s="82"/>
      <c r="IF163" s="82"/>
      <c r="IG163" s="82"/>
      <c r="IH163" s="82"/>
      <c r="II163" s="82"/>
      <c r="IJ163" s="82"/>
      <c r="IK163" s="82"/>
      <c r="IL163" s="82"/>
      <c r="IM163" s="82"/>
      <c r="IN163" s="82"/>
      <c r="IO163" s="82"/>
      <c r="IP163" s="82"/>
      <c r="IQ163" s="82"/>
      <c r="IR163" s="82"/>
      <c r="IS163" s="82"/>
      <c r="IT163" s="82"/>
      <c r="IU163" s="82"/>
      <c r="IV163" s="82"/>
      <c r="IW163" s="82"/>
    </row>
    <row r="164" customFormat="false" ht="15.75" hidden="false" customHeight="false" outlineLevel="1" collapsed="false">
      <c r="A164" s="65" t="s">
        <v>151</v>
      </c>
      <c r="B164" s="66" t="n">
        <v>22</v>
      </c>
      <c r="C164" s="65"/>
      <c r="D164" s="45"/>
      <c r="E164" s="65" t="n">
        <v>3</v>
      </c>
      <c r="F164" s="65" t="s">
        <v>391</v>
      </c>
      <c r="G164" s="65" t="s">
        <v>152</v>
      </c>
      <c r="H164" s="67" t="n">
        <v>36306</v>
      </c>
      <c r="I164" s="65" t="s">
        <v>131</v>
      </c>
      <c r="J164" s="65" t="s">
        <v>132</v>
      </c>
      <c r="K164" s="66" t="n">
        <v>38011</v>
      </c>
      <c r="L164" s="65" t="s">
        <v>133</v>
      </c>
      <c r="M164" s="65"/>
      <c r="N164" s="65" t="s">
        <v>392</v>
      </c>
      <c r="O164" s="65"/>
      <c r="P164" s="65"/>
      <c r="Q164" s="68" t="n">
        <v>8527</v>
      </c>
      <c r="R164" s="68"/>
      <c r="S164" s="68" t="n">
        <f aca="false">+Q164</f>
        <v>8527</v>
      </c>
      <c r="T164" s="69" t="s">
        <v>393</v>
      </c>
      <c r="U164" s="69"/>
      <c r="V164" s="196" t="n">
        <f aca="false">S164</f>
        <v>8527</v>
      </c>
      <c r="W164" s="69" t="n">
        <f aca="false">V164</f>
        <v>8527</v>
      </c>
      <c r="X164" s="69" t="n">
        <f aca="false">W164</f>
        <v>8527</v>
      </c>
      <c r="Y164" s="69" t="n">
        <f aca="false">X164</f>
        <v>8527</v>
      </c>
      <c r="Z164" s="69" t="n">
        <f aca="false">Y164</f>
        <v>8527</v>
      </c>
      <c r="AA164" s="69" t="n">
        <f aca="false">Z164</f>
        <v>8527</v>
      </c>
      <c r="AB164" s="69" t="n">
        <f aca="false">AA164</f>
        <v>8527</v>
      </c>
      <c r="AC164" s="69" t="n">
        <f aca="false">AB164</f>
        <v>8527</v>
      </c>
      <c r="AD164" s="69" t="n">
        <f aca="false">AC164</f>
        <v>8527</v>
      </c>
      <c r="AE164" s="69" t="n">
        <f aca="false">AD164</f>
        <v>8527</v>
      </c>
      <c r="AF164" s="69" t="n">
        <f aca="false">AE164</f>
        <v>8527</v>
      </c>
      <c r="AG164" s="69" t="n">
        <f aca="false">AF164</f>
        <v>8527</v>
      </c>
      <c r="AH164" s="69" t="n">
        <f aca="false">AG164</f>
        <v>8527</v>
      </c>
      <c r="AI164" s="69" t="n">
        <f aca="false">AH164</f>
        <v>8527</v>
      </c>
      <c r="AJ164" s="69" t="n">
        <f aca="false">AI164</f>
        <v>8527</v>
      </c>
      <c r="AK164" s="69" t="n">
        <f aca="false">AJ164</f>
        <v>8527</v>
      </c>
      <c r="AL164" s="69" t="n">
        <f aca="false">AK164</f>
        <v>8527</v>
      </c>
      <c r="AM164" s="69" t="n">
        <f aca="false">AL164</f>
        <v>8527</v>
      </c>
      <c r="AN164" s="69" t="n">
        <f aca="false">AM164</f>
        <v>8527</v>
      </c>
      <c r="AO164" s="69" t="n">
        <f aca="false">AN164</f>
        <v>8527</v>
      </c>
      <c r="AP164" s="69" t="n">
        <f aca="false">AO164</f>
        <v>8527</v>
      </c>
      <c r="AQ164" s="69" t="n">
        <f aca="false">AP164</f>
        <v>8527</v>
      </c>
      <c r="AR164" s="69" t="n">
        <f aca="false">AQ164</f>
        <v>8527</v>
      </c>
      <c r="AS164" s="69" t="n">
        <f aca="false">AR164</f>
        <v>8527</v>
      </c>
      <c r="AT164" s="69" t="n">
        <f aca="false">AS164</f>
        <v>8527</v>
      </c>
      <c r="AU164" s="69" t="n">
        <f aca="false">AT164</f>
        <v>8527</v>
      </c>
      <c r="AV164" s="69" t="n">
        <f aca="false">AU164</f>
        <v>8527</v>
      </c>
      <c r="AW164" s="69" t="n">
        <f aca="false">AV164</f>
        <v>8527</v>
      </c>
      <c r="AX164" s="69" t="n">
        <f aca="false">AW164</f>
        <v>8527</v>
      </c>
      <c r="AY164" s="69"/>
      <c r="AZ164" s="69" t="n">
        <f aca="false">SUM(V164:AX164)</f>
        <v>247283</v>
      </c>
      <c r="BA164" s="197" t="n">
        <f aca="false">+AZ164/29</f>
        <v>8527</v>
      </c>
      <c r="BB164" s="69" t="n">
        <f aca="false">MAX(V164:AX164)</f>
        <v>8527</v>
      </c>
      <c r="BC164" s="69"/>
      <c r="BD164" s="68"/>
      <c r="BE164" s="65"/>
      <c r="BF164" s="65"/>
      <c r="BG164" s="65"/>
      <c r="BH164" s="65"/>
      <c r="BI164" s="65"/>
      <c r="BJ164" s="65"/>
      <c r="BK164" s="65"/>
      <c r="BL164" s="65"/>
      <c r="BM164" s="71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/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65"/>
      <c r="FZ164" s="65"/>
      <c r="GA164" s="65"/>
      <c r="GB164" s="65"/>
      <c r="GC164" s="65"/>
      <c r="GD164" s="65"/>
      <c r="GE164" s="65"/>
      <c r="GF164" s="65"/>
      <c r="GG164" s="65"/>
      <c r="GH164" s="65"/>
      <c r="GI164" s="65"/>
      <c r="GJ164" s="65"/>
      <c r="GK164" s="65"/>
      <c r="GL164" s="65"/>
      <c r="GM164" s="65"/>
      <c r="GN164" s="65"/>
      <c r="GO164" s="65"/>
      <c r="GP164" s="65"/>
      <c r="GQ164" s="65"/>
      <c r="GR164" s="65"/>
      <c r="GS164" s="65"/>
      <c r="GT164" s="65"/>
      <c r="GU164" s="65"/>
      <c r="GV164" s="65"/>
      <c r="GW164" s="65"/>
      <c r="GX164" s="65"/>
      <c r="GY164" s="65"/>
      <c r="GZ164" s="65"/>
      <c r="HA164" s="65"/>
      <c r="HB164" s="65"/>
      <c r="HC164" s="65"/>
      <c r="HD164" s="65"/>
      <c r="HE164" s="65"/>
      <c r="HF164" s="72"/>
      <c r="HG164" s="65"/>
      <c r="HH164" s="72"/>
      <c r="HI164" s="65"/>
      <c r="HJ164" s="68" t="n">
        <f aca="false">Q164-SUM(BE164:EY164)</f>
        <v>8527</v>
      </c>
      <c r="HK164" s="68"/>
      <c r="HL164" s="65"/>
      <c r="HM164" s="65"/>
      <c r="HN164" s="65"/>
      <c r="HO164" s="65"/>
      <c r="HP164" s="65"/>
      <c r="HQ164" s="65"/>
      <c r="HR164" s="65"/>
      <c r="HS164" s="65"/>
      <c r="HT164" s="65"/>
      <c r="HU164" s="65"/>
      <c r="HV164" s="65"/>
      <c r="HW164" s="65"/>
      <c r="HX164" s="65"/>
      <c r="HY164" s="65"/>
      <c r="HZ164" s="65"/>
      <c r="IA164" s="65"/>
      <c r="IB164" s="65"/>
      <c r="IC164" s="65"/>
      <c r="ID164" s="65"/>
      <c r="IE164" s="65"/>
      <c r="IF164" s="65"/>
      <c r="IG164" s="65"/>
      <c r="IH164" s="65"/>
      <c r="II164" s="65"/>
      <c r="IJ164" s="65"/>
      <c r="IK164" s="65"/>
      <c r="IL164" s="65"/>
      <c r="IM164" s="65"/>
      <c r="IN164" s="65"/>
      <c r="IO164" s="65"/>
      <c r="IP164" s="65"/>
      <c r="IQ164" s="65"/>
      <c r="IR164" s="65"/>
      <c r="IS164" s="65"/>
      <c r="IT164" s="65"/>
      <c r="IU164" s="65"/>
      <c r="IV164" s="65"/>
      <c r="IW164" s="65"/>
    </row>
    <row r="165" customFormat="false" ht="15.75" hidden="false" customHeight="false" outlineLevel="1" collapsed="false">
      <c r="A165" s="65" t="s">
        <v>151</v>
      </c>
      <c r="B165" s="66" t="n">
        <v>22</v>
      </c>
      <c r="C165" s="65"/>
      <c r="D165" s="45"/>
      <c r="E165" s="65" t="n">
        <v>3</v>
      </c>
      <c r="F165" s="65" t="s">
        <v>391</v>
      </c>
      <c r="G165" s="65" t="s">
        <v>152</v>
      </c>
      <c r="H165" s="67" t="n">
        <v>36306</v>
      </c>
      <c r="I165" s="65" t="s">
        <v>131</v>
      </c>
      <c r="J165" s="65" t="s">
        <v>132</v>
      </c>
      <c r="K165" s="66" t="n">
        <v>51875</v>
      </c>
      <c r="L165" s="65" t="s">
        <v>133</v>
      </c>
      <c r="M165" s="65"/>
      <c r="N165" s="65" t="s">
        <v>392</v>
      </c>
      <c r="O165" s="65"/>
      <c r="P165" s="65"/>
      <c r="Q165" s="68" t="n">
        <v>3473</v>
      </c>
      <c r="R165" s="68"/>
      <c r="S165" s="68" t="n">
        <f aca="false">+Q165</f>
        <v>3473</v>
      </c>
      <c r="T165" s="69" t="s">
        <v>393</v>
      </c>
      <c r="U165" s="69"/>
      <c r="V165" s="196" t="n">
        <f aca="false">S165</f>
        <v>3473</v>
      </c>
      <c r="W165" s="69" t="n">
        <f aca="false">V165</f>
        <v>3473</v>
      </c>
      <c r="X165" s="69" t="n">
        <f aca="false">W165</f>
        <v>3473</v>
      </c>
      <c r="Y165" s="69" t="n">
        <f aca="false">X165</f>
        <v>3473</v>
      </c>
      <c r="Z165" s="69" t="n">
        <f aca="false">Y165</f>
        <v>3473</v>
      </c>
      <c r="AA165" s="69" t="n">
        <f aca="false">Z165</f>
        <v>3473</v>
      </c>
      <c r="AB165" s="69" t="n">
        <f aca="false">AA165</f>
        <v>3473</v>
      </c>
      <c r="AC165" s="69" t="n">
        <f aca="false">AB165</f>
        <v>3473</v>
      </c>
      <c r="AD165" s="69" t="n">
        <f aca="false">AC165</f>
        <v>3473</v>
      </c>
      <c r="AE165" s="69" t="n">
        <f aca="false">AD165</f>
        <v>3473</v>
      </c>
      <c r="AF165" s="69" t="n">
        <f aca="false">AE165</f>
        <v>3473</v>
      </c>
      <c r="AG165" s="69" t="n">
        <f aca="false">AF165</f>
        <v>3473</v>
      </c>
      <c r="AH165" s="69" t="n">
        <f aca="false">AG165</f>
        <v>3473</v>
      </c>
      <c r="AI165" s="69" t="n">
        <f aca="false">AH165</f>
        <v>3473</v>
      </c>
      <c r="AJ165" s="69" t="n">
        <f aca="false">AI165</f>
        <v>3473</v>
      </c>
      <c r="AK165" s="69" t="n">
        <f aca="false">AJ165</f>
        <v>3473</v>
      </c>
      <c r="AL165" s="69" t="n">
        <f aca="false">AK165</f>
        <v>3473</v>
      </c>
      <c r="AM165" s="69" t="n">
        <f aca="false">AL165</f>
        <v>3473</v>
      </c>
      <c r="AN165" s="69" t="n">
        <f aca="false">AM165</f>
        <v>3473</v>
      </c>
      <c r="AO165" s="69" t="n">
        <f aca="false">AN165</f>
        <v>3473</v>
      </c>
      <c r="AP165" s="69" t="n">
        <f aca="false">AO165</f>
        <v>3473</v>
      </c>
      <c r="AQ165" s="69" t="n">
        <f aca="false">AP165</f>
        <v>3473</v>
      </c>
      <c r="AR165" s="69" t="n">
        <f aca="false">AQ165</f>
        <v>3473</v>
      </c>
      <c r="AS165" s="69" t="n">
        <f aca="false">AR165</f>
        <v>3473</v>
      </c>
      <c r="AT165" s="69" t="n">
        <f aca="false">AS165</f>
        <v>3473</v>
      </c>
      <c r="AU165" s="69" t="n">
        <f aca="false">AT165</f>
        <v>3473</v>
      </c>
      <c r="AV165" s="69" t="n">
        <f aca="false">AU165</f>
        <v>3473</v>
      </c>
      <c r="AW165" s="69" t="n">
        <f aca="false">AV165</f>
        <v>3473</v>
      </c>
      <c r="AX165" s="69" t="n">
        <f aca="false">AW165</f>
        <v>3473</v>
      </c>
      <c r="AY165" s="69"/>
      <c r="AZ165" s="69" t="n">
        <f aca="false">SUM(V165:AX165)</f>
        <v>100717</v>
      </c>
      <c r="BA165" s="197" t="n">
        <f aca="false">+AZ165/29</f>
        <v>3473</v>
      </c>
      <c r="BB165" s="69" t="n">
        <f aca="false">MAX(V165:AX165)</f>
        <v>3473</v>
      </c>
      <c r="BC165" s="69"/>
      <c r="BD165" s="68"/>
      <c r="BE165" s="65"/>
      <c r="BF165" s="65"/>
      <c r="BG165" s="65"/>
      <c r="BH165" s="65"/>
      <c r="BI165" s="65"/>
      <c r="BJ165" s="65"/>
      <c r="BK165" s="65"/>
      <c r="BL165" s="65"/>
      <c r="BM165" s="71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72"/>
      <c r="HG165" s="65"/>
      <c r="HH165" s="72"/>
      <c r="HI165" s="65"/>
      <c r="HJ165" s="68" t="n">
        <f aca="false">Q165-SUM(BE165:EY165)</f>
        <v>3473</v>
      </c>
      <c r="HK165" s="68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</row>
    <row r="166" customFormat="false" ht="15.75" hidden="false" customHeight="false" outlineLevel="1" collapsed="false">
      <c r="A166" s="65" t="s">
        <v>151</v>
      </c>
      <c r="B166" s="66" t="n">
        <v>22</v>
      </c>
      <c r="C166" s="65"/>
      <c r="D166" s="45"/>
      <c r="E166" s="65" t="n">
        <v>3</v>
      </c>
      <c r="F166" s="65" t="s">
        <v>391</v>
      </c>
      <c r="G166" s="65" t="s">
        <v>152</v>
      </c>
      <c r="H166" s="67" t="n">
        <v>36306</v>
      </c>
      <c r="I166" s="65" t="s">
        <v>131</v>
      </c>
      <c r="J166" s="65" t="s">
        <v>132</v>
      </c>
      <c r="K166" s="66" t="n">
        <v>60599</v>
      </c>
      <c r="L166" s="65" t="s">
        <v>133</v>
      </c>
      <c r="M166" s="65"/>
      <c r="N166" s="65" t="s">
        <v>392</v>
      </c>
      <c r="O166" s="65"/>
      <c r="P166" s="65"/>
      <c r="Q166" s="68" t="n">
        <v>2081</v>
      </c>
      <c r="R166" s="68"/>
      <c r="S166" s="68" t="n">
        <f aca="false">+Q166</f>
        <v>2081</v>
      </c>
      <c r="T166" s="69" t="s">
        <v>393</v>
      </c>
      <c r="U166" s="69"/>
      <c r="V166" s="196" t="n">
        <f aca="false">S166</f>
        <v>2081</v>
      </c>
      <c r="W166" s="69" t="n">
        <f aca="false">V166</f>
        <v>2081</v>
      </c>
      <c r="X166" s="69" t="n">
        <f aca="false">W166</f>
        <v>2081</v>
      </c>
      <c r="Y166" s="69" t="n">
        <f aca="false">X166</f>
        <v>2081</v>
      </c>
      <c r="Z166" s="69" t="n">
        <f aca="false">Y166</f>
        <v>2081</v>
      </c>
      <c r="AA166" s="69" t="n">
        <f aca="false">Z166</f>
        <v>2081</v>
      </c>
      <c r="AB166" s="69" t="n">
        <f aca="false">AA166</f>
        <v>2081</v>
      </c>
      <c r="AC166" s="69" t="n">
        <f aca="false">AB166</f>
        <v>2081</v>
      </c>
      <c r="AD166" s="69" t="n">
        <f aca="false">AC166</f>
        <v>2081</v>
      </c>
      <c r="AE166" s="69" t="n">
        <f aca="false">AD166</f>
        <v>2081</v>
      </c>
      <c r="AF166" s="69" t="n">
        <f aca="false">AE166</f>
        <v>2081</v>
      </c>
      <c r="AG166" s="69" t="n">
        <f aca="false">AF166</f>
        <v>2081</v>
      </c>
      <c r="AH166" s="69" t="n">
        <f aca="false">AG166</f>
        <v>2081</v>
      </c>
      <c r="AI166" s="69" t="n">
        <f aca="false">AH166</f>
        <v>2081</v>
      </c>
      <c r="AJ166" s="69" t="n">
        <f aca="false">AI166</f>
        <v>2081</v>
      </c>
      <c r="AK166" s="69" t="n">
        <f aca="false">AJ166</f>
        <v>2081</v>
      </c>
      <c r="AL166" s="69" t="n">
        <f aca="false">AK166</f>
        <v>2081</v>
      </c>
      <c r="AM166" s="69" t="n">
        <f aca="false">AL166</f>
        <v>2081</v>
      </c>
      <c r="AN166" s="69" t="n">
        <f aca="false">AM166</f>
        <v>2081</v>
      </c>
      <c r="AO166" s="69" t="n">
        <f aca="false">AN166</f>
        <v>2081</v>
      </c>
      <c r="AP166" s="69" t="n">
        <f aca="false">AO166</f>
        <v>2081</v>
      </c>
      <c r="AQ166" s="69" t="n">
        <f aca="false">AP166</f>
        <v>2081</v>
      </c>
      <c r="AR166" s="69" t="n">
        <f aca="false">AQ166</f>
        <v>2081</v>
      </c>
      <c r="AS166" s="69" t="n">
        <f aca="false">AR166</f>
        <v>2081</v>
      </c>
      <c r="AT166" s="69" t="n">
        <f aca="false">AS166</f>
        <v>2081</v>
      </c>
      <c r="AU166" s="69" t="n">
        <f aca="false">AT166</f>
        <v>2081</v>
      </c>
      <c r="AV166" s="69" t="n">
        <f aca="false">AU166</f>
        <v>2081</v>
      </c>
      <c r="AW166" s="69" t="n">
        <f aca="false">AV166</f>
        <v>2081</v>
      </c>
      <c r="AX166" s="69" t="n">
        <v>2069</v>
      </c>
      <c r="AY166" s="69"/>
      <c r="AZ166" s="69" t="n">
        <f aca="false">SUM(V166:AX166)</f>
        <v>60337</v>
      </c>
      <c r="BA166" s="197" t="n">
        <f aca="false">+AZ166/29</f>
        <v>2080.58620689655</v>
      </c>
      <c r="BB166" s="69" t="n">
        <f aca="false">MAX(V166:AX166)</f>
        <v>2081</v>
      </c>
      <c r="BC166" s="69"/>
      <c r="BD166" s="68"/>
      <c r="BE166" s="65"/>
      <c r="BF166" s="65"/>
      <c r="BG166" s="65"/>
      <c r="BH166" s="65"/>
      <c r="BI166" s="65"/>
      <c r="BJ166" s="65"/>
      <c r="BK166" s="65"/>
      <c r="BL166" s="65"/>
      <c r="BM166" s="71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65"/>
      <c r="GK166" s="65"/>
      <c r="GL166" s="65"/>
      <c r="GM166" s="65"/>
      <c r="GN166" s="65"/>
      <c r="GO166" s="65"/>
      <c r="GP166" s="65"/>
      <c r="GQ166" s="65"/>
      <c r="GR166" s="65"/>
      <c r="GS166" s="65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72"/>
      <c r="HG166" s="65"/>
      <c r="HH166" s="72"/>
      <c r="HI166" s="65"/>
      <c r="HJ166" s="68" t="n">
        <f aca="false">Q166-SUM(BE166:EY166)</f>
        <v>2081</v>
      </c>
      <c r="HK166" s="68"/>
      <c r="HL166" s="65"/>
      <c r="HM166" s="65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  <c r="IG166" s="65"/>
      <c r="IH166" s="65"/>
      <c r="II166" s="65"/>
      <c r="IJ166" s="65"/>
      <c r="IK166" s="65"/>
      <c r="IL166" s="65"/>
      <c r="IM166" s="65"/>
      <c r="IN166" s="65"/>
      <c r="IO166" s="65"/>
      <c r="IP166" s="65"/>
      <c r="IQ166" s="65"/>
      <c r="IR166" s="65"/>
      <c r="IS166" s="65"/>
      <c r="IT166" s="65"/>
      <c r="IU166" s="65"/>
      <c r="IV166" s="65"/>
      <c r="IW166" s="65"/>
    </row>
    <row r="167" customFormat="false" ht="15.75" hidden="false" customHeight="false" outlineLevel="1" collapsed="false">
      <c r="A167" s="65" t="s">
        <v>151</v>
      </c>
      <c r="B167" s="66" t="n">
        <v>22</v>
      </c>
      <c r="C167" s="65"/>
      <c r="D167" s="45"/>
      <c r="E167" s="65" t="n">
        <v>3</v>
      </c>
      <c r="F167" s="65" t="s">
        <v>391</v>
      </c>
      <c r="G167" s="65" t="s">
        <v>152</v>
      </c>
      <c r="H167" s="67" t="n">
        <v>36306</v>
      </c>
      <c r="I167" s="65" t="s">
        <v>131</v>
      </c>
      <c r="J167" s="65" t="s">
        <v>132</v>
      </c>
      <c r="K167" s="66" t="n">
        <v>63895</v>
      </c>
      <c r="L167" s="65" t="s">
        <v>133</v>
      </c>
      <c r="M167" s="65"/>
      <c r="N167" s="65" t="s">
        <v>392</v>
      </c>
      <c r="O167" s="65"/>
      <c r="P167" s="65"/>
      <c r="Q167" s="68" t="n">
        <v>0</v>
      </c>
      <c r="R167" s="68"/>
      <c r="S167" s="68" t="n">
        <f aca="false">+Q167</f>
        <v>0</v>
      </c>
      <c r="T167" s="69" t="s">
        <v>393</v>
      </c>
      <c r="U167" s="69"/>
      <c r="V167" s="196" t="n">
        <f aca="false">S167</f>
        <v>0</v>
      </c>
      <c r="W167" s="69" t="n">
        <f aca="false">V167</f>
        <v>0</v>
      </c>
      <c r="X167" s="69" t="n">
        <f aca="false">W167</f>
        <v>0</v>
      </c>
      <c r="Y167" s="69" t="n">
        <f aca="false">X167</f>
        <v>0</v>
      </c>
      <c r="Z167" s="69" t="n">
        <f aca="false">Y167</f>
        <v>0</v>
      </c>
      <c r="AA167" s="69" t="n">
        <f aca="false">Z167</f>
        <v>0</v>
      </c>
      <c r="AB167" s="69" t="n">
        <f aca="false">AA167</f>
        <v>0</v>
      </c>
      <c r="AC167" s="69" t="n">
        <f aca="false">AB167</f>
        <v>0</v>
      </c>
      <c r="AD167" s="69" t="n">
        <f aca="false">AC167</f>
        <v>0</v>
      </c>
      <c r="AE167" s="69" t="n">
        <f aca="false">AD167</f>
        <v>0</v>
      </c>
      <c r="AF167" s="69" t="n">
        <f aca="false">AE167</f>
        <v>0</v>
      </c>
      <c r="AG167" s="69" t="n">
        <f aca="false">AF167</f>
        <v>0</v>
      </c>
      <c r="AH167" s="69" t="n">
        <f aca="false">AG167</f>
        <v>0</v>
      </c>
      <c r="AI167" s="69" t="n">
        <f aca="false">AH167</f>
        <v>0</v>
      </c>
      <c r="AJ167" s="69" t="n">
        <f aca="false">AI167</f>
        <v>0</v>
      </c>
      <c r="AK167" s="69" t="n">
        <f aca="false">AJ167</f>
        <v>0</v>
      </c>
      <c r="AL167" s="69" t="n">
        <f aca="false">AK167</f>
        <v>0</v>
      </c>
      <c r="AM167" s="69" t="n">
        <f aca="false">AL167</f>
        <v>0</v>
      </c>
      <c r="AN167" s="69" t="n">
        <f aca="false">AM167</f>
        <v>0</v>
      </c>
      <c r="AO167" s="69" t="n">
        <f aca="false">AN167</f>
        <v>0</v>
      </c>
      <c r="AP167" s="69" t="n">
        <f aca="false">AO167</f>
        <v>0</v>
      </c>
      <c r="AQ167" s="69" t="n">
        <f aca="false">AP167</f>
        <v>0</v>
      </c>
      <c r="AR167" s="69" t="n">
        <f aca="false">AQ167</f>
        <v>0</v>
      </c>
      <c r="AS167" s="69" t="n">
        <f aca="false">AR167</f>
        <v>0</v>
      </c>
      <c r="AT167" s="69" t="n">
        <f aca="false">AS167</f>
        <v>0</v>
      </c>
      <c r="AU167" s="69" t="n">
        <f aca="false">AT167</f>
        <v>0</v>
      </c>
      <c r="AV167" s="69" t="n">
        <f aca="false">AU167</f>
        <v>0</v>
      </c>
      <c r="AW167" s="69" t="n">
        <f aca="false">AV167</f>
        <v>0</v>
      </c>
      <c r="AX167" s="69" t="n">
        <f aca="false">AW167</f>
        <v>0</v>
      </c>
      <c r="AY167" s="69"/>
      <c r="AZ167" s="69" t="n">
        <f aca="false">SUM(V167:AX167)</f>
        <v>0</v>
      </c>
      <c r="BA167" s="197" t="n">
        <f aca="false">+AZ167/29</f>
        <v>0</v>
      </c>
      <c r="BB167" s="69" t="n">
        <f aca="false">MAX(V167:AX167)</f>
        <v>0</v>
      </c>
      <c r="BC167" s="69"/>
      <c r="BD167" s="68"/>
      <c r="BE167" s="65"/>
      <c r="BF167" s="65"/>
      <c r="BG167" s="65"/>
      <c r="BH167" s="65"/>
      <c r="BI167" s="65"/>
      <c r="BJ167" s="65"/>
      <c r="BK167" s="65"/>
      <c r="BL167" s="65"/>
      <c r="BM167" s="71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  <c r="CR167" s="65"/>
      <c r="CS167" s="65"/>
      <c r="CT167" s="65"/>
      <c r="CU167" s="65"/>
      <c r="CV167" s="65"/>
      <c r="CW167" s="65"/>
      <c r="CX167" s="65"/>
      <c r="CY167" s="65"/>
      <c r="CZ167" s="65"/>
      <c r="DA167" s="65"/>
      <c r="DB167" s="65"/>
      <c r="DC167" s="65"/>
      <c r="DD167" s="65"/>
      <c r="DE167" s="65"/>
      <c r="DF167" s="65"/>
      <c r="DG167" s="65"/>
      <c r="DH167" s="65"/>
      <c r="DI167" s="65"/>
      <c r="DJ167" s="65"/>
      <c r="DK167" s="65"/>
      <c r="DL167" s="65"/>
      <c r="DM167" s="65"/>
      <c r="DN167" s="65"/>
      <c r="DO167" s="65"/>
      <c r="DP167" s="65"/>
      <c r="DQ167" s="65"/>
      <c r="DR167" s="65"/>
      <c r="DS167" s="65"/>
      <c r="DT167" s="65"/>
      <c r="DU167" s="65"/>
      <c r="DV167" s="65"/>
      <c r="DW167" s="65"/>
      <c r="DX167" s="65"/>
      <c r="DY167" s="65"/>
      <c r="DZ167" s="65"/>
      <c r="EA167" s="65"/>
      <c r="EB167" s="65"/>
      <c r="EC167" s="65"/>
      <c r="ED167" s="65"/>
      <c r="EE167" s="65"/>
      <c r="EF167" s="65"/>
      <c r="EG167" s="65"/>
      <c r="EH167" s="65"/>
      <c r="EI167" s="65"/>
      <c r="EJ167" s="65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5"/>
      <c r="FB167" s="65"/>
      <c r="FC167" s="65"/>
      <c r="FD167" s="65"/>
      <c r="FE167" s="65"/>
      <c r="FF167" s="65"/>
      <c r="FG167" s="65"/>
      <c r="FH167" s="65"/>
      <c r="FI167" s="65"/>
      <c r="FJ167" s="65"/>
      <c r="FK167" s="65"/>
      <c r="FL167" s="65"/>
      <c r="FM167" s="65"/>
      <c r="FN167" s="65"/>
      <c r="FO167" s="65"/>
      <c r="FP167" s="65"/>
      <c r="FQ167" s="65"/>
      <c r="FR167" s="65"/>
      <c r="FS167" s="65"/>
      <c r="FT167" s="65"/>
      <c r="FU167" s="65"/>
      <c r="FV167" s="65"/>
      <c r="FW167" s="65"/>
      <c r="FX167" s="65"/>
      <c r="FY167" s="65"/>
      <c r="FZ167" s="65"/>
      <c r="GA167" s="65"/>
      <c r="GB167" s="65"/>
      <c r="GC167" s="65"/>
      <c r="GD167" s="65"/>
      <c r="GE167" s="65"/>
      <c r="GF167" s="65"/>
      <c r="GG167" s="65"/>
      <c r="GH167" s="65"/>
      <c r="GI167" s="65"/>
      <c r="GJ167" s="65"/>
      <c r="GK167" s="65"/>
      <c r="GL167" s="65"/>
      <c r="GM167" s="65"/>
      <c r="GN167" s="65"/>
      <c r="GO167" s="65"/>
      <c r="GP167" s="65"/>
      <c r="GQ167" s="65"/>
      <c r="GR167" s="65"/>
      <c r="GS167" s="65"/>
      <c r="GT167" s="65"/>
      <c r="GU167" s="65"/>
      <c r="GV167" s="65"/>
      <c r="GW167" s="65"/>
      <c r="GX167" s="65"/>
      <c r="GY167" s="65"/>
      <c r="GZ167" s="65"/>
      <c r="HA167" s="65"/>
      <c r="HB167" s="65"/>
      <c r="HC167" s="65"/>
      <c r="HD167" s="65"/>
      <c r="HE167" s="65"/>
      <c r="HF167" s="72"/>
      <c r="HG167" s="65"/>
      <c r="HH167" s="72"/>
      <c r="HI167" s="65"/>
      <c r="HJ167" s="68" t="n">
        <f aca="false">Q167-SUM(BE167:EY167)</f>
        <v>0</v>
      </c>
      <c r="HK167" s="68"/>
      <c r="HL167" s="65"/>
      <c r="HM167" s="65"/>
      <c r="HN167" s="65"/>
      <c r="HO167" s="65"/>
      <c r="HP167" s="65"/>
      <c r="HQ167" s="65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  <c r="IG167" s="65"/>
      <c r="IH167" s="65"/>
      <c r="II167" s="65"/>
      <c r="IJ167" s="65"/>
      <c r="IK167" s="65"/>
      <c r="IL167" s="65"/>
      <c r="IM167" s="65"/>
      <c r="IN167" s="65"/>
      <c r="IO167" s="65"/>
      <c r="IP167" s="65"/>
      <c r="IQ167" s="65"/>
      <c r="IR167" s="65"/>
      <c r="IS167" s="65"/>
      <c r="IT167" s="65"/>
      <c r="IU167" s="65"/>
      <c r="IV167" s="65"/>
      <c r="IW167" s="65"/>
    </row>
    <row r="168" customFormat="false" ht="15.75" hidden="false" customHeight="false" outlineLevel="0" collapsed="false">
      <c r="A168" s="65" t="s">
        <v>394</v>
      </c>
      <c r="B168" s="66" t="n">
        <v>24</v>
      </c>
      <c r="C168" s="65"/>
      <c r="D168" s="45" t="n">
        <v>35</v>
      </c>
      <c r="E168" s="65" t="n">
        <v>8</v>
      </c>
      <c r="F168" s="65" t="s">
        <v>60</v>
      </c>
      <c r="G168" s="65" t="s">
        <v>152</v>
      </c>
      <c r="H168" s="198"/>
      <c r="I168" s="65"/>
      <c r="J168" s="65"/>
      <c r="K168" s="66" t="n">
        <v>64939</v>
      </c>
      <c r="L168" s="65" t="s">
        <v>133</v>
      </c>
      <c r="M168" s="65"/>
      <c r="N168" s="65"/>
      <c r="O168" s="65"/>
      <c r="P168" s="65"/>
      <c r="Q168" s="68" t="n">
        <v>1400</v>
      </c>
      <c r="R168" s="68"/>
      <c r="S168" s="68" t="n">
        <v>1400</v>
      </c>
      <c r="T168" s="69" t="s">
        <v>372</v>
      </c>
      <c r="U168" s="69"/>
      <c r="V168" s="70" t="n">
        <v>1400</v>
      </c>
      <c r="W168" s="69" t="n">
        <f aca="false">V168</f>
        <v>1400</v>
      </c>
      <c r="X168" s="69" t="n">
        <f aca="false">W168</f>
        <v>1400</v>
      </c>
      <c r="Y168" s="69" t="n">
        <f aca="false">X168</f>
        <v>1400</v>
      </c>
      <c r="Z168" s="69" t="n">
        <f aca="false">Y168</f>
        <v>1400</v>
      </c>
      <c r="AA168" s="69" t="n">
        <f aca="false">Z168</f>
        <v>1400</v>
      </c>
      <c r="AB168" s="69" t="n">
        <f aca="false">AA168</f>
        <v>1400</v>
      </c>
      <c r="AC168" s="69" t="n">
        <f aca="false">AB168</f>
        <v>1400</v>
      </c>
      <c r="AD168" s="69" t="n">
        <f aca="false">AC168</f>
        <v>1400</v>
      </c>
      <c r="AE168" s="69" t="n">
        <f aca="false">AD168</f>
        <v>1400</v>
      </c>
      <c r="AF168" s="69" t="n">
        <f aca="false">AE168</f>
        <v>1400</v>
      </c>
      <c r="AG168" s="69" t="n">
        <f aca="false">AF168</f>
        <v>1400</v>
      </c>
      <c r="AH168" s="69" t="n">
        <f aca="false">AG168</f>
        <v>1400</v>
      </c>
      <c r="AI168" s="69" t="n">
        <f aca="false">AH168</f>
        <v>1400</v>
      </c>
      <c r="AJ168" s="69" t="n">
        <f aca="false">AI168</f>
        <v>1400</v>
      </c>
      <c r="AK168" s="69" t="n">
        <f aca="false">AJ168</f>
        <v>1400</v>
      </c>
      <c r="AL168" s="69" t="n">
        <f aca="false">AK168</f>
        <v>1400</v>
      </c>
      <c r="AM168" s="69" t="n">
        <f aca="false">AL168</f>
        <v>1400</v>
      </c>
      <c r="AN168" s="69" t="n">
        <f aca="false">AM168</f>
        <v>1400</v>
      </c>
      <c r="AO168" s="69" t="n">
        <f aca="false">AN168</f>
        <v>1400</v>
      </c>
      <c r="AP168" s="69" t="n">
        <f aca="false">AO168</f>
        <v>1400</v>
      </c>
      <c r="AQ168" s="69" t="n">
        <f aca="false">AP168</f>
        <v>1400</v>
      </c>
      <c r="AR168" s="69" t="n">
        <f aca="false">AQ168</f>
        <v>1400</v>
      </c>
      <c r="AS168" s="69" t="n">
        <f aca="false">AR168</f>
        <v>1400</v>
      </c>
      <c r="AT168" s="69" t="n">
        <f aca="false">AS168</f>
        <v>1400</v>
      </c>
      <c r="AU168" s="69" t="n">
        <f aca="false">AT168</f>
        <v>1400</v>
      </c>
      <c r="AV168" s="69" t="n">
        <f aca="false">AU168</f>
        <v>1400</v>
      </c>
      <c r="AW168" s="69" t="n">
        <f aca="false">AV168</f>
        <v>1400</v>
      </c>
      <c r="AX168" s="69" t="n">
        <f aca="false">AW168</f>
        <v>1400</v>
      </c>
      <c r="AY168" s="69"/>
      <c r="AZ168" s="69" t="n">
        <f aca="false">SUM(V168:AX168)</f>
        <v>40600</v>
      </c>
      <c r="BA168" s="69" t="n">
        <f aca="false">+AZ168/29</f>
        <v>1400</v>
      </c>
      <c r="BB168" s="69" t="n">
        <f aca="false">MAX(V168:AX168)</f>
        <v>1400</v>
      </c>
      <c r="BC168" s="69"/>
      <c r="BD168" s="68"/>
      <c r="BE168" s="65"/>
      <c r="BF168" s="65"/>
      <c r="BG168" s="65"/>
      <c r="BH168" s="65"/>
      <c r="BI168" s="65"/>
      <c r="BJ168" s="65"/>
      <c r="BK168" s="65"/>
      <c r="BL168" s="65"/>
      <c r="BM168" s="71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  <c r="DB168" s="65"/>
      <c r="DC168" s="65"/>
      <c r="DD168" s="65"/>
      <c r="DE168" s="65"/>
      <c r="DF168" s="65"/>
      <c r="DG168" s="65"/>
      <c r="DH168" s="65"/>
      <c r="DI168" s="65"/>
      <c r="DJ168" s="65"/>
      <c r="DK168" s="65"/>
      <c r="DL168" s="65"/>
      <c r="DM168" s="65"/>
      <c r="DN168" s="65"/>
      <c r="DO168" s="65"/>
      <c r="DP168" s="65"/>
      <c r="DQ168" s="65"/>
      <c r="DR168" s="65"/>
      <c r="DS168" s="65"/>
      <c r="DT168" s="65"/>
      <c r="DU168" s="65"/>
      <c r="DV168" s="65"/>
      <c r="DW168" s="65"/>
      <c r="DX168" s="65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5"/>
      <c r="EJ168" s="65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5"/>
      <c r="FB168" s="65"/>
      <c r="FC168" s="65"/>
      <c r="FD168" s="65"/>
      <c r="FE168" s="65"/>
      <c r="FF168" s="65"/>
      <c r="FG168" s="65"/>
      <c r="FH168" s="65"/>
      <c r="FI168" s="65"/>
      <c r="FJ168" s="65"/>
      <c r="FK168" s="65"/>
      <c r="FL168" s="65"/>
      <c r="FM168" s="65"/>
      <c r="FN168" s="65"/>
      <c r="FO168" s="65"/>
      <c r="FP168" s="65"/>
      <c r="FQ168" s="65"/>
      <c r="FR168" s="65"/>
      <c r="FS168" s="65"/>
      <c r="FT168" s="65"/>
      <c r="FU168" s="65"/>
      <c r="FV168" s="65"/>
      <c r="FW168" s="65"/>
      <c r="FX168" s="65"/>
      <c r="FY168" s="65"/>
      <c r="FZ168" s="65"/>
      <c r="GA168" s="65"/>
      <c r="GB168" s="65"/>
      <c r="GC168" s="65"/>
      <c r="GD168" s="65"/>
      <c r="GE168" s="65"/>
      <c r="GF168" s="65"/>
      <c r="GG168" s="65"/>
      <c r="GH168" s="65"/>
      <c r="GI168" s="65"/>
      <c r="GJ168" s="65"/>
      <c r="GK168" s="65"/>
      <c r="GL168" s="65"/>
      <c r="GM168" s="65"/>
      <c r="GN168" s="65"/>
      <c r="GO168" s="65"/>
      <c r="GP168" s="65"/>
      <c r="GQ168" s="65"/>
      <c r="GR168" s="65"/>
      <c r="GS168" s="65"/>
      <c r="GT168" s="65"/>
      <c r="GU168" s="65"/>
      <c r="GV168" s="65"/>
      <c r="GW168" s="65"/>
      <c r="GX168" s="65"/>
      <c r="GY168" s="65"/>
      <c r="GZ168" s="65"/>
      <c r="HA168" s="65"/>
      <c r="HB168" s="65"/>
      <c r="HC168" s="65"/>
      <c r="HD168" s="65"/>
      <c r="HE168" s="65"/>
      <c r="HF168" s="72"/>
      <c r="HG168" s="65"/>
      <c r="HH168" s="72"/>
      <c r="HI168" s="65"/>
      <c r="HJ168" s="65"/>
      <c r="HK168" s="65"/>
      <c r="HL168" s="65"/>
      <c r="HM168" s="65"/>
      <c r="HN168" s="65"/>
      <c r="HO168" s="65"/>
      <c r="HP168" s="65"/>
      <c r="HQ168" s="65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  <c r="IG168" s="65"/>
      <c r="IH168" s="65"/>
      <c r="II168" s="65"/>
      <c r="IJ168" s="65"/>
      <c r="IK168" s="65"/>
      <c r="IL168" s="65"/>
      <c r="IM168" s="65"/>
      <c r="IN168" s="65"/>
      <c r="IO168" s="65"/>
      <c r="IP168" s="65"/>
      <c r="IQ168" s="65"/>
      <c r="IR168" s="65"/>
      <c r="IS168" s="65"/>
      <c r="IT168" s="65"/>
      <c r="IU168" s="65"/>
      <c r="IV168" s="65"/>
      <c r="IW168" s="65"/>
    </row>
    <row r="169" customFormat="false" ht="15.75" hidden="false" customHeight="false" outlineLevel="0" collapsed="false">
      <c r="A169" s="82"/>
      <c r="B169" s="83"/>
      <c r="C169" s="82"/>
      <c r="D169" s="23"/>
      <c r="E169" s="82"/>
      <c r="F169" s="82"/>
      <c r="G169" s="82"/>
      <c r="H169" s="82"/>
      <c r="I169" s="181"/>
      <c r="J169" s="181"/>
      <c r="K169" s="83"/>
      <c r="L169" s="82"/>
      <c r="M169" s="82"/>
      <c r="N169" s="82"/>
      <c r="O169" s="82"/>
      <c r="P169" s="82"/>
      <c r="Q169" s="199"/>
      <c r="R169" s="24"/>
      <c r="S169" s="32"/>
      <c r="T169" s="88"/>
      <c r="U169" s="88"/>
      <c r="V169" s="89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32"/>
      <c r="BE169" s="82"/>
      <c r="BF169" s="82"/>
      <c r="BG169" s="82"/>
      <c r="BH169" s="82"/>
      <c r="BI169" s="82"/>
      <c r="BJ169" s="82"/>
      <c r="BK169" s="82"/>
      <c r="BL169" s="82"/>
      <c r="BM169" s="90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4"/>
      <c r="HG169" s="82"/>
      <c r="HH169" s="84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  <c r="IQ169" s="82"/>
      <c r="IR169" s="82"/>
      <c r="IS169" s="82"/>
      <c r="IT169" s="82"/>
      <c r="IU169" s="82"/>
      <c r="IV169" s="82"/>
      <c r="IW169" s="82"/>
    </row>
    <row r="170" customFormat="false" ht="15.75" hidden="false" customHeight="false" outlineLevel="1" collapsed="false">
      <c r="A170" s="82"/>
      <c r="B170" s="83"/>
      <c r="C170" s="82"/>
      <c r="D170" s="23"/>
      <c r="E170" s="82"/>
      <c r="F170" s="82"/>
      <c r="G170" s="82"/>
      <c r="H170" s="37" t="s">
        <v>395</v>
      </c>
      <c r="I170" s="37" t="s">
        <v>395</v>
      </c>
      <c r="J170" s="37" t="s">
        <v>396</v>
      </c>
      <c r="K170" s="37" t="s">
        <v>396</v>
      </c>
      <c r="L170" s="82"/>
      <c r="M170" s="82"/>
      <c r="N170" s="82"/>
      <c r="O170" s="82"/>
      <c r="P170" s="82"/>
      <c r="Q170" s="199"/>
      <c r="R170" s="24"/>
      <c r="S170" s="32"/>
      <c r="T170" s="88"/>
      <c r="U170" s="88"/>
      <c r="V170" s="89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32"/>
      <c r="BE170" s="82"/>
      <c r="BF170" s="82"/>
      <c r="BG170" s="82"/>
      <c r="BH170" s="82"/>
      <c r="BI170" s="82"/>
      <c r="BJ170" s="82"/>
      <c r="BK170" s="82"/>
      <c r="BL170" s="82"/>
      <c r="BM170" s="90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4"/>
      <c r="HG170" s="82"/>
      <c r="HH170" s="84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  <c r="IW170" s="82"/>
    </row>
    <row r="171" customFormat="false" ht="13.9" hidden="false" customHeight="true" outlineLevel="1" collapsed="false">
      <c r="A171" s="82"/>
      <c r="B171" s="83"/>
      <c r="C171" s="82"/>
      <c r="D171" s="23"/>
      <c r="E171" s="82"/>
      <c r="F171" s="182" t="s">
        <v>397</v>
      </c>
      <c r="G171" s="200" t="s">
        <v>51</v>
      </c>
      <c r="H171" s="201" t="s">
        <v>398</v>
      </c>
      <c r="I171" s="201" t="s">
        <v>399</v>
      </c>
      <c r="J171" s="201" t="s">
        <v>398</v>
      </c>
      <c r="K171" s="201" t="s">
        <v>399</v>
      </c>
      <c r="L171" s="82"/>
      <c r="M171" s="82"/>
      <c r="N171" s="82"/>
      <c r="O171" s="82"/>
      <c r="P171" s="182" t="s">
        <v>110</v>
      </c>
      <c r="Q171" s="200" t="s">
        <v>51</v>
      </c>
      <c r="R171" s="202" t="s">
        <v>400</v>
      </c>
      <c r="S171" s="32"/>
      <c r="T171" s="88"/>
      <c r="U171" s="88"/>
      <c r="V171" s="89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32"/>
      <c r="BE171" s="82"/>
      <c r="BF171" s="82"/>
      <c r="BG171" s="82"/>
      <c r="BH171" s="82"/>
      <c r="BI171" s="82"/>
      <c r="BJ171" s="82"/>
      <c r="BK171" s="82"/>
      <c r="BL171" s="82"/>
      <c r="BM171" s="90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  <c r="BZ171" s="82"/>
      <c r="CA171" s="82"/>
      <c r="CB171" s="82"/>
      <c r="CC171" s="82"/>
      <c r="CD171" s="82"/>
      <c r="CE171" s="82"/>
      <c r="CF171" s="82"/>
      <c r="CG171" s="82"/>
      <c r="CH171" s="82"/>
      <c r="CI171" s="82"/>
      <c r="CJ171" s="82"/>
      <c r="CK171" s="82"/>
      <c r="CL171" s="82"/>
      <c r="CM171" s="82"/>
      <c r="CN171" s="82"/>
      <c r="CO171" s="82"/>
      <c r="CP171" s="82"/>
      <c r="CQ171" s="82"/>
      <c r="CR171" s="82"/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2"/>
      <c r="DF171" s="82"/>
      <c r="DG171" s="82"/>
      <c r="DH171" s="82"/>
      <c r="DI171" s="82"/>
      <c r="DJ171" s="82"/>
      <c r="DK171" s="82"/>
      <c r="DL171" s="82"/>
      <c r="DM171" s="82"/>
      <c r="DN171" s="82"/>
      <c r="DO171" s="82"/>
      <c r="DP171" s="82"/>
      <c r="DQ171" s="82"/>
      <c r="DR171" s="82"/>
      <c r="DS171" s="82"/>
      <c r="DT171" s="82"/>
      <c r="DU171" s="82"/>
      <c r="DV171" s="82"/>
      <c r="DW171" s="82"/>
      <c r="DX171" s="82"/>
      <c r="DY171" s="82"/>
      <c r="DZ171" s="82"/>
      <c r="EA171" s="82"/>
      <c r="EB171" s="82"/>
      <c r="EC171" s="82"/>
      <c r="ED171" s="82"/>
      <c r="EE171" s="82"/>
      <c r="EF171" s="82"/>
      <c r="EG171" s="82"/>
      <c r="EH171" s="82"/>
      <c r="EI171" s="82"/>
      <c r="EJ171" s="82"/>
      <c r="EK171" s="82"/>
      <c r="EL171" s="82"/>
      <c r="EM171" s="82"/>
      <c r="EN171" s="82"/>
      <c r="EO171" s="82"/>
      <c r="EP171" s="82"/>
      <c r="EQ171" s="82"/>
      <c r="ER171" s="82"/>
      <c r="ES171" s="82"/>
      <c r="ET171" s="82"/>
      <c r="EU171" s="82"/>
      <c r="EV171" s="82"/>
      <c r="EW171" s="82"/>
      <c r="EX171" s="82"/>
      <c r="EY171" s="82"/>
      <c r="EZ171" s="82"/>
      <c r="FA171" s="82"/>
      <c r="FB171" s="82"/>
      <c r="FC171" s="82"/>
      <c r="FD171" s="82"/>
      <c r="FE171" s="82"/>
      <c r="FF171" s="82"/>
      <c r="FG171" s="82"/>
      <c r="FH171" s="82"/>
      <c r="FI171" s="82"/>
      <c r="FJ171" s="82"/>
      <c r="FK171" s="82"/>
      <c r="FL171" s="82"/>
      <c r="FM171" s="82"/>
      <c r="FN171" s="82"/>
      <c r="FO171" s="82"/>
      <c r="FP171" s="82"/>
      <c r="FQ171" s="82"/>
      <c r="FR171" s="82"/>
      <c r="FS171" s="82"/>
      <c r="FT171" s="82"/>
      <c r="FU171" s="82"/>
      <c r="FV171" s="82"/>
      <c r="FW171" s="82"/>
      <c r="FX171" s="82"/>
      <c r="FY171" s="82"/>
      <c r="FZ171" s="82"/>
      <c r="GA171" s="82"/>
      <c r="GB171" s="82"/>
      <c r="GC171" s="82"/>
      <c r="GD171" s="82"/>
      <c r="GE171" s="82"/>
      <c r="GF171" s="82"/>
      <c r="GG171" s="82"/>
      <c r="GH171" s="82"/>
      <c r="GI171" s="82"/>
      <c r="GJ171" s="82"/>
      <c r="GK171" s="82"/>
      <c r="GL171" s="82"/>
      <c r="GM171" s="82"/>
      <c r="GN171" s="82"/>
      <c r="GO171" s="82"/>
      <c r="GP171" s="82"/>
      <c r="GQ171" s="82"/>
      <c r="GR171" s="82"/>
      <c r="GS171" s="82"/>
      <c r="GT171" s="82"/>
      <c r="GU171" s="82"/>
      <c r="GV171" s="82"/>
      <c r="GW171" s="82"/>
      <c r="GX171" s="82"/>
      <c r="GY171" s="82"/>
      <c r="GZ171" s="82"/>
      <c r="HA171" s="82"/>
      <c r="HB171" s="82"/>
      <c r="HC171" s="82"/>
      <c r="HD171" s="82"/>
      <c r="HE171" s="82"/>
      <c r="HF171" s="84"/>
      <c r="HG171" s="82"/>
      <c r="HH171" s="84"/>
      <c r="HI171" s="82"/>
      <c r="HJ171" s="82"/>
      <c r="HK171" s="82"/>
      <c r="HL171" s="82"/>
      <c r="HM171" s="82"/>
      <c r="HN171" s="82"/>
      <c r="HO171" s="82"/>
      <c r="HP171" s="82"/>
      <c r="HQ171" s="82"/>
      <c r="HR171" s="82"/>
      <c r="HS171" s="82"/>
      <c r="HT171" s="82"/>
      <c r="HU171" s="82"/>
      <c r="HV171" s="82"/>
      <c r="HW171" s="82"/>
      <c r="HX171" s="82"/>
      <c r="HY171" s="82"/>
      <c r="HZ171" s="82"/>
      <c r="IA171" s="82"/>
      <c r="IB171" s="82"/>
      <c r="IC171" s="82"/>
      <c r="ID171" s="82"/>
      <c r="IE171" s="82"/>
      <c r="IF171" s="82"/>
      <c r="IG171" s="82"/>
      <c r="IH171" s="82"/>
      <c r="II171" s="82"/>
      <c r="IJ171" s="82"/>
      <c r="IK171" s="82"/>
      <c r="IL171" s="82"/>
      <c r="IM171" s="82"/>
      <c r="IN171" s="82"/>
      <c r="IO171" s="82"/>
      <c r="IP171" s="82"/>
      <c r="IQ171" s="82"/>
      <c r="IR171" s="82"/>
      <c r="IS171" s="82"/>
      <c r="IT171" s="82"/>
      <c r="IU171" s="82"/>
      <c r="IV171" s="82"/>
      <c r="IW171" s="82"/>
    </row>
    <row r="172" customFormat="false" ht="13.9" hidden="false" customHeight="true" outlineLevel="1" collapsed="false">
      <c r="A172" s="82"/>
      <c r="B172" s="83"/>
      <c r="C172" s="82"/>
      <c r="D172" s="23"/>
      <c r="E172" s="82"/>
      <c r="F172" s="82" t="s">
        <v>127</v>
      </c>
      <c r="G172" s="32" t="n">
        <f aca="false">SUMIF($B$8:$B$143,"30CS",$Q$8:$Q$143)</f>
        <v>209</v>
      </c>
      <c r="H172" s="32" t="n">
        <f aca="false">SUMIF($O$8:$O$143,"30CSrbase",$Q$8:$Q$143)</f>
        <v>209</v>
      </c>
      <c r="I172" s="32" t="n">
        <f aca="false">SUMIF($O$8:$O$143,"30CSrinc",$Q$8:$Q$143)</f>
        <v>0</v>
      </c>
      <c r="J172" s="32" t="n">
        <f aca="false">SUMIF($O$8:$O$143,"30CSWbase",$Q$8:$Q$143)</f>
        <v>0</v>
      </c>
      <c r="K172" s="32" t="n">
        <f aca="false">SUMIF($O$8:$O$143,"30CSWinc",$Q$8:$Q$143)</f>
        <v>0</v>
      </c>
      <c r="L172" s="82"/>
      <c r="M172" s="82"/>
      <c r="N172" s="82"/>
      <c r="O172" s="82"/>
      <c r="P172" s="82" t="n">
        <v>1</v>
      </c>
      <c r="Q172" s="32" t="n">
        <f aca="false">SUMIF($E$8:$E$143,1,$Q$8:$Q$143)</f>
        <v>4709</v>
      </c>
      <c r="R172" s="32" t="n">
        <f aca="false">SUMIF($E$8:$E$143,1,$R$8:$R$143)</f>
        <v>4709</v>
      </c>
      <c r="S172" s="32"/>
      <c r="T172" s="88"/>
      <c r="U172" s="88"/>
      <c r="V172" s="89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32"/>
      <c r="BE172" s="82"/>
      <c r="BF172" s="82"/>
      <c r="BG172" s="82"/>
      <c r="BH172" s="82"/>
      <c r="BI172" s="82"/>
      <c r="BJ172" s="82"/>
      <c r="BK172" s="82"/>
      <c r="BL172" s="82"/>
      <c r="BM172" s="90"/>
      <c r="BN172" s="82"/>
      <c r="BO172" s="82"/>
      <c r="BP172" s="82"/>
      <c r="BQ172" s="82"/>
      <c r="BR172" s="82"/>
      <c r="BS172" s="82"/>
      <c r="BT172" s="82"/>
      <c r="BU172" s="82"/>
      <c r="BV172" s="82"/>
      <c r="BW172" s="82"/>
      <c r="BX172" s="82"/>
      <c r="BY172" s="82"/>
      <c r="BZ172" s="82"/>
      <c r="CA172" s="82"/>
      <c r="CB172" s="82"/>
      <c r="CC172" s="82"/>
      <c r="CD172" s="82"/>
      <c r="CE172" s="82"/>
      <c r="CF172" s="82"/>
      <c r="CG172" s="82"/>
      <c r="CH172" s="82"/>
      <c r="CI172" s="82"/>
      <c r="CJ172" s="82"/>
      <c r="CK172" s="82"/>
      <c r="CL172" s="82"/>
      <c r="CM172" s="82"/>
      <c r="CN172" s="82"/>
      <c r="CO172" s="82"/>
      <c r="CP172" s="82"/>
      <c r="CQ172" s="82"/>
      <c r="CR172" s="82"/>
      <c r="CS172" s="82"/>
      <c r="CT172" s="82"/>
      <c r="CU172" s="82"/>
      <c r="CV172" s="82"/>
      <c r="CW172" s="82"/>
      <c r="CX172" s="82"/>
      <c r="CY172" s="82"/>
      <c r="CZ172" s="82"/>
      <c r="DA172" s="82"/>
      <c r="DB172" s="82"/>
      <c r="DC172" s="82"/>
      <c r="DD172" s="82"/>
      <c r="DE172" s="82"/>
      <c r="DF172" s="82"/>
      <c r="DG172" s="82"/>
      <c r="DH172" s="82"/>
      <c r="DI172" s="82"/>
      <c r="DJ172" s="82"/>
      <c r="DK172" s="82"/>
      <c r="DL172" s="82"/>
      <c r="DM172" s="82"/>
      <c r="DN172" s="82"/>
      <c r="DO172" s="82"/>
      <c r="DP172" s="82"/>
      <c r="DQ172" s="82"/>
      <c r="DR172" s="82"/>
      <c r="DS172" s="82"/>
      <c r="DT172" s="82"/>
      <c r="DU172" s="82"/>
      <c r="DV172" s="82"/>
      <c r="DW172" s="82"/>
      <c r="DX172" s="82"/>
      <c r="DY172" s="82"/>
      <c r="DZ172" s="82"/>
      <c r="EA172" s="82"/>
      <c r="EB172" s="82"/>
      <c r="EC172" s="82"/>
      <c r="ED172" s="82"/>
      <c r="EE172" s="82"/>
      <c r="EF172" s="82"/>
      <c r="EG172" s="82"/>
      <c r="EH172" s="82"/>
      <c r="EI172" s="82"/>
      <c r="EJ172" s="82"/>
      <c r="EK172" s="82"/>
      <c r="EL172" s="82"/>
      <c r="EM172" s="82"/>
      <c r="EN172" s="82"/>
      <c r="EO172" s="82"/>
      <c r="EP172" s="82"/>
      <c r="EQ172" s="82"/>
      <c r="ER172" s="82"/>
      <c r="ES172" s="82"/>
      <c r="ET172" s="82"/>
      <c r="EU172" s="82"/>
      <c r="EV172" s="82"/>
      <c r="EW172" s="82"/>
      <c r="EX172" s="82"/>
      <c r="EY172" s="82"/>
      <c r="EZ172" s="82"/>
      <c r="FA172" s="82"/>
      <c r="FB172" s="82"/>
      <c r="FC172" s="82"/>
      <c r="FD172" s="82"/>
      <c r="FE172" s="82"/>
      <c r="FF172" s="82"/>
      <c r="FG172" s="82"/>
      <c r="FH172" s="82"/>
      <c r="FI172" s="82"/>
      <c r="FJ172" s="82"/>
      <c r="FK172" s="82"/>
      <c r="FL172" s="82"/>
      <c r="FM172" s="82"/>
      <c r="FN172" s="82"/>
      <c r="FO172" s="82"/>
      <c r="FP172" s="82"/>
      <c r="FQ172" s="82"/>
      <c r="FR172" s="82"/>
      <c r="FS172" s="82"/>
      <c r="FT172" s="82"/>
      <c r="FU172" s="82"/>
      <c r="FV172" s="82"/>
      <c r="FW172" s="82"/>
      <c r="FX172" s="82"/>
      <c r="FY172" s="82"/>
      <c r="FZ172" s="82"/>
      <c r="GA172" s="82"/>
      <c r="GB172" s="82"/>
      <c r="GC172" s="82"/>
      <c r="GD172" s="82"/>
      <c r="GE172" s="82"/>
      <c r="GF172" s="82"/>
      <c r="GG172" s="82"/>
      <c r="GH172" s="82"/>
      <c r="GI172" s="82"/>
      <c r="GJ172" s="82"/>
      <c r="GK172" s="82"/>
      <c r="GL172" s="82"/>
      <c r="GM172" s="82"/>
      <c r="GN172" s="82"/>
      <c r="GO172" s="82"/>
      <c r="GP172" s="82"/>
      <c r="GQ172" s="82"/>
      <c r="GR172" s="82"/>
      <c r="GS172" s="82"/>
      <c r="GT172" s="82"/>
      <c r="GU172" s="82"/>
      <c r="GV172" s="82"/>
      <c r="GW172" s="82"/>
      <c r="GX172" s="82"/>
      <c r="GY172" s="82"/>
      <c r="GZ172" s="82"/>
      <c r="HA172" s="82"/>
      <c r="HB172" s="82"/>
      <c r="HC172" s="82"/>
      <c r="HD172" s="82"/>
      <c r="HE172" s="82"/>
      <c r="HF172" s="84"/>
      <c r="HG172" s="82"/>
      <c r="HH172" s="84"/>
      <c r="HI172" s="82"/>
      <c r="HJ172" s="82"/>
      <c r="HK172" s="82"/>
      <c r="HL172" s="82"/>
      <c r="HM172" s="82"/>
      <c r="HN172" s="82"/>
      <c r="HO172" s="82"/>
      <c r="HP172" s="82"/>
      <c r="HQ172" s="82"/>
      <c r="HR172" s="82"/>
      <c r="HS172" s="82"/>
      <c r="HT172" s="82"/>
      <c r="HU172" s="82"/>
      <c r="HV172" s="82"/>
      <c r="HW172" s="82"/>
      <c r="HX172" s="82"/>
      <c r="HY172" s="82"/>
      <c r="HZ172" s="82"/>
      <c r="IA172" s="82"/>
      <c r="IB172" s="82"/>
      <c r="IC172" s="82"/>
      <c r="ID172" s="82"/>
      <c r="IE172" s="82"/>
      <c r="IF172" s="82"/>
      <c r="IG172" s="82"/>
      <c r="IH172" s="82"/>
      <c r="II172" s="82"/>
      <c r="IJ172" s="82"/>
      <c r="IK172" s="82"/>
      <c r="IL172" s="82"/>
      <c r="IM172" s="82"/>
      <c r="IN172" s="82"/>
      <c r="IO172" s="82"/>
      <c r="IP172" s="82"/>
      <c r="IQ172" s="82"/>
      <c r="IR172" s="82"/>
      <c r="IS172" s="82"/>
      <c r="IT172" s="82"/>
      <c r="IU172" s="82"/>
      <c r="IV172" s="82"/>
      <c r="IW172" s="82"/>
    </row>
    <row r="173" customFormat="false" ht="13.9" hidden="false" customHeight="true" outlineLevel="1" collapsed="false">
      <c r="A173" s="82"/>
      <c r="B173" s="83"/>
      <c r="C173" s="82"/>
      <c r="D173" s="23"/>
      <c r="E173" s="82"/>
      <c r="F173" s="82" t="s">
        <v>140</v>
      </c>
      <c r="G173" s="32" t="n">
        <f aca="false">SUMIF($B$8:$B$143,"30RV",$Q$8:$Q$143)</f>
        <v>0</v>
      </c>
      <c r="H173" s="32" t="n">
        <f aca="false">SUMIF($O$8:$O$143,"30RVrbase",$Q$8:$Q$143)</f>
        <v>0</v>
      </c>
      <c r="I173" s="32" t="n">
        <f aca="false">SUMIF($O$8:$O$143,"30RVrinc",$Q$8:$Q$143)</f>
        <v>0</v>
      </c>
      <c r="J173" s="32" t="n">
        <f aca="false">SUMIF($O$8:$O$143,"30RVWbase",$Q$8:$Q$143)</f>
        <v>0</v>
      </c>
      <c r="K173" s="32" t="n">
        <f aca="false">SUMIF($O$8:$O$143,"30RVWinc",$Q$8:$Q$143)</f>
        <v>0</v>
      </c>
      <c r="L173" s="82"/>
      <c r="M173" s="82"/>
      <c r="N173" s="82"/>
      <c r="O173" s="82"/>
      <c r="P173" s="82" t="n">
        <v>2</v>
      </c>
      <c r="Q173" s="32" t="n">
        <f aca="false">SUMIF($E$8:$E$143,2,$Q$8:$Q$143)</f>
        <v>0</v>
      </c>
      <c r="R173" s="32" t="n">
        <f aca="false">SUMIF($E$8:$E$143,2,$R$8:$R$143)</f>
        <v>0</v>
      </c>
      <c r="S173" s="32"/>
      <c r="T173" s="88"/>
      <c r="U173" s="88"/>
      <c r="V173" s="89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32"/>
      <c r="BE173" s="82"/>
      <c r="BF173" s="82"/>
      <c r="BG173" s="82"/>
      <c r="BH173" s="82"/>
      <c r="BI173" s="82"/>
      <c r="BJ173" s="82"/>
      <c r="BK173" s="82"/>
      <c r="BL173" s="82"/>
      <c r="BM173" s="90"/>
      <c r="BN173" s="82"/>
      <c r="BO173" s="82"/>
      <c r="BP173" s="82"/>
      <c r="BQ173" s="82"/>
      <c r="BR173" s="82"/>
      <c r="BS173" s="82"/>
      <c r="BT173" s="82"/>
      <c r="BU173" s="82"/>
      <c r="BV173" s="82"/>
      <c r="BW173" s="82"/>
      <c r="BX173" s="82"/>
      <c r="BY173" s="82"/>
      <c r="BZ173" s="82"/>
      <c r="CA173" s="82"/>
      <c r="CB173" s="82"/>
      <c r="CC173" s="82"/>
      <c r="CD173" s="82"/>
      <c r="CE173" s="82"/>
      <c r="CF173" s="82"/>
      <c r="CG173" s="82"/>
      <c r="CH173" s="82"/>
      <c r="CI173" s="82"/>
      <c r="CJ173" s="82"/>
      <c r="CK173" s="82"/>
      <c r="CL173" s="82"/>
      <c r="CM173" s="82"/>
      <c r="CN173" s="82"/>
      <c r="CO173" s="82"/>
      <c r="CP173" s="82"/>
      <c r="CQ173" s="82"/>
      <c r="CR173" s="82"/>
      <c r="CS173" s="82"/>
      <c r="CT173" s="82"/>
      <c r="CU173" s="82"/>
      <c r="CV173" s="82"/>
      <c r="CW173" s="82"/>
      <c r="CX173" s="82"/>
      <c r="CY173" s="82"/>
      <c r="CZ173" s="82"/>
      <c r="DA173" s="82"/>
      <c r="DB173" s="82"/>
      <c r="DC173" s="82"/>
      <c r="DD173" s="82"/>
      <c r="DE173" s="82"/>
      <c r="DF173" s="82"/>
      <c r="DG173" s="82"/>
      <c r="DH173" s="82"/>
      <c r="DI173" s="82"/>
      <c r="DJ173" s="82"/>
      <c r="DK173" s="82"/>
      <c r="DL173" s="82"/>
      <c r="DM173" s="82"/>
      <c r="DN173" s="82"/>
      <c r="DO173" s="82"/>
      <c r="DP173" s="82"/>
      <c r="DQ173" s="82"/>
      <c r="DR173" s="82"/>
      <c r="DS173" s="82"/>
      <c r="DT173" s="82"/>
      <c r="DU173" s="82"/>
      <c r="DV173" s="82"/>
      <c r="DW173" s="82"/>
      <c r="DX173" s="82"/>
      <c r="DY173" s="82"/>
      <c r="DZ173" s="82"/>
      <c r="EA173" s="82"/>
      <c r="EB173" s="82"/>
      <c r="EC173" s="82"/>
      <c r="ED173" s="82"/>
      <c r="EE173" s="82"/>
      <c r="EF173" s="82"/>
      <c r="EG173" s="82"/>
      <c r="EH173" s="82"/>
      <c r="EI173" s="82"/>
      <c r="EJ173" s="82"/>
      <c r="EK173" s="82"/>
      <c r="EL173" s="82"/>
      <c r="EM173" s="82"/>
      <c r="EN173" s="82"/>
      <c r="EO173" s="82"/>
      <c r="EP173" s="82"/>
      <c r="EQ173" s="82"/>
      <c r="ER173" s="82"/>
      <c r="ES173" s="82"/>
      <c r="ET173" s="82"/>
      <c r="EU173" s="82"/>
      <c r="EV173" s="82"/>
      <c r="EW173" s="82"/>
      <c r="EX173" s="82"/>
      <c r="EY173" s="82"/>
      <c r="EZ173" s="82"/>
      <c r="FA173" s="82"/>
      <c r="FB173" s="82"/>
      <c r="FC173" s="82"/>
      <c r="FD173" s="82"/>
      <c r="FE173" s="82"/>
      <c r="FF173" s="82"/>
      <c r="FG173" s="82"/>
      <c r="FH173" s="82"/>
      <c r="FI173" s="82"/>
      <c r="FJ173" s="82"/>
      <c r="FK173" s="82"/>
      <c r="FL173" s="82"/>
      <c r="FM173" s="82"/>
      <c r="FN173" s="82"/>
      <c r="FO173" s="82"/>
      <c r="FP173" s="82"/>
      <c r="FQ173" s="82"/>
      <c r="FR173" s="82"/>
      <c r="FS173" s="82"/>
      <c r="FT173" s="82"/>
      <c r="FU173" s="82"/>
      <c r="FV173" s="82"/>
      <c r="FW173" s="82"/>
      <c r="FX173" s="82"/>
      <c r="FY173" s="82"/>
      <c r="FZ173" s="82"/>
      <c r="GA173" s="82"/>
      <c r="GB173" s="82"/>
      <c r="GC173" s="82"/>
      <c r="GD173" s="82"/>
      <c r="GE173" s="82"/>
      <c r="GF173" s="82"/>
      <c r="GG173" s="82"/>
      <c r="GH173" s="82"/>
      <c r="GI173" s="82"/>
      <c r="GJ173" s="82"/>
      <c r="GK173" s="82"/>
      <c r="GL173" s="82"/>
      <c r="GM173" s="82"/>
      <c r="GN173" s="82"/>
      <c r="GO173" s="82"/>
      <c r="GP173" s="82"/>
      <c r="GQ173" s="82"/>
      <c r="GR173" s="82"/>
      <c r="GS173" s="82"/>
      <c r="GT173" s="82"/>
      <c r="GU173" s="82"/>
      <c r="GV173" s="82"/>
      <c r="GW173" s="82"/>
      <c r="GX173" s="82"/>
      <c r="GY173" s="82"/>
      <c r="GZ173" s="82"/>
      <c r="HA173" s="82"/>
      <c r="HB173" s="82"/>
      <c r="HC173" s="82"/>
      <c r="HD173" s="82"/>
      <c r="HE173" s="82"/>
      <c r="HF173" s="84"/>
      <c r="HG173" s="82"/>
      <c r="HH173" s="84"/>
      <c r="HI173" s="82"/>
      <c r="HJ173" s="82"/>
      <c r="HK173" s="82"/>
      <c r="HL173" s="82"/>
      <c r="HM173" s="82"/>
      <c r="HN173" s="82"/>
      <c r="HO173" s="82"/>
      <c r="HP173" s="82"/>
      <c r="HQ173" s="82"/>
      <c r="HR173" s="82"/>
      <c r="HS173" s="82"/>
      <c r="HT173" s="82"/>
      <c r="HU173" s="82"/>
      <c r="HV173" s="82"/>
      <c r="HW173" s="82"/>
      <c r="HX173" s="82"/>
      <c r="HY173" s="82"/>
      <c r="HZ173" s="82"/>
      <c r="IA173" s="82"/>
      <c r="IB173" s="82"/>
      <c r="IC173" s="82"/>
      <c r="ID173" s="82"/>
      <c r="IE173" s="82"/>
      <c r="IF173" s="82"/>
      <c r="IG173" s="82"/>
      <c r="IH173" s="82"/>
      <c r="II173" s="82"/>
      <c r="IJ173" s="82"/>
      <c r="IK173" s="82"/>
      <c r="IL173" s="82"/>
      <c r="IM173" s="82"/>
      <c r="IN173" s="82"/>
      <c r="IO173" s="82"/>
      <c r="IP173" s="82"/>
      <c r="IQ173" s="82"/>
      <c r="IR173" s="82"/>
      <c r="IS173" s="82"/>
      <c r="IT173" s="82"/>
      <c r="IU173" s="82"/>
      <c r="IV173" s="82"/>
      <c r="IW173" s="82"/>
    </row>
    <row r="174" customFormat="false" ht="13.9" hidden="false" customHeight="true" outlineLevel="1" collapsed="false">
      <c r="A174" s="82"/>
      <c r="B174" s="83"/>
      <c r="C174" s="82"/>
      <c r="D174" s="23"/>
      <c r="E174" s="82"/>
      <c r="F174" s="82" t="s">
        <v>144</v>
      </c>
      <c r="G174" s="32" t="n">
        <f aca="false">SUMIF($B$8:$B$143,833866,$Q$8:$Q$143)</f>
        <v>0</v>
      </c>
      <c r="H174" s="32" t="n">
        <f aca="false">SUMIF($O$8:$O$143,"833866rbase",$Q$8:$Q$143)</f>
        <v>0</v>
      </c>
      <c r="I174" s="32" t="n">
        <f aca="false">SUMIF($O$8:$O$143,"833866rinc",$Q$8:$Q$143)</f>
        <v>0</v>
      </c>
      <c r="J174" s="32" t="n">
        <f aca="false">SUMIF($O$8:$O$143,"833866Wbase",$Q$8:$Q$143)</f>
        <v>0</v>
      </c>
      <c r="K174" s="32" t="n">
        <f aca="false">SUMIF($O$8:$O$143,"833866Winc",$Q$8:$Q$143)</f>
        <v>0</v>
      </c>
      <c r="L174" s="82"/>
      <c r="M174" s="82"/>
      <c r="N174" s="82"/>
      <c r="O174" s="82"/>
      <c r="P174" s="82" t="n">
        <v>3</v>
      </c>
      <c r="Q174" s="32" t="n">
        <f aca="false">SUMIF($E$8:$E$143,3,$Q$8:$Q$143)</f>
        <v>5667.44827586207</v>
      </c>
      <c r="R174" s="32" t="n">
        <f aca="false">SUMIF($E$8:$E$143,3,$R$8:$R$143)</f>
        <v>5667.44827586207</v>
      </c>
      <c r="S174" s="32"/>
      <c r="T174" s="88"/>
      <c r="U174" s="88"/>
      <c r="V174" s="89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32"/>
      <c r="BE174" s="82"/>
      <c r="BF174" s="82"/>
      <c r="BG174" s="82"/>
      <c r="BH174" s="82"/>
      <c r="BI174" s="82"/>
      <c r="BJ174" s="82"/>
      <c r="BK174" s="82"/>
      <c r="BL174" s="82"/>
      <c r="BM174" s="90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  <c r="BZ174" s="82"/>
      <c r="CA174" s="82"/>
      <c r="CB174" s="82"/>
      <c r="CC174" s="82"/>
      <c r="CD174" s="82"/>
      <c r="CE174" s="82"/>
      <c r="CF174" s="82"/>
      <c r="CG174" s="82"/>
      <c r="CH174" s="82"/>
      <c r="CI174" s="82"/>
      <c r="CJ174" s="82"/>
      <c r="CK174" s="82"/>
      <c r="CL174" s="82"/>
      <c r="CM174" s="82"/>
      <c r="CN174" s="82"/>
      <c r="CO174" s="82"/>
      <c r="CP174" s="82"/>
      <c r="CQ174" s="82"/>
      <c r="CR174" s="82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82"/>
      <c r="DK174" s="82"/>
      <c r="DL174" s="82"/>
      <c r="DM174" s="82"/>
      <c r="DN174" s="82"/>
      <c r="DO174" s="82"/>
      <c r="DP174" s="82"/>
      <c r="DQ174" s="82"/>
      <c r="DR174" s="82"/>
      <c r="DS174" s="82"/>
      <c r="DT174" s="82"/>
      <c r="DU174" s="82"/>
      <c r="DV174" s="82"/>
      <c r="DW174" s="82"/>
      <c r="DX174" s="82"/>
      <c r="DY174" s="82"/>
      <c r="DZ174" s="82"/>
      <c r="EA174" s="82"/>
      <c r="EB174" s="82"/>
      <c r="EC174" s="82"/>
      <c r="ED174" s="82"/>
      <c r="EE174" s="82"/>
      <c r="EF174" s="82"/>
      <c r="EG174" s="82"/>
      <c r="EH174" s="82"/>
      <c r="EI174" s="82"/>
      <c r="EJ174" s="82"/>
      <c r="EK174" s="82"/>
      <c r="EL174" s="82"/>
      <c r="EM174" s="82"/>
      <c r="EN174" s="82"/>
      <c r="EO174" s="82"/>
      <c r="EP174" s="82"/>
      <c r="EQ174" s="82"/>
      <c r="ER174" s="82"/>
      <c r="ES174" s="82"/>
      <c r="ET174" s="82"/>
      <c r="EU174" s="82"/>
      <c r="EV174" s="82"/>
      <c r="EW174" s="82"/>
      <c r="EX174" s="82"/>
      <c r="EY174" s="82"/>
      <c r="EZ174" s="82"/>
      <c r="FA174" s="82"/>
      <c r="FB174" s="82"/>
      <c r="FC174" s="82"/>
      <c r="FD174" s="82"/>
      <c r="FE174" s="82"/>
      <c r="FF174" s="82"/>
      <c r="FG174" s="82"/>
      <c r="FH174" s="82"/>
      <c r="FI174" s="82"/>
      <c r="FJ174" s="82"/>
      <c r="FK174" s="82"/>
      <c r="FL174" s="82"/>
      <c r="FM174" s="82"/>
      <c r="FN174" s="82"/>
      <c r="FO174" s="82"/>
      <c r="FP174" s="82"/>
      <c r="FQ174" s="82"/>
      <c r="FR174" s="82"/>
      <c r="FS174" s="82"/>
      <c r="FT174" s="82"/>
      <c r="FU174" s="82"/>
      <c r="FV174" s="82"/>
      <c r="FW174" s="82"/>
      <c r="FX174" s="82"/>
      <c r="FY174" s="82"/>
      <c r="FZ174" s="82"/>
      <c r="GA174" s="82"/>
      <c r="GB174" s="82"/>
      <c r="GC174" s="82"/>
      <c r="GD174" s="82"/>
      <c r="GE174" s="82"/>
      <c r="GF174" s="82"/>
      <c r="GG174" s="82"/>
      <c r="GH174" s="82"/>
      <c r="GI174" s="82"/>
      <c r="GJ174" s="82"/>
      <c r="GK174" s="82"/>
      <c r="GL174" s="82"/>
      <c r="GM174" s="82"/>
      <c r="GN174" s="82"/>
      <c r="GO174" s="82"/>
      <c r="GP174" s="82"/>
      <c r="GQ174" s="82"/>
      <c r="GR174" s="82"/>
      <c r="GS174" s="82"/>
      <c r="GT174" s="82"/>
      <c r="GU174" s="82"/>
      <c r="GV174" s="82"/>
      <c r="GW174" s="82"/>
      <c r="GX174" s="82"/>
      <c r="GY174" s="82"/>
      <c r="GZ174" s="82"/>
      <c r="HA174" s="82"/>
      <c r="HB174" s="82"/>
      <c r="HC174" s="82"/>
      <c r="HD174" s="82"/>
      <c r="HE174" s="82"/>
      <c r="HF174" s="84"/>
      <c r="HG174" s="82"/>
      <c r="HH174" s="84"/>
      <c r="HI174" s="82"/>
      <c r="HJ174" s="82"/>
      <c r="HK174" s="82"/>
      <c r="HL174" s="82"/>
      <c r="HM174" s="82"/>
      <c r="HN174" s="82"/>
      <c r="HO174" s="82"/>
      <c r="HP174" s="82"/>
      <c r="HQ174" s="82"/>
      <c r="HR174" s="82"/>
      <c r="HS174" s="82"/>
      <c r="HT174" s="82"/>
      <c r="HU174" s="82"/>
      <c r="HV174" s="82"/>
      <c r="HW174" s="82"/>
      <c r="HX174" s="82"/>
      <c r="HY174" s="82"/>
      <c r="HZ174" s="82"/>
      <c r="IA174" s="82"/>
      <c r="IB174" s="82"/>
      <c r="IC174" s="82"/>
      <c r="ID174" s="82"/>
      <c r="IE174" s="82"/>
      <c r="IF174" s="82"/>
      <c r="IG174" s="82"/>
      <c r="IH174" s="82"/>
      <c r="II174" s="82"/>
      <c r="IJ174" s="82"/>
      <c r="IK174" s="82"/>
      <c r="IL174" s="82"/>
      <c r="IM174" s="82"/>
      <c r="IN174" s="82"/>
      <c r="IO174" s="82"/>
      <c r="IP174" s="82"/>
      <c r="IQ174" s="82"/>
      <c r="IR174" s="82"/>
      <c r="IS174" s="82"/>
      <c r="IT174" s="82"/>
      <c r="IU174" s="82"/>
      <c r="IV174" s="82"/>
      <c r="IW174" s="82"/>
    </row>
    <row r="175" customFormat="false" ht="13.9" hidden="false" customHeight="true" outlineLevel="1" collapsed="false">
      <c r="A175" s="82"/>
      <c r="B175" s="83"/>
      <c r="C175" s="82"/>
      <c r="D175" s="23"/>
      <c r="E175" s="82"/>
      <c r="F175" s="82" t="s">
        <v>147</v>
      </c>
      <c r="G175" s="32" t="n">
        <f aca="false">SUMIF($B$8:$B$143,833469,$Q$8:$Q$143)</f>
        <v>0</v>
      </c>
      <c r="H175" s="32" t="n">
        <f aca="false">SUMIF($O$8:$O$143,"833469rbase",$Q$8:$Q$143)</f>
        <v>0</v>
      </c>
      <c r="I175" s="32" t="n">
        <f aca="false">SUMIF($O$8:$O$143,"833469rinc",$Q$8:$Q$143)</f>
        <v>0</v>
      </c>
      <c r="J175" s="32" t="n">
        <f aca="false">SUMIF($O$8:$O$143,"833469Wbase",$Q$8:$Q$143)</f>
        <v>0</v>
      </c>
      <c r="K175" s="32" t="n">
        <f aca="false">SUMIF($O$8:$O$143,"833469Winc",$Q$8:$Q$143)</f>
        <v>0</v>
      </c>
      <c r="L175" s="82"/>
      <c r="M175" s="82"/>
      <c r="N175" s="82"/>
      <c r="O175" s="82"/>
      <c r="P175" s="82" t="n">
        <v>4</v>
      </c>
      <c r="Q175" s="32" t="n">
        <f aca="false">SUMIF($E$8:$E$143,4,$Q$8:$Q$143)</f>
        <v>23898.7931034483</v>
      </c>
      <c r="R175" s="32" t="n">
        <f aca="false">SUMIF($E$8:$E$143,4,$R$8:$R$143)</f>
        <v>23898.7931034483</v>
      </c>
      <c r="S175" s="32"/>
      <c r="T175" s="88"/>
      <c r="U175" s="88"/>
      <c r="V175" s="89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32"/>
      <c r="BE175" s="82"/>
      <c r="BF175" s="82"/>
      <c r="BG175" s="82"/>
      <c r="BH175" s="82"/>
      <c r="BI175" s="82"/>
      <c r="BJ175" s="82"/>
      <c r="BK175" s="82"/>
      <c r="BL175" s="82"/>
      <c r="BM175" s="90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4"/>
      <c r="HG175" s="82"/>
      <c r="HH175" s="84"/>
      <c r="HI175" s="82"/>
      <c r="HJ175" s="82"/>
      <c r="HK175" s="82"/>
      <c r="HL175" s="82"/>
      <c r="HM175" s="82"/>
      <c r="HN175" s="82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  <c r="IW175" s="82"/>
    </row>
    <row r="176" customFormat="false" ht="13.9" hidden="false" customHeight="true" outlineLevel="1" collapsed="false">
      <c r="A176" s="82"/>
      <c r="B176" s="83"/>
      <c r="C176" s="82"/>
      <c r="D176" s="23"/>
      <c r="E176" s="82"/>
      <c r="F176" s="82" t="s">
        <v>401</v>
      </c>
      <c r="G176" s="32" t="n">
        <f aca="false">SUMIF($B$8:$B$143,831095,$Q$8:$Q$143)</f>
        <v>4500</v>
      </c>
      <c r="H176" s="32" t="n">
        <f aca="false">SUMIF($O$8:$O$143,"831095rbase",$Q$8:$Q$143)</f>
        <v>0</v>
      </c>
      <c r="I176" s="32" t="n">
        <f aca="false">SUMIF($O$8:$O$143,"831095rinc",$Q$8:$Q$143)</f>
        <v>0</v>
      </c>
      <c r="J176" s="32" t="n">
        <f aca="false">SUMIF($O$8:$O$143,"831095Wbase",$Q$8:$Q$143)</f>
        <v>4500</v>
      </c>
      <c r="K176" s="32" t="n">
        <f aca="false">SUMIF($O$8:$O$143,"831095Winc",$Q$8:$Q$143)</f>
        <v>0</v>
      </c>
      <c r="L176" s="82"/>
      <c r="M176" s="82"/>
      <c r="N176" s="82"/>
      <c r="O176" s="82"/>
      <c r="P176" s="82" t="n">
        <v>5</v>
      </c>
      <c r="Q176" s="32" t="n">
        <f aca="false">SUMIF($E$8:$E$143,5,$Q$8:$Q$143)</f>
        <v>28543</v>
      </c>
      <c r="R176" s="32" t="n">
        <f aca="false">SUMIF($E$8:$E$143,5,$R$8:$R$143)</f>
        <v>28543</v>
      </c>
      <c r="S176" s="32"/>
      <c r="T176" s="88"/>
      <c r="U176" s="88"/>
      <c r="V176" s="89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32"/>
      <c r="BE176" s="82"/>
      <c r="BF176" s="82"/>
      <c r="BG176" s="82"/>
      <c r="BH176" s="82"/>
      <c r="BI176" s="82"/>
      <c r="BJ176" s="82"/>
      <c r="BK176" s="82"/>
      <c r="BL176" s="82"/>
      <c r="BM176" s="90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  <c r="CH176" s="82"/>
      <c r="CI176" s="82"/>
      <c r="CJ176" s="82"/>
      <c r="CK176" s="82"/>
      <c r="CL176" s="82"/>
      <c r="CM176" s="82"/>
      <c r="CN176" s="82"/>
      <c r="CO176" s="82"/>
      <c r="CP176" s="82"/>
      <c r="CQ176" s="82"/>
      <c r="CR176" s="82"/>
      <c r="CS176" s="82"/>
      <c r="CT176" s="82"/>
      <c r="CU176" s="82"/>
      <c r="CV176" s="82"/>
      <c r="CW176" s="82"/>
      <c r="CX176" s="82"/>
      <c r="CY176" s="82"/>
      <c r="CZ176" s="82"/>
      <c r="DA176" s="82"/>
      <c r="DB176" s="82"/>
      <c r="DC176" s="82"/>
      <c r="DD176" s="82"/>
      <c r="DE176" s="82"/>
      <c r="DF176" s="82"/>
      <c r="DG176" s="82"/>
      <c r="DH176" s="82"/>
      <c r="DI176" s="82"/>
      <c r="DJ176" s="82"/>
      <c r="DK176" s="82"/>
      <c r="DL176" s="82"/>
      <c r="DM176" s="82"/>
      <c r="DN176" s="82"/>
      <c r="DO176" s="82"/>
      <c r="DP176" s="82"/>
      <c r="DQ176" s="82"/>
      <c r="DR176" s="82"/>
      <c r="DS176" s="82"/>
      <c r="DT176" s="82"/>
      <c r="DU176" s="82"/>
      <c r="DV176" s="82"/>
      <c r="DW176" s="82"/>
      <c r="DX176" s="82"/>
      <c r="DY176" s="82"/>
      <c r="DZ176" s="82"/>
      <c r="EA176" s="82"/>
      <c r="EB176" s="82"/>
      <c r="EC176" s="82"/>
      <c r="ED176" s="82"/>
      <c r="EE176" s="82"/>
      <c r="EF176" s="82"/>
      <c r="EG176" s="82"/>
      <c r="EH176" s="82"/>
      <c r="EI176" s="82"/>
      <c r="EJ176" s="82"/>
      <c r="EK176" s="82"/>
      <c r="EL176" s="82"/>
      <c r="EM176" s="82"/>
      <c r="EN176" s="82"/>
      <c r="EO176" s="82"/>
      <c r="EP176" s="82"/>
      <c r="EQ176" s="82"/>
      <c r="ER176" s="82"/>
      <c r="ES176" s="82"/>
      <c r="ET176" s="82"/>
      <c r="EU176" s="82"/>
      <c r="EV176" s="82"/>
      <c r="EW176" s="82"/>
      <c r="EX176" s="82"/>
      <c r="EY176" s="82"/>
      <c r="EZ176" s="82"/>
      <c r="FA176" s="82"/>
      <c r="FB176" s="82"/>
      <c r="FC176" s="82"/>
      <c r="FD176" s="82"/>
      <c r="FE176" s="82"/>
      <c r="FF176" s="82"/>
      <c r="FG176" s="82"/>
      <c r="FH176" s="82"/>
      <c r="FI176" s="82"/>
      <c r="FJ176" s="82"/>
      <c r="FK176" s="82"/>
      <c r="FL176" s="82"/>
      <c r="FM176" s="82"/>
      <c r="FN176" s="82"/>
      <c r="FO176" s="82"/>
      <c r="FP176" s="82"/>
      <c r="FQ176" s="82"/>
      <c r="FR176" s="82"/>
      <c r="FS176" s="82"/>
      <c r="FT176" s="82"/>
      <c r="FU176" s="82"/>
      <c r="FV176" s="82"/>
      <c r="FW176" s="82"/>
      <c r="FX176" s="82"/>
      <c r="FY176" s="82"/>
      <c r="FZ176" s="82"/>
      <c r="GA176" s="82"/>
      <c r="GB176" s="82"/>
      <c r="GC176" s="82"/>
      <c r="GD176" s="82"/>
      <c r="GE176" s="82"/>
      <c r="GF176" s="82"/>
      <c r="GG176" s="82"/>
      <c r="GH176" s="82"/>
      <c r="GI176" s="82"/>
      <c r="GJ176" s="82"/>
      <c r="GK176" s="82"/>
      <c r="GL176" s="82"/>
      <c r="GM176" s="82"/>
      <c r="GN176" s="82"/>
      <c r="GO176" s="82"/>
      <c r="GP176" s="82"/>
      <c r="GQ176" s="82"/>
      <c r="GR176" s="82"/>
      <c r="GS176" s="82"/>
      <c r="GT176" s="82"/>
      <c r="GU176" s="82"/>
      <c r="GV176" s="82"/>
      <c r="GW176" s="82"/>
      <c r="GX176" s="82"/>
      <c r="GY176" s="82"/>
      <c r="GZ176" s="82"/>
      <c r="HA176" s="82"/>
      <c r="HB176" s="82"/>
      <c r="HC176" s="82"/>
      <c r="HD176" s="82"/>
      <c r="HE176" s="82"/>
      <c r="HF176" s="84"/>
      <c r="HG176" s="82"/>
      <c r="HH176" s="84"/>
      <c r="HI176" s="82"/>
      <c r="HJ176" s="82"/>
      <c r="HK176" s="82"/>
      <c r="HL176" s="82"/>
      <c r="HM176" s="82"/>
      <c r="HN176" s="82"/>
      <c r="HO176" s="82"/>
      <c r="HP176" s="82"/>
      <c r="HQ176" s="82"/>
      <c r="HR176" s="82"/>
      <c r="HS176" s="82"/>
      <c r="HT176" s="82"/>
      <c r="HU176" s="82"/>
      <c r="HV176" s="82"/>
      <c r="HW176" s="82"/>
      <c r="HX176" s="82"/>
      <c r="HY176" s="82"/>
      <c r="HZ176" s="82"/>
      <c r="IA176" s="82"/>
      <c r="IB176" s="82"/>
      <c r="IC176" s="82"/>
      <c r="ID176" s="82"/>
      <c r="IE176" s="82"/>
      <c r="IF176" s="82"/>
      <c r="IG176" s="82"/>
      <c r="IH176" s="82"/>
      <c r="II176" s="82"/>
      <c r="IJ176" s="82"/>
      <c r="IK176" s="82"/>
      <c r="IL176" s="82"/>
      <c r="IM176" s="82"/>
      <c r="IN176" s="82"/>
      <c r="IO176" s="82"/>
      <c r="IP176" s="82"/>
      <c r="IQ176" s="82"/>
      <c r="IR176" s="82"/>
      <c r="IS176" s="82"/>
      <c r="IT176" s="82"/>
      <c r="IU176" s="82"/>
      <c r="IV176" s="82"/>
      <c r="IW176" s="82"/>
    </row>
    <row r="177" customFormat="false" ht="13.9" hidden="false" customHeight="true" outlineLevel="1" collapsed="false">
      <c r="A177" s="82"/>
      <c r="B177" s="83"/>
      <c r="C177" s="82"/>
      <c r="D177" s="23"/>
      <c r="E177" s="82"/>
      <c r="F177" s="82" t="s">
        <v>402</v>
      </c>
      <c r="G177" s="32" t="n">
        <f aca="false">SUMIF($B$8:$B$143,21,$Q$8:$Q$143)</f>
        <v>0</v>
      </c>
      <c r="H177" s="32" t="n">
        <f aca="false">SUMIF($O$8:$O$143,"21rbase",$Q$8:$Q$143)</f>
        <v>0</v>
      </c>
      <c r="I177" s="32" t="n">
        <f aca="false">SUMIF($O$8:$O$143,"21rinc",$Q$8:$Q$143)</f>
        <v>0</v>
      </c>
      <c r="J177" s="32" t="n">
        <f aca="false">SUMIF($O$8:$O$143,"21Wbase",$Q$8:$Q$143)</f>
        <v>0</v>
      </c>
      <c r="K177" s="32" t="n">
        <f aca="false">SUMIF($O$8:$O$143,"21Winc",$Q$8:$Q$143)</f>
        <v>0</v>
      </c>
      <c r="L177" s="82"/>
      <c r="M177" s="82"/>
      <c r="N177" s="82"/>
      <c r="O177" s="82"/>
      <c r="P177" s="82" t="n">
        <v>6</v>
      </c>
      <c r="Q177" s="32" t="n">
        <f aca="false">SUMIF($E$8:$E$143,6,$Q$8:$Q$143)</f>
        <v>600</v>
      </c>
      <c r="R177" s="32" t="n">
        <f aca="false">SUMIF($E$8:$E$143,6,$R$8:$R$143)</f>
        <v>600</v>
      </c>
      <c r="S177" s="32"/>
      <c r="T177" s="88"/>
      <c r="U177" s="88"/>
      <c r="V177" s="89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32"/>
      <c r="BE177" s="82"/>
      <c r="BF177" s="82"/>
      <c r="BG177" s="82"/>
      <c r="BH177" s="82"/>
      <c r="BI177" s="82"/>
      <c r="BJ177" s="82"/>
      <c r="BK177" s="82"/>
      <c r="BL177" s="82"/>
      <c r="BM177" s="90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  <c r="BZ177" s="82"/>
      <c r="CA177" s="82"/>
      <c r="CB177" s="82"/>
      <c r="CC177" s="82"/>
      <c r="CD177" s="82"/>
      <c r="CE177" s="82"/>
      <c r="CF177" s="82"/>
      <c r="CG177" s="82"/>
      <c r="CH177" s="82"/>
      <c r="CI177" s="82"/>
      <c r="CJ177" s="82"/>
      <c r="CK177" s="82"/>
      <c r="CL177" s="82"/>
      <c r="CM177" s="82"/>
      <c r="CN177" s="82"/>
      <c r="CO177" s="82"/>
      <c r="CP177" s="82"/>
      <c r="CQ177" s="82"/>
      <c r="CR177" s="82"/>
      <c r="CS177" s="82"/>
      <c r="CT177" s="82"/>
      <c r="CU177" s="82"/>
      <c r="CV177" s="82"/>
      <c r="CW177" s="82"/>
      <c r="CX177" s="82"/>
      <c r="CY177" s="82"/>
      <c r="CZ177" s="82"/>
      <c r="DA177" s="82"/>
      <c r="DB177" s="82"/>
      <c r="DC177" s="82"/>
      <c r="DD177" s="82"/>
      <c r="DE177" s="82"/>
      <c r="DF177" s="82"/>
      <c r="DG177" s="82"/>
      <c r="DH177" s="82"/>
      <c r="DI177" s="82"/>
      <c r="DJ177" s="82"/>
      <c r="DK177" s="82"/>
      <c r="DL177" s="82"/>
      <c r="DM177" s="82"/>
      <c r="DN177" s="82"/>
      <c r="DO177" s="82"/>
      <c r="DP177" s="82"/>
      <c r="DQ177" s="82"/>
      <c r="DR177" s="82"/>
      <c r="DS177" s="82"/>
      <c r="DT177" s="82"/>
      <c r="DU177" s="82"/>
      <c r="DV177" s="82"/>
      <c r="DW177" s="82"/>
      <c r="DX177" s="82"/>
      <c r="DY177" s="82"/>
      <c r="DZ177" s="82"/>
      <c r="EA177" s="82"/>
      <c r="EB177" s="82"/>
      <c r="EC177" s="82"/>
      <c r="ED177" s="82"/>
      <c r="EE177" s="82"/>
      <c r="EF177" s="82"/>
      <c r="EG177" s="82"/>
      <c r="EH177" s="82"/>
      <c r="EI177" s="82"/>
      <c r="EJ177" s="82"/>
      <c r="EK177" s="82"/>
      <c r="EL177" s="82"/>
      <c r="EM177" s="82"/>
      <c r="EN177" s="82"/>
      <c r="EO177" s="82"/>
      <c r="EP177" s="82"/>
      <c r="EQ177" s="82"/>
      <c r="ER177" s="82"/>
      <c r="ES177" s="82"/>
      <c r="ET177" s="82"/>
      <c r="EU177" s="82"/>
      <c r="EV177" s="82"/>
      <c r="EW177" s="82"/>
      <c r="EX177" s="82"/>
      <c r="EY177" s="82"/>
      <c r="EZ177" s="82"/>
      <c r="FA177" s="82"/>
      <c r="FB177" s="82"/>
      <c r="FC177" s="82"/>
      <c r="FD177" s="82"/>
      <c r="FE177" s="82"/>
      <c r="FF177" s="82"/>
      <c r="FG177" s="82"/>
      <c r="FH177" s="82"/>
      <c r="FI177" s="82"/>
      <c r="FJ177" s="82"/>
      <c r="FK177" s="82"/>
      <c r="FL177" s="82"/>
      <c r="FM177" s="82"/>
      <c r="FN177" s="82"/>
      <c r="FO177" s="82"/>
      <c r="FP177" s="82"/>
      <c r="FQ177" s="82"/>
      <c r="FR177" s="82"/>
      <c r="FS177" s="82"/>
      <c r="FT177" s="82"/>
      <c r="FU177" s="82"/>
      <c r="FV177" s="82"/>
      <c r="FW177" s="82"/>
      <c r="FX177" s="82"/>
      <c r="FY177" s="82"/>
      <c r="FZ177" s="82"/>
      <c r="GA177" s="82"/>
      <c r="GB177" s="82"/>
      <c r="GC177" s="82"/>
      <c r="GD177" s="82"/>
      <c r="GE177" s="82"/>
      <c r="GF177" s="82"/>
      <c r="GG177" s="82"/>
      <c r="GH177" s="82"/>
      <c r="GI177" s="82"/>
      <c r="GJ177" s="82"/>
      <c r="GK177" s="82"/>
      <c r="GL177" s="82"/>
      <c r="GM177" s="82"/>
      <c r="GN177" s="82"/>
      <c r="GO177" s="82"/>
      <c r="GP177" s="82"/>
      <c r="GQ177" s="82"/>
      <c r="GR177" s="82"/>
      <c r="GS177" s="82"/>
      <c r="GT177" s="82"/>
      <c r="GU177" s="82"/>
      <c r="GV177" s="82"/>
      <c r="GW177" s="82"/>
      <c r="GX177" s="82"/>
      <c r="GY177" s="82"/>
      <c r="GZ177" s="82"/>
      <c r="HA177" s="82"/>
      <c r="HB177" s="82"/>
      <c r="HC177" s="82"/>
      <c r="HD177" s="82"/>
      <c r="HE177" s="82"/>
      <c r="HF177" s="84"/>
      <c r="HG177" s="82"/>
      <c r="HH177" s="84"/>
      <c r="HI177" s="82"/>
      <c r="HJ177" s="82"/>
      <c r="HK177" s="82"/>
      <c r="HL177" s="82"/>
      <c r="HM177" s="82"/>
      <c r="HN177" s="82"/>
      <c r="HO177" s="82"/>
      <c r="HP177" s="82"/>
      <c r="HQ177" s="82"/>
      <c r="HR177" s="82"/>
      <c r="HS177" s="82"/>
      <c r="HT177" s="82"/>
      <c r="HU177" s="82"/>
      <c r="HV177" s="82"/>
      <c r="HW177" s="82"/>
      <c r="HX177" s="82"/>
      <c r="HY177" s="82"/>
      <c r="HZ177" s="82"/>
      <c r="IA177" s="82"/>
      <c r="IB177" s="82"/>
      <c r="IC177" s="82"/>
      <c r="ID177" s="82"/>
      <c r="IE177" s="82"/>
      <c r="IF177" s="82"/>
      <c r="IG177" s="82"/>
      <c r="IH177" s="82"/>
      <c r="II177" s="82"/>
      <c r="IJ177" s="82"/>
      <c r="IK177" s="82"/>
      <c r="IL177" s="82"/>
      <c r="IM177" s="82"/>
      <c r="IN177" s="82"/>
      <c r="IO177" s="82"/>
      <c r="IP177" s="82"/>
      <c r="IQ177" s="82"/>
      <c r="IR177" s="82"/>
      <c r="IS177" s="82"/>
      <c r="IT177" s="82"/>
      <c r="IU177" s="82"/>
      <c r="IV177" s="82"/>
      <c r="IW177" s="82"/>
    </row>
    <row r="178" customFormat="false" ht="13.9" hidden="false" customHeight="true" outlineLevel="1" collapsed="false">
      <c r="A178" s="82"/>
      <c r="B178" s="83"/>
      <c r="C178" s="82"/>
      <c r="D178" s="23"/>
      <c r="E178" s="82"/>
      <c r="F178" s="82" t="s">
        <v>151</v>
      </c>
      <c r="G178" s="32" t="n">
        <f aca="false">SUMIF($B$8:$B$143,22,$Q$8:$Q$143)</f>
        <v>3458</v>
      </c>
      <c r="H178" s="32" t="n">
        <f aca="false">SUMIF($O$8:$O$143,"22rbase",$Q$8:$Q$143)</f>
        <v>2484</v>
      </c>
      <c r="I178" s="32" t="n">
        <f aca="false">SUMIF($O$8:$O$143,"22rinc",$Q$8:$Q$143)</f>
        <v>0</v>
      </c>
      <c r="J178" s="32" t="n">
        <f aca="false">SUMIF($O$8:$O$143,"22Wbase",$Q$8:$Q$143)</f>
        <v>974</v>
      </c>
      <c r="K178" s="32" t="n">
        <f aca="false">SUMIF($O$8:$O$143,"22Winc",$Q$8:$Q$143)</f>
        <v>0</v>
      </c>
      <c r="L178" s="82"/>
      <c r="M178" s="82"/>
      <c r="N178" s="82"/>
      <c r="O178" s="82"/>
      <c r="P178" s="82" t="n">
        <v>7</v>
      </c>
      <c r="Q178" s="32" t="n">
        <f aca="false">SUMIF($E$8:$E$143,7,$Q$8:$Q$143)</f>
        <v>118805</v>
      </c>
      <c r="R178" s="32" t="n">
        <f aca="false">SUMIF($E$8:$E$143,7,$R$8:$R$143)</f>
        <v>118805</v>
      </c>
      <c r="S178" s="32"/>
      <c r="T178" s="88"/>
      <c r="U178" s="88"/>
      <c r="V178" s="89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32"/>
      <c r="BE178" s="82"/>
      <c r="BF178" s="82"/>
      <c r="BG178" s="82"/>
      <c r="BH178" s="82"/>
      <c r="BI178" s="82"/>
      <c r="BJ178" s="82"/>
      <c r="BK178" s="82"/>
      <c r="BL178" s="82"/>
      <c r="BM178" s="90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  <c r="BZ178" s="82"/>
      <c r="CA178" s="82"/>
      <c r="CB178" s="82"/>
      <c r="CC178" s="82"/>
      <c r="CD178" s="82"/>
      <c r="CE178" s="82"/>
      <c r="CF178" s="82"/>
      <c r="CG178" s="82"/>
      <c r="CH178" s="82"/>
      <c r="CI178" s="82"/>
      <c r="CJ178" s="82"/>
      <c r="CK178" s="82"/>
      <c r="CL178" s="82"/>
      <c r="CM178" s="82"/>
      <c r="CN178" s="82"/>
      <c r="CO178" s="82"/>
      <c r="CP178" s="82"/>
      <c r="CQ178" s="82"/>
      <c r="CR178" s="82"/>
      <c r="CS178" s="82"/>
      <c r="CT178" s="82"/>
      <c r="CU178" s="82"/>
      <c r="CV178" s="82"/>
      <c r="CW178" s="82"/>
      <c r="CX178" s="82"/>
      <c r="CY178" s="82"/>
      <c r="CZ178" s="82"/>
      <c r="DA178" s="82"/>
      <c r="DB178" s="82"/>
      <c r="DC178" s="82"/>
      <c r="DD178" s="82"/>
      <c r="DE178" s="82"/>
      <c r="DF178" s="82"/>
      <c r="DG178" s="82"/>
      <c r="DH178" s="82"/>
      <c r="DI178" s="82"/>
      <c r="DJ178" s="82"/>
      <c r="DK178" s="82"/>
      <c r="DL178" s="82"/>
      <c r="DM178" s="82"/>
      <c r="DN178" s="82"/>
      <c r="DO178" s="82"/>
      <c r="DP178" s="82"/>
      <c r="DQ178" s="82"/>
      <c r="DR178" s="82"/>
      <c r="DS178" s="82"/>
      <c r="DT178" s="82"/>
      <c r="DU178" s="82"/>
      <c r="DV178" s="82"/>
      <c r="DW178" s="82"/>
      <c r="DX178" s="82"/>
      <c r="DY178" s="82"/>
      <c r="DZ178" s="82"/>
      <c r="EA178" s="82"/>
      <c r="EB178" s="82"/>
      <c r="EC178" s="82"/>
      <c r="ED178" s="82"/>
      <c r="EE178" s="82"/>
      <c r="EF178" s="82"/>
      <c r="EG178" s="82"/>
      <c r="EH178" s="82"/>
      <c r="EI178" s="82"/>
      <c r="EJ178" s="82"/>
      <c r="EK178" s="82"/>
      <c r="EL178" s="82"/>
      <c r="EM178" s="82"/>
      <c r="EN178" s="82"/>
      <c r="EO178" s="82"/>
      <c r="EP178" s="82"/>
      <c r="EQ178" s="82"/>
      <c r="ER178" s="82"/>
      <c r="ES178" s="82"/>
      <c r="ET178" s="82"/>
      <c r="EU178" s="82"/>
      <c r="EV178" s="82"/>
      <c r="EW178" s="82"/>
      <c r="EX178" s="82"/>
      <c r="EY178" s="82"/>
      <c r="EZ178" s="82"/>
      <c r="FA178" s="82"/>
      <c r="FB178" s="82"/>
      <c r="FC178" s="82"/>
      <c r="FD178" s="82"/>
      <c r="FE178" s="82"/>
      <c r="FF178" s="82"/>
      <c r="FG178" s="82"/>
      <c r="FH178" s="82"/>
      <c r="FI178" s="82"/>
      <c r="FJ178" s="82"/>
      <c r="FK178" s="82"/>
      <c r="FL178" s="82"/>
      <c r="FM178" s="82"/>
      <c r="FN178" s="82"/>
      <c r="FO178" s="82"/>
      <c r="FP178" s="82"/>
      <c r="FQ178" s="82"/>
      <c r="FR178" s="82"/>
      <c r="FS178" s="82"/>
      <c r="FT178" s="82"/>
      <c r="FU178" s="82"/>
      <c r="FV178" s="82"/>
      <c r="FW178" s="82"/>
      <c r="FX178" s="82"/>
      <c r="FY178" s="82"/>
      <c r="FZ178" s="82"/>
      <c r="GA178" s="82"/>
      <c r="GB178" s="82"/>
      <c r="GC178" s="82"/>
      <c r="GD178" s="82"/>
      <c r="GE178" s="82"/>
      <c r="GF178" s="82"/>
      <c r="GG178" s="82"/>
      <c r="GH178" s="82"/>
      <c r="GI178" s="82"/>
      <c r="GJ178" s="82"/>
      <c r="GK178" s="82"/>
      <c r="GL178" s="82"/>
      <c r="GM178" s="82"/>
      <c r="GN178" s="82"/>
      <c r="GO178" s="82"/>
      <c r="GP178" s="82"/>
      <c r="GQ178" s="82"/>
      <c r="GR178" s="82"/>
      <c r="GS178" s="82"/>
      <c r="GT178" s="82"/>
      <c r="GU178" s="82"/>
      <c r="GV178" s="82"/>
      <c r="GW178" s="82"/>
      <c r="GX178" s="82"/>
      <c r="GY178" s="82"/>
      <c r="GZ178" s="82"/>
      <c r="HA178" s="82"/>
      <c r="HB178" s="82"/>
      <c r="HC178" s="82"/>
      <c r="HD178" s="82"/>
      <c r="HE178" s="82"/>
      <c r="HF178" s="84"/>
      <c r="HG178" s="82"/>
      <c r="HH178" s="84"/>
      <c r="HI178" s="82"/>
      <c r="HJ178" s="82"/>
      <c r="HK178" s="82"/>
      <c r="HL178" s="82"/>
      <c r="HM178" s="82"/>
      <c r="HN178" s="82"/>
      <c r="HO178" s="82"/>
      <c r="HP178" s="82"/>
      <c r="HQ178" s="82"/>
      <c r="HR178" s="82"/>
      <c r="HS178" s="82"/>
      <c r="HT178" s="82"/>
      <c r="HU178" s="82"/>
      <c r="HV178" s="82"/>
      <c r="HW178" s="82"/>
      <c r="HX178" s="82"/>
      <c r="HY178" s="82"/>
      <c r="HZ178" s="82"/>
      <c r="IA178" s="82"/>
      <c r="IB178" s="82"/>
      <c r="IC178" s="82"/>
      <c r="ID178" s="82"/>
      <c r="IE178" s="82"/>
      <c r="IF178" s="82"/>
      <c r="IG178" s="82"/>
      <c r="IH178" s="82"/>
      <c r="II178" s="82"/>
      <c r="IJ178" s="82"/>
      <c r="IK178" s="82"/>
      <c r="IL178" s="82"/>
      <c r="IM178" s="82"/>
      <c r="IN178" s="82"/>
      <c r="IO178" s="82"/>
      <c r="IP178" s="82"/>
      <c r="IQ178" s="82"/>
      <c r="IR178" s="82"/>
      <c r="IS178" s="82"/>
      <c r="IT178" s="82"/>
      <c r="IU178" s="82"/>
      <c r="IV178" s="82"/>
      <c r="IW178" s="82"/>
    </row>
    <row r="179" customFormat="false" ht="13.9" hidden="false" customHeight="true" outlineLevel="1" collapsed="false">
      <c r="A179" s="82"/>
      <c r="B179" s="83"/>
      <c r="C179" s="82"/>
      <c r="D179" s="23"/>
      <c r="E179" s="82"/>
      <c r="F179" s="82" t="s">
        <v>160</v>
      </c>
      <c r="G179" s="32" t="n">
        <f aca="false">SUMIF($B$8:$B$143,17,$Q$8:$Q$143)</f>
        <v>0</v>
      </c>
      <c r="H179" s="32" t="n">
        <f aca="false">SUMIF($O$8:$O$143,"17rbase",$Q$8:$Q$143)</f>
        <v>0</v>
      </c>
      <c r="I179" s="32" t="n">
        <f aca="false">SUMIF($O$8:$O$143,"17rinc",$Q$8:$Q$143)</f>
        <v>0</v>
      </c>
      <c r="J179" s="32" t="n">
        <f aca="false">SUMIF($O$8:$O$143,"17Wbase",$Q$8:$Q$143)</f>
        <v>0</v>
      </c>
      <c r="K179" s="32" t="n">
        <f aca="false">SUMIF($O$8:$O$143,"17Winc",$Q$8:$Q$143)</f>
        <v>0</v>
      </c>
      <c r="L179" s="82"/>
      <c r="M179" s="82"/>
      <c r="N179" s="82"/>
      <c r="O179" s="82"/>
      <c r="P179" s="82" t="n">
        <v>8</v>
      </c>
      <c r="Q179" s="32" t="n">
        <f aca="false">SUMIF($E$8:$E$143,8,$Q$8:$Q$143)</f>
        <v>39258</v>
      </c>
      <c r="R179" s="32" t="n">
        <f aca="false">SUMIF($E$8:$E$143,8,$R$8:$R$143)</f>
        <v>39258</v>
      </c>
      <c r="S179" s="32"/>
      <c r="T179" s="88"/>
      <c r="U179" s="88"/>
      <c r="V179" s="89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32"/>
      <c r="BE179" s="82"/>
      <c r="BF179" s="82"/>
      <c r="BG179" s="82"/>
      <c r="BH179" s="82"/>
      <c r="BI179" s="82"/>
      <c r="BJ179" s="82"/>
      <c r="BK179" s="82"/>
      <c r="BL179" s="82"/>
      <c r="BM179" s="90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  <c r="BZ179" s="82"/>
      <c r="CA179" s="82"/>
      <c r="CB179" s="82"/>
      <c r="CC179" s="82"/>
      <c r="CD179" s="82"/>
      <c r="CE179" s="82"/>
      <c r="CF179" s="82"/>
      <c r="CG179" s="82"/>
      <c r="CH179" s="82"/>
      <c r="CI179" s="82"/>
      <c r="CJ179" s="82"/>
      <c r="CK179" s="82"/>
      <c r="CL179" s="82"/>
      <c r="CM179" s="82"/>
      <c r="CN179" s="82"/>
      <c r="CO179" s="82"/>
      <c r="CP179" s="82"/>
      <c r="CQ179" s="82"/>
      <c r="CR179" s="82"/>
      <c r="CS179" s="82"/>
      <c r="CT179" s="82"/>
      <c r="CU179" s="82"/>
      <c r="CV179" s="82"/>
      <c r="CW179" s="82"/>
      <c r="CX179" s="82"/>
      <c r="CY179" s="82"/>
      <c r="CZ179" s="82"/>
      <c r="DA179" s="82"/>
      <c r="DB179" s="82"/>
      <c r="DC179" s="82"/>
      <c r="DD179" s="82"/>
      <c r="DE179" s="82"/>
      <c r="DF179" s="82"/>
      <c r="DG179" s="82"/>
      <c r="DH179" s="82"/>
      <c r="DI179" s="82"/>
      <c r="DJ179" s="82"/>
      <c r="DK179" s="82"/>
      <c r="DL179" s="82"/>
      <c r="DM179" s="82"/>
      <c r="DN179" s="82"/>
      <c r="DO179" s="82"/>
      <c r="DP179" s="82"/>
      <c r="DQ179" s="82"/>
      <c r="DR179" s="82"/>
      <c r="DS179" s="82"/>
      <c r="DT179" s="82"/>
      <c r="DU179" s="82"/>
      <c r="DV179" s="82"/>
      <c r="DW179" s="82"/>
      <c r="DX179" s="82"/>
      <c r="DY179" s="82"/>
      <c r="DZ179" s="82"/>
      <c r="EA179" s="82"/>
      <c r="EB179" s="82"/>
      <c r="EC179" s="82"/>
      <c r="ED179" s="82"/>
      <c r="EE179" s="82"/>
      <c r="EF179" s="82"/>
      <c r="EG179" s="82"/>
      <c r="EH179" s="82"/>
      <c r="EI179" s="82"/>
      <c r="EJ179" s="82"/>
      <c r="EK179" s="82"/>
      <c r="EL179" s="82"/>
      <c r="EM179" s="82"/>
      <c r="EN179" s="82"/>
      <c r="EO179" s="82"/>
      <c r="EP179" s="82"/>
      <c r="EQ179" s="82"/>
      <c r="ER179" s="82"/>
      <c r="ES179" s="82"/>
      <c r="ET179" s="82"/>
      <c r="EU179" s="82"/>
      <c r="EV179" s="82"/>
      <c r="EW179" s="82"/>
      <c r="EX179" s="82"/>
      <c r="EY179" s="82"/>
      <c r="EZ179" s="82"/>
      <c r="FA179" s="82"/>
      <c r="FB179" s="82"/>
      <c r="FC179" s="82"/>
      <c r="FD179" s="82"/>
      <c r="FE179" s="82"/>
      <c r="FF179" s="82"/>
      <c r="FG179" s="82"/>
      <c r="FH179" s="82"/>
      <c r="FI179" s="82"/>
      <c r="FJ179" s="82"/>
      <c r="FK179" s="82"/>
      <c r="FL179" s="82"/>
      <c r="FM179" s="82"/>
      <c r="FN179" s="82"/>
      <c r="FO179" s="82"/>
      <c r="FP179" s="82"/>
      <c r="FQ179" s="82"/>
      <c r="FR179" s="82"/>
      <c r="FS179" s="82"/>
      <c r="FT179" s="82"/>
      <c r="FU179" s="82"/>
      <c r="FV179" s="82"/>
      <c r="FW179" s="82"/>
      <c r="FX179" s="82"/>
      <c r="FY179" s="82"/>
      <c r="FZ179" s="82"/>
      <c r="GA179" s="82"/>
      <c r="GB179" s="82"/>
      <c r="GC179" s="82"/>
      <c r="GD179" s="82"/>
      <c r="GE179" s="82"/>
      <c r="GF179" s="82"/>
      <c r="GG179" s="82"/>
      <c r="GH179" s="82"/>
      <c r="GI179" s="82"/>
      <c r="GJ179" s="82"/>
      <c r="GK179" s="82"/>
      <c r="GL179" s="82"/>
      <c r="GM179" s="82"/>
      <c r="GN179" s="82"/>
      <c r="GO179" s="82"/>
      <c r="GP179" s="82"/>
      <c r="GQ179" s="82"/>
      <c r="GR179" s="82"/>
      <c r="GS179" s="82"/>
      <c r="GT179" s="82"/>
      <c r="GU179" s="82"/>
      <c r="GV179" s="82"/>
      <c r="GW179" s="82"/>
      <c r="GX179" s="82"/>
      <c r="GY179" s="82"/>
      <c r="GZ179" s="82"/>
      <c r="HA179" s="82"/>
      <c r="HB179" s="82"/>
      <c r="HC179" s="82"/>
      <c r="HD179" s="82"/>
      <c r="HE179" s="82"/>
      <c r="HF179" s="84"/>
      <c r="HG179" s="82"/>
      <c r="HH179" s="84"/>
      <c r="HI179" s="82"/>
      <c r="HJ179" s="82"/>
      <c r="HK179" s="82"/>
      <c r="HL179" s="82"/>
      <c r="HM179" s="82"/>
      <c r="HN179" s="82"/>
      <c r="HO179" s="82"/>
      <c r="HP179" s="82"/>
      <c r="HQ179" s="82"/>
      <c r="HR179" s="82"/>
      <c r="HS179" s="82"/>
      <c r="HT179" s="82"/>
      <c r="HU179" s="82"/>
      <c r="HV179" s="82"/>
      <c r="HW179" s="82"/>
      <c r="HX179" s="82"/>
      <c r="HY179" s="82"/>
      <c r="HZ179" s="82"/>
      <c r="IA179" s="82"/>
      <c r="IB179" s="82"/>
      <c r="IC179" s="82"/>
      <c r="ID179" s="82"/>
      <c r="IE179" s="82"/>
      <c r="IF179" s="82"/>
      <c r="IG179" s="82"/>
      <c r="IH179" s="82"/>
      <c r="II179" s="82"/>
      <c r="IJ179" s="82"/>
      <c r="IK179" s="82"/>
      <c r="IL179" s="82"/>
      <c r="IM179" s="82"/>
      <c r="IN179" s="82"/>
      <c r="IO179" s="82"/>
      <c r="IP179" s="82"/>
      <c r="IQ179" s="82"/>
      <c r="IR179" s="82"/>
      <c r="IS179" s="82"/>
      <c r="IT179" s="82"/>
      <c r="IU179" s="82"/>
      <c r="IV179" s="82"/>
      <c r="IW179" s="82"/>
    </row>
    <row r="180" customFormat="false" ht="13.9" hidden="false" customHeight="true" outlineLevel="1" collapsed="false">
      <c r="A180" s="82"/>
      <c r="B180" s="83"/>
      <c r="C180" s="82"/>
      <c r="D180" s="23"/>
      <c r="E180" s="82"/>
      <c r="F180" s="82" t="s">
        <v>163</v>
      </c>
      <c r="G180" s="32" t="n">
        <f aca="false">SUMIF($B$8:$B$143,"27",$Q$8:$Q$143)</f>
        <v>2209.44827586207</v>
      </c>
      <c r="H180" s="32" t="n">
        <f aca="false">SUMIF($O$8:$O$143,"27rbase",$Q$8:$Q$143)</f>
        <v>2209.44827586207</v>
      </c>
      <c r="I180" s="32" t="n">
        <f aca="false">SUMIF($O$8:$O$143,"27rinc",$Q$8:$Q$143)</f>
        <v>0</v>
      </c>
      <c r="J180" s="32" t="n">
        <f aca="false">SUMIF($O$8:$O$143,"27Wbase",$Q$8:$Q$143)</f>
        <v>0</v>
      </c>
      <c r="K180" s="32" t="n">
        <f aca="false">SUMIF($O$8:$O$143,"27Winc",$Q$8:$Q$143)</f>
        <v>0</v>
      </c>
      <c r="L180" s="82"/>
      <c r="M180" s="82"/>
      <c r="N180" s="82"/>
      <c r="O180" s="82"/>
      <c r="P180" s="82" t="n">
        <v>9</v>
      </c>
      <c r="Q180" s="32" t="n">
        <f aca="false">SUMIF($E$8:$E$143,9,$Q$8:$Q$143)</f>
        <v>0</v>
      </c>
      <c r="R180" s="32" t="n">
        <f aca="false">SUMIF($E$8:$E$143,9,$R$8:$R$143)</f>
        <v>0</v>
      </c>
      <c r="S180" s="32"/>
      <c r="T180" s="88"/>
      <c r="U180" s="88"/>
      <c r="V180" s="89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32"/>
      <c r="BE180" s="82"/>
      <c r="BF180" s="82"/>
      <c r="BG180" s="82"/>
      <c r="BH180" s="82"/>
      <c r="BI180" s="82"/>
      <c r="BJ180" s="82"/>
      <c r="BK180" s="82"/>
      <c r="BL180" s="82"/>
      <c r="BM180" s="90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2"/>
      <c r="CC180" s="8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82"/>
      <c r="CO180" s="82"/>
      <c r="CP180" s="82"/>
      <c r="CQ180" s="8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82"/>
      <c r="DC180" s="82"/>
      <c r="DD180" s="82"/>
      <c r="DE180" s="8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  <c r="DP180" s="82"/>
      <c r="DQ180" s="82"/>
      <c r="DR180" s="82"/>
      <c r="DS180" s="82"/>
      <c r="DT180" s="82"/>
      <c r="DU180" s="82"/>
      <c r="DV180" s="82"/>
      <c r="DW180" s="82"/>
      <c r="DX180" s="82"/>
      <c r="DY180" s="82"/>
      <c r="DZ180" s="82"/>
      <c r="EA180" s="82"/>
      <c r="EB180" s="82"/>
      <c r="EC180" s="82"/>
      <c r="ED180" s="82"/>
      <c r="EE180" s="82"/>
      <c r="EF180" s="82"/>
      <c r="EG180" s="82"/>
      <c r="EH180" s="82"/>
      <c r="EI180" s="82"/>
      <c r="EJ180" s="82"/>
      <c r="EK180" s="82"/>
      <c r="EL180" s="82"/>
      <c r="EM180" s="82"/>
      <c r="EN180" s="82"/>
      <c r="EO180" s="82"/>
      <c r="EP180" s="82"/>
      <c r="EQ180" s="82"/>
      <c r="ER180" s="82"/>
      <c r="ES180" s="82"/>
      <c r="ET180" s="82"/>
      <c r="EU180" s="82"/>
      <c r="EV180" s="82"/>
      <c r="EW180" s="82"/>
      <c r="EX180" s="82"/>
      <c r="EY180" s="82"/>
      <c r="EZ180" s="82"/>
      <c r="FA180" s="82"/>
      <c r="FB180" s="82"/>
      <c r="FC180" s="82"/>
      <c r="FD180" s="82"/>
      <c r="FE180" s="82"/>
      <c r="FF180" s="82"/>
      <c r="FG180" s="82"/>
      <c r="FH180" s="82"/>
      <c r="FI180" s="82"/>
      <c r="FJ180" s="82"/>
      <c r="FK180" s="82"/>
      <c r="FL180" s="82"/>
      <c r="FM180" s="82"/>
      <c r="FN180" s="82"/>
      <c r="FO180" s="82"/>
      <c r="FP180" s="82"/>
      <c r="FQ180" s="82"/>
      <c r="FR180" s="82"/>
      <c r="FS180" s="82"/>
      <c r="FT180" s="82"/>
      <c r="FU180" s="82"/>
      <c r="FV180" s="82"/>
      <c r="FW180" s="82"/>
      <c r="FX180" s="82"/>
      <c r="FY180" s="82"/>
      <c r="FZ180" s="82"/>
      <c r="GA180" s="82"/>
      <c r="GB180" s="82"/>
      <c r="GC180" s="82"/>
      <c r="GD180" s="82"/>
      <c r="GE180" s="82"/>
      <c r="GF180" s="82"/>
      <c r="GG180" s="82"/>
      <c r="GH180" s="82"/>
      <c r="GI180" s="82"/>
      <c r="GJ180" s="82"/>
      <c r="GK180" s="82"/>
      <c r="GL180" s="82"/>
      <c r="GM180" s="82"/>
      <c r="GN180" s="82"/>
      <c r="GO180" s="82"/>
      <c r="GP180" s="82"/>
      <c r="GQ180" s="82"/>
      <c r="GR180" s="82"/>
      <c r="GS180" s="82"/>
      <c r="GT180" s="82"/>
      <c r="GU180" s="82"/>
      <c r="GV180" s="82"/>
      <c r="GW180" s="82"/>
      <c r="GX180" s="82"/>
      <c r="GY180" s="82"/>
      <c r="GZ180" s="82"/>
      <c r="HA180" s="82"/>
      <c r="HB180" s="82"/>
      <c r="HC180" s="82"/>
      <c r="HD180" s="82"/>
      <c r="HE180" s="82"/>
      <c r="HF180" s="84"/>
      <c r="HG180" s="82"/>
      <c r="HH180" s="84"/>
      <c r="HI180" s="82"/>
      <c r="HJ180" s="82"/>
      <c r="HK180" s="82"/>
      <c r="HL180" s="82"/>
      <c r="HM180" s="82"/>
      <c r="HN180" s="82"/>
      <c r="HO180" s="82"/>
      <c r="HP180" s="82"/>
      <c r="HQ180" s="82"/>
      <c r="HR180" s="82"/>
      <c r="HS180" s="82"/>
      <c r="HT180" s="82"/>
      <c r="HU180" s="82"/>
      <c r="HV180" s="82"/>
      <c r="HW180" s="82"/>
      <c r="HX180" s="82"/>
      <c r="HY180" s="82"/>
      <c r="HZ180" s="82"/>
      <c r="IA180" s="82"/>
      <c r="IB180" s="82"/>
      <c r="IC180" s="82"/>
      <c r="ID180" s="82"/>
      <c r="IE180" s="82"/>
      <c r="IF180" s="82"/>
      <c r="IG180" s="82"/>
      <c r="IH180" s="82"/>
      <c r="II180" s="82"/>
      <c r="IJ180" s="82"/>
      <c r="IK180" s="82"/>
      <c r="IL180" s="82"/>
      <c r="IM180" s="82"/>
      <c r="IN180" s="82"/>
      <c r="IO180" s="82"/>
      <c r="IP180" s="82"/>
      <c r="IQ180" s="82"/>
      <c r="IR180" s="82"/>
      <c r="IS180" s="82"/>
      <c r="IT180" s="82"/>
      <c r="IU180" s="82"/>
      <c r="IV180" s="82"/>
      <c r="IW180" s="82"/>
    </row>
    <row r="181" customFormat="false" ht="13.9" hidden="false" customHeight="true" outlineLevel="1" collapsed="false">
      <c r="A181" s="82"/>
      <c r="B181" s="83"/>
      <c r="C181" s="82"/>
      <c r="D181" s="23"/>
      <c r="E181" s="82"/>
      <c r="F181" s="82" t="s">
        <v>403</v>
      </c>
      <c r="G181" s="32" t="n">
        <f aca="false">SUMIF($B$8:$B$143,"25E",$Q$8:$Q$143)</f>
        <v>14854</v>
      </c>
      <c r="H181" s="32" t="n">
        <f aca="false">SUMIF($O$8:$O$143,"25Erbase",$Q$8:$Q$143)</f>
        <v>14784</v>
      </c>
      <c r="I181" s="32" t="n">
        <f aca="false">SUMIF($O$8:$O$143,"25Erinc",$Q$8:$Q$143)</f>
        <v>0</v>
      </c>
      <c r="J181" s="32" t="n">
        <f aca="false">SUMIF($O$8:$O$143,"25EWbase",$Q$8:$Q$143)</f>
        <v>70</v>
      </c>
      <c r="K181" s="32" t="n">
        <f aca="false">SUMIF($O$8:$O$143,"25EWinc",$Q$8:$Q$143)</f>
        <v>0</v>
      </c>
      <c r="L181" s="82"/>
      <c r="M181" s="82"/>
      <c r="N181" s="82"/>
      <c r="O181" s="82"/>
      <c r="P181" s="82" t="n">
        <v>10</v>
      </c>
      <c r="Q181" s="32" t="n">
        <f aca="false">SUMIF($E$8:$E$143,10,$Q$8:$Q$143)</f>
        <v>32877.9655172414</v>
      </c>
      <c r="R181" s="32" t="n">
        <f aca="false">SUMIF($E$8:$E$143,10,$R$8:$R$143)</f>
        <v>32877.9655172414</v>
      </c>
      <c r="S181" s="32"/>
      <c r="T181" s="88"/>
      <c r="U181" s="88"/>
      <c r="V181" s="89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32"/>
      <c r="BE181" s="82"/>
      <c r="BF181" s="82"/>
      <c r="BG181" s="82"/>
      <c r="BH181" s="82"/>
      <c r="BI181" s="82"/>
      <c r="BJ181" s="82"/>
      <c r="BK181" s="82"/>
      <c r="BL181" s="82"/>
      <c r="BM181" s="90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  <c r="BZ181" s="82"/>
      <c r="CA181" s="82"/>
      <c r="CB181" s="82"/>
      <c r="CC181" s="82"/>
      <c r="CD181" s="82"/>
      <c r="CE181" s="82"/>
      <c r="CF181" s="82"/>
      <c r="CG181" s="82"/>
      <c r="CH181" s="82"/>
      <c r="CI181" s="82"/>
      <c r="CJ181" s="82"/>
      <c r="CK181" s="82"/>
      <c r="CL181" s="82"/>
      <c r="CM181" s="82"/>
      <c r="CN181" s="82"/>
      <c r="CO181" s="82"/>
      <c r="CP181" s="82"/>
      <c r="CQ181" s="82"/>
      <c r="CR181" s="82"/>
      <c r="CS181" s="82"/>
      <c r="CT181" s="82"/>
      <c r="CU181" s="82"/>
      <c r="CV181" s="82"/>
      <c r="CW181" s="82"/>
      <c r="CX181" s="82"/>
      <c r="CY181" s="82"/>
      <c r="CZ181" s="82"/>
      <c r="DA181" s="82"/>
      <c r="DB181" s="82"/>
      <c r="DC181" s="82"/>
      <c r="DD181" s="82"/>
      <c r="DE181" s="82"/>
      <c r="DF181" s="82"/>
      <c r="DG181" s="82"/>
      <c r="DH181" s="82"/>
      <c r="DI181" s="82"/>
      <c r="DJ181" s="82"/>
      <c r="DK181" s="82"/>
      <c r="DL181" s="82"/>
      <c r="DM181" s="82"/>
      <c r="DN181" s="82"/>
      <c r="DO181" s="82"/>
      <c r="DP181" s="82"/>
      <c r="DQ181" s="82"/>
      <c r="DR181" s="82"/>
      <c r="DS181" s="82"/>
      <c r="DT181" s="82"/>
      <c r="DU181" s="82"/>
      <c r="DV181" s="82"/>
      <c r="DW181" s="82"/>
      <c r="DX181" s="82"/>
      <c r="DY181" s="82"/>
      <c r="DZ181" s="82"/>
      <c r="EA181" s="82"/>
      <c r="EB181" s="82"/>
      <c r="EC181" s="82"/>
      <c r="ED181" s="82"/>
      <c r="EE181" s="82"/>
      <c r="EF181" s="82"/>
      <c r="EG181" s="82"/>
      <c r="EH181" s="82"/>
      <c r="EI181" s="82"/>
      <c r="EJ181" s="82"/>
      <c r="EK181" s="82"/>
      <c r="EL181" s="82"/>
      <c r="EM181" s="82"/>
      <c r="EN181" s="82"/>
      <c r="EO181" s="82"/>
      <c r="EP181" s="82"/>
      <c r="EQ181" s="82"/>
      <c r="ER181" s="82"/>
      <c r="ES181" s="82"/>
      <c r="ET181" s="82"/>
      <c r="EU181" s="82"/>
      <c r="EV181" s="82"/>
      <c r="EW181" s="82"/>
      <c r="EX181" s="82"/>
      <c r="EY181" s="82"/>
      <c r="EZ181" s="82"/>
      <c r="FA181" s="82"/>
      <c r="FB181" s="82"/>
      <c r="FC181" s="82"/>
      <c r="FD181" s="82"/>
      <c r="FE181" s="82"/>
      <c r="FF181" s="82"/>
      <c r="FG181" s="82"/>
      <c r="FH181" s="82"/>
      <c r="FI181" s="82"/>
      <c r="FJ181" s="82"/>
      <c r="FK181" s="82"/>
      <c r="FL181" s="82"/>
      <c r="FM181" s="82"/>
      <c r="FN181" s="82"/>
      <c r="FO181" s="82"/>
      <c r="FP181" s="82"/>
      <c r="FQ181" s="82"/>
      <c r="FR181" s="82"/>
      <c r="FS181" s="82"/>
      <c r="FT181" s="82"/>
      <c r="FU181" s="82"/>
      <c r="FV181" s="82"/>
      <c r="FW181" s="82"/>
      <c r="FX181" s="82"/>
      <c r="FY181" s="82"/>
      <c r="FZ181" s="82"/>
      <c r="GA181" s="82"/>
      <c r="GB181" s="82"/>
      <c r="GC181" s="82"/>
      <c r="GD181" s="82"/>
      <c r="GE181" s="82"/>
      <c r="GF181" s="82"/>
      <c r="GG181" s="82"/>
      <c r="GH181" s="82"/>
      <c r="GI181" s="82"/>
      <c r="GJ181" s="82"/>
      <c r="GK181" s="82"/>
      <c r="GL181" s="82"/>
      <c r="GM181" s="82"/>
      <c r="GN181" s="82"/>
      <c r="GO181" s="82"/>
      <c r="GP181" s="82"/>
      <c r="GQ181" s="82"/>
      <c r="GR181" s="82"/>
      <c r="GS181" s="82"/>
      <c r="GT181" s="82"/>
      <c r="GU181" s="82"/>
      <c r="GV181" s="82"/>
      <c r="GW181" s="82"/>
      <c r="GX181" s="82"/>
      <c r="GY181" s="82"/>
      <c r="GZ181" s="82"/>
      <c r="HA181" s="82"/>
      <c r="HB181" s="82"/>
      <c r="HC181" s="82"/>
      <c r="HD181" s="82"/>
      <c r="HE181" s="82"/>
      <c r="HF181" s="84"/>
      <c r="HG181" s="82"/>
      <c r="HH181" s="84"/>
      <c r="HI181" s="82"/>
      <c r="HJ181" s="82"/>
      <c r="HK181" s="82"/>
      <c r="HL181" s="82"/>
      <c r="HM181" s="82"/>
      <c r="HN181" s="82"/>
      <c r="HO181" s="82"/>
      <c r="HP181" s="82"/>
      <c r="HQ181" s="82"/>
      <c r="HR181" s="82"/>
      <c r="HS181" s="82"/>
      <c r="HT181" s="82"/>
      <c r="HU181" s="82"/>
      <c r="HV181" s="82"/>
      <c r="HW181" s="82"/>
      <c r="HX181" s="82"/>
      <c r="HY181" s="82"/>
      <c r="HZ181" s="82"/>
      <c r="IA181" s="82"/>
      <c r="IB181" s="82"/>
      <c r="IC181" s="82"/>
      <c r="ID181" s="82"/>
      <c r="IE181" s="82"/>
      <c r="IF181" s="82"/>
      <c r="IG181" s="82"/>
      <c r="IH181" s="82"/>
      <c r="II181" s="82"/>
      <c r="IJ181" s="82"/>
      <c r="IK181" s="82"/>
      <c r="IL181" s="82"/>
      <c r="IM181" s="82"/>
      <c r="IN181" s="82"/>
      <c r="IO181" s="82"/>
      <c r="IP181" s="82"/>
      <c r="IQ181" s="82"/>
      <c r="IR181" s="82"/>
      <c r="IS181" s="82"/>
      <c r="IT181" s="82"/>
      <c r="IU181" s="82"/>
      <c r="IV181" s="82"/>
      <c r="IW181" s="82"/>
    </row>
    <row r="182" customFormat="false" ht="13.9" hidden="false" customHeight="true" outlineLevel="1" collapsed="false">
      <c r="A182" s="82"/>
      <c r="B182" s="83"/>
      <c r="C182" s="82"/>
      <c r="D182" s="23"/>
      <c r="E182" s="82"/>
      <c r="F182" s="82" t="s">
        <v>404</v>
      </c>
      <c r="G182" s="32" t="n">
        <f aca="false">SUMIF($B$8:$B$143,"19E",$Q$8:$Q$143)</f>
        <v>4197</v>
      </c>
      <c r="H182" s="32" t="n">
        <f aca="false">SUMIF($O$8:$O$143,"19Erbase",$Q$8:$Q$143)</f>
        <v>4197</v>
      </c>
      <c r="I182" s="32" t="n">
        <f aca="false">SUMIF($O$8:$O$143,"19Erinc",$Q$8:$Q$143)</f>
        <v>0</v>
      </c>
      <c r="J182" s="32" t="n">
        <f aca="false">SUMIF($O$8:$O$143,"19EWbase",$Q$8:$Q$143)</f>
        <v>0</v>
      </c>
      <c r="K182" s="32" t="n">
        <f aca="false">SUMIF($O$8:$O$143,"19EWinc",$Q$8:$Q$143)</f>
        <v>0</v>
      </c>
      <c r="L182" s="82"/>
      <c r="M182" s="82"/>
      <c r="N182" s="82"/>
      <c r="O182" s="82"/>
      <c r="P182" s="82" t="s">
        <v>346</v>
      </c>
      <c r="Q182" s="32" t="n">
        <f aca="false">SUMIF($E$8:$E$143,"ST",$Q$8:$Q$143)</f>
        <v>0</v>
      </c>
      <c r="R182" s="32" t="n">
        <f aca="false">SUMIF($E$8:$E$143,"ST",$R$8:$R$143)</f>
        <v>0</v>
      </c>
      <c r="S182" s="32"/>
      <c r="T182" s="88"/>
      <c r="U182" s="88"/>
      <c r="V182" s="89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32"/>
      <c r="BE182" s="82"/>
      <c r="BF182" s="82"/>
      <c r="BG182" s="82"/>
      <c r="BH182" s="82"/>
      <c r="BI182" s="82"/>
      <c r="BJ182" s="82"/>
      <c r="BK182" s="82"/>
      <c r="BL182" s="82"/>
      <c r="BM182" s="90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  <c r="CH182" s="82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2"/>
      <c r="DF182" s="82"/>
      <c r="DG182" s="82"/>
      <c r="DH182" s="82"/>
      <c r="DI182" s="82"/>
      <c r="DJ182" s="82"/>
      <c r="DK182" s="82"/>
      <c r="DL182" s="82"/>
      <c r="DM182" s="82"/>
      <c r="DN182" s="82"/>
      <c r="DO182" s="82"/>
      <c r="DP182" s="82"/>
      <c r="DQ182" s="82"/>
      <c r="DR182" s="82"/>
      <c r="DS182" s="82"/>
      <c r="DT182" s="82"/>
      <c r="DU182" s="82"/>
      <c r="DV182" s="82"/>
      <c r="DW182" s="82"/>
      <c r="DX182" s="82"/>
      <c r="DY182" s="82"/>
      <c r="DZ182" s="82"/>
      <c r="EA182" s="82"/>
      <c r="EB182" s="82"/>
      <c r="EC182" s="82"/>
      <c r="ED182" s="82"/>
      <c r="EE182" s="82"/>
      <c r="EF182" s="82"/>
      <c r="EG182" s="82"/>
      <c r="EH182" s="82"/>
      <c r="EI182" s="82"/>
      <c r="EJ182" s="82"/>
      <c r="EK182" s="82"/>
      <c r="EL182" s="82"/>
      <c r="EM182" s="82"/>
      <c r="EN182" s="82"/>
      <c r="EO182" s="82"/>
      <c r="EP182" s="82"/>
      <c r="EQ182" s="82"/>
      <c r="ER182" s="82"/>
      <c r="ES182" s="82"/>
      <c r="ET182" s="82"/>
      <c r="EU182" s="82"/>
      <c r="EV182" s="82"/>
      <c r="EW182" s="82"/>
      <c r="EX182" s="82"/>
      <c r="EY182" s="82"/>
      <c r="EZ182" s="82"/>
      <c r="FA182" s="82"/>
      <c r="FB182" s="82"/>
      <c r="FC182" s="82"/>
      <c r="FD182" s="82"/>
      <c r="FE182" s="82"/>
      <c r="FF182" s="82"/>
      <c r="FG182" s="82"/>
      <c r="FH182" s="82"/>
      <c r="FI182" s="82"/>
      <c r="FJ182" s="82"/>
      <c r="FK182" s="82"/>
      <c r="FL182" s="82"/>
      <c r="FM182" s="82"/>
      <c r="FN182" s="82"/>
      <c r="FO182" s="82"/>
      <c r="FP182" s="82"/>
      <c r="FQ182" s="82"/>
      <c r="FR182" s="82"/>
      <c r="FS182" s="82"/>
      <c r="FT182" s="82"/>
      <c r="FU182" s="82"/>
      <c r="FV182" s="82"/>
      <c r="FW182" s="82"/>
      <c r="FX182" s="82"/>
      <c r="FY182" s="82"/>
      <c r="FZ182" s="82"/>
      <c r="GA182" s="82"/>
      <c r="GB182" s="82"/>
      <c r="GC182" s="82"/>
      <c r="GD182" s="82"/>
      <c r="GE182" s="82"/>
      <c r="GF182" s="82"/>
      <c r="GG182" s="82"/>
      <c r="GH182" s="82"/>
      <c r="GI182" s="82"/>
      <c r="GJ182" s="82"/>
      <c r="GK182" s="82"/>
      <c r="GL182" s="82"/>
      <c r="GM182" s="82"/>
      <c r="GN182" s="82"/>
      <c r="GO182" s="82"/>
      <c r="GP182" s="82"/>
      <c r="GQ182" s="82"/>
      <c r="GR182" s="82"/>
      <c r="GS182" s="82"/>
      <c r="GT182" s="82"/>
      <c r="GU182" s="82"/>
      <c r="GV182" s="82"/>
      <c r="GW182" s="82"/>
      <c r="GX182" s="82"/>
      <c r="GY182" s="82"/>
      <c r="GZ182" s="82"/>
      <c r="HA182" s="82"/>
      <c r="HB182" s="82"/>
      <c r="HC182" s="82"/>
      <c r="HD182" s="82"/>
      <c r="HE182" s="82"/>
      <c r="HF182" s="84"/>
      <c r="HG182" s="82"/>
      <c r="HH182" s="84"/>
      <c r="HI182" s="82"/>
      <c r="HJ182" s="82"/>
      <c r="HK182" s="82"/>
      <c r="HL182" s="82"/>
      <c r="HM182" s="82"/>
      <c r="HN182" s="82"/>
      <c r="HO182" s="82"/>
      <c r="HP182" s="82"/>
      <c r="HQ182" s="82"/>
      <c r="HR182" s="82"/>
      <c r="HS182" s="82"/>
      <c r="HT182" s="82"/>
      <c r="HU182" s="82"/>
      <c r="HV182" s="82"/>
      <c r="HW182" s="82"/>
      <c r="HX182" s="82"/>
      <c r="HY182" s="82"/>
      <c r="HZ182" s="82"/>
      <c r="IA182" s="82"/>
      <c r="IB182" s="82"/>
      <c r="IC182" s="82"/>
      <c r="ID182" s="82"/>
      <c r="IE182" s="82"/>
      <c r="IF182" s="82"/>
      <c r="IG182" s="82"/>
      <c r="IH182" s="82"/>
      <c r="II182" s="82"/>
      <c r="IJ182" s="82"/>
      <c r="IK182" s="82"/>
      <c r="IL182" s="82"/>
      <c r="IM182" s="82"/>
      <c r="IN182" s="82"/>
      <c r="IO182" s="82"/>
      <c r="IP182" s="82"/>
      <c r="IQ182" s="82"/>
      <c r="IR182" s="82"/>
      <c r="IS182" s="82"/>
      <c r="IT182" s="82"/>
      <c r="IU182" s="82"/>
      <c r="IV182" s="82"/>
      <c r="IW182" s="82"/>
    </row>
    <row r="183" customFormat="false" ht="13.9" hidden="false" customHeight="true" outlineLevel="1" collapsed="false">
      <c r="A183" s="82"/>
      <c r="B183" s="83"/>
      <c r="C183" s="82"/>
      <c r="D183" s="23"/>
      <c r="E183" s="82"/>
      <c r="F183" s="82" t="s">
        <v>405</v>
      </c>
      <c r="G183" s="32" t="n">
        <f aca="false">SUMIF($B$8:$B$143,"56",$Q$8:$Q$143)</f>
        <v>4460</v>
      </c>
      <c r="H183" s="32" t="n">
        <f aca="false">SUMIF($O$8:$O$143,"56rbase",$Q$8:$Q$143)</f>
        <v>0</v>
      </c>
      <c r="I183" s="32" t="n">
        <f aca="false">SUMIF($O$8:$O$143,"56rinc",$Q$8:$Q$143)</f>
        <v>0</v>
      </c>
      <c r="J183" s="32" t="n">
        <f aca="false">SUMIF($O$8:$O$143,"56Wbase",$Q$8:$Q$143)</f>
        <v>4460</v>
      </c>
      <c r="K183" s="32" t="n">
        <f aca="false">SUMIF($O$8:$O$143,"56Winc",$Q$8:$Q$143)</f>
        <v>0</v>
      </c>
      <c r="L183" s="82"/>
      <c r="M183" s="82"/>
      <c r="N183" s="82"/>
      <c r="O183" s="82"/>
      <c r="P183" s="82"/>
      <c r="Q183" s="32"/>
      <c r="R183" s="32"/>
      <c r="S183" s="32"/>
      <c r="T183" s="88"/>
      <c r="U183" s="88"/>
      <c r="V183" s="89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32"/>
      <c r="BE183" s="82"/>
      <c r="BF183" s="82"/>
      <c r="BG183" s="82"/>
      <c r="BH183" s="82"/>
      <c r="BI183" s="82"/>
      <c r="BJ183" s="82"/>
      <c r="BK183" s="82"/>
      <c r="BL183" s="82"/>
      <c r="BM183" s="90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  <c r="EE183" s="82"/>
      <c r="EF183" s="82"/>
      <c r="EG183" s="82"/>
      <c r="EH183" s="82"/>
      <c r="EI183" s="82"/>
      <c r="EJ183" s="82"/>
      <c r="EK183" s="82"/>
      <c r="EL183" s="82"/>
      <c r="EM183" s="82"/>
      <c r="EN183" s="82"/>
      <c r="EO183" s="82"/>
      <c r="EP183" s="82"/>
      <c r="EQ183" s="82"/>
      <c r="ER183" s="82"/>
      <c r="ES183" s="82"/>
      <c r="ET183" s="82"/>
      <c r="EU183" s="82"/>
      <c r="EV183" s="82"/>
      <c r="EW183" s="82"/>
      <c r="EX183" s="82"/>
      <c r="EY183" s="82"/>
      <c r="EZ183" s="82"/>
      <c r="FA183" s="82"/>
      <c r="FB183" s="82"/>
      <c r="FC183" s="82"/>
      <c r="FD183" s="82"/>
      <c r="FE183" s="82"/>
      <c r="FF183" s="82"/>
      <c r="FG183" s="82"/>
      <c r="FH183" s="82"/>
      <c r="FI183" s="82"/>
      <c r="FJ183" s="82"/>
      <c r="FK183" s="82"/>
      <c r="FL183" s="82"/>
      <c r="FM183" s="82"/>
      <c r="FN183" s="82"/>
      <c r="FO183" s="82"/>
      <c r="FP183" s="82"/>
      <c r="FQ183" s="82"/>
      <c r="FR183" s="82"/>
      <c r="FS183" s="82"/>
      <c r="FT183" s="82"/>
      <c r="FU183" s="82"/>
      <c r="FV183" s="82"/>
      <c r="FW183" s="82"/>
      <c r="FX183" s="82"/>
      <c r="FY183" s="82"/>
      <c r="FZ183" s="82"/>
      <c r="GA183" s="82"/>
      <c r="GB183" s="82"/>
      <c r="GC183" s="82"/>
      <c r="GD183" s="82"/>
      <c r="GE183" s="82"/>
      <c r="GF183" s="82"/>
      <c r="GG183" s="82"/>
      <c r="GH183" s="82"/>
      <c r="GI183" s="82"/>
      <c r="GJ183" s="82"/>
      <c r="GK183" s="82"/>
      <c r="GL183" s="82"/>
      <c r="GM183" s="82"/>
      <c r="GN183" s="82"/>
      <c r="GO183" s="82"/>
      <c r="GP183" s="82"/>
      <c r="GQ183" s="82"/>
      <c r="GR183" s="82"/>
      <c r="GS183" s="82"/>
      <c r="GT183" s="82"/>
      <c r="GU183" s="82"/>
      <c r="GV183" s="82"/>
      <c r="GW183" s="82"/>
      <c r="GX183" s="82"/>
      <c r="GY183" s="82"/>
      <c r="GZ183" s="82"/>
      <c r="HA183" s="82"/>
      <c r="HB183" s="82"/>
      <c r="HC183" s="82"/>
      <c r="HD183" s="82"/>
      <c r="HE183" s="82"/>
      <c r="HF183" s="84"/>
      <c r="HG183" s="82"/>
      <c r="HH183" s="84"/>
      <c r="HI183" s="82"/>
      <c r="HJ183" s="82"/>
      <c r="HK183" s="82"/>
      <c r="HL183" s="82"/>
      <c r="HM183" s="82"/>
      <c r="HN183" s="82"/>
      <c r="HO183" s="82"/>
      <c r="HP183" s="82"/>
      <c r="HQ183" s="82"/>
      <c r="HR183" s="82"/>
      <c r="HS183" s="82"/>
      <c r="HT183" s="82"/>
      <c r="HU183" s="82"/>
      <c r="HV183" s="82"/>
      <c r="HW183" s="82"/>
      <c r="HX183" s="82"/>
      <c r="HY183" s="82"/>
      <c r="HZ183" s="82"/>
      <c r="IA183" s="82"/>
      <c r="IB183" s="82"/>
      <c r="IC183" s="82"/>
      <c r="ID183" s="82"/>
      <c r="IE183" s="82"/>
      <c r="IF183" s="82"/>
      <c r="IG183" s="82"/>
      <c r="IH183" s="82"/>
      <c r="II183" s="82"/>
      <c r="IJ183" s="82"/>
      <c r="IK183" s="82"/>
      <c r="IL183" s="82"/>
      <c r="IM183" s="82"/>
      <c r="IN183" s="82"/>
      <c r="IO183" s="82"/>
      <c r="IP183" s="82"/>
      <c r="IQ183" s="82"/>
      <c r="IR183" s="82"/>
      <c r="IS183" s="82"/>
      <c r="IT183" s="82"/>
      <c r="IU183" s="82"/>
      <c r="IV183" s="82"/>
      <c r="IW183" s="82"/>
    </row>
    <row r="184" customFormat="false" ht="13.9" hidden="false" customHeight="true" outlineLevel="1" collapsed="false">
      <c r="A184" s="82"/>
      <c r="B184" s="83"/>
      <c r="C184" s="82"/>
      <c r="D184" s="23"/>
      <c r="E184" s="82"/>
      <c r="F184" s="82" t="s">
        <v>406</v>
      </c>
      <c r="G184" s="32" t="n">
        <f aca="false">SUMIF($B$8:$B$143,107,$Q$8:$Q$143)</f>
        <v>148</v>
      </c>
      <c r="H184" s="32" t="n">
        <f aca="false">SUMIF($O$8:$O$143,"107rbase",$Q$8:$Q$143)</f>
        <v>148</v>
      </c>
      <c r="I184" s="32" t="n">
        <f aca="false">SUMIF($O$8:$O$143,"107rinc",$Q$8:$Q$143)</f>
        <v>0</v>
      </c>
      <c r="J184" s="32" t="n">
        <f aca="false">SUMIF($O$8:$O$143,"107Wbase",$Q$8:$Q$143)</f>
        <v>0</v>
      </c>
      <c r="K184" s="32" t="n">
        <f aca="false">SUMIF($O$8:$O$143,"107Winc",$Q$8:$Q$143)</f>
        <v>0</v>
      </c>
      <c r="L184" s="82"/>
      <c r="M184" s="22" t="s">
        <v>122</v>
      </c>
      <c r="N184" s="22"/>
      <c r="O184" s="22"/>
      <c r="P184" s="23"/>
      <c r="Q184" s="24" t="n">
        <f aca="false">SUM(Q172:Q182)</f>
        <v>254359.206896552</v>
      </c>
      <c r="R184" s="24" t="n">
        <f aca="false">SUM(R172:R182)</f>
        <v>254359.206896552</v>
      </c>
      <c r="S184" s="32"/>
      <c r="T184" s="88"/>
      <c r="U184" s="88"/>
      <c r="V184" s="89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32"/>
      <c r="BE184" s="82"/>
      <c r="BF184" s="82"/>
      <c r="BG184" s="82"/>
      <c r="BH184" s="82"/>
      <c r="BI184" s="82"/>
      <c r="BJ184" s="82"/>
      <c r="BK184" s="82"/>
      <c r="BL184" s="82"/>
      <c r="BM184" s="90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  <c r="EE184" s="82"/>
      <c r="EF184" s="82"/>
      <c r="EG184" s="82"/>
      <c r="EH184" s="82"/>
      <c r="EI184" s="82"/>
      <c r="EJ184" s="82"/>
      <c r="EK184" s="82"/>
      <c r="EL184" s="82"/>
      <c r="EM184" s="82"/>
      <c r="EN184" s="82"/>
      <c r="EO184" s="82"/>
      <c r="EP184" s="82"/>
      <c r="EQ184" s="82"/>
      <c r="ER184" s="82"/>
      <c r="ES184" s="82"/>
      <c r="ET184" s="82"/>
      <c r="EU184" s="82"/>
      <c r="EV184" s="82"/>
      <c r="EW184" s="82"/>
      <c r="EX184" s="82"/>
      <c r="EY184" s="82"/>
      <c r="EZ184" s="82"/>
      <c r="FA184" s="82"/>
      <c r="FB184" s="82"/>
      <c r="FC184" s="82"/>
      <c r="FD184" s="82"/>
      <c r="FE184" s="82"/>
      <c r="FF184" s="82"/>
      <c r="FG184" s="82"/>
      <c r="FH184" s="82"/>
      <c r="FI184" s="82"/>
      <c r="FJ184" s="82"/>
      <c r="FK184" s="82"/>
      <c r="FL184" s="82"/>
      <c r="FM184" s="82"/>
      <c r="FN184" s="82"/>
      <c r="FO184" s="82"/>
      <c r="FP184" s="82"/>
      <c r="FQ184" s="82"/>
      <c r="FR184" s="82"/>
      <c r="FS184" s="82"/>
      <c r="FT184" s="82"/>
      <c r="FU184" s="82"/>
      <c r="FV184" s="82"/>
      <c r="FW184" s="82"/>
      <c r="FX184" s="82"/>
      <c r="FY184" s="82"/>
      <c r="FZ184" s="82"/>
      <c r="GA184" s="82"/>
      <c r="GB184" s="82"/>
      <c r="GC184" s="82"/>
      <c r="GD184" s="82"/>
      <c r="GE184" s="82"/>
      <c r="GF184" s="82"/>
      <c r="GG184" s="82"/>
      <c r="GH184" s="82"/>
      <c r="GI184" s="82"/>
      <c r="GJ184" s="82"/>
      <c r="GK184" s="82"/>
      <c r="GL184" s="82"/>
      <c r="GM184" s="82"/>
      <c r="GN184" s="82"/>
      <c r="GO184" s="82"/>
      <c r="GP184" s="82"/>
      <c r="GQ184" s="82"/>
      <c r="GR184" s="82"/>
      <c r="GS184" s="82"/>
      <c r="GT184" s="82"/>
      <c r="GU184" s="82"/>
      <c r="GV184" s="82"/>
      <c r="GW184" s="82"/>
      <c r="GX184" s="82"/>
      <c r="GY184" s="82"/>
      <c r="GZ184" s="82"/>
      <c r="HA184" s="82"/>
      <c r="HB184" s="82"/>
      <c r="HC184" s="82"/>
      <c r="HD184" s="82"/>
      <c r="HE184" s="82"/>
      <c r="HF184" s="84"/>
      <c r="HG184" s="82"/>
      <c r="HH184" s="84"/>
      <c r="HI184" s="82"/>
      <c r="HJ184" s="82"/>
      <c r="HK184" s="82"/>
      <c r="HL184" s="82"/>
      <c r="HM184" s="82"/>
      <c r="HN184" s="82"/>
      <c r="HO184" s="82"/>
      <c r="HP184" s="82"/>
      <c r="HQ184" s="82"/>
      <c r="HR184" s="82"/>
      <c r="HS184" s="82"/>
      <c r="HT184" s="82"/>
      <c r="HU184" s="82"/>
      <c r="HV184" s="82"/>
      <c r="HW184" s="82"/>
      <c r="HX184" s="82"/>
      <c r="HY184" s="82"/>
      <c r="HZ184" s="82"/>
      <c r="IA184" s="82"/>
      <c r="IB184" s="82"/>
      <c r="IC184" s="82"/>
      <c r="ID184" s="82"/>
      <c r="IE184" s="82"/>
      <c r="IF184" s="82"/>
      <c r="IG184" s="82"/>
      <c r="IH184" s="82"/>
      <c r="II184" s="82"/>
      <c r="IJ184" s="82"/>
      <c r="IK184" s="82"/>
      <c r="IL184" s="82"/>
      <c r="IM184" s="82"/>
      <c r="IN184" s="82"/>
      <c r="IO184" s="82"/>
      <c r="IP184" s="82"/>
      <c r="IQ184" s="82"/>
      <c r="IR184" s="82"/>
      <c r="IS184" s="82"/>
      <c r="IT184" s="82"/>
      <c r="IU184" s="82"/>
      <c r="IV184" s="82"/>
      <c r="IW184" s="82"/>
    </row>
    <row r="185" customFormat="false" ht="13.9" hidden="false" customHeight="true" outlineLevel="1" collapsed="false">
      <c r="A185" s="82"/>
      <c r="B185" s="83"/>
      <c r="C185" s="82"/>
      <c r="D185" s="23"/>
      <c r="E185" s="82"/>
      <c r="F185" s="82" t="s">
        <v>213</v>
      </c>
      <c r="G185" s="32" t="n">
        <f aca="false">SUMIF($B$8:$B$143,54,$Q$8:$Q$143)</f>
        <v>199.793103448276</v>
      </c>
      <c r="H185" s="32" t="n">
        <f aca="false">SUMIF($O$8:$O$143,"54rbase",$Q$8:$Q$143)</f>
        <v>199.793103448276</v>
      </c>
      <c r="I185" s="32" t="n">
        <f aca="false">SUMIF($O$8:$O$143,"54rinc",$Q$8:$Q$143)</f>
        <v>0</v>
      </c>
      <c r="J185" s="32" t="n">
        <f aca="false">SUMIF($O$8:$O$143,"54Wbase",$Q$8:$Q$143)</f>
        <v>0</v>
      </c>
      <c r="K185" s="32" t="n">
        <f aca="false">SUMIF($O$8:$O$143,"54Winc",$Q$8:$Q$143)</f>
        <v>0</v>
      </c>
      <c r="L185" s="82"/>
      <c r="M185" s="82"/>
      <c r="N185" s="82"/>
      <c r="O185" s="82"/>
      <c r="P185" s="82"/>
      <c r="Q185" s="32"/>
      <c r="R185" s="32"/>
      <c r="S185" s="32"/>
      <c r="T185" s="88"/>
      <c r="U185" s="88"/>
      <c r="V185" s="89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32"/>
      <c r="BE185" s="82"/>
      <c r="BF185" s="82"/>
      <c r="BG185" s="82"/>
      <c r="BH185" s="82"/>
      <c r="BI185" s="82"/>
      <c r="BJ185" s="82"/>
      <c r="BK185" s="82"/>
      <c r="BL185" s="82"/>
      <c r="BM185" s="90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2"/>
      <c r="EL185" s="82"/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2"/>
      <c r="EY185" s="82"/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2"/>
      <c r="FL185" s="82"/>
      <c r="FM185" s="82"/>
      <c r="FN185" s="82"/>
      <c r="FO185" s="82"/>
      <c r="FP185" s="82"/>
      <c r="FQ185" s="82"/>
      <c r="FR185" s="82"/>
      <c r="FS185" s="82"/>
      <c r="FT185" s="82"/>
      <c r="FU185" s="82"/>
      <c r="FV185" s="82"/>
      <c r="FW185" s="82"/>
      <c r="FX185" s="82"/>
      <c r="FY185" s="82"/>
      <c r="FZ185" s="82"/>
      <c r="GA185" s="82"/>
      <c r="GB185" s="82"/>
      <c r="GC185" s="82"/>
      <c r="GD185" s="82"/>
      <c r="GE185" s="82"/>
      <c r="GF185" s="82"/>
      <c r="GG185" s="82"/>
      <c r="GH185" s="82"/>
      <c r="GI185" s="82"/>
      <c r="GJ185" s="82"/>
      <c r="GK185" s="82"/>
      <c r="GL185" s="82"/>
      <c r="GM185" s="82"/>
      <c r="GN185" s="82"/>
      <c r="GO185" s="82"/>
      <c r="GP185" s="82"/>
      <c r="GQ185" s="82"/>
      <c r="GR185" s="82"/>
      <c r="GS185" s="82"/>
      <c r="GT185" s="82"/>
      <c r="GU185" s="82"/>
      <c r="GV185" s="82"/>
      <c r="GW185" s="82"/>
      <c r="GX185" s="82"/>
      <c r="GY185" s="82"/>
      <c r="GZ185" s="82"/>
      <c r="HA185" s="82"/>
      <c r="HB185" s="82"/>
      <c r="HC185" s="82"/>
      <c r="HD185" s="82"/>
      <c r="HE185" s="82"/>
      <c r="HF185" s="84"/>
      <c r="HG185" s="82"/>
      <c r="HH185" s="84"/>
      <c r="HI185" s="82"/>
      <c r="HJ185" s="82"/>
      <c r="HK185" s="82"/>
      <c r="HL185" s="82"/>
      <c r="HM185" s="82"/>
      <c r="HN185" s="82"/>
      <c r="HO185" s="82"/>
      <c r="HP185" s="82"/>
      <c r="HQ185" s="82"/>
      <c r="HR185" s="82"/>
      <c r="HS185" s="82"/>
      <c r="HT185" s="82"/>
      <c r="HU185" s="82"/>
      <c r="HV185" s="82"/>
      <c r="HW185" s="82"/>
      <c r="HX185" s="82"/>
      <c r="HY185" s="82"/>
      <c r="HZ185" s="82"/>
      <c r="IA185" s="82"/>
      <c r="IB185" s="82"/>
      <c r="IC185" s="82"/>
      <c r="ID185" s="82"/>
      <c r="IE185" s="82"/>
      <c r="IF185" s="82"/>
      <c r="IG185" s="82"/>
      <c r="IH185" s="82"/>
      <c r="II185" s="82"/>
      <c r="IJ185" s="82"/>
      <c r="IK185" s="82"/>
      <c r="IL185" s="82"/>
      <c r="IM185" s="82"/>
      <c r="IN185" s="82"/>
      <c r="IO185" s="82"/>
      <c r="IP185" s="82"/>
      <c r="IQ185" s="82"/>
      <c r="IR185" s="82"/>
      <c r="IS185" s="82"/>
      <c r="IT185" s="82"/>
      <c r="IU185" s="82"/>
      <c r="IV185" s="82"/>
      <c r="IW185" s="82"/>
    </row>
    <row r="186" customFormat="false" ht="13.9" hidden="false" customHeight="true" outlineLevel="1" collapsed="false">
      <c r="A186" s="82"/>
      <c r="B186" s="83"/>
      <c r="C186" s="82"/>
      <c r="D186" s="23"/>
      <c r="E186" s="82"/>
      <c r="F186" s="82" t="s">
        <v>407</v>
      </c>
      <c r="G186" s="32" t="n">
        <f aca="false">SUMIF($B$8:$B$143,"23N",$Q$8:$Q$143)</f>
        <v>28543</v>
      </c>
      <c r="H186" s="32" t="n">
        <f aca="false">SUMIF($O$8:$O$143,"23Nrbase",$Q$8:$Q$143)</f>
        <v>21022</v>
      </c>
      <c r="I186" s="32" t="n">
        <f aca="false">SUMIF($O$8:$O$143,"23Nrinc",$Q$8:$Q$143)</f>
        <v>0</v>
      </c>
      <c r="J186" s="32" t="n">
        <f aca="false">SUMIF($O$8:$O$143,"23NWbase",$Q$8:$Q$143)</f>
        <v>7521</v>
      </c>
      <c r="K186" s="32" t="n">
        <f aca="false">SUMIF($O$8:$O$143,"23NWinc",$Q$8:$Q$143)</f>
        <v>0</v>
      </c>
      <c r="L186" s="82"/>
      <c r="M186" s="82"/>
      <c r="N186" s="82"/>
      <c r="O186" s="82"/>
      <c r="P186" s="82"/>
      <c r="Q186" s="32"/>
      <c r="R186" s="32"/>
      <c r="S186" s="32"/>
      <c r="T186" s="88"/>
      <c r="U186" s="88"/>
      <c r="V186" s="89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32"/>
      <c r="BE186" s="82"/>
      <c r="BF186" s="82"/>
      <c r="BG186" s="82"/>
      <c r="BH186" s="82"/>
      <c r="BI186" s="82"/>
      <c r="BJ186" s="82"/>
      <c r="BK186" s="82"/>
      <c r="BL186" s="82"/>
      <c r="BM186" s="90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  <c r="EE186" s="82"/>
      <c r="EF186" s="82"/>
      <c r="EG186" s="82"/>
      <c r="EH186" s="82"/>
      <c r="EI186" s="82"/>
      <c r="EJ186" s="82"/>
      <c r="EK186" s="82"/>
      <c r="EL186" s="82"/>
      <c r="EM186" s="82"/>
      <c r="EN186" s="82"/>
      <c r="EO186" s="82"/>
      <c r="EP186" s="82"/>
      <c r="EQ186" s="82"/>
      <c r="ER186" s="82"/>
      <c r="ES186" s="82"/>
      <c r="ET186" s="82"/>
      <c r="EU186" s="82"/>
      <c r="EV186" s="82"/>
      <c r="EW186" s="82"/>
      <c r="EX186" s="82"/>
      <c r="EY186" s="82"/>
      <c r="EZ186" s="82"/>
      <c r="FA186" s="82"/>
      <c r="FB186" s="82"/>
      <c r="FC186" s="82"/>
      <c r="FD186" s="82"/>
      <c r="FE186" s="82"/>
      <c r="FF186" s="82"/>
      <c r="FG186" s="82"/>
      <c r="FH186" s="82"/>
      <c r="FI186" s="82"/>
      <c r="FJ186" s="82"/>
      <c r="FK186" s="82"/>
      <c r="FL186" s="82"/>
      <c r="FM186" s="82"/>
      <c r="FN186" s="82"/>
      <c r="FO186" s="82"/>
      <c r="FP186" s="82"/>
      <c r="FQ186" s="82"/>
      <c r="FR186" s="82"/>
      <c r="FS186" s="82"/>
      <c r="FT186" s="82"/>
      <c r="FU186" s="82"/>
      <c r="FV186" s="82"/>
      <c r="FW186" s="82"/>
      <c r="FX186" s="82"/>
      <c r="FY186" s="82"/>
      <c r="FZ186" s="82"/>
      <c r="GA186" s="82"/>
      <c r="GB186" s="82"/>
      <c r="GC186" s="82"/>
      <c r="GD186" s="82"/>
      <c r="GE186" s="82"/>
      <c r="GF186" s="82"/>
      <c r="GG186" s="82"/>
      <c r="GH186" s="82"/>
      <c r="GI186" s="82"/>
      <c r="GJ186" s="82"/>
      <c r="GK186" s="82"/>
      <c r="GL186" s="82"/>
      <c r="GM186" s="82"/>
      <c r="GN186" s="82"/>
      <c r="GO186" s="82"/>
      <c r="GP186" s="82"/>
      <c r="GQ186" s="82"/>
      <c r="GR186" s="82"/>
      <c r="GS186" s="82"/>
      <c r="GT186" s="82"/>
      <c r="GU186" s="82"/>
      <c r="GV186" s="82"/>
      <c r="GW186" s="82"/>
      <c r="GX186" s="82"/>
      <c r="GY186" s="82"/>
      <c r="GZ186" s="82"/>
      <c r="HA186" s="82"/>
      <c r="HB186" s="82"/>
      <c r="HC186" s="82"/>
      <c r="HD186" s="82"/>
      <c r="HE186" s="82"/>
      <c r="HF186" s="84"/>
      <c r="HG186" s="82"/>
      <c r="HH186" s="84"/>
      <c r="HI186" s="82"/>
      <c r="HJ186" s="82"/>
      <c r="HK186" s="82"/>
      <c r="HL186" s="82"/>
      <c r="HM186" s="82"/>
      <c r="HN186" s="82"/>
      <c r="HO186" s="82"/>
      <c r="HP186" s="82"/>
      <c r="HQ186" s="82"/>
      <c r="HR186" s="82"/>
      <c r="HS186" s="82"/>
      <c r="HT186" s="82"/>
      <c r="HU186" s="82"/>
      <c r="HV186" s="82"/>
      <c r="HW186" s="82"/>
      <c r="HX186" s="82"/>
      <c r="HY186" s="82"/>
      <c r="HZ186" s="82"/>
      <c r="IA186" s="82"/>
      <c r="IB186" s="82"/>
      <c r="IC186" s="82"/>
      <c r="ID186" s="82"/>
      <c r="IE186" s="82"/>
      <c r="IF186" s="82"/>
      <c r="IG186" s="82"/>
      <c r="IH186" s="82"/>
      <c r="II186" s="82"/>
      <c r="IJ186" s="82"/>
      <c r="IK186" s="82"/>
      <c r="IL186" s="82"/>
      <c r="IM186" s="82"/>
      <c r="IN186" s="82"/>
      <c r="IO186" s="82"/>
      <c r="IP186" s="82"/>
      <c r="IQ186" s="82"/>
      <c r="IR186" s="82"/>
      <c r="IS186" s="82"/>
      <c r="IT186" s="82"/>
      <c r="IU186" s="82"/>
      <c r="IV186" s="82"/>
      <c r="IW186" s="82"/>
    </row>
    <row r="187" customFormat="false" ht="13.9" hidden="false" customHeight="true" outlineLevel="1" collapsed="false">
      <c r="A187" s="82"/>
      <c r="B187" s="83"/>
      <c r="C187" s="82"/>
      <c r="D187" s="23"/>
      <c r="E187" s="82"/>
      <c r="F187" s="82" t="s">
        <v>408</v>
      </c>
      <c r="G187" s="32" t="n">
        <f aca="false">SUMIF($B$8:$B$143,18,$Q$8:$Q$143)</f>
        <v>527</v>
      </c>
      <c r="H187" s="32" t="n">
        <f aca="false">SUMIF($O$8:$O$143,"18rbase",$Q$8:$Q$143)</f>
        <v>307</v>
      </c>
      <c r="I187" s="32" t="n">
        <f aca="false">SUMIF($O$8:$O$143,"18rinc",$Q$8:$Q$143)</f>
        <v>0</v>
      </c>
      <c r="J187" s="32" t="n">
        <f aca="false">SUMIF($O$8:$O$143,"18Wbase",$Q$8:$Q$143)</f>
        <v>220</v>
      </c>
      <c r="K187" s="32" t="n">
        <f aca="false">SUMIF($O$8:$O$143,"18Winc",$Q$8:$Q$143)</f>
        <v>0</v>
      </c>
      <c r="L187" s="82"/>
      <c r="M187" s="82"/>
      <c r="N187" s="203"/>
      <c r="O187" s="203"/>
      <c r="P187" s="32"/>
      <c r="Q187" s="204" t="s">
        <v>64</v>
      </c>
      <c r="R187" s="205" t="s">
        <v>409</v>
      </c>
      <c r="S187" s="206" t="s">
        <v>410</v>
      </c>
      <c r="T187" s="88"/>
      <c r="U187" s="88"/>
      <c r="V187" s="89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32"/>
      <c r="BE187" s="82"/>
      <c r="BF187" s="82"/>
      <c r="BG187" s="82"/>
      <c r="BH187" s="82"/>
      <c r="BI187" s="82"/>
      <c r="BJ187" s="82"/>
      <c r="BK187" s="82"/>
      <c r="BL187" s="82"/>
      <c r="BM187" s="90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4"/>
      <c r="HG187" s="82"/>
      <c r="HH187" s="84"/>
      <c r="HI187" s="82"/>
      <c r="HJ187" s="82"/>
      <c r="HK187" s="82"/>
      <c r="HL187" s="82"/>
      <c r="HM187" s="82"/>
      <c r="HN187" s="82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2"/>
      <c r="IN187" s="82"/>
      <c r="IO187" s="82"/>
      <c r="IP187" s="82"/>
      <c r="IQ187" s="82"/>
      <c r="IR187" s="82"/>
      <c r="IS187" s="82"/>
      <c r="IT187" s="82"/>
      <c r="IU187" s="82"/>
      <c r="IV187" s="82"/>
      <c r="IW187" s="82"/>
    </row>
    <row r="188" customFormat="false" ht="13.9" hidden="false" customHeight="true" outlineLevel="1" collapsed="false">
      <c r="A188" s="82"/>
      <c r="B188" s="83"/>
      <c r="C188" s="82"/>
      <c r="D188" s="23"/>
      <c r="E188" s="82"/>
      <c r="F188" s="82" t="s">
        <v>229</v>
      </c>
      <c r="G188" s="32" t="n">
        <f aca="false">SUMIF($B$8:$B$143,73,$Q$8:$Q$143)</f>
        <v>73</v>
      </c>
      <c r="H188" s="32" t="n">
        <f aca="false">SUMIF($O$8:$O$143,"73rbase",$Q$8:$Q$143)</f>
        <v>73</v>
      </c>
      <c r="I188" s="32" t="n">
        <f aca="false">SUMIF($O$8:$O$143,"73rinc",$Q$8:$Q$143)</f>
        <v>0</v>
      </c>
      <c r="J188" s="32" t="n">
        <f aca="false">SUMIF($O$8:$O$143,"73Wbase",$Q$8:$Q$143)</f>
        <v>0</v>
      </c>
      <c r="K188" s="32" t="n">
        <f aca="false">SUMIF($O$8:$O$143,"73Winc",$Q$8:$Q$143)</f>
        <v>0</v>
      </c>
      <c r="L188" s="82"/>
      <c r="M188" s="203" t="s">
        <v>411</v>
      </c>
      <c r="N188" s="32"/>
      <c r="O188" s="32"/>
      <c r="P188" s="32"/>
      <c r="Q188" s="207" t="n">
        <v>37147</v>
      </c>
      <c r="R188" s="32" t="n">
        <f aca="false">SUMIF($T$8:$T$143,37147,$Q$8:$Q$143)</f>
        <v>251627.75862069</v>
      </c>
      <c r="S188" s="32" t="n">
        <f aca="false">+R188/$Q$193</f>
        <v>257067.302746812</v>
      </c>
      <c r="T188" s="88"/>
      <c r="U188" s="88"/>
      <c r="V188" s="89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32"/>
      <c r="BE188" s="82"/>
      <c r="BF188" s="82"/>
      <c r="BG188" s="82"/>
      <c r="BH188" s="82"/>
      <c r="BI188" s="82"/>
      <c r="BJ188" s="82"/>
      <c r="BK188" s="82"/>
      <c r="BL188" s="82"/>
      <c r="BM188" s="90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  <c r="EE188" s="82"/>
      <c r="EF188" s="82"/>
      <c r="EG188" s="82"/>
      <c r="EH188" s="82"/>
      <c r="EI188" s="82"/>
      <c r="EJ188" s="82"/>
      <c r="EK188" s="82"/>
      <c r="EL188" s="82"/>
      <c r="EM188" s="82"/>
      <c r="EN188" s="82"/>
      <c r="EO188" s="82"/>
      <c r="EP188" s="82"/>
      <c r="EQ188" s="82"/>
      <c r="ER188" s="82"/>
      <c r="ES188" s="82"/>
      <c r="ET188" s="82"/>
      <c r="EU188" s="82"/>
      <c r="EV188" s="82"/>
      <c r="EW188" s="82"/>
      <c r="EX188" s="82"/>
      <c r="EY188" s="82"/>
      <c r="EZ188" s="82"/>
      <c r="FA188" s="82"/>
      <c r="FB188" s="82"/>
      <c r="FC188" s="82"/>
      <c r="FD188" s="82"/>
      <c r="FE188" s="82"/>
      <c r="FF188" s="82"/>
      <c r="FG188" s="82"/>
      <c r="FH188" s="82"/>
      <c r="FI188" s="82"/>
      <c r="FJ188" s="82"/>
      <c r="FK188" s="82"/>
      <c r="FL188" s="82"/>
      <c r="FM188" s="82"/>
      <c r="FN188" s="82"/>
      <c r="FO188" s="82"/>
      <c r="FP188" s="82"/>
      <c r="FQ188" s="82"/>
      <c r="FR188" s="82"/>
      <c r="FS188" s="82"/>
      <c r="FT188" s="82"/>
      <c r="FU188" s="82"/>
      <c r="FV188" s="82"/>
      <c r="FW188" s="82"/>
      <c r="FX188" s="82"/>
      <c r="FY188" s="82"/>
      <c r="FZ188" s="82"/>
      <c r="GA188" s="82"/>
      <c r="GB188" s="82"/>
      <c r="GC188" s="82"/>
      <c r="GD188" s="82"/>
      <c r="GE188" s="82"/>
      <c r="GF188" s="82"/>
      <c r="GG188" s="82"/>
      <c r="GH188" s="82"/>
      <c r="GI188" s="82"/>
      <c r="GJ188" s="82"/>
      <c r="GK188" s="82"/>
      <c r="GL188" s="82"/>
      <c r="GM188" s="82"/>
      <c r="GN188" s="82"/>
      <c r="GO188" s="82"/>
      <c r="GP188" s="82"/>
      <c r="GQ188" s="82"/>
      <c r="GR188" s="82"/>
      <c r="GS188" s="82"/>
      <c r="GT188" s="82"/>
      <c r="GU188" s="82"/>
      <c r="GV188" s="82"/>
      <c r="GW188" s="82"/>
      <c r="GX188" s="82"/>
      <c r="GY188" s="82"/>
      <c r="GZ188" s="82"/>
      <c r="HA188" s="82"/>
      <c r="HB188" s="82"/>
      <c r="HC188" s="82"/>
      <c r="HD188" s="82"/>
      <c r="HE188" s="82"/>
      <c r="HF188" s="84"/>
      <c r="HG188" s="82"/>
      <c r="HH188" s="84"/>
      <c r="HI188" s="82"/>
      <c r="HJ188" s="82"/>
      <c r="HK188" s="82"/>
      <c r="HL188" s="82"/>
      <c r="HM188" s="82"/>
      <c r="HN188" s="82"/>
      <c r="HO188" s="82"/>
      <c r="HP188" s="82"/>
      <c r="HQ188" s="82"/>
      <c r="HR188" s="82"/>
      <c r="HS188" s="82"/>
      <c r="HT188" s="82"/>
      <c r="HU188" s="82"/>
      <c r="HV188" s="82"/>
      <c r="HW188" s="82"/>
      <c r="HX188" s="82"/>
      <c r="HY188" s="82"/>
      <c r="HZ188" s="82"/>
      <c r="IA188" s="82"/>
      <c r="IB188" s="82"/>
      <c r="IC188" s="82"/>
      <c r="ID188" s="82"/>
      <c r="IE188" s="82"/>
      <c r="IF188" s="82"/>
      <c r="IG188" s="82"/>
      <c r="IH188" s="82"/>
      <c r="II188" s="82"/>
      <c r="IJ188" s="82"/>
      <c r="IK188" s="82"/>
      <c r="IL188" s="82"/>
      <c r="IM188" s="82"/>
      <c r="IN188" s="82"/>
      <c r="IO188" s="82"/>
      <c r="IP188" s="82"/>
      <c r="IQ188" s="82"/>
      <c r="IR188" s="82"/>
      <c r="IS188" s="82"/>
      <c r="IT188" s="82"/>
      <c r="IU188" s="82"/>
      <c r="IV188" s="82"/>
      <c r="IW188" s="82"/>
    </row>
    <row r="189" customFormat="false" ht="13.9" hidden="false" customHeight="true" outlineLevel="1" collapsed="false">
      <c r="A189" s="82"/>
      <c r="B189" s="83"/>
      <c r="C189" s="82"/>
      <c r="D189" s="23"/>
      <c r="E189" s="82"/>
      <c r="F189" s="82" t="s">
        <v>17</v>
      </c>
      <c r="G189" s="32" t="n">
        <f aca="false">SUMIF($B$8:$B$143,23,$Q$8:$Q$143)</f>
        <v>115720</v>
      </c>
      <c r="H189" s="32" t="n">
        <f aca="false">SUMIF($O$8:$O$143,"23rbase",$Q$8:$Q$143)</f>
        <v>94031</v>
      </c>
      <c r="I189" s="32" t="n">
        <f aca="false">SUMIF($O$8:$O$143,"23rinc",$Q$8:$Q$143)</f>
        <v>0</v>
      </c>
      <c r="J189" s="32" t="n">
        <f aca="false">SUMIF($O$8:$O$143,"23Wbase",$Q$8:$Q$143)</f>
        <v>19471</v>
      </c>
      <c r="K189" s="32" t="n">
        <f aca="false">SUMIF($O$8:$O$143,"23Winc",$Q$8:$Q$143)</f>
        <v>0</v>
      </c>
      <c r="L189" s="82"/>
      <c r="M189" s="32" t="s">
        <v>412</v>
      </c>
      <c r="N189" s="32"/>
      <c r="O189" s="32"/>
      <c r="P189" s="32"/>
      <c r="Q189" s="207" t="n">
        <v>39999</v>
      </c>
      <c r="R189" s="32" t="n">
        <f aca="false">SUMIF($T$8:$T$143,39999,$Q$8:$Q$143)</f>
        <v>2731.44827586207</v>
      </c>
      <c r="S189" s="32" t="n">
        <f aca="false">+R189/$Q$193</f>
        <v>2790.49515330602</v>
      </c>
      <c r="T189" s="88"/>
      <c r="U189" s="88"/>
      <c r="V189" s="89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32"/>
      <c r="BE189" s="82"/>
      <c r="BF189" s="82"/>
      <c r="BG189" s="82"/>
      <c r="BH189" s="82"/>
      <c r="BI189" s="82"/>
      <c r="BJ189" s="82"/>
      <c r="BK189" s="82"/>
      <c r="BL189" s="82"/>
      <c r="BM189" s="90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  <c r="EE189" s="82"/>
      <c r="EF189" s="82"/>
      <c r="EG189" s="82"/>
      <c r="EH189" s="82"/>
      <c r="EI189" s="82"/>
      <c r="EJ189" s="82"/>
      <c r="EK189" s="82"/>
      <c r="EL189" s="82"/>
      <c r="EM189" s="82"/>
      <c r="EN189" s="82"/>
      <c r="EO189" s="82"/>
      <c r="EP189" s="82"/>
      <c r="EQ189" s="82"/>
      <c r="ER189" s="82"/>
      <c r="ES189" s="82"/>
      <c r="ET189" s="82"/>
      <c r="EU189" s="82"/>
      <c r="EV189" s="82"/>
      <c r="EW189" s="82"/>
      <c r="EX189" s="82"/>
      <c r="EY189" s="82"/>
      <c r="EZ189" s="82"/>
      <c r="FA189" s="82"/>
      <c r="FB189" s="82"/>
      <c r="FC189" s="82"/>
      <c r="FD189" s="82"/>
      <c r="FE189" s="82"/>
      <c r="FF189" s="82"/>
      <c r="FG189" s="82"/>
      <c r="FH189" s="82"/>
      <c r="FI189" s="82"/>
      <c r="FJ189" s="82"/>
      <c r="FK189" s="82"/>
      <c r="FL189" s="82"/>
      <c r="FM189" s="82"/>
      <c r="FN189" s="82"/>
      <c r="FO189" s="82"/>
      <c r="FP189" s="82"/>
      <c r="FQ189" s="82"/>
      <c r="FR189" s="82"/>
      <c r="FS189" s="82"/>
      <c r="FT189" s="82"/>
      <c r="FU189" s="82"/>
      <c r="FV189" s="82"/>
      <c r="FW189" s="82"/>
      <c r="FX189" s="82"/>
      <c r="FY189" s="82"/>
      <c r="FZ189" s="82"/>
      <c r="GA189" s="82"/>
      <c r="GB189" s="82"/>
      <c r="GC189" s="82"/>
      <c r="GD189" s="82"/>
      <c r="GE189" s="82"/>
      <c r="GF189" s="82"/>
      <c r="GG189" s="82"/>
      <c r="GH189" s="82"/>
      <c r="GI189" s="82"/>
      <c r="GJ189" s="82"/>
      <c r="GK189" s="82"/>
      <c r="GL189" s="82"/>
      <c r="GM189" s="82"/>
      <c r="GN189" s="82"/>
      <c r="GO189" s="82"/>
      <c r="GP189" s="82"/>
      <c r="GQ189" s="82"/>
      <c r="GR189" s="82"/>
      <c r="GS189" s="82"/>
      <c r="GT189" s="82"/>
      <c r="GU189" s="82"/>
      <c r="GV189" s="82"/>
      <c r="GW189" s="82"/>
      <c r="GX189" s="82"/>
      <c r="GY189" s="82"/>
      <c r="GZ189" s="82"/>
      <c r="HA189" s="82"/>
      <c r="HB189" s="82"/>
      <c r="HC189" s="82"/>
      <c r="HD189" s="82"/>
      <c r="HE189" s="82"/>
      <c r="HF189" s="84"/>
      <c r="HG189" s="82"/>
      <c r="HH189" s="84"/>
      <c r="HI189" s="82"/>
      <c r="HJ189" s="82"/>
      <c r="HK189" s="82"/>
      <c r="HL189" s="82"/>
      <c r="HM189" s="82"/>
      <c r="HN189" s="82"/>
      <c r="HO189" s="82"/>
      <c r="HP189" s="82"/>
      <c r="HQ189" s="82"/>
      <c r="HR189" s="82"/>
      <c r="HS189" s="82"/>
      <c r="HT189" s="82"/>
      <c r="HU189" s="82"/>
      <c r="HV189" s="82"/>
      <c r="HW189" s="82"/>
      <c r="HX189" s="82"/>
      <c r="HY189" s="82"/>
      <c r="HZ189" s="82"/>
      <c r="IA189" s="82"/>
      <c r="IB189" s="82"/>
      <c r="IC189" s="82"/>
      <c r="ID189" s="82"/>
      <c r="IE189" s="82"/>
      <c r="IF189" s="82"/>
      <c r="IG189" s="82"/>
      <c r="IH189" s="82"/>
      <c r="II189" s="82"/>
      <c r="IJ189" s="82"/>
      <c r="IK189" s="82"/>
      <c r="IL189" s="82"/>
      <c r="IM189" s="82"/>
      <c r="IN189" s="82"/>
      <c r="IO189" s="82"/>
      <c r="IP189" s="82"/>
      <c r="IQ189" s="82"/>
      <c r="IR189" s="82"/>
      <c r="IS189" s="82"/>
      <c r="IT189" s="82"/>
      <c r="IU189" s="82"/>
      <c r="IV189" s="82"/>
      <c r="IW189" s="82"/>
    </row>
    <row r="190" customFormat="false" ht="13.9" hidden="false" customHeight="true" outlineLevel="1" collapsed="false">
      <c r="A190" s="82"/>
      <c r="B190" s="83"/>
      <c r="C190" s="82"/>
      <c r="D190" s="23"/>
      <c r="E190" s="82"/>
      <c r="F190" s="82" t="s">
        <v>413</v>
      </c>
      <c r="G190" s="32" t="n">
        <f aca="false">SUMIF($B$8:$B$143,"732999",$Q$8:$Q$143)</f>
        <v>2036</v>
      </c>
      <c r="H190" s="32" t="n">
        <f aca="false">SUMIF($O$8:$O$143,"732999rbase",$Q$8:$Q$143)</f>
        <v>0</v>
      </c>
      <c r="I190" s="32" t="n">
        <f aca="false">SUMIF($O$8:$O$143,"732999rinc",$Q$8:$Q$143)</f>
        <v>0</v>
      </c>
      <c r="J190" s="32" t="n">
        <f aca="false">SUMIF($O$8:$O$143,"732999Wbase",$Q$8:$Q$143)</f>
        <v>2036</v>
      </c>
      <c r="K190" s="32" t="n">
        <f aca="false">SUMIF($O$8:$O$143,"732999Winc",$Q$8:$Q$143)</f>
        <v>0</v>
      </c>
      <c r="L190" s="82"/>
      <c r="M190" s="32" t="s">
        <v>414</v>
      </c>
      <c r="N190" s="32"/>
      <c r="O190" s="32"/>
      <c r="P190" s="32"/>
      <c r="Q190" s="137" t="s">
        <v>415</v>
      </c>
      <c r="R190" s="208" t="n">
        <f aca="false">SUMIF($T$8:$T$143,"A03",$Q$8:$Q$143)</f>
        <v>0</v>
      </c>
      <c r="S190" s="208" t="n">
        <f aca="false">+R190/$Q$193</f>
        <v>0</v>
      </c>
      <c r="T190" s="88"/>
      <c r="U190" s="88"/>
      <c r="V190" s="89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32"/>
      <c r="BE190" s="82"/>
      <c r="BF190" s="82"/>
      <c r="BG190" s="82"/>
      <c r="BH190" s="82"/>
      <c r="BI190" s="82"/>
      <c r="BJ190" s="82"/>
      <c r="BK190" s="82"/>
      <c r="BL190" s="82"/>
      <c r="BM190" s="90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  <c r="CH190" s="82"/>
      <c r="CI190" s="82"/>
      <c r="CJ190" s="82"/>
      <c r="CK190" s="82"/>
      <c r="CL190" s="82"/>
      <c r="CM190" s="82"/>
      <c r="CN190" s="82"/>
      <c r="CO190" s="82"/>
      <c r="CP190" s="82"/>
      <c r="CQ190" s="82"/>
      <c r="CR190" s="82"/>
      <c r="CS190" s="82"/>
      <c r="CT190" s="82"/>
      <c r="CU190" s="82"/>
      <c r="CV190" s="82"/>
      <c r="CW190" s="82"/>
      <c r="CX190" s="82"/>
      <c r="CY190" s="82"/>
      <c r="CZ190" s="82"/>
      <c r="DA190" s="82"/>
      <c r="DB190" s="82"/>
      <c r="DC190" s="82"/>
      <c r="DD190" s="82"/>
      <c r="DE190" s="82"/>
      <c r="DF190" s="82"/>
      <c r="DG190" s="82"/>
      <c r="DH190" s="82"/>
      <c r="DI190" s="82"/>
      <c r="DJ190" s="82"/>
      <c r="DK190" s="82"/>
      <c r="DL190" s="82"/>
      <c r="DM190" s="82"/>
      <c r="DN190" s="82"/>
      <c r="DO190" s="82"/>
      <c r="DP190" s="82"/>
      <c r="DQ190" s="82"/>
      <c r="DR190" s="82"/>
      <c r="DS190" s="82"/>
      <c r="DT190" s="82"/>
      <c r="DU190" s="82"/>
      <c r="DV190" s="82"/>
      <c r="DW190" s="82"/>
      <c r="DX190" s="82"/>
      <c r="DY190" s="82"/>
      <c r="DZ190" s="82"/>
      <c r="EA190" s="82"/>
      <c r="EB190" s="82"/>
      <c r="EC190" s="82"/>
      <c r="ED190" s="82"/>
      <c r="EE190" s="82"/>
      <c r="EF190" s="82"/>
      <c r="EG190" s="82"/>
      <c r="EH190" s="82"/>
      <c r="EI190" s="82"/>
      <c r="EJ190" s="82"/>
      <c r="EK190" s="82"/>
      <c r="EL190" s="82"/>
      <c r="EM190" s="82"/>
      <c r="EN190" s="82"/>
      <c r="EO190" s="82"/>
      <c r="EP190" s="82"/>
      <c r="EQ190" s="82"/>
      <c r="ER190" s="82"/>
      <c r="ES190" s="82"/>
      <c r="ET190" s="82"/>
      <c r="EU190" s="82"/>
      <c r="EV190" s="82"/>
      <c r="EW190" s="82"/>
      <c r="EX190" s="82"/>
      <c r="EY190" s="82"/>
      <c r="EZ190" s="82"/>
      <c r="FA190" s="82"/>
      <c r="FB190" s="82"/>
      <c r="FC190" s="82"/>
      <c r="FD190" s="82"/>
      <c r="FE190" s="82"/>
      <c r="FF190" s="82"/>
      <c r="FG190" s="82"/>
      <c r="FH190" s="82"/>
      <c r="FI190" s="82"/>
      <c r="FJ190" s="82"/>
      <c r="FK190" s="82"/>
      <c r="FL190" s="82"/>
      <c r="FM190" s="82"/>
      <c r="FN190" s="82"/>
      <c r="FO190" s="82"/>
      <c r="FP190" s="82"/>
      <c r="FQ190" s="82"/>
      <c r="FR190" s="82"/>
      <c r="FS190" s="82"/>
      <c r="FT190" s="82"/>
      <c r="FU190" s="82"/>
      <c r="FV190" s="82"/>
      <c r="FW190" s="82"/>
      <c r="FX190" s="82"/>
      <c r="FY190" s="82"/>
      <c r="FZ190" s="82"/>
      <c r="GA190" s="82"/>
      <c r="GB190" s="82"/>
      <c r="GC190" s="82"/>
      <c r="GD190" s="82"/>
      <c r="GE190" s="82"/>
      <c r="GF190" s="82"/>
      <c r="GG190" s="82"/>
      <c r="GH190" s="82"/>
      <c r="GI190" s="82"/>
      <c r="GJ190" s="82"/>
      <c r="GK190" s="82"/>
      <c r="GL190" s="82"/>
      <c r="GM190" s="82"/>
      <c r="GN190" s="82"/>
      <c r="GO190" s="82"/>
      <c r="GP190" s="82"/>
      <c r="GQ190" s="82"/>
      <c r="GR190" s="82"/>
      <c r="GS190" s="82"/>
      <c r="GT190" s="82"/>
      <c r="GU190" s="82"/>
      <c r="GV190" s="82"/>
      <c r="GW190" s="82"/>
      <c r="GX190" s="82"/>
      <c r="GY190" s="82"/>
      <c r="GZ190" s="82"/>
      <c r="HA190" s="82"/>
      <c r="HB190" s="82"/>
      <c r="HC190" s="82"/>
      <c r="HD190" s="82"/>
      <c r="HE190" s="82"/>
      <c r="HF190" s="84"/>
      <c r="HG190" s="82"/>
      <c r="HH190" s="84"/>
      <c r="HI190" s="82"/>
      <c r="HJ190" s="82"/>
      <c r="HK190" s="82"/>
      <c r="HL190" s="82"/>
      <c r="HM190" s="82"/>
      <c r="HN190" s="82"/>
      <c r="HO190" s="82"/>
      <c r="HP190" s="82"/>
      <c r="HQ190" s="82"/>
      <c r="HR190" s="82"/>
      <c r="HS190" s="82"/>
      <c r="HT190" s="82"/>
      <c r="HU190" s="82"/>
      <c r="HV190" s="82"/>
      <c r="HW190" s="82"/>
      <c r="HX190" s="82"/>
      <c r="HY190" s="82"/>
      <c r="HZ190" s="82"/>
      <c r="IA190" s="82"/>
      <c r="IB190" s="82"/>
      <c r="IC190" s="82"/>
      <c r="ID190" s="82"/>
      <c r="IE190" s="82"/>
      <c r="IF190" s="82"/>
      <c r="IG190" s="82"/>
      <c r="IH190" s="82"/>
      <c r="II190" s="82"/>
      <c r="IJ190" s="82"/>
      <c r="IK190" s="82"/>
      <c r="IL190" s="82"/>
      <c r="IM190" s="82"/>
      <c r="IN190" s="82"/>
      <c r="IO190" s="82"/>
      <c r="IP190" s="82"/>
      <c r="IQ190" s="82"/>
      <c r="IR190" s="82"/>
      <c r="IS190" s="82"/>
      <c r="IT190" s="82"/>
      <c r="IU190" s="82"/>
      <c r="IV190" s="82"/>
      <c r="IW190" s="82"/>
    </row>
    <row r="191" customFormat="false" ht="13.9" hidden="false" customHeight="true" outlineLevel="1" collapsed="false">
      <c r="A191" s="82"/>
      <c r="B191" s="83"/>
      <c r="C191" s="82"/>
      <c r="D191" s="23"/>
      <c r="E191" s="82"/>
      <c r="F191" s="82" t="s">
        <v>267</v>
      </c>
      <c r="G191" s="32" t="n">
        <f aca="false">SUMIF($B$8:$B$143,80,$Q$8:$Q$143)</f>
        <v>240</v>
      </c>
      <c r="H191" s="32" t="n">
        <f aca="false">SUMIF($O$8:$O$143,"80rbase",$Q$8:$Q$143)</f>
        <v>240</v>
      </c>
      <c r="I191" s="32" t="n">
        <f aca="false">SUMIF($O$8:$O$143,"80rinc",$Q$8:$Q$143)</f>
        <v>0</v>
      </c>
      <c r="J191" s="32" t="n">
        <f aca="false">SUMIF($O$8:$O$143,"80Wbase",$Q$8:$Q$143)</f>
        <v>0</v>
      </c>
      <c r="K191" s="32" t="n">
        <f aca="false">SUMIF($O$8:$O$143,"80Winc",$Q$8:$Q$143)</f>
        <v>0</v>
      </c>
      <c r="L191" s="82"/>
      <c r="M191" s="32" t="s">
        <v>416</v>
      </c>
      <c r="N191" s="32"/>
      <c r="O191" s="32"/>
      <c r="P191" s="32"/>
      <c r="Q191" s="137"/>
      <c r="R191" s="24" t="n">
        <f aca="false">SUM(R188:R190)</f>
        <v>254359.206896552</v>
      </c>
      <c r="S191" s="24" t="n">
        <f aca="false">SUM(S188:S190)</f>
        <v>259857.797900118</v>
      </c>
      <c r="T191" s="209" t="s">
        <v>417</v>
      </c>
      <c r="U191" s="209"/>
      <c r="V191" s="210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32"/>
      <c r="BE191" s="82"/>
      <c r="BF191" s="82"/>
      <c r="BG191" s="82"/>
      <c r="BH191" s="82"/>
      <c r="BI191" s="82"/>
      <c r="BJ191" s="82"/>
      <c r="BK191" s="82"/>
      <c r="BL191" s="82"/>
      <c r="BM191" s="90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  <c r="EE191" s="82"/>
      <c r="EF191" s="82"/>
      <c r="EG191" s="82"/>
      <c r="EH191" s="82"/>
      <c r="EI191" s="82"/>
      <c r="EJ191" s="82"/>
      <c r="EK191" s="82"/>
      <c r="EL191" s="82"/>
      <c r="EM191" s="82"/>
      <c r="EN191" s="82"/>
      <c r="EO191" s="82"/>
      <c r="EP191" s="82"/>
      <c r="EQ191" s="82"/>
      <c r="ER191" s="82"/>
      <c r="ES191" s="82"/>
      <c r="ET191" s="82"/>
      <c r="EU191" s="82"/>
      <c r="EV191" s="82"/>
      <c r="EW191" s="82"/>
      <c r="EX191" s="82"/>
      <c r="EY191" s="82"/>
      <c r="EZ191" s="82"/>
      <c r="FA191" s="82"/>
      <c r="FB191" s="82"/>
      <c r="FC191" s="82"/>
      <c r="FD191" s="82"/>
      <c r="FE191" s="82"/>
      <c r="FF191" s="82"/>
      <c r="FG191" s="82"/>
      <c r="FH191" s="82"/>
      <c r="FI191" s="82"/>
      <c r="FJ191" s="82"/>
      <c r="FK191" s="82"/>
      <c r="FL191" s="82"/>
      <c r="FM191" s="82"/>
      <c r="FN191" s="82"/>
      <c r="FO191" s="82"/>
      <c r="FP191" s="82"/>
      <c r="FQ191" s="82"/>
      <c r="FR191" s="82"/>
      <c r="FS191" s="82"/>
      <c r="FT191" s="82"/>
      <c r="FU191" s="82"/>
      <c r="FV191" s="82"/>
      <c r="FW191" s="82"/>
      <c r="FX191" s="82"/>
      <c r="FY191" s="82"/>
      <c r="FZ191" s="82"/>
      <c r="GA191" s="82"/>
      <c r="GB191" s="82"/>
      <c r="GC191" s="82"/>
      <c r="GD191" s="82"/>
      <c r="GE191" s="82"/>
      <c r="GF191" s="82"/>
      <c r="GG191" s="82"/>
      <c r="GH191" s="82"/>
      <c r="GI191" s="82"/>
      <c r="GJ191" s="82"/>
      <c r="GK191" s="82"/>
      <c r="GL191" s="82"/>
      <c r="GM191" s="82"/>
      <c r="GN191" s="82"/>
      <c r="GO191" s="82"/>
      <c r="GP191" s="82"/>
      <c r="GQ191" s="82"/>
      <c r="GR191" s="82"/>
      <c r="GS191" s="82"/>
      <c r="GT191" s="82"/>
      <c r="GU191" s="82"/>
      <c r="GV191" s="82"/>
      <c r="GW191" s="82"/>
      <c r="GX191" s="82"/>
      <c r="GY191" s="82"/>
      <c r="GZ191" s="82"/>
      <c r="HA191" s="82"/>
      <c r="HB191" s="82"/>
      <c r="HC191" s="82"/>
      <c r="HD191" s="82"/>
      <c r="HE191" s="82"/>
      <c r="HF191" s="84"/>
      <c r="HG191" s="82"/>
      <c r="HH191" s="84"/>
      <c r="HI191" s="82"/>
      <c r="HJ191" s="82"/>
      <c r="HK191" s="82"/>
      <c r="HL191" s="82"/>
      <c r="HM191" s="82"/>
      <c r="HN191" s="82"/>
      <c r="HO191" s="82"/>
      <c r="HP191" s="82"/>
      <c r="HQ191" s="82"/>
      <c r="HR191" s="82"/>
      <c r="HS191" s="82"/>
      <c r="HT191" s="82"/>
      <c r="HU191" s="82"/>
      <c r="HV191" s="82"/>
      <c r="HW191" s="82"/>
      <c r="HX191" s="82"/>
      <c r="HY191" s="82"/>
      <c r="HZ191" s="82"/>
      <c r="IA191" s="82"/>
      <c r="IB191" s="82"/>
      <c r="IC191" s="82"/>
      <c r="ID191" s="82"/>
      <c r="IE191" s="82"/>
      <c r="IF191" s="82"/>
      <c r="IG191" s="82"/>
      <c r="IH191" s="82"/>
      <c r="II191" s="82"/>
      <c r="IJ191" s="82"/>
      <c r="IK191" s="82"/>
      <c r="IL191" s="82"/>
      <c r="IM191" s="82"/>
      <c r="IN191" s="82"/>
      <c r="IO191" s="82"/>
      <c r="IP191" s="82"/>
      <c r="IQ191" s="82"/>
      <c r="IR191" s="82"/>
      <c r="IS191" s="82"/>
      <c r="IT191" s="82"/>
      <c r="IU191" s="82"/>
      <c r="IV191" s="82"/>
      <c r="IW191" s="82"/>
    </row>
    <row r="192" customFormat="false" ht="15.75" hidden="false" customHeight="false" outlineLevel="1" collapsed="false">
      <c r="A192" s="82"/>
      <c r="B192" s="83"/>
      <c r="C192" s="82"/>
      <c r="D192" s="23"/>
      <c r="E192" s="82"/>
      <c r="F192" s="82" t="s">
        <v>418</v>
      </c>
      <c r="G192" s="32" t="n">
        <f aca="false">SUMIF($B$8:$B$143,67,$Q$8:$Q$143)</f>
        <v>51</v>
      </c>
      <c r="H192" s="32" t="n">
        <f aca="false">SUMIF($O$8:$O$143,"67rbase",$Q$8:$Q$143)</f>
        <v>51</v>
      </c>
      <c r="I192" s="32" t="n">
        <f aca="false">SUMIF($O$8:$O$143,"67rinc",$Q$8:$Q$143)</f>
        <v>0</v>
      </c>
      <c r="J192" s="32" t="n">
        <f aca="false">SUMIF($O$8:$O$143,"67Wbase",$Q$8:$Q$143)</f>
        <v>0</v>
      </c>
      <c r="K192" s="32" t="n">
        <f aca="false">SUMIF($O$8:$O$143,"67Winc",$Q$8:$Q$143)</f>
        <v>0</v>
      </c>
      <c r="L192" s="82"/>
      <c r="M192" s="82"/>
      <c r="N192" s="82"/>
      <c r="O192" s="32"/>
      <c r="P192" s="32"/>
      <c r="Q192" s="82"/>
      <c r="R192" s="82"/>
      <c r="S192" s="82"/>
      <c r="T192" s="82"/>
      <c r="U192" s="88"/>
      <c r="V192" s="89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32"/>
      <c r="BE192" s="82"/>
      <c r="BF192" s="82"/>
      <c r="BG192" s="82"/>
      <c r="BH192" s="82"/>
      <c r="BI192" s="82"/>
      <c r="BJ192" s="82"/>
      <c r="BK192" s="82"/>
      <c r="BL192" s="82"/>
      <c r="BM192" s="90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  <c r="EE192" s="82"/>
      <c r="EF192" s="82"/>
      <c r="EG192" s="82"/>
      <c r="EH192" s="82"/>
      <c r="EI192" s="82"/>
      <c r="EJ192" s="82"/>
      <c r="EK192" s="82"/>
      <c r="EL192" s="82"/>
      <c r="EM192" s="82"/>
      <c r="EN192" s="82"/>
      <c r="EO192" s="82"/>
      <c r="EP192" s="82"/>
      <c r="EQ192" s="82"/>
      <c r="ER192" s="82"/>
      <c r="ES192" s="82"/>
      <c r="ET192" s="82"/>
      <c r="EU192" s="82"/>
      <c r="EV192" s="82"/>
      <c r="EW192" s="82"/>
      <c r="EX192" s="82"/>
      <c r="EY192" s="82"/>
      <c r="EZ192" s="82"/>
      <c r="FA192" s="82"/>
      <c r="FB192" s="82"/>
      <c r="FC192" s="82"/>
      <c r="FD192" s="82"/>
      <c r="FE192" s="82"/>
      <c r="FF192" s="82"/>
      <c r="FG192" s="82"/>
      <c r="FH192" s="82"/>
      <c r="FI192" s="82"/>
      <c r="FJ192" s="82"/>
      <c r="FK192" s="82"/>
      <c r="FL192" s="82"/>
      <c r="FM192" s="82"/>
      <c r="FN192" s="82"/>
      <c r="FO192" s="82"/>
      <c r="FP192" s="82"/>
      <c r="FQ192" s="82"/>
      <c r="FR192" s="82"/>
      <c r="FS192" s="82"/>
      <c r="FT192" s="82"/>
      <c r="FU192" s="82"/>
      <c r="FV192" s="82"/>
      <c r="FW192" s="82"/>
      <c r="FX192" s="82"/>
      <c r="FY192" s="82"/>
      <c r="FZ192" s="82"/>
      <c r="GA192" s="82"/>
      <c r="GB192" s="82"/>
      <c r="GC192" s="82"/>
      <c r="GD192" s="82"/>
      <c r="GE192" s="82"/>
      <c r="GF192" s="82"/>
      <c r="GG192" s="82"/>
      <c r="GH192" s="82"/>
      <c r="GI192" s="82"/>
      <c r="GJ192" s="82"/>
      <c r="GK192" s="82"/>
      <c r="GL192" s="82"/>
      <c r="GM192" s="82"/>
      <c r="GN192" s="82"/>
      <c r="GO192" s="82"/>
      <c r="GP192" s="82"/>
      <c r="GQ192" s="82"/>
      <c r="GR192" s="82"/>
      <c r="GS192" s="82"/>
      <c r="GT192" s="82"/>
      <c r="GU192" s="82"/>
      <c r="GV192" s="82"/>
      <c r="GW192" s="82"/>
      <c r="GX192" s="82"/>
      <c r="GY192" s="82"/>
      <c r="GZ192" s="82"/>
      <c r="HA192" s="82"/>
      <c r="HB192" s="82"/>
      <c r="HC192" s="82"/>
      <c r="HD192" s="82"/>
      <c r="HE192" s="82"/>
      <c r="HF192" s="84"/>
      <c r="HG192" s="82"/>
      <c r="HH192" s="84"/>
      <c r="HI192" s="82"/>
      <c r="HJ192" s="82"/>
      <c r="HK192" s="82"/>
      <c r="HL192" s="82"/>
      <c r="HM192" s="82"/>
      <c r="HN192" s="82"/>
      <c r="HO192" s="82"/>
      <c r="HP192" s="82"/>
      <c r="HQ192" s="82"/>
      <c r="HR192" s="82"/>
      <c r="HS192" s="82"/>
      <c r="HT192" s="82"/>
      <c r="HU192" s="82"/>
      <c r="HV192" s="82"/>
      <c r="HW192" s="82"/>
      <c r="HX192" s="82"/>
      <c r="HY192" s="82"/>
      <c r="HZ192" s="82"/>
      <c r="IA192" s="82"/>
      <c r="IB192" s="82"/>
      <c r="IC192" s="82"/>
      <c r="ID192" s="82"/>
      <c r="IE192" s="82"/>
      <c r="IF192" s="82"/>
      <c r="IG192" s="82"/>
      <c r="IH192" s="82"/>
      <c r="II192" s="82"/>
      <c r="IJ192" s="82"/>
      <c r="IK192" s="82"/>
      <c r="IL192" s="82"/>
      <c r="IM192" s="82"/>
      <c r="IN192" s="82"/>
      <c r="IO192" s="82"/>
      <c r="IP192" s="82"/>
      <c r="IQ192" s="82"/>
      <c r="IR192" s="82"/>
      <c r="IS192" s="82"/>
      <c r="IT192" s="82"/>
      <c r="IU192" s="82"/>
      <c r="IV192" s="82"/>
      <c r="IW192" s="82"/>
    </row>
    <row r="193" customFormat="false" ht="15.75" hidden="false" customHeight="false" outlineLevel="1" collapsed="false">
      <c r="A193" s="82"/>
      <c r="B193" s="83"/>
      <c r="C193" s="82"/>
      <c r="D193" s="23"/>
      <c r="E193" s="82"/>
      <c r="F193" s="82" t="s">
        <v>419</v>
      </c>
      <c r="G193" s="32" t="n">
        <f aca="false">SUMIF($B$8:$B$143,48,$Q$8:$Q$143)</f>
        <v>69</v>
      </c>
      <c r="H193" s="32" t="n">
        <f aca="false">SUMIF($O$8:$O$143,"48rbase",$Q$8:$Q$143)</f>
        <v>69</v>
      </c>
      <c r="I193" s="32" t="n">
        <f aca="false">SUMIF($O$8:$O$143,"48rinc",$Q$8:$Q$143)</f>
        <v>0</v>
      </c>
      <c r="J193" s="32" t="n">
        <f aca="false">SUMIF($O$8:$O$143,"48Wbase",$Q$8:$Q$143)</f>
        <v>0</v>
      </c>
      <c r="K193" s="32" t="n">
        <f aca="false">SUMIF($O$8:$O$143,"48Winc",$Q$8:$Q$143)</f>
        <v>0</v>
      </c>
      <c r="L193" s="82"/>
      <c r="M193" s="82"/>
      <c r="N193" s="82"/>
      <c r="O193" s="82"/>
      <c r="P193" s="82"/>
      <c r="Q193" s="211" t="n">
        <v>0.97884</v>
      </c>
      <c r="R193" s="32"/>
      <c r="S193" s="207"/>
      <c r="T193" s="88"/>
      <c r="U193" s="88"/>
      <c r="V193" s="89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32"/>
      <c r="BE193" s="82"/>
      <c r="BF193" s="82"/>
      <c r="BG193" s="82"/>
      <c r="BH193" s="82"/>
      <c r="BI193" s="82"/>
      <c r="BJ193" s="82"/>
      <c r="BK193" s="82"/>
      <c r="BL193" s="82"/>
      <c r="BM193" s="90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  <c r="BZ193" s="82"/>
      <c r="CA193" s="82"/>
      <c r="CB193" s="82"/>
      <c r="CC193" s="82"/>
      <c r="CD193" s="82"/>
      <c r="CE193" s="82"/>
      <c r="CF193" s="82"/>
      <c r="CG193" s="82"/>
      <c r="CH193" s="82"/>
      <c r="CI193" s="82"/>
      <c r="CJ193" s="82"/>
      <c r="CK193" s="82"/>
      <c r="CL193" s="82"/>
      <c r="CM193" s="82"/>
      <c r="CN193" s="82"/>
      <c r="CO193" s="82"/>
      <c r="CP193" s="82"/>
      <c r="CQ193" s="82"/>
      <c r="CR193" s="82"/>
      <c r="CS193" s="82"/>
      <c r="CT193" s="82"/>
      <c r="CU193" s="82"/>
      <c r="CV193" s="82"/>
      <c r="CW193" s="82"/>
      <c r="CX193" s="82"/>
      <c r="CY193" s="82"/>
      <c r="CZ193" s="82"/>
      <c r="DA193" s="82"/>
      <c r="DB193" s="82"/>
      <c r="DC193" s="82"/>
      <c r="DD193" s="82"/>
      <c r="DE193" s="82"/>
      <c r="DF193" s="82"/>
      <c r="DG193" s="82"/>
      <c r="DH193" s="82"/>
      <c r="DI193" s="82"/>
      <c r="DJ193" s="82"/>
      <c r="DK193" s="82"/>
      <c r="DL193" s="82"/>
      <c r="DM193" s="82"/>
      <c r="DN193" s="82"/>
      <c r="DO193" s="82"/>
      <c r="DP193" s="82"/>
      <c r="DQ193" s="82"/>
      <c r="DR193" s="82"/>
      <c r="DS193" s="82"/>
      <c r="DT193" s="82"/>
      <c r="DU193" s="82"/>
      <c r="DV193" s="82"/>
      <c r="DW193" s="82"/>
      <c r="DX193" s="82"/>
      <c r="DY193" s="82"/>
      <c r="DZ193" s="82"/>
      <c r="EA193" s="82"/>
      <c r="EB193" s="82"/>
      <c r="EC193" s="82"/>
      <c r="ED193" s="82"/>
      <c r="EE193" s="82"/>
      <c r="EF193" s="82"/>
      <c r="EG193" s="82"/>
      <c r="EH193" s="82"/>
      <c r="EI193" s="82"/>
      <c r="EJ193" s="82"/>
      <c r="EK193" s="82"/>
      <c r="EL193" s="82"/>
      <c r="EM193" s="82"/>
      <c r="EN193" s="82"/>
      <c r="EO193" s="82"/>
      <c r="EP193" s="82"/>
      <c r="EQ193" s="82"/>
      <c r="ER193" s="82"/>
      <c r="ES193" s="82"/>
      <c r="ET193" s="82"/>
      <c r="EU193" s="82"/>
      <c r="EV193" s="82"/>
      <c r="EW193" s="82"/>
      <c r="EX193" s="82"/>
      <c r="EY193" s="82"/>
      <c r="EZ193" s="82"/>
      <c r="FA193" s="82"/>
      <c r="FB193" s="82"/>
      <c r="FC193" s="82"/>
      <c r="FD193" s="82"/>
      <c r="FE193" s="82"/>
      <c r="FF193" s="82"/>
      <c r="FG193" s="82"/>
      <c r="FH193" s="82"/>
      <c r="FI193" s="82"/>
      <c r="FJ193" s="82"/>
      <c r="FK193" s="82"/>
      <c r="FL193" s="82"/>
      <c r="FM193" s="82"/>
      <c r="FN193" s="82"/>
      <c r="FO193" s="82"/>
      <c r="FP193" s="82"/>
      <c r="FQ193" s="82"/>
      <c r="FR193" s="82"/>
      <c r="FS193" s="82"/>
      <c r="FT193" s="82"/>
      <c r="FU193" s="82"/>
      <c r="FV193" s="82"/>
      <c r="FW193" s="82"/>
      <c r="FX193" s="82"/>
      <c r="FY193" s="82"/>
      <c r="FZ193" s="82"/>
      <c r="GA193" s="82"/>
      <c r="GB193" s="82"/>
      <c r="GC193" s="82"/>
      <c r="GD193" s="82"/>
      <c r="GE193" s="82"/>
      <c r="GF193" s="82"/>
      <c r="GG193" s="82"/>
      <c r="GH193" s="82"/>
      <c r="GI193" s="82"/>
      <c r="GJ193" s="82"/>
      <c r="GK193" s="82"/>
      <c r="GL193" s="82"/>
      <c r="GM193" s="82"/>
      <c r="GN193" s="82"/>
      <c r="GO193" s="82"/>
      <c r="GP193" s="82"/>
      <c r="GQ193" s="82"/>
      <c r="GR193" s="82"/>
      <c r="GS193" s="82"/>
      <c r="GT193" s="82"/>
      <c r="GU193" s="82"/>
      <c r="GV193" s="82"/>
      <c r="GW193" s="82"/>
      <c r="GX193" s="82"/>
      <c r="GY193" s="82"/>
      <c r="GZ193" s="82"/>
      <c r="HA193" s="82"/>
      <c r="HB193" s="82"/>
      <c r="HC193" s="82"/>
      <c r="HD193" s="82"/>
      <c r="HE193" s="82"/>
      <c r="HF193" s="84"/>
      <c r="HG193" s="82"/>
      <c r="HH193" s="84"/>
      <c r="HI193" s="82"/>
      <c r="HJ193" s="82"/>
      <c r="HK193" s="82"/>
      <c r="HL193" s="82"/>
      <c r="HM193" s="82"/>
      <c r="HN193" s="82"/>
      <c r="HO193" s="82"/>
      <c r="HP193" s="82"/>
      <c r="HQ193" s="82"/>
      <c r="HR193" s="82"/>
      <c r="HS193" s="82"/>
      <c r="HT193" s="82"/>
      <c r="HU193" s="82"/>
      <c r="HV193" s="82"/>
      <c r="HW193" s="82"/>
      <c r="HX193" s="82"/>
      <c r="HY193" s="82"/>
      <c r="HZ193" s="82"/>
      <c r="IA193" s="82"/>
      <c r="IB193" s="82"/>
      <c r="IC193" s="82"/>
      <c r="ID193" s="82"/>
      <c r="IE193" s="82"/>
      <c r="IF193" s="82"/>
      <c r="IG193" s="82"/>
      <c r="IH193" s="82"/>
      <c r="II193" s="82"/>
      <c r="IJ193" s="82"/>
      <c r="IK193" s="82"/>
      <c r="IL193" s="82"/>
      <c r="IM193" s="82"/>
      <c r="IN193" s="82"/>
      <c r="IO193" s="82"/>
      <c r="IP193" s="82"/>
      <c r="IQ193" s="82"/>
      <c r="IR193" s="82"/>
      <c r="IS193" s="82"/>
      <c r="IT193" s="82"/>
      <c r="IU193" s="82"/>
      <c r="IV193" s="82"/>
      <c r="IW193" s="82"/>
    </row>
    <row r="194" customFormat="false" ht="15.75" hidden="false" customHeight="false" outlineLevel="1" collapsed="false">
      <c r="A194" s="82"/>
      <c r="B194" s="83"/>
      <c r="C194" s="82"/>
      <c r="D194" s="23"/>
      <c r="E194" s="82"/>
      <c r="F194" s="82" t="s">
        <v>420</v>
      </c>
      <c r="G194" s="32" t="n">
        <f aca="false">SUMIF($B$8:$B$143,348,$Q$8:$Q$143)</f>
        <v>0</v>
      </c>
      <c r="H194" s="32" t="n">
        <f aca="false">SUMIF($O$8:$O$143,"348rbase",$Q$8:$Q$143)</f>
        <v>0</v>
      </c>
      <c r="I194" s="32" t="n">
        <f aca="false">SUMIF($O$8:$O$143,"348rinc",$Q$8:$Q$143)</f>
        <v>0</v>
      </c>
      <c r="J194" s="32" t="n">
        <f aca="false">SUMIF($O$8:$O$143,"348Wbase",$Q$8:$Q$143)</f>
        <v>0</v>
      </c>
      <c r="K194" s="32" t="n">
        <f aca="false">SUMIF($O$8:$O$143,"348Winc",$Q$8:$Q$143)</f>
        <v>0</v>
      </c>
      <c r="L194" s="82"/>
      <c r="M194" s="82"/>
      <c r="N194" s="82"/>
      <c r="O194" s="82"/>
      <c r="P194" s="82"/>
      <c r="Q194" s="32"/>
      <c r="R194" s="32"/>
      <c r="S194" s="32"/>
      <c r="T194" s="88"/>
      <c r="U194" s="88"/>
      <c r="V194" s="89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32"/>
      <c r="BE194" s="82"/>
      <c r="BF194" s="82"/>
      <c r="BG194" s="82"/>
      <c r="BH194" s="82"/>
      <c r="BI194" s="82"/>
      <c r="BJ194" s="82"/>
      <c r="BK194" s="82"/>
      <c r="BL194" s="82"/>
      <c r="BM194" s="90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  <c r="BZ194" s="82"/>
      <c r="CA194" s="82"/>
      <c r="CB194" s="82"/>
      <c r="CC194" s="82"/>
      <c r="CD194" s="82"/>
      <c r="CE194" s="82"/>
      <c r="CF194" s="82"/>
      <c r="CG194" s="82"/>
      <c r="CH194" s="82"/>
      <c r="CI194" s="82"/>
      <c r="CJ194" s="82"/>
      <c r="CK194" s="82"/>
      <c r="CL194" s="82"/>
      <c r="CM194" s="82"/>
      <c r="CN194" s="82"/>
      <c r="CO194" s="82"/>
      <c r="CP194" s="82"/>
      <c r="CQ194" s="82"/>
      <c r="CR194" s="82"/>
      <c r="CS194" s="82"/>
      <c r="CT194" s="82"/>
      <c r="CU194" s="82"/>
      <c r="CV194" s="82"/>
      <c r="CW194" s="82"/>
      <c r="CX194" s="82"/>
      <c r="CY194" s="82"/>
      <c r="CZ194" s="82"/>
      <c r="DA194" s="82"/>
      <c r="DB194" s="82"/>
      <c r="DC194" s="82"/>
      <c r="DD194" s="82"/>
      <c r="DE194" s="82"/>
      <c r="DF194" s="82"/>
      <c r="DG194" s="82"/>
      <c r="DH194" s="82"/>
      <c r="DI194" s="82"/>
      <c r="DJ194" s="82"/>
      <c r="DK194" s="82"/>
      <c r="DL194" s="82"/>
      <c r="DM194" s="82"/>
      <c r="DN194" s="82"/>
      <c r="DO194" s="82"/>
      <c r="DP194" s="82"/>
      <c r="DQ194" s="82"/>
      <c r="DR194" s="82"/>
      <c r="DS194" s="82"/>
      <c r="DT194" s="82"/>
      <c r="DU194" s="82"/>
      <c r="DV194" s="82"/>
      <c r="DW194" s="82"/>
      <c r="DX194" s="82"/>
      <c r="DY194" s="82"/>
      <c r="DZ194" s="82"/>
      <c r="EA194" s="82"/>
      <c r="EB194" s="82"/>
      <c r="EC194" s="82"/>
      <c r="ED194" s="82"/>
      <c r="EE194" s="82"/>
      <c r="EF194" s="82"/>
      <c r="EG194" s="82"/>
      <c r="EH194" s="82"/>
      <c r="EI194" s="82"/>
      <c r="EJ194" s="82"/>
      <c r="EK194" s="82"/>
      <c r="EL194" s="82"/>
      <c r="EM194" s="82"/>
      <c r="EN194" s="82"/>
      <c r="EO194" s="82"/>
      <c r="EP194" s="82"/>
      <c r="EQ194" s="82"/>
      <c r="ER194" s="82"/>
      <c r="ES194" s="82"/>
      <c r="ET194" s="82"/>
      <c r="EU194" s="82"/>
      <c r="EV194" s="82"/>
      <c r="EW194" s="82"/>
      <c r="EX194" s="82"/>
      <c r="EY194" s="82"/>
      <c r="EZ194" s="82"/>
      <c r="FA194" s="82"/>
      <c r="FB194" s="82"/>
      <c r="FC194" s="82"/>
      <c r="FD194" s="82"/>
      <c r="FE194" s="82"/>
      <c r="FF194" s="82"/>
      <c r="FG194" s="82"/>
      <c r="FH194" s="82"/>
      <c r="FI194" s="82"/>
      <c r="FJ194" s="82"/>
      <c r="FK194" s="82"/>
      <c r="FL194" s="82"/>
      <c r="FM194" s="82"/>
      <c r="FN194" s="82"/>
      <c r="FO194" s="82"/>
      <c r="FP194" s="82"/>
      <c r="FQ194" s="82"/>
      <c r="FR194" s="82"/>
      <c r="FS194" s="82"/>
      <c r="FT194" s="82"/>
      <c r="FU194" s="82"/>
      <c r="FV194" s="82"/>
      <c r="FW194" s="82"/>
      <c r="FX194" s="82"/>
      <c r="FY194" s="82"/>
      <c r="FZ194" s="82"/>
      <c r="GA194" s="82"/>
      <c r="GB194" s="82"/>
      <c r="GC194" s="82"/>
      <c r="GD194" s="82"/>
      <c r="GE194" s="82"/>
      <c r="GF194" s="82"/>
      <c r="GG194" s="82"/>
      <c r="GH194" s="82"/>
      <c r="GI194" s="82"/>
      <c r="GJ194" s="82"/>
      <c r="GK194" s="82"/>
      <c r="GL194" s="82"/>
      <c r="GM194" s="82"/>
      <c r="GN194" s="82"/>
      <c r="GO194" s="82"/>
      <c r="GP194" s="82"/>
      <c r="GQ194" s="82"/>
      <c r="GR194" s="82"/>
      <c r="GS194" s="82"/>
      <c r="GT194" s="82"/>
      <c r="GU194" s="82"/>
      <c r="GV194" s="82"/>
      <c r="GW194" s="82"/>
      <c r="GX194" s="82"/>
      <c r="GY194" s="82"/>
      <c r="GZ194" s="82"/>
      <c r="HA194" s="82"/>
      <c r="HB194" s="82"/>
      <c r="HC194" s="82"/>
      <c r="HD194" s="82"/>
      <c r="HE194" s="82"/>
      <c r="HF194" s="84"/>
      <c r="HG194" s="82"/>
      <c r="HH194" s="84"/>
      <c r="HI194" s="82"/>
      <c r="HJ194" s="82"/>
      <c r="HK194" s="82"/>
      <c r="HL194" s="82"/>
      <c r="HM194" s="82"/>
      <c r="HN194" s="82"/>
      <c r="HO194" s="82"/>
      <c r="HP194" s="82"/>
      <c r="HQ194" s="82"/>
      <c r="HR194" s="82"/>
      <c r="HS194" s="82"/>
      <c r="HT194" s="82"/>
      <c r="HU194" s="82"/>
      <c r="HV194" s="82"/>
      <c r="HW194" s="82"/>
      <c r="HX194" s="82"/>
      <c r="HY194" s="82"/>
      <c r="HZ194" s="82"/>
      <c r="IA194" s="82"/>
      <c r="IB194" s="82"/>
      <c r="IC194" s="82"/>
      <c r="ID194" s="82"/>
      <c r="IE194" s="82"/>
      <c r="IF194" s="82"/>
      <c r="IG194" s="82"/>
      <c r="IH194" s="82"/>
      <c r="II194" s="82"/>
      <c r="IJ194" s="82"/>
      <c r="IK194" s="82"/>
      <c r="IL194" s="82"/>
      <c r="IM194" s="82"/>
      <c r="IN194" s="82"/>
      <c r="IO194" s="82"/>
      <c r="IP194" s="82"/>
      <c r="IQ194" s="82"/>
      <c r="IR194" s="82"/>
      <c r="IS194" s="82"/>
      <c r="IT194" s="82"/>
      <c r="IU194" s="82"/>
      <c r="IV194" s="82"/>
      <c r="IW194" s="82"/>
    </row>
    <row r="195" customFormat="false" ht="18" hidden="false" customHeight="true" outlineLevel="1" collapsed="false">
      <c r="A195" s="82"/>
      <c r="B195" s="83"/>
      <c r="C195" s="82"/>
      <c r="D195" s="23"/>
      <c r="E195" s="82"/>
      <c r="F195" s="82" t="s">
        <v>421</v>
      </c>
      <c r="G195" s="32" t="n">
        <f aca="false">SUMIF($B$8:$B$143,44,$Q$8:$Q$143)</f>
        <v>69</v>
      </c>
      <c r="H195" s="32" t="n">
        <f aca="false">SUMIF($O$8:$O$143,"44rbase",$Q$8:$Q$143)</f>
        <v>69</v>
      </c>
      <c r="I195" s="32" t="n">
        <f aca="false">SUMIF($O$8:$O$143,"44rinc",$Q$8:$Q$143)</f>
        <v>0</v>
      </c>
      <c r="J195" s="32" t="n">
        <f aca="false">SUMIF($O$8:$O$143,"44Wbase",$Q$8:$Q$143)</f>
        <v>0</v>
      </c>
      <c r="K195" s="32" t="n">
        <f aca="false">SUMIF($O$8:$O$143,"44Winc",$Q$8:$Q$143)</f>
        <v>0</v>
      </c>
      <c r="L195" s="82"/>
      <c r="M195" s="82"/>
      <c r="N195" s="32"/>
      <c r="O195" s="32"/>
      <c r="P195" s="32"/>
      <c r="Q195" s="88" t="s">
        <v>348</v>
      </c>
      <c r="R195" s="32" t="n">
        <f aca="false">SUMIF($T$8:$T$143,"beth gas",$Q$8:$Q$143)</f>
        <v>0</v>
      </c>
      <c r="S195" s="32" t="n">
        <f aca="false">+R195/$Q$193</f>
        <v>0</v>
      </c>
      <c r="T195" s="88"/>
      <c r="U195" s="88"/>
      <c r="V195" s="89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32"/>
      <c r="BE195" s="82"/>
      <c r="BF195" s="82"/>
      <c r="BG195" s="82"/>
      <c r="BH195" s="82"/>
      <c r="BI195" s="82"/>
      <c r="BJ195" s="82"/>
      <c r="BK195" s="82"/>
      <c r="BL195" s="82"/>
      <c r="BM195" s="90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  <c r="BZ195" s="82"/>
      <c r="CA195" s="82"/>
      <c r="CB195" s="82"/>
      <c r="CC195" s="82"/>
      <c r="CD195" s="82"/>
      <c r="CE195" s="82"/>
      <c r="CF195" s="82"/>
      <c r="CG195" s="82"/>
      <c r="CH195" s="82"/>
      <c r="CI195" s="82"/>
      <c r="CJ195" s="82"/>
      <c r="CK195" s="82"/>
      <c r="CL195" s="82"/>
      <c r="CM195" s="82"/>
      <c r="CN195" s="82"/>
      <c r="CO195" s="82"/>
      <c r="CP195" s="82"/>
      <c r="CQ195" s="82"/>
      <c r="CR195" s="82"/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2"/>
      <c r="DF195" s="82"/>
      <c r="DG195" s="82"/>
      <c r="DH195" s="82"/>
      <c r="DI195" s="82"/>
      <c r="DJ195" s="82"/>
      <c r="DK195" s="82"/>
      <c r="DL195" s="82"/>
      <c r="DM195" s="82"/>
      <c r="DN195" s="82"/>
      <c r="DO195" s="82"/>
      <c r="DP195" s="82"/>
      <c r="DQ195" s="82"/>
      <c r="DR195" s="82"/>
      <c r="DS195" s="82"/>
      <c r="DT195" s="82"/>
      <c r="DU195" s="82"/>
      <c r="DV195" s="82"/>
      <c r="DW195" s="82"/>
      <c r="DX195" s="82"/>
      <c r="DY195" s="82"/>
      <c r="DZ195" s="82"/>
      <c r="EA195" s="82"/>
      <c r="EB195" s="82"/>
      <c r="EC195" s="82"/>
      <c r="ED195" s="82"/>
      <c r="EE195" s="82"/>
      <c r="EF195" s="82"/>
      <c r="EG195" s="82"/>
      <c r="EH195" s="82"/>
      <c r="EI195" s="82"/>
      <c r="EJ195" s="82"/>
      <c r="EK195" s="82"/>
      <c r="EL195" s="82"/>
      <c r="EM195" s="82"/>
      <c r="EN195" s="82"/>
      <c r="EO195" s="82"/>
      <c r="EP195" s="82"/>
      <c r="EQ195" s="82"/>
      <c r="ER195" s="82"/>
      <c r="ES195" s="82"/>
      <c r="ET195" s="82"/>
      <c r="EU195" s="82"/>
      <c r="EV195" s="82"/>
      <c r="EW195" s="82"/>
      <c r="EX195" s="82"/>
      <c r="EY195" s="82"/>
      <c r="EZ195" s="82"/>
      <c r="FA195" s="82"/>
      <c r="FB195" s="82"/>
      <c r="FC195" s="82"/>
      <c r="FD195" s="82"/>
      <c r="FE195" s="82"/>
      <c r="FF195" s="82"/>
      <c r="FG195" s="82"/>
      <c r="FH195" s="82"/>
      <c r="FI195" s="82"/>
      <c r="FJ195" s="82"/>
      <c r="FK195" s="82"/>
      <c r="FL195" s="82"/>
      <c r="FM195" s="82"/>
      <c r="FN195" s="82"/>
      <c r="FO195" s="82"/>
      <c r="FP195" s="82"/>
      <c r="FQ195" s="82"/>
      <c r="FR195" s="82"/>
      <c r="FS195" s="82"/>
      <c r="FT195" s="82"/>
      <c r="FU195" s="82"/>
      <c r="FV195" s="82"/>
      <c r="FW195" s="82"/>
      <c r="FX195" s="82"/>
      <c r="FY195" s="82"/>
      <c r="FZ195" s="82"/>
      <c r="GA195" s="82"/>
      <c r="GB195" s="82"/>
      <c r="GC195" s="82"/>
      <c r="GD195" s="82"/>
      <c r="GE195" s="82"/>
      <c r="GF195" s="82"/>
      <c r="GG195" s="82"/>
      <c r="GH195" s="82"/>
      <c r="GI195" s="82"/>
      <c r="GJ195" s="82"/>
      <c r="GK195" s="82"/>
      <c r="GL195" s="82"/>
      <c r="GM195" s="82"/>
      <c r="GN195" s="82"/>
      <c r="GO195" s="82"/>
      <c r="GP195" s="82"/>
      <c r="GQ195" s="82"/>
      <c r="GR195" s="82"/>
      <c r="GS195" s="82"/>
      <c r="GT195" s="82"/>
      <c r="GU195" s="82"/>
      <c r="GV195" s="82"/>
      <c r="GW195" s="82"/>
      <c r="GX195" s="82"/>
      <c r="GY195" s="82"/>
      <c r="GZ195" s="82"/>
      <c r="HA195" s="82"/>
      <c r="HB195" s="82"/>
      <c r="HC195" s="82"/>
      <c r="HD195" s="82"/>
      <c r="HE195" s="82"/>
      <c r="HF195" s="84"/>
      <c r="HG195" s="82"/>
      <c r="HH195" s="84"/>
      <c r="HI195" s="82"/>
      <c r="HJ195" s="82"/>
      <c r="HK195" s="82"/>
      <c r="HL195" s="82"/>
      <c r="HM195" s="82"/>
      <c r="HN195" s="82"/>
      <c r="HO195" s="82"/>
      <c r="HP195" s="82"/>
      <c r="HQ195" s="82"/>
      <c r="HR195" s="82"/>
      <c r="HS195" s="82"/>
      <c r="HT195" s="82"/>
      <c r="HU195" s="82"/>
      <c r="HV195" s="82"/>
      <c r="HW195" s="82"/>
      <c r="HX195" s="82"/>
      <c r="HY195" s="82"/>
      <c r="HZ195" s="82"/>
      <c r="IA195" s="82"/>
      <c r="IB195" s="82"/>
      <c r="IC195" s="82"/>
      <c r="ID195" s="82"/>
      <c r="IE195" s="82"/>
      <c r="IF195" s="82"/>
      <c r="IG195" s="82"/>
      <c r="IH195" s="82"/>
      <c r="II195" s="82"/>
      <c r="IJ195" s="82"/>
      <c r="IK195" s="82"/>
      <c r="IL195" s="82"/>
      <c r="IM195" s="82"/>
      <c r="IN195" s="82"/>
      <c r="IO195" s="82"/>
      <c r="IP195" s="82"/>
      <c r="IQ195" s="82"/>
      <c r="IR195" s="82"/>
      <c r="IS195" s="82"/>
      <c r="IT195" s="82"/>
      <c r="IU195" s="82"/>
      <c r="IV195" s="82"/>
      <c r="IW195" s="82"/>
    </row>
    <row r="196" customFormat="false" ht="15.75" hidden="false" customHeight="false" outlineLevel="1" collapsed="false">
      <c r="A196" s="82"/>
      <c r="B196" s="83"/>
      <c r="C196" s="82"/>
      <c r="D196" s="23"/>
      <c r="E196" s="82"/>
      <c r="F196" s="82" t="s">
        <v>422</v>
      </c>
      <c r="G196" s="32" t="n">
        <f aca="false">SUMIF($B$8:$B$143,6,$Q$8:$Q$143)</f>
        <v>69</v>
      </c>
      <c r="H196" s="32" t="n">
        <f aca="false">SUMIF($O$8:$O$143,"6rbase",$Q$8:$Q$143)</f>
        <v>69</v>
      </c>
      <c r="I196" s="32" t="n">
        <f aca="false">SUMIF($O$8:$O$143,"6rinc",$Q$8:$Q$143)</f>
        <v>0</v>
      </c>
      <c r="J196" s="32" t="n">
        <f aca="false">SUMIF($O$8:$O$143,"6Wbase",$Q$8:$Q$143)</f>
        <v>0</v>
      </c>
      <c r="K196" s="32" t="n">
        <f aca="false">SUMIF($O$8:$O$143,"6Winc",$Q$8:$Q$143)</f>
        <v>0</v>
      </c>
      <c r="L196" s="82"/>
      <c r="M196" s="82"/>
      <c r="N196" s="32"/>
      <c r="O196" s="32"/>
      <c r="P196" s="32"/>
      <c r="Q196" s="32"/>
      <c r="R196" s="32"/>
      <c r="S196" s="32"/>
      <c r="T196" s="88"/>
      <c r="U196" s="88"/>
      <c r="V196" s="89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32"/>
      <c r="BE196" s="82"/>
      <c r="BF196" s="82"/>
      <c r="BG196" s="82"/>
      <c r="BH196" s="82"/>
      <c r="BI196" s="82"/>
      <c r="BJ196" s="82"/>
      <c r="BK196" s="82"/>
      <c r="BL196" s="82"/>
      <c r="BM196" s="90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  <c r="BZ196" s="82"/>
      <c r="CA196" s="82"/>
      <c r="CB196" s="82"/>
      <c r="CC196" s="82"/>
      <c r="CD196" s="82"/>
      <c r="CE196" s="82"/>
      <c r="CF196" s="82"/>
      <c r="CG196" s="82"/>
      <c r="CH196" s="82"/>
      <c r="CI196" s="82"/>
      <c r="CJ196" s="82"/>
      <c r="CK196" s="82"/>
      <c r="CL196" s="82"/>
      <c r="CM196" s="82"/>
      <c r="CN196" s="82"/>
      <c r="CO196" s="82"/>
      <c r="CP196" s="82"/>
      <c r="CQ196" s="82"/>
      <c r="CR196" s="82"/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2"/>
      <c r="DF196" s="82"/>
      <c r="DG196" s="82"/>
      <c r="DH196" s="82"/>
      <c r="DI196" s="82"/>
      <c r="DJ196" s="82"/>
      <c r="DK196" s="82"/>
      <c r="DL196" s="82"/>
      <c r="DM196" s="82"/>
      <c r="DN196" s="82"/>
      <c r="DO196" s="82"/>
      <c r="DP196" s="82"/>
      <c r="DQ196" s="82"/>
      <c r="DR196" s="82"/>
      <c r="DS196" s="82"/>
      <c r="DT196" s="82"/>
      <c r="DU196" s="82"/>
      <c r="DV196" s="82"/>
      <c r="DW196" s="82"/>
      <c r="DX196" s="82"/>
      <c r="DY196" s="82"/>
      <c r="DZ196" s="82"/>
      <c r="EA196" s="82"/>
      <c r="EB196" s="82"/>
      <c r="EC196" s="82"/>
      <c r="ED196" s="82"/>
      <c r="EE196" s="82"/>
      <c r="EF196" s="82"/>
      <c r="EG196" s="82"/>
      <c r="EH196" s="82"/>
      <c r="EI196" s="82"/>
      <c r="EJ196" s="82"/>
      <c r="EK196" s="82"/>
      <c r="EL196" s="82"/>
      <c r="EM196" s="82"/>
      <c r="EN196" s="82"/>
      <c r="EO196" s="82"/>
      <c r="EP196" s="82"/>
      <c r="EQ196" s="82"/>
      <c r="ER196" s="82"/>
      <c r="ES196" s="82"/>
      <c r="ET196" s="82"/>
      <c r="EU196" s="82"/>
      <c r="EV196" s="82"/>
      <c r="EW196" s="82"/>
      <c r="EX196" s="82"/>
      <c r="EY196" s="82"/>
      <c r="EZ196" s="82"/>
      <c r="FA196" s="82"/>
      <c r="FB196" s="82"/>
      <c r="FC196" s="82"/>
      <c r="FD196" s="82"/>
      <c r="FE196" s="82"/>
      <c r="FF196" s="82"/>
      <c r="FG196" s="82"/>
      <c r="FH196" s="82"/>
      <c r="FI196" s="82"/>
      <c r="FJ196" s="82"/>
      <c r="FK196" s="82"/>
      <c r="FL196" s="82"/>
      <c r="FM196" s="82"/>
      <c r="FN196" s="82"/>
      <c r="FO196" s="82"/>
      <c r="FP196" s="82"/>
      <c r="FQ196" s="82"/>
      <c r="FR196" s="82"/>
      <c r="FS196" s="82"/>
      <c r="FT196" s="82"/>
      <c r="FU196" s="82"/>
      <c r="FV196" s="82"/>
      <c r="FW196" s="82"/>
      <c r="FX196" s="82"/>
      <c r="FY196" s="82"/>
      <c r="FZ196" s="82"/>
      <c r="GA196" s="82"/>
      <c r="GB196" s="82"/>
      <c r="GC196" s="82"/>
      <c r="GD196" s="82"/>
      <c r="GE196" s="82"/>
      <c r="GF196" s="82"/>
      <c r="GG196" s="82"/>
      <c r="GH196" s="82"/>
      <c r="GI196" s="82"/>
      <c r="GJ196" s="82"/>
      <c r="GK196" s="82"/>
      <c r="GL196" s="82"/>
      <c r="GM196" s="82"/>
      <c r="GN196" s="82"/>
      <c r="GO196" s="82"/>
      <c r="GP196" s="82"/>
      <c r="GQ196" s="82"/>
      <c r="GR196" s="82"/>
      <c r="GS196" s="82"/>
      <c r="GT196" s="82"/>
      <c r="GU196" s="82"/>
      <c r="GV196" s="82"/>
      <c r="GW196" s="82"/>
      <c r="GX196" s="82"/>
      <c r="GY196" s="82"/>
      <c r="GZ196" s="82"/>
      <c r="HA196" s="82"/>
      <c r="HB196" s="82"/>
      <c r="HC196" s="82"/>
      <c r="HD196" s="82"/>
      <c r="HE196" s="82"/>
      <c r="HF196" s="84"/>
      <c r="HG196" s="82"/>
      <c r="HH196" s="84"/>
      <c r="HI196" s="82"/>
      <c r="HJ196" s="82"/>
      <c r="HK196" s="82"/>
      <c r="HL196" s="82"/>
      <c r="HM196" s="82"/>
      <c r="HN196" s="82"/>
      <c r="HO196" s="82"/>
      <c r="HP196" s="82"/>
      <c r="HQ196" s="82"/>
      <c r="HR196" s="82"/>
      <c r="HS196" s="82"/>
      <c r="HT196" s="82"/>
      <c r="HU196" s="82"/>
      <c r="HV196" s="82"/>
      <c r="HW196" s="82"/>
      <c r="HX196" s="82"/>
      <c r="HY196" s="82"/>
      <c r="HZ196" s="82"/>
      <c r="IA196" s="82"/>
      <c r="IB196" s="82"/>
      <c r="IC196" s="82"/>
      <c r="ID196" s="82"/>
      <c r="IE196" s="82"/>
      <c r="IF196" s="82"/>
      <c r="IG196" s="82"/>
      <c r="IH196" s="82"/>
      <c r="II196" s="82"/>
      <c r="IJ196" s="82"/>
      <c r="IK196" s="82"/>
      <c r="IL196" s="82"/>
      <c r="IM196" s="82"/>
      <c r="IN196" s="82"/>
      <c r="IO196" s="82"/>
      <c r="IP196" s="82"/>
      <c r="IQ196" s="82"/>
      <c r="IR196" s="82"/>
      <c r="IS196" s="82"/>
      <c r="IT196" s="82"/>
      <c r="IU196" s="82"/>
      <c r="IV196" s="82"/>
      <c r="IW196" s="82"/>
    </row>
    <row r="197" customFormat="false" ht="15.75" hidden="false" customHeight="false" outlineLevel="1" collapsed="false">
      <c r="A197" s="82"/>
      <c r="B197" s="83"/>
      <c r="C197" s="82"/>
      <c r="D197" s="23"/>
      <c r="E197" s="82"/>
      <c r="F197" s="82" t="s">
        <v>394</v>
      </c>
      <c r="G197" s="32" t="n">
        <f aca="false">SUMIF($B$8:$B$143,24,$Q$8:$Q$143)</f>
        <v>6328</v>
      </c>
      <c r="H197" s="32" t="n">
        <f aca="false">SUMIF($O$8:$O$143,"24rbase",$Q$8:$Q$143)</f>
        <v>4928</v>
      </c>
      <c r="I197" s="32" t="n">
        <f aca="false">SUMIF($O$8:$O$143,"24rinc",$Q$8:$Q$143)</f>
        <v>0</v>
      </c>
      <c r="J197" s="32" t="n">
        <f aca="false">SUMIF($O$8:$O$143,"24Wbase",$Q$8:$Q$143)</f>
        <v>1400</v>
      </c>
      <c r="K197" s="32" t="n">
        <f aca="false">SUMIF($O$8:$O$143,"24Winc",$Q$8:$Q$143)</f>
        <v>0</v>
      </c>
      <c r="L197" s="82"/>
      <c r="M197" s="82"/>
      <c r="N197" s="82"/>
      <c r="O197" s="82"/>
      <c r="P197" s="32"/>
      <c r="Q197" s="32"/>
      <c r="R197" s="32"/>
      <c r="S197" s="32"/>
      <c r="T197" s="88"/>
      <c r="U197" s="88"/>
      <c r="V197" s="89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32"/>
      <c r="BE197" s="82"/>
      <c r="BF197" s="82"/>
      <c r="BG197" s="82"/>
      <c r="BH197" s="82"/>
      <c r="BI197" s="82"/>
      <c r="BJ197" s="82"/>
      <c r="BK197" s="82"/>
      <c r="BL197" s="82"/>
      <c r="BM197" s="90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  <c r="BZ197" s="82"/>
      <c r="CA197" s="82"/>
      <c r="CB197" s="82"/>
      <c r="CC197" s="82"/>
      <c r="CD197" s="82"/>
      <c r="CE197" s="82"/>
      <c r="CF197" s="82"/>
      <c r="CG197" s="82"/>
      <c r="CH197" s="82"/>
      <c r="CI197" s="82"/>
      <c r="CJ197" s="82"/>
      <c r="CK197" s="82"/>
      <c r="CL197" s="82"/>
      <c r="CM197" s="82"/>
      <c r="CN197" s="82"/>
      <c r="CO197" s="82"/>
      <c r="CP197" s="82"/>
      <c r="CQ197" s="82"/>
      <c r="CR197" s="82"/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2"/>
      <c r="DF197" s="82"/>
      <c r="DG197" s="82"/>
      <c r="DH197" s="82"/>
      <c r="DI197" s="82"/>
      <c r="DJ197" s="82"/>
      <c r="DK197" s="82"/>
      <c r="DL197" s="82"/>
      <c r="DM197" s="82"/>
      <c r="DN197" s="82"/>
      <c r="DO197" s="82"/>
      <c r="DP197" s="82"/>
      <c r="DQ197" s="82"/>
      <c r="DR197" s="82"/>
      <c r="DS197" s="82"/>
      <c r="DT197" s="82"/>
      <c r="DU197" s="82"/>
      <c r="DV197" s="82"/>
      <c r="DW197" s="82"/>
      <c r="DX197" s="82"/>
      <c r="DY197" s="82"/>
      <c r="DZ197" s="82"/>
      <c r="EA197" s="82"/>
      <c r="EB197" s="82"/>
      <c r="EC197" s="82"/>
      <c r="ED197" s="82"/>
      <c r="EE197" s="82"/>
      <c r="EF197" s="82"/>
      <c r="EG197" s="82"/>
      <c r="EH197" s="82"/>
      <c r="EI197" s="82"/>
      <c r="EJ197" s="82"/>
      <c r="EK197" s="82"/>
      <c r="EL197" s="82"/>
      <c r="EM197" s="82"/>
      <c r="EN197" s="82"/>
      <c r="EO197" s="82"/>
      <c r="EP197" s="82"/>
      <c r="EQ197" s="82"/>
      <c r="ER197" s="82"/>
      <c r="ES197" s="82"/>
      <c r="ET197" s="82"/>
      <c r="EU197" s="82"/>
      <c r="EV197" s="82"/>
      <c r="EW197" s="82"/>
      <c r="EX197" s="82"/>
      <c r="EY197" s="82"/>
      <c r="EZ197" s="82"/>
      <c r="FA197" s="82"/>
      <c r="FB197" s="82"/>
      <c r="FC197" s="82"/>
      <c r="FD197" s="82"/>
      <c r="FE197" s="82"/>
      <c r="FF197" s="82"/>
      <c r="FG197" s="82"/>
      <c r="FH197" s="82"/>
      <c r="FI197" s="82"/>
      <c r="FJ197" s="82"/>
      <c r="FK197" s="82"/>
      <c r="FL197" s="82"/>
      <c r="FM197" s="82"/>
      <c r="FN197" s="82"/>
      <c r="FO197" s="82"/>
      <c r="FP197" s="82"/>
      <c r="FQ197" s="82"/>
      <c r="FR197" s="82"/>
      <c r="FS197" s="82"/>
      <c r="FT197" s="82"/>
      <c r="FU197" s="82"/>
      <c r="FV197" s="82"/>
      <c r="FW197" s="82"/>
      <c r="FX197" s="82"/>
      <c r="FY197" s="82"/>
      <c r="FZ197" s="82"/>
      <c r="GA197" s="82"/>
      <c r="GB197" s="82"/>
      <c r="GC197" s="82"/>
      <c r="GD197" s="82"/>
      <c r="GE197" s="82"/>
      <c r="GF197" s="82"/>
      <c r="GG197" s="82"/>
      <c r="GH197" s="82"/>
      <c r="GI197" s="82"/>
      <c r="GJ197" s="82"/>
      <c r="GK197" s="82"/>
      <c r="GL197" s="82"/>
      <c r="GM197" s="82"/>
      <c r="GN197" s="82"/>
      <c r="GO197" s="82"/>
      <c r="GP197" s="82"/>
      <c r="GQ197" s="82"/>
      <c r="GR197" s="82"/>
      <c r="GS197" s="82"/>
      <c r="GT197" s="82"/>
      <c r="GU197" s="82"/>
      <c r="GV197" s="82"/>
      <c r="GW197" s="82"/>
      <c r="GX197" s="82"/>
      <c r="GY197" s="82"/>
      <c r="GZ197" s="82"/>
      <c r="HA197" s="82"/>
      <c r="HB197" s="82"/>
      <c r="HC197" s="82"/>
      <c r="HD197" s="82"/>
      <c r="HE197" s="82"/>
      <c r="HF197" s="84"/>
      <c r="HG197" s="82"/>
      <c r="HH197" s="84"/>
      <c r="HI197" s="82"/>
      <c r="HJ197" s="82"/>
      <c r="HK197" s="82"/>
      <c r="HL197" s="82"/>
      <c r="HM197" s="82"/>
      <c r="HN197" s="82"/>
      <c r="HO197" s="82"/>
      <c r="HP197" s="82"/>
      <c r="HQ197" s="82"/>
      <c r="HR197" s="82"/>
      <c r="HS197" s="82"/>
      <c r="HT197" s="82"/>
      <c r="HU197" s="82"/>
      <c r="HV197" s="82"/>
      <c r="HW197" s="82"/>
      <c r="HX197" s="82"/>
      <c r="HY197" s="82"/>
      <c r="HZ197" s="82"/>
      <c r="IA197" s="82"/>
      <c r="IB197" s="82"/>
      <c r="IC197" s="82"/>
      <c r="ID197" s="82"/>
      <c r="IE197" s="82"/>
      <c r="IF197" s="82"/>
      <c r="IG197" s="82"/>
      <c r="IH197" s="82"/>
      <c r="II197" s="82"/>
      <c r="IJ197" s="82"/>
      <c r="IK197" s="82"/>
      <c r="IL197" s="82"/>
      <c r="IM197" s="82"/>
      <c r="IN197" s="82"/>
      <c r="IO197" s="82"/>
      <c r="IP197" s="82"/>
      <c r="IQ197" s="82"/>
      <c r="IR197" s="82"/>
      <c r="IS197" s="82"/>
      <c r="IT197" s="82"/>
      <c r="IU197" s="82"/>
      <c r="IV197" s="82"/>
      <c r="IW197" s="82"/>
    </row>
    <row r="198" customFormat="false" ht="15.75" hidden="false" customHeight="false" outlineLevel="1" collapsed="false">
      <c r="A198" s="82"/>
      <c r="B198" s="83"/>
      <c r="C198" s="82"/>
      <c r="D198" s="23"/>
      <c r="E198" s="82"/>
      <c r="F198" s="82" t="s">
        <v>423</v>
      </c>
      <c r="G198" s="32" t="n">
        <f aca="false">SUMIF($B$8:$B$143,25,$Q$8:$Q$143)</f>
        <v>30116</v>
      </c>
      <c r="H198" s="32" t="n">
        <f aca="false">SUMIF($O$8:$O$143,"25rbase",$Q$8:$Q$143)</f>
        <v>29751</v>
      </c>
      <c r="I198" s="32" t="n">
        <f aca="false">SUMIF($O$8:$O$143,"25rinc",$Q$8:$Q$143)</f>
        <v>0</v>
      </c>
      <c r="J198" s="32" t="n">
        <f aca="false">SUMIF($O$8:$O$143,"25Wbase",$Q$8:$Q$143)</f>
        <v>365</v>
      </c>
      <c r="K198" s="32" t="n">
        <f aca="false">SUMIF($O$8:$O$143,"25Winc",$Q$8:$Q$143)</f>
        <v>0</v>
      </c>
      <c r="L198" s="82"/>
      <c r="M198" s="82"/>
      <c r="N198" s="82"/>
      <c r="O198" s="82"/>
      <c r="P198" s="82"/>
      <c r="Q198" s="32"/>
      <c r="R198" s="32"/>
      <c r="S198" s="32"/>
      <c r="T198" s="88"/>
      <c r="U198" s="88"/>
      <c r="V198" s="89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32"/>
      <c r="BE198" s="82"/>
      <c r="BF198" s="82"/>
      <c r="BG198" s="82"/>
      <c r="BH198" s="82"/>
      <c r="BI198" s="82"/>
      <c r="BJ198" s="82"/>
      <c r="BK198" s="82"/>
      <c r="BL198" s="82"/>
      <c r="BM198" s="90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2"/>
      <c r="DL198" s="82"/>
      <c r="DM198" s="82"/>
      <c r="DN198" s="82"/>
      <c r="DO198" s="82"/>
      <c r="DP198" s="82"/>
      <c r="DQ198" s="82"/>
      <c r="DR198" s="82"/>
      <c r="DS198" s="82"/>
      <c r="DT198" s="82"/>
      <c r="DU198" s="82"/>
      <c r="DV198" s="82"/>
      <c r="DW198" s="82"/>
      <c r="DX198" s="82"/>
      <c r="DY198" s="82"/>
      <c r="DZ198" s="82"/>
      <c r="EA198" s="82"/>
      <c r="EB198" s="82"/>
      <c r="EC198" s="82"/>
      <c r="ED198" s="82"/>
      <c r="EE198" s="82"/>
      <c r="EF198" s="82"/>
      <c r="EG198" s="82"/>
      <c r="EH198" s="82"/>
      <c r="EI198" s="82"/>
      <c r="EJ198" s="82"/>
      <c r="EK198" s="82"/>
      <c r="EL198" s="82"/>
      <c r="EM198" s="82"/>
      <c r="EN198" s="82"/>
      <c r="EO198" s="82"/>
      <c r="EP198" s="82"/>
      <c r="EQ198" s="82"/>
      <c r="ER198" s="82"/>
      <c r="ES198" s="82"/>
      <c r="ET198" s="82"/>
      <c r="EU198" s="82"/>
      <c r="EV198" s="82"/>
      <c r="EW198" s="82"/>
      <c r="EX198" s="82"/>
      <c r="EY198" s="82"/>
      <c r="EZ198" s="82"/>
      <c r="FA198" s="82"/>
      <c r="FB198" s="82"/>
      <c r="FC198" s="82"/>
      <c r="FD198" s="82"/>
      <c r="FE198" s="82"/>
      <c r="FF198" s="82"/>
      <c r="FG198" s="82"/>
      <c r="FH198" s="82"/>
      <c r="FI198" s="82"/>
      <c r="FJ198" s="82"/>
      <c r="FK198" s="82"/>
      <c r="FL198" s="82"/>
      <c r="FM198" s="82"/>
      <c r="FN198" s="82"/>
      <c r="FO198" s="82"/>
      <c r="FP198" s="82"/>
      <c r="FQ198" s="82"/>
      <c r="FR198" s="82"/>
      <c r="FS198" s="82"/>
      <c r="FT198" s="82"/>
      <c r="FU198" s="82"/>
      <c r="FV198" s="82"/>
      <c r="FW198" s="82"/>
      <c r="FX198" s="82"/>
      <c r="FY198" s="82"/>
      <c r="FZ198" s="82"/>
      <c r="GA198" s="82"/>
      <c r="GB198" s="82"/>
      <c r="GC198" s="82"/>
      <c r="GD198" s="82"/>
      <c r="GE198" s="82"/>
      <c r="GF198" s="82"/>
      <c r="GG198" s="82"/>
      <c r="GH198" s="82"/>
      <c r="GI198" s="82"/>
      <c r="GJ198" s="82"/>
      <c r="GK198" s="82"/>
      <c r="GL198" s="82"/>
      <c r="GM198" s="82"/>
      <c r="GN198" s="82"/>
      <c r="GO198" s="82"/>
      <c r="GP198" s="82"/>
      <c r="GQ198" s="82"/>
      <c r="GR198" s="82"/>
      <c r="GS198" s="82"/>
      <c r="GT198" s="82"/>
      <c r="GU198" s="82"/>
      <c r="GV198" s="82"/>
      <c r="GW198" s="82"/>
      <c r="GX198" s="82"/>
      <c r="GY198" s="82"/>
      <c r="GZ198" s="82"/>
      <c r="HA198" s="82"/>
      <c r="HB198" s="82"/>
      <c r="HC198" s="82"/>
      <c r="HD198" s="82"/>
      <c r="HE198" s="82"/>
      <c r="HF198" s="84"/>
      <c r="HG198" s="82"/>
      <c r="HH198" s="84"/>
      <c r="HI198" s="82"/>
      <c r="HJ198" s="82"/>
      <c r="HK198" s="82"/>
      <c r="HL198" s="82"/>
      <c r="HM198" s="82"/>
      <c r="HN198" s="82"/>
      <c r="HO198" s="82"/>
      <c r="HP198" s="82"/>
      <c r="HQ198" s="82"/>
      <c r="HR198" s="82"/>
      <c r="HS198" s="82"/>
      <c r="HT198" s="82"/>
      <c r="HU198" s="82"/>
      <c r="HV198" s="82"/>
      <c r="HW198" s="82"/>
      <c r="HX198" s="82"/>
      <c r="HY198" s="82"/>
      <c r="HZ198" s="82"/>
      <c r="IA198" s="82"/>
      <c r="IB198" s="82"/>
      <c r="IC198" s="82"/>
      <c r="ID198" s="82"/>
      <c r="IE198" s="82"/>
      <c r="IF198" s="82"/>
      <c r="IG198" s="82"/>
      <c r="IH198" s="82"/>
      <c r="II198" s="82"/>
      <c r="IJ198" s="82"/>
      <c r="IK198" s="82"/>
      <c r="IL198" s="82"/>
      <c r="IM198" s="82"/>
      <c r="IN198" s="82"/>
      <c r="IO198" s="82"/>
      <c r="IP198" s="82"/>
      <c r="IQ198" s="82"/>
      <c r="IR198" s="82"/>
      <c r="IS198" s="82"/>
      <c r="IT198" s="82"/>
      <c r="IU198" s="82"/>
      <c r="IV198" s="82"/>
      <c r="IW198" s="82"/>
    </row>
    <row r="199" customFormat="false" ht="15.75" hidden="false" customHeight="false" outlineLevel="1" collapsed="false">
      <c r="A199" s="82"/>
      <c r="B199" s="83"/>
      <c r="C199" s="82"/>
      <c r="D199" s="23"/>
      <c r="E199" s="82"/>
      <c r="F199" s="82" t="s">
        <v>424</v>
      </c>
      <c r="G199" s="32" t="n">
        <f aca="false">SUMIF($B$8:$B$143,19,$Q$8:$Q$143)</f>
        <v>816</v>
      </c>
      <c r="H199" s="32" t="n">
        <f aca="false">SUMIF($O$8:$O$143,"19rbase",$Q$8:$Q$143)</f>
        <v>816</v>
      </c>
      <c r="I199" s="32" t="n">
        <f aca="false">SUMIF($O$8:$O$143,"19rinc",$Q$8:$Q$143)</f>
        <v>0</v>
      </c>
      <c r="J199" s="32" t="n">
        <f aca="false">SUMIF($O$8:$O$143,"19Wbase",$Q$8:$Q$143)</f>
        <v>0</v>
      </c>
      <c r="K199" s="32" t="n">
        <f aca="false">SUMIF($O$8:$O$143,"19Winc",$Q$8:$Q$143)</f>
        <v>0</v>
      </c>
      <c r="L199" s="82"/>
      <c r="M199" s="82"/>
      <c r="N199" s="82"/>
      <c r="O199" s="82"/>
      <c r="P199" s="82"/>
      <c r="Q199" s="32"/>
      <c r="R199" s="32"/>
      <c r="S199" s="32"/>
      <c r="T199" s="88"/>
      <c r="U199" s="88"/>
      <c r="V199" s="89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32"/>
      <c r="BE199" s="82"/>
      <c r="BF199" s="82"/>
      <c r="BG199" s="82"/>
      <c r="BH199" s="82"/>
      <c r="BI199" s="82"/>
      <c r="BJ199" s="82"/>
      <c r="BK199" s="82"/>
      <c r="BL199" s="82"/>
      <c r="BM199" s="90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  <c r="CA199" s="82"/>
      <c r="CB199" s="82"/>
      <c r="CC199" s="82"/>
      <c r="CD199" s="82"/>
      <c r="CE199" s="82"/>
      <c r="CF199" s="82"/>
      <c r="CG199" s="82"/>
      <c r="CH199" s="82"/>
      <c r="CI199" s="82"/>
      <c r="CJ199" s="82"/>
      <c r="CK199" s="82"/>
      <c r="CL199" s="82"/>
      <c r="CM199" s="82"/>
      <c r="CN199" s="82"/>
      <c r="CO199" s="82"/>
      <c r="CP199" s="82"/>
      <c r="CQ199" s="82"/>
      <c r="CR199" s="82"/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2"/>
      <c r="DF199" s="82"/>
      <c r="DG199" s="82"/>
      <c r="DH199" s="82"/>
      <c r="DI199" s="82"/>
      <c r="DJ199" s="82"/>
      <c r="DK199" s="82"/>
      <c r="DL199" s="82"/>
      <c r="DM199" s="82"/>
      <c r="DN199" s="82"/>
      <c r="DO199" s="82"/>
      <c r="DP199" s="82"/>
      <c r="DQ199" s="82"/>
      <c r="DR199" s="82"/>
      <c r="DS199" s="82"/>
      <c r="DT199" s="82"/>
      <c r="DU199" s="82"/>
      <c r="DV199" s="82"/>
      <c r="DW199" s="82"/>
      <c r="DX199" s="82"/>
      <c r="DY199" s="82"/>
      <c r="DZ199" s="82"/>
      <c r="EA199" s="82"/>
      <c r="EB199" s="82"/>
      <c r="EC199" s="82"/>
      <c r="ED199" s="82"/>
      <c r="EE199" s="82"/>
      <c r="EF199" s="82"/>
      <c r="EG199" s="82"/>
      <c r="EH199" s="82"/>
      <c r="EI199" s="82"/>
      <c r="EJ199" s="82"/>
      <c r="EK199" s="82"/>
      <c r="EL199" s="82"/>
      <c r="EM199" s="82"/>
      <c r="EN199" s="82"/>
      <c r="EO199" s="82"/>
      <c r="EP199" s="82"/>
      <c r="EQ199" s="82"/>
      <c r="ER199" s="82"/>
      <c r="ES199" s="82"/>
      <c r="ET199" s="82"/>
      <c r="EU199" s="82"/>
      <c r="EV199" s="82"/>
      <c r="EW199" s="82"/>
      <c r="EX199" s="82"/>
      <c r="EY199" s="82"/>
      <c r="EZ199" s="82"/>
      <c r="FA199" s="82"/>
      <c r="FB199" s="82"/>
      <c r="FC199" s="82"/>
      <c r="FD199" s="82"/>
      <c r="FE199" s="82"/>
      <c r="FF199" s="82"/>
      <c r="FG199" s="82"/>
      <c r="FH199" s="82"/>
      <c r="FI199" s="82"/>
      <c r="FJ199" s="82"/>
      <c r="FK199" s="82"/>
      <c r="FL199" s="82"/>
      <c r="FM199" s="82"/>
      <c r="FN199" s="82"/>
      <c r="FO199" s="82"/>
      <c r="FP199" s="82"/>
      <c r="FQ199" s="82"/>
      <c r="FR199" s="82"/>
      <c r="FS199" s="82"/>
      <c r="FT199" s="82"/>
      <c r="FU199" s="82"/>
      <c r="FV199" s="82"/>
      <c r="FW199" s="82"/>
      <c r="FX199" s="82"/>
      <c r="FY199" s="82"/>
      <c r="FZ199" s="82"/>
      <c r="GA199" s="82"/>
      <c r="GB199" s="82"/>
      <c r="GC199" s="82"/>
      <c r="GD199" s="82"/>
      <c r="GE199" s="82"/>
      <c r="GF199" s="82"/>
      <c r="GG199" s="82"/>
      <c r="GH199" s="82"/>
      <c r="GI199" s="82"/>
      <c r="GJ199" s="82"/>
      <c r="GK199" s="82"/>
      <c r="GL199" s="82"/>
      <c r="GM199" s="82"/>
      <c r="GN199" s="82"/>
      <c r="GO199" s="82"/>
      <c r="GP199" s="82"/>
      <c r="GQ199" s="82"/>
      <c r="GR199" s="82"/>
      <c r="GS199" s="82"/>
      <c r="GT199" s="82"/>
      <c r="GU199" s="82"/>
      <c r="GV199" s="82"/>
      <c r="GW199" s="82"/>
      <c r="GX199" s="82"/>
      <c r="GY199" s="82"/>
      <c r="GZ199" s="82"/>
      <c r="HA199" s="82"/>
      <c r="HB199" s="82"/>
      <c r="HC199" s="82"/>
      <c r="HD199" s="82"/>
      <c r="HE199" s="82"/>
      <c r="HF199" s="84"/>
      <c r="HG199" s="82"/>
      <c r="HH199" s="84"/>
      <c r="HI199" s="82"/>
      <c r="HJ199" s="82"/>
      <c r="HK199" s="82"/>
      <c r="HL199" s="82"/>
      <c r="HM199" s="82"/>
      <c r="HN199" s="82"/>
      <c r="HO199" s="82"/>
      <c r="HP199" s="82"/>
      <c r="HQ199" s="82"/>
      <c r="HR199" s="82"/>
      <c r="HS199" s="82"/>
      <c r="HT199" s="82"/>
      <c r="HU199" s="82"/>
      <c r="HV199" s="82"/>
      <c r="HW199" s="82"/>
      <c r="HX199" s="82"/>
      <c r="HY199" s="82"/>
      <c r="HZ199" s="82"/>
      <c r="IA199" s="82"/>
      <c r="IB199" s="82"/>
      <c r="IC199" s="82"/>
      <c r="ID199" s="82"/>
      <c r="IE199" s="82"/>
      <c r="IF199" s="82"/>
      <c r="IG199" s="82"/>
      <c r="IH199" s="82"/>
      <c r="II199" s="82"/>
      <c r="IJ199" s="82"/>
      <c r="IK199" s="82"/>
      <c r="IL199" s="82"/>
      <c r="IM199" s="82"/>
      <c r="IN199" s="82"/>
      <c r="IO199" s="82"/>
      <c r="IP199" s="82"/>
      <c r="IQ199" s="82"/>
      <c r="IR199" s="82"/>
      <c r="IS199" s="82"/>
      <c r="IT199" s="82"/>
      <c r="IU199" s="82"/>
      <c r="IV199" s="82"/>
      <c r="IW199" s="82"/>
    </row>
    <row r="200" customFormat="false" ht="15.75" hidden="false" customHeight="false" outlineLevel="1" collapsed="false">
      <c r="A200" s="82"/>
      <c r="B200" s="83"/>
      <c r="C200" s="82"/>
      <c r="D200" s="23"/>
      <c r="E200" s="82"/>
      <c r="F200" s="82" t="s">
        <v>316</v>
      </c>
      <c r="G200" s="32" t="n">
        <f aca="false">SUMIF($B$8:$B$143,29,$Q$8:$Q$143)</f>
        <v>867</v>
      </c>
      <c r="H200" s="32" t="n">
        <f aca="false">SUMIF($O$8:$O$143,"29rbase",$Q$8:$Q$143)</f>
        <v>867</v>
      </c>
      <c r="I200" s="32" t="n">
        <f aca="false">SUMIF($O$8:$O$143,"29rinc",$Q$8:$Q$143)</f>
        <v>0</v>
      </c>
      <c r="J200" s="32" t="n">
        <f aca="false">SUMIF($O$8:$O$143,"29Wbase",$Q$8:$Q$143)</f>
        <v>0</v>
      </c>
      <c r="K200" s="32" t="n">
        <f aca="false">SUMIF($O$8:$O$143,"29Winc",$Q$8:$Q$143)</f>
        <v>0</v>
      </c>
      <c r="L200" s="82"/>
      <c r="M200" s="82"/>
      <c r="N200" s="82"/>
      <c r="O200" s="82"/>
      <c r="P200" s="82"/>
      <c r="Q200" s="32"/>
      <c r="R200" s="32"/>
      <c r="S200" s="32"/>
      <c r="T200" s="88"/>
      <c r="U200" s="88"/>
      <c r="V200" s="89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32"/>
      <c r="BE200" s="82"/>
      <c r="BF200" s="82"/>
      <c r="BG200" s="82"/>
      <c r="BH200" s="82"/>
      <c r="BI200" s="82"/>
      <c r="BJ200" s="82"/>
      <c r="BK200" s="82"/>
      <c r="BL200" s="82"/>
      <c r="BM200" s="90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  <c r="BZ200" s="82"/>
      <c r="CA200" s="82"/>
      <c r="CB200" s="82"/>
      <c r="CC200" s="82"/>
      <c r="CD200" s="82"/>
      <c r="CE200" s="82"/>
      <c r="CF200" s="82"/>
      <c r="CG200" s="82"/>
      <c r="CH200" s="82"/>
      <c r="CI200" s="82"/>
      <c r="CJ200" s="82"/>
      <c r="CK200" s="82"/>
      <c r="CL200" s="82"/>
      <c r="CM200" s="82"/>
      <c r="CN200" s="82"/>
      <c r="CO200" s="82"/>
      <c r="CP200" s="82"/>
      <c r="CQ200" s="82"/>
      <c r="CR200" s="82"/>
      <c r="CS200" s="82"/>
      <c r="CT200" s="82"/>
      <c r="CU200" s="82"/>
      <c r="CV200" s="82"/>
      <c r="CW200" s="82"/>
      <c r="CX200" s="82"/>
      <c r="CY200" s="82"/>
      <c r="CZ200" s="82"/>
      <c r="DA200" s="82"/>
      <c r="DB200" s="82"/>
      <c r="DC200" s="82"/>
      <c r="DD200" s="82"/>
      <c r="DE200" s="82"/>
      <c r="DF200" s="82"/>
      <c r="DG200" s="82"/>
      <c r="DH200" s="82"/>
      <c r="DI200" s="82"/>
      <c r="DJ200" s="82"/>
      <c r="DK200" s="82"/>
      <c r="DL200" s="82"/>
      <c r="DM200" s="82"/>
      <c r="DN200" s="82"/>
      <c r="DO200" s="82"/>
      <c r="DP200" s="82"/>
      <c r="DQ200" s="82"/>
      <c r="DR200" s="82"/>
      <c r="DS200" s="82"/>
      <c r="DT200" s="82"/>
      <c r="DU200" s="82"/>
      <c r="DV200" s="82"/>
      <c r="DW200" s="82"/>
      <c r="DX200" s="82"/>
      <c r="DY200" s="82"/>
      <c r="DZ200" s="82"/>
      <c r="EA200" s="82"/>
      <c r="EB200" s="82"/>
      <c r="EC200" s="82"/>
      <c r="ED200" s="82"/>
      <c r="EE200" s="82"/>
      <c r="EF200" s="82"/>
      <c r="EG200" s="82"/>
      <c r="EH200" s="82"/>
      <c r="EI200" s="82"/>
      <c r="EJ200" s="82"/>
      <c r="EK200" s="82"/>
      <c r="EL200" s="82"/>
      <c r="EM200" s="82"/>
      <c r="EN200" s="82"/>
      <c r="EO200" s="82"/>
      <c r="EP200" s="82"/>
      <c r="EQ200" s="82"/>
      <c r="ER200" s="82"/>
      <c r="ES200" s="82"/>
      <c r="ET200" s="82"/>
      <c r="EU200" s="82"/>
      <c r="EV200" s="82"/>
      <c r="EW200" s="82"/>
      <c r="EX200" s="82"/>
      <c r="EY200" s="82"/>
      <c r="EZ200" s="82"/>
      <c r="FA200" s="82"/>
      <c r="FB200" s="82"/>
      <c r="FC200" s="82"/>
      <c r="FD200" s="82"/>
      <c r="FE200" s="82"/>
      <c r="FF200" s="82"/>
      <c r="FG200" s="82"/>
      <c r="FH200" s="82"/>
      <c r="FI200" s="82"/>
      <c r="FJ200" s="82"/>
      <c r="FK200" s="82"/>
      <c r="FL200" s="82"/>
      <c r="FM200" s="82"/>
      <c r="FN200" s="82"/>
      <c r="FO200" s="82"/>
      <c r="FP200" s="82"/>
      <c r="FQ200" s="82"/>
      <c r="FR200" s="82"/>
      <c r="FS200" s="82"/>
      <c r="FT200" s="82"/>
      <c r="FU200" s="82"/>
      <c r="FV200" s="82"/>
      <c r="FW200" s="82"/>
      <c r="FX200" s="82"/>
      <c r="FY200" s="82"/>
      <c r="FZ200" s="82"/>
      <c r="GA200" s="82"/>
      <c r="GB200" s="82"/>
      <c r="GC200" s="82"/>
      <c r="GD200" s="82"/>
      <c r="GE200" s="82"/>
      <c r="GF200" s="82"/>
      <c r="GG200" s="82"/>
      <c r="GH200" s="82"/>
      <c r="GI200" s="82"/>
      <c r="GJ200" s="82"/>
      <c r="GK200" s="82"/>
      <c r="GL200" s="82"/>
      <c r="GM200" s="82"/>
      <c r="GN200" s="82"/>
      <c r="GO200" s="82"/>
      <c r="GP200" s="82"/>
      <c r="GQ200" s="82"/>
      <c r="GR200" s="82"/>
      <c r="GS200" s="82"/>
      <c r="GT200" s="82"/>
      <c r="GU200" s="82"/>
      <c r="GV200" s="82"/>
      <c r="GW200" s="82"/>
      <c r="GX200" s="82"/>
      <c r="GY200" s="82"/>
      <c r="GZ200" s="82"/>
      <c r="HA200" s="82"/>
      <c r="HB200" s="82"/>
      <c r="HC200" s="82"/>
      <c r="HD200" s="82"/>
      <c r="HE200" s="82"/>
      <c r="HF200" s="84"/>
      <c r="HG200" s="82"/>
      <c r="HH200" s="84"/>
      <c r="HI200" s="82"/>
      <c r="HJ200" s="82"/>
      <c r="HK200" s="82"/>
      <c r="HL200" s="82"/>
      <c r="HM200" s="82"/>
      <c r="HN200" s="82"/>
      <c r="HO200" s="82"/>
      <c r="HP200" s="82"/>
      <c r="HQ200" s="82"/>
      <c r="HR200" s="82"/>
      <c r="HS200" s="82"/>
      <c r="HT200" s="82"/>
      <c r="HU200" s="82"/>
      <c r="HV200" s="82"/>
      <c r="HW200" s="82"/>
      <c r="HX200" s="82"/>
      <c r="HY200" s="82"/>
      <c r="HZ200" s="82"/>
      <c r="IA200" s="82"/>
      <c r="IB200" s="82"/>
      <c r="IC200" s="82"/>
      <c r="ID200" s="82"/>
      <c r="IE200" s="82"/>
      <c r="IF200" s="82"/>
      <c r="IG200" s="82"/>
      <c r="IH200" s="82"/>
      <c r="II200" s="82"/>
      <c r="IJ200" s="82"/>
      <c r="IK200" s="82"/>
      <c r="IL200" s="82"/>
      <c r="IM200" s="82"/>
      <c r="IN200" s="82"/>
      <c r="IO200" s="82"/>
      <c r="IP200" s="82"/>
      <c r="IQ200" s="82"/>
      <c r="IR200" s="82"/>
      <c r="IS200" s="82"/>
      <c r="IT200" s="82"/>
      <c r="IU200" s="82"/>
      <c r="IV200" s="82"/>
      <c r="IW200" s="82"/>
    </row>
    <row r="201" customFormat="false" ht="15.75" hidden="false" customHeight="false" outlineLevel="1" collapsed="false">
      <c r="A201" s="82"/>
      <c r="B201" s="83"/>
      <c r="C201" s="82"/>
      <c r="D201" s="23"/>
      <c r="E201" s="82"/>
      <c r="F201" s="82" t="s">
        <v>405</v>
      </c>
      <c r="G201" s="32" t="n">
        <f aca="false">SUMIF($B$8:$B$143,"56W",$Q$8:$Q$143)</f>
        <v>970</v>
      </c>
      <c r="H201" s="32" t="n">
        <f aca="false">SUMIF($O$8:$O$143,"56Wrbase",$Q$8:$Q$143)</f>
        <v>470</v>
      </c>
      <c r="I201" s="32" t="n">
        <f aca="false">SUMIF($O$8:$O$143,"56Wrinc",$Q$8:$Q$143)</f>
        <v>0</v>
      </c>
      <c r="J201" s="32" t="n">
        <f aca="false">SUMIF($O$8:$O$143,"56WWbase",$Q$8:$Q$143)</f>
        <v>500</v>
      </c>
      <c r="K201" s="32" t="n">
        <f aca="false">SUMIF($O$8:$O$143,"56WWinc",$Q$8:$Q$143)</f>
        <v>0</v>
      </c>
      <c r="L201" s="82"/>
      <c r="M201" s="82"/>
      <c r="N201" s="82"/>
      <c r="O201" s="82"/>
      <c r="P201" s="82"/>
      <c r="Q201" s="32"/>
      <c r="R201" s="32"/>
      <c r="S201" s="32"/>
      <c r="T201" s="88"/>
      <c r="U201" s="88"/>
      <c r="V201" s="89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  <c r="AR201" s="88"/>
      <c r="AS201" s="88"/>
      <c r="AT201" s="88"/>
      <c r="AU201" s="88"/>
      <c r="AV201" s="88"/>
      <c r="AW201" s="88"/>
      <c r="AX201" s="88"/>
      <c r="AY201" s="88"/>
      <c r="AZ201" s="88"/>
      <c r="BA201" s="88"/>
      <c r="BB201" s="88"/>
      <c r="BC201" s="88"/>
      <c r="BD201" s="32"/>
      <c r="BE201" s="82"/>
      <c r="BF201" s="82"/>
      <c r="BG201" s="82"/>
      <c r="BH201" s="82"/>
      <c r="BI201" s="82"/>
      <c r="BJ201" s="82"/>
      <c r="BK201" s="82"/>
      <c r="BL201" s="82"/>
      <c r="BM201" s="90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  <c r="BZ201" s="82"/>
      <c r="CA201" s="82"/>
      <c r="CB201" s="82"/>
      <c r="CC201" s="82"/>
      <c r="CD201" s="82"/>
      <c r="CE201" s="82"/>
      <c r="CF201" s="82"/>
      <c r="CG201" s="82"/>
      <c r="CH201" s="82"/>
      <c r="CI201" s="82"/>
      <c r="CJ201" s="82"/>
      <c r="CK201" s="82"/>
      <c r="CL201" s="82"/>
      <c r="CM201" s="82"/>
      <c r="CN201" s="82"/>
      <c r="CO201" s="82"/>
      <c r="CP201" s="82"/>
      <c r="CQ201" s="82"/>
      <c r="CR201" s="82"/>
      <c r="CS201" s="82"/>
      <c r="CT201" s="82"/>
      <c r="CU201" s="82"/>
      <c r="CV201" s="82"/>
      <c r="CW201" s="82"/>
      <c r="CX201" s="82"/>
      <c r="CY201" s="82"/>
      <c r="CZ201" s="82"/>
      <c r="DA201" s="82"/>
      <c r="DB201" s="82"/>
      <c r="DC201" s="82"/>
      <c r="DD201" s="82"/>
      <c r="DE201" s="82"/>
      <c r="DF201" s="82"/>
      <c r="DG201" s="82"/>
      <c r="DH201" s="82"/>
      <c r="DI201" s="82"/>
      <c r="DJ201" s="82"/>
      <c r="DK201" s="82"/>
      <c r="DL201" s="82"/>
      <c r="DM201" s="82"/>
      <c r="DN201" s="82"/>
      <c r="DO201" s="82"/>
      <c r="DP201" s="82"/>
      <c r="DQ201" s="82"/>
      <c r="DR201" s="82"/>
      <c r="DS201" s="82"/>
      <c r="DT201" s="82"/>
      <c r="DU201" s="82"/>
      <c r="DV201" s="82"/>
      <c r="DW201" s="82"/>
      <c r="DX201" s="82"/>
      <c r="DY201" s="82"/>
      <c r="DZ201" s="82"/>
      <c r="EA201" s="82"/>
      <c r="EB201" s="82"/>
      <c r="EC201" s="82"/>
      <c r="ED201" s="82"/>
      <c r="EE201" s="82"/>
      <c r="EF201" s="82"/>
      <c r="EG201" s="82"/>
      <c r="EH201" s="82"/>
      <c r="EI201" s="82"/>
      <c r="EJ201" s="82"/>
      <c r="EK201" s="82"/>
      <c r="EL201" s="82"/>
      <c r="EM201" s="82"/>
      <c r="EN201" s="82"/>
      <c r="EO201" s="82"/>
      <c r="EP201" s="82"/>
      <c r="EQ201" s="82"/>
      <c r="ER201" s="82"/>
      <c r="ES201" s="82"/>
      <c r="ET201" s="82"/>
      <c r="EU201" s="82"/>
      <c r="EV201" s="82"/>
      <c r="EW201" s="82"/>
      <c r="EX201" s="82"/>
      <c r="EY201" s="82"/>
      <c r="EZ201" s="82"/>
      <c r="FA201" s="82"/>
      <c r="FB201" s="82"/>
      <c r="FC201" s="82"/>
      <c r="FD201" s="82"/>
      <c r="FE201" s="82"/>
      <c r="FF201" s="82"/>
      <c r="FG201" s="82"/>
      <c r="FH201" s="82"/>
      <c r="FI201" s="82"/>
      <c r="FJ201" s="82"/>
      <c r="FK201" s="82"/>
      <c r="FL201" s="82"/>
      <c r="FM201" s="82"/>
      <c r="FN201" s="82"/>
      <c r="FO201" s="82"/>
      <c r="FP201" s="82"/>
      <c r="FQ201" s="82"/>
      <c r="FR201" s="82"/>
      <c r="FS201" s="82"/>
      <c r="FT201" s="82"/>
      <c r="FU201" s="82"/>
      <c r="FV201" s="82"/>
      <c r="FW201" s="82"/>
      <c r="FX201" s="82"/>
      <c r="FY201" s="82"/>
      <c r="FZ201" s="82"/>
      <c r="GA201" s="82"/>
      <c r="GB201" s="82"/>
      <c r="GC201" s="82"/>
      <c r="GD201" s="82"/>
      <c r="GE201" s="82"/>
      <c r="GF201" s="82"/>
      <c r="GG201" s="82"/>
      <c r="GH201" s="82"/>
      <c r="GI201" s="82"/>
      <c r="GJ201" s="82"/>
      <c r="GK201" s="82"/>
      <c r="GL201" s="82"/>
      <c r="GM201" s="82"/>
      <c r="GN201" s="82"/>
      <c r="GO201" s="82"/>
      <c r="GP201" s="82"/>
      <c r="GQ201" s="82"/>
      <c r="GR201" s="82"/>
      <c r="GS201" s="82"/>
      <c r="GT201" s="82"/>
      <c r="GU201" s="82"/>
      <c r="GV201" s="82"/>
      <c r="GW201" s="82"/>
      <c r="GX201" s="82"/>
      <c r="GY201" s="82"/>
      <c r="GZ201" s="82"/>
      <c r="HA201" s="82"/>
      <c r="HB201" s="82"/>
      <c r="HC201" s="82"/>
      <c r="HD201" s="82"/>
      <c r="HE201" s="82"/>
      <c r="HF201" s="84"/>
      <c r="HG201" s="82"/>
      <c r="HH201" s="84"/>
      <c r="HI201" s="82"/>
      <c r="HJ201" s="82"/>
      <c r="HK201" s="82"/>
      <c r="HL201" s="82"/>
      <c r="HM201" s="82"/>
      <c r="HN201" s="82"/>
      <c r="HO201" s="82"/>
      <c r="HP201" s="82"/>
      <c r="HQ201" s="82"/>
      <c r="HR201" s="82"/>
      <c r="HS201" s="82"/>
      <c r="HT201" s="82"/>
      <c r="HU201" s="82"/>
      <c r="HV201" s="82"/>
      <c r="HW201" s="82"/>
      <c r="HX201" s="82"/>
      <c r="HY201" s="82"/>
      <c r="HZ201" s="82"/>
      <c r="IA201" s="82"/>
      <c r="IB201" s="82"/>
      <c r="IC201" s="82"/>
      <c r="ID201" s="82"/>
      <c r="IE201" s="82"/>
      <c r="IF201" s="82"/>
      <c r="IG201" s="82"/>
      <c r="IH201" s="82"/>
      <c r="II201" s="82"/>
      <c r="IJ201" s="82"/>
      <c r="IK201" s="82"/>
      <c r="IL201" s="82"/>
      <c r="IM201" s="82"/>
      <c r="IN201" s="82"/>
      <c r="IO201" s="82"/>
      <c r="IP201" s="82"/>
      <c r="IQ201" s="82"/>
      <c r="IR201" s="82"/>
      <c r="IS201" s="82"/>
      <c r="IT201" s="82"/>
      <c r="IU201" s="82"/>
      <c r="IV201" s="82"/>
      <c r="IW201" s="82"/>
    </row>
    <row r="202" customFormat="false" ht="15.75" hidden="false" customHeight="false" outlineLevel="1" collapsed="false">
      <c r="A202" s="82"/>
      <c r="B202" s="83"/>
      <c r="C202" s="82"/>
      <c r="D202" s="23"/>
      <c r="E202" s="82"/>
      <c r="F202" s="82" t="s">
        <v>323</v>
      </c>
      <c r="G202" s="32" t="n">
        <f aca="false">SUMIF($B$8:$B$143,4,$Q$8:$Q$143)</f>
        <v>9827.96551724138</v>
      </c>
      <c r="H202" s="32" t="n">
        <f aca="false">SUMIF($O$8:$O$143,"4rbase",$Q$8:$Q$143)</f>
        <v>9827.96551724138</v>
      </c>
      <c r="I202" s="32" t="n">
        <f aca="false">SUMIF($O$8:$O$143,"4rinc",$Q$8:$Q$143)</f>
        <v>0</v>
      </c>
      <c r="J202" s="32" t="n">
        <f aca="false">SUMIF($O$8:$O$143,"4Wbase",$Q$8:$Q$143)</f>
        <v>0</v>
      </c>
      <c r="K202" s="32" t="n">
        <f aca="false">SUMIF($O$8:$O$143,"4Winc",$Q$8:$Q$143)</f>
        <v>0</v>
      </c>
      <c r="L202" s="82"/>
      <c r="M202" s="82"/>
      <c r="N202" s="82"/>
      <c r="O202" s="82"/>
      <c r="P202" s="82"/>
      <c r="Q202" s="32"/>
      <c r="R202" s="32"/>
      <c r="S202" s="32"/>
      <c r="T202" s="88"/>
      <c r="U202" s="88"/>
      <c r="V202" s="89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  <c r="AR202" s="88"/>
      <c r="AS202" s="88"/>
      <c r="AT202" s="88"/>
      <c r="AU202" s="88"/>
      <c r="AV202" s="88"/>
      <c r="AW202" s="88"/>
      <c r="AX202" s="88"/>
      <c r="AY202" s="88"/>
      <c r="AZ202" s="88"/>
      <c r="BA202" s="88"/>
      <c r="BB202" s="88"/>
      <c r="BC202" s="88"/>
      <c r="BD202" s="32"/>
      <c r="BE202" s="82"/>
      <c r="BF202" s="82"/>
      <c r="BG202" s="82"/>
      <c r="BH202" s="82"/>
      <c r="BI202" s="82"/>
      <c r="BJ202" s="82"/>
      <c r="BK202" s="82"/>
      <c r="BL202" s="82"/>
      <c r="BM202" s="90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  <c r="BZ202" s="82"/>
      <c r="CA202" s="82"/>
      <c r="CB202" s="82"/>
      <c r="CC202" s="82"/>
      <c r="CD202" s="82"/>
      <c r="CE202" s="82"/>
      <c r="CF202" s="82"/>
      <c r="CG202" s="82"/>
      <c r="CH202" s="82"/>
      <c r="CI202" s="82"/>
      <c r="CJ202" s="82"/>
      <c r="CK202" s="82"/>
      <c r="CL202" s="82"/>
      <c r="CM202" s="82"/>
      <c r="CN202" s="82"/>
      <c r="CO202" s="82"/>
      <c r="CP202" s="82"/>
      <c r="CQ202" s="82"/>
      <c r="CR202" s="82"/>
      <c r="CS202" s="82"/>
      <c r="CT202" s="82"/>
      <c r="CU202" s="82"/>
      <c r="CV202" s="82"/>
      <c r="CW202" s="82"/>
      <c r="CX202" s="82"/>
      <c r="CY202" s="82"/>
      <c r="CZ202" s="82"/>
      <c r="DA202" s="82"/>
      <c r="DB202" s="82"/>
      <c r="DC202" s="82"/>
      <c r="DD202" s="82"/>
      <c r="DE202" s="82"/>
      <c r="DF202" s="82"/>
      <c r="DG202" s="82"/>
      <c r="DH202" s="82"/>
      <c r="DI202" s="82"/>
      <c r="DJ202" s="82"/>
      <c r="DK202" s="82"/>
      <c r="DL202" s="82"/>
      <c r="DM202" s="82"/>
      <c r="DN202" s="82"/>
      <c r="DO202" s="82"/>
      <c r="DP202" s="82"/>
      <c r="DQ202" s="82"/>
      <c r="DR202" s="82"/>
      <c r="DS202" s="82"/>
      <c r="DT202" s="82"/>
      <c r="DU202" s="82"/>
      <c r="DV202" s="82"/>
      <c r="DW202" s="82"/>
      <c r="DX202" s="82"/>
      <c r="DY202" s="82"/>
      <c r="DZ202" s="82"/>
      <c r="EA202" s="82"/>
      <c r="EB202" s="82"/>
      <c r="EC202" s="82"/>
      <c r="ED202" s="82"/>
      <c r="EE202" s="82"/>
      <c r="EF202" s="82"/>
      <c r="EG202" s="82"/>
      <c r="EH202" s="82"/>
      <c r="EI202" s="82"/>
      <c r="EJ202" s="82"/>
      <c r="EK202" s="82"/>
      <c r="EL202" s="82"/>
      <c r="EM202" s="82"/>
      <c r="EN202" s="82"/>
      <c r="EO202" s="82"/>
      <c r="EP202" s="82"/>
      <c r="EQ202" s="82"/>
      <c r="ER202" s="82"/>
      <c r="ES202" s="82"/>
      <c r="ET202" s="82"/>
      <c r="EU202" s="82"/>
      <c r="EV202" s="82"/>
      <c r="EW202" s="82"/>
      <c r="EX202" s="82"/>
      <c r="EY202" s="82"/>
      <c r="EZ202" s="82"/>
      <c r="FA202" s="82"/>
      <c r="FB202" s="82"/>
      <c r="FC202" s="82"/>
      <c r="FD202" s="82"/>
      <c r="FE202" s="82"/>
      <c r="FF202" s="82"/>
      <c r="FG202" s="82"/>
      <c r="FH202" s="82"/>
      <c r="FI202" s="82"/>
      <c r="FJ202" s="82"/>
      <c r="FK202" s="82"/>
      <c r="FL202" s="82"/>
      <c r="FM202" s="82"/>
      <c r="FN202" s="82"/>
      <c r="FO202" s="82"/>
      <c r="FP202" s="82"/>
      <c r="FQ202" s="82"/>
      <c r="FR202" s="82"/>
      <c r="FS202" s="82"/>
      <c r="FT202" s="82"/>
      <c r="FU202" s="82"/>
      <c r="FV202" s="82"/>
      <c r="FW202" s="82"/>
      <c r="FX202" s="82"/>
      <c r="FY202" s="82"/>
      <c r="FZ202" s="82"/>
      <c r="GA202" s="82"/>
      <c r="GB202" s="82"/>
      <c r="GC202" s="82"/>
      <c r="GD202" s="82"/>
      <c r="GE202" s="82"/>
      <c r="GF202" s="82"/>
      <c r="GG202" s="82"/>
      <c r="GH202" s="82"/>
      <c r="GI202" s="82"/>
      <c r="GJ202" s="82"/>
      <c r="GK202" s="82"/>
      <c r="GL202" s="82"/>
      <c r="GM202" s="82"/>
      <c r="GN202" s="82"/>
      <c r="GO202" s="82"/>
      <c r="GP202" s="82"/>
      <c r="GQ202" s="82"/>
      <c r="GR202" s="82"/>
      <c r="GS202" s="82"/>
      <c r="GT202" s="82"/>
      <c r="GU202" s="82"/>
      <c r="GV202" s="82"/>
      <c r="GW202" s="82"/>
      <c r="GX202" s="82"/>
      <c r="GY202" s="82"/>
      <c r="GZ202" s="82"/>
      <c r="HA202" s="82"/>
      <c r="HB202" s="82"/>
      <c r="HC202" s="82"/>
      <c r="HD202" s="82"/>
      <c r="HE202" s="82"/>
      <c r="HF202" s="84"/>
      <c r="HG202" s="82"/>
      <c r="HH202" s="84"/>
      <c r="HI202" s="82"/>
      <c r="HJ202" s="82"/>
      <c r="HK202" s="82"/>
      <c r="HL202" s="82"/>
      <c r="HM202" s="82"/>
      <c r="HN202" s="82"/>
      <c r="HO202" s="82"/>
      <c r="HP202" s="82"/>
      <c r="HQ202" s="82"/>
      <c r="HR202" s="82"/>
      <c r="HS202" s="82"/>
      <c r="HT202" s="82"/>
      <c r="HU202" s="82"/>
      <c r="HV202" s="82"/>
      <c r="HW202" s="82"/>
      <c r="HX202" s="82"/>
      <c r="HY202" s="82"/>
      <c r="HZ202" s="82"/>
      <c r="IA202" s="82"/>
      <c r="IB202" s="82"/>
      <c r="IC202" s="82"/>
      <c r="ID202" s="82"/>
      <c r="IE202" s="82"/>
      <c r="IF202" s="82"/>
      <c r="IG202" s="82"/>
      <c r="IH202" s="82"/>
      <c r="II202" s="82"/>
      <c r="IJ202" s="82"/>
      <c r="IK202" s="82"/>
      <c r="IL202" s="82"/>
      <c r="IM202" s="82"/>
      <c r="IN202" s="82"/>
      <c r="IO202" s="82"/>
      <c r="IP202" s="82"/>
      <c r="IQ202" s="82"/>
      <c r="IR202" s="82"/>
      <c r="IS202" s="82"/>
      <c r="IT202" s="82"/>
      <c r="IU202" s="82"/>
      <c r="IV202" s="82"/>
      <c r="IW202" s="82"/>
    </row>
    <row r="203" customFormat="false" ht="15.75" hidden="false" customHeight="false" outlineLevel="1" collapsed="false">
      <c r="A203" s="82"/>
      <c r="B203" s="83"/>
      <c r="C203" s="82"/>
      <c r="D203" s="23"/>
      <c r="E203" s="82"/>
      <c r="F203" s="82" t="s">
        <v>329</v>
      </c>
      <c r="G203" s="32" t="n">
        <f aca="false">SUMIF($B$8:$B$143,"loudoun",$Q$8:$Q$143)</f>
        <v>0</v>
      </c>
      <c r="H203" s="32" t="n">
        <f aca="false">SUMIF($O$8:$O$143,"LOUDOUNrbase",$Q$8:$Q$143)</f>
        <v>0</v>
      </c>
      <c r="I203" s="32" t="n">
        <f aca="false">SUMIF($O$8:$O$143,"LOUDOUNrinc",$Q$8:$Q$143)</f>
        <v>0</v>
      </c>
      <c r="J203" s="32" t="n">
        <f aca="false">SUMIF($O$8:$O$143,"LOUDOUNWbase",$Q$8:$Q$143)</f>
        <v>0</v>
      </c>
      <c r="K203" s="32" t="n">
        <f aca="false">SUMIF($O$8:$O$143,"LOUDOUNWinc",$Q$8:$Q$143)</f>
        <v>0</v>
      </c>
      <c r="L203" s="82"/>
      <c r="M203" s="82"/>
      <c r="N203" s="82"/>
      <c r="O203" s="82"/>
      <c r="P203" s="82"/>
      <c r="Q203" s="32"/>
      <c r="R203" s="32"/>
      <c r="S203" s="32"/>
      <c r="T203" s="88"/>
      <c r="U203" s="88"/>
      <c r="V203" s="89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32"/>
      <c r="BE203" s="82"/>
      <c r="BF203" s="82"/>
      <c r="BG203" s="82"/>
      <c r="BH203" s="82"/>
      <c r="BI203" s="82"/>
      <c r="BJ203" s="82"/>
      <c r="BK203" s="82"/>
      <c r="BL203" s="82"/>
      <c r="BM203" s="90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  <c r="BZ203" s="82"/>
      <c r="CA203" s="82"/>
      <c r="CB203" s="82"/>
      <c r="CC203" s="82"/>
      <c r="CD203" s="82"/>
      <c r="CE203" s="82"/>
      <c r="CF203" s="82"/>
      <c r="CG203" s="82"/>
      <c r="CH203" s="82"/>
      <c r="CI203" s="82"/>
      <c r="CJ203" s="82"/>
      <c r="CK203" s="82"/>
      <c r="CL203" s="82"/>
      <c r="CM203" s="82"/>
      <c r="CN203" s="82"/>
      <c r="CO203" s="82"/>
      <c r="CP203" s="82"/>
      <c r="CQ203" s="82"/>
      <c r="CR203" s="82"/>
      <c r="CS203" s="82"/>
      <c r="CT203" s="82"/>
      <c r="CU203" s="82"/>
      <c r="CV203" s="82"/>
      <c r="CW203" s="82"/>
      <c r="CX203" s="82"/>
      <c r="CY203" s="82"/>
      <c r="CZ203" s="82"/>
      <c r="DA203" s="82"/>
      <c r="DB203" s="82"/>
      <c r="DC203" s="82"/>
      <c r="DD203" s="82"/>
      <c r="DE203" s="82"/>
      <c r="DF203" s="82"/>
      <c r="DG203" s="82"/>
      <c r="DH203" s="82"/>
      <c r="DI203" s="82"/>
      <c r="DJ203" s="82"/>
      <c r="DK203" s="82"/>
      <c r="DL203" s="82"/>
      <c r="DM203" s="82"/>
      <c r="DN203" s="82"/>
      <c r="DO203" s="82"/>
      <c r="DP203" s="82"/>
      <c r="DQ203" s="82"/>
      <c r="DR203" s="82"/>
      <c r="DS203" s="82"/>
      <c r="DT203" s="82"/>
      <c r="DU203" s="82"/>
      <c r="DV203" s="82"/>
      <c r="DW203" s="82"/>
      <c r="DX203" s="82"/>
      <c r="DY203" s="82"/>
      <c r="DZ203" s="82"/>
      <c r="EA203" s="82"/>
      <c r="EB203" s="82"/>
      <c r="EC203" s="82"/>
      <c r="ED203" s="82"/>
      <c r="EE203" s="82"/>
      <c r="EF203" s="82"/>
      <c r="EG203" s="82"/>
      <c r="EH203" s="82"/>
      <c r="EI203" s="82"/>
      <c r="EJ203" s="82"/>
      <c r="EK203" s="82"/>
      <c r="EL203" s="82"/>
      <c r="EM203" s="82"/>
      <c r="EN203" s="82"/>
      <c r="EO203" s="82"/>
      <c r="EP203" s="82"/>
      <c r="EQ203" s="82"/>
      <c r="ER203" s="82"/>
      <c r="ES203" s="82"/>
      <c r="ET203" s="82"/>
      <c r="EU203" s="82"/>
      <c r="EV203" s="82"/>
      <c r="EW203" s="82"/>
      <c r="EX203" s="82"/>
      <c r="EY203" s="82"/>
      <c r="EZ203" s="82"/>
      <c r="FA203" s="82"/>
      <c r="FB203" s="82"/>
      <c r="FC203" s="82"/>
      <c r="FD203" s="82"/>
      <c r="FE203" s="82"/>
      <c r="FF203" s="82"/>
      <c r="FG203" s="82"/>
      <c r="FH203" s="82"/>
      <c r="FI203" s="82"/>
      <c r="FJ203" s="82"/>
      <c r="FK203" s="82"/>
      <c r="FL203" s="82"/>
      <c r="FM203" s="82"/>
      <c r="FN203" s="82"/>
      <c r="FO203" s="82"/>
      <c r="FP203" s="82"/>
      <c r="FQ203" s="82"/>
      <c r="FR203" s="82"/>
      <c r="FS203" s="82"/>
      <c r="FT203" s="82"/>
      <c r="FU203" s="82"/>
      <c r="FV203" s="82"/>
      <c r="FW203" s="82"/>
      <c r="FX203" s="82"/>
      <c r="FY203" s="82"/>
      <c r="FZ203" s="82"/>
      <c r="GA203" s="82"/>
      <c r="GB203" s="82"/>
      <c r="GC203" s="82"/>
      <c r="GD203" s="82"/>
      <c r="GE203" s="82"/>
      <c r="GF203" s="82"/>
      <c r="GG203" s="82"/>
      <c r="GH203" s="82"/>
      <c r="GI203" s="82"/>
      <c r="GJ203" s="82"/>
      <c r="GK203" s="82"/>
      <c r="GL203" s="82"/>
      <c r="GM203" s="82"/>
      <c r="GN203" s="82"/>
      <c r="GO203" s="82"/>
      <c r="GP203" s="82"/>
      <c r="GQ203" s="82"/>
      <c r="GR203" s="82"/>
      <c r="GS203" s="82"/>
      <c r="GT203" s="82"/>
      <c r="GU203" s="82"/>
      <c r="GV203" s="82"/>
      <c r="GW203" s="82"/>
      <c r="GX203" s="82"/>
      <c r="GY203" s="82"/>
      <c r="GZ203" s="82"/>
      <c r="HA203" s="82"/>
      <c r="HB203" s="82"/>
      <c r="HC203" s="82"/>
      <c r="HD203" s="82"/>
      <c r="HE203" s="82"/>
      <c r="HF203" s="84"/>
      <c r="HG203" s="82"/>
      <c r="HH203" s="84"/>
      <c r="HI203" s="82"/>
      <c r="HJ203" s="82"/>
      <c r="HK203" s="82"/>
      <c r="HL203" s="82"/>
      <c r="HM203" s="82"/>
      <c r="HN203" s="82"/>
      <c r="HO203" s="82"/>
      <c r="HP203" s="82"/>
      <c r="HQ203" s="82"/>
      <c r="HR203" s="82"/>
      <c r="HS203" s="82"/>
      <c r="HT203" s="82"/>
      <c r="HU203" s="82"/>
      <c r="HV203" s="82"/>
      <c r="HW203" s="82"/>
      <c r="HX203" s="82"/>
      <c r="HY203" s="82"/>
      <c r="HZ203" s="82"/>
      <c r="IA203" s="82"/>
      <c r="IB203" s="82"/>
      <c r="IC203" s="82"/>
      <c r="ID203" s="82"/>
      <c r="IE203" s="82"/>
      <c r="IF203" s="82"/>
      <c r="IG203" s="82"/>
      <c r="IH203" s="82"/>
      <c r="II203" s="82"/>
      <c r="IJ203" s="82"/>
      <c r="IK203" s="82"/>
      <c r="IL203" s="82"/>
      <c r="IM203" s="82"/>
      <c r="IN203" s="82"/>
      <c r="IO203" s="82"/>
      <c r="IP203" s="82"/>
      <c r="IQ203" s="82"/>
      <c r="IR203" s="82"/>
      <c r="IS203" s="82"/>
      <c r="IT203" s="82"/>
      <c r="IU203" s="82"/>
      <c r="IV203" s="82"/>
      <c r="IW203" s="82"/>
    </row>
    <row r="204" customFormat="false" ht="15.75" hidden="false" customHeight="false" outlineLevel="1" collapsed="false">
      <c r="A204" s="82"/>
      <c r="B204" s="83"/>
      <c r="C204" s="82"/>
      <c r="D204" s="23"/>
      <c r="E204" s="82"/>
      <c r="F204" s="82" t="s">
        <v>28</v>
      </c>
      <c r="G204" s="32" t="n">
        <f aca="false">SUMIF($B$8:$B$143,"46",$Q$8:$Q$143)</f>
        <v>3955</v>
      </c>
      <c r="H204" s="32" t="n">
        <f aca="false">SUMIF($O$8:$O$143,"46rbase",$Q$8:$Q$143)</f>
        <v>3955</v>
      </c>
      <c r="I204" s="32" t="n">
        <f aca="false">SUMIF($O$8:$O$143,"46rinc",$Q$8:$Q$143)</f>
        <v>0</v>
      </c>
      <c r="J204" s="32" t="n">
        <f aca="false">SUMIF($O$8:$O$143,"46Wbase",$Q$8:$Q$143)</f>
        <v>0</v>
      </c>
      <c r="K204" s="32" t="n">
        <f aca="false">SUMIF($O$8:$O$143,"46Winc",$Q$8:$Q$143)</f>
        <v>0</v>
      </c>
      <c r="L204" s="82"/>
      <c r="M204" s="82"/>
      <c r="N204" s="82"/>
      <c r="O204" s="82"/>
      <c r="P204" s="82"/>
      <c r="Q204" s="32"/>
      <c r="R204" s="32"/>
      <c r="S204" s="32"/>
      <c r="T204" s="88"/>
      <c r="U204" s="88"/>
      <c r="V204" s="89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88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32"/>
      <c r="BE204" s="82"/>
      <c r="BF204" s="82"/>
      <c r="BG204" s="82"/>
      <c r="BH204" s="82"/>
      <c r="BI204" s="82"/>
      <c r="BJ204" s="82"/>
      <c r="BK204" s="82"/>
      <c r="BL204" s="82"/>
      <c r="BM204" s="90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  <c r="BZ204" s="82"/>
      <c r="CA204" s="82"/>
      <c r="CB204" s="82"/>
      <c r="CC204" s="82"/>
      <c r="CD204" s="82"/>
      <c r="CE204" s="82"/>
      <c r="CF204" s="82"/>
      <c r="CG204" s="82"/>
      <c r="CH204" s="82"/>
      <c r="CI204" s="82"/>
      <c r="CJ204" s="82"/>
      <c r="CK204" s="82"/>
      <c r="CL204" s="82"/>
      <c r="CM204" s="82"/>
      <c r="CN204" s="82"/>
      <c r="CO204" s="82"/>
      <c r="CP204" s="82"/>
      <c r="CQ204" s="82"/>
      <c r="CR204" s="82"/>
      <c r="CS204" s="82"/>
      <c r="CT204" s="82"/>
      <c r="CU204" s="82"/>
      <c r="CV204" s="82"/>
      <c r="CW204" s="82"/>
      <c r="CX204" s="82"/>
      <c r="CY204" s="82"/>
      <c r="CZ204" s="82"/>
      <c r="DA204" s="82"/>
      <c r="DB204" s="82"/>
      <c r="DC204" s="82"/>
      <c r="DD204" s="82"/>
      <c r="DE204" s="82"/>
      <c r="DF204" s="82"/>
      <c r="DG204" s="82"/>
      <c r="DH204" s="82"/>
      <c r="DI204" s="82"/>
      <c r="DJ204" s="82"/>
      <c r="DK204" s="82"/>
      <c r="DL204" s="82"/>
      <c r="DM204" s="82"/>
      <c r="DN204" s="82"/>
      <c r="DO204" s="82"/>
      <c r="DP204" s="82"/>
      <c r="DQ204" s="82"/>
      <c r="DR204" s="82"/>
      <c r="DS204" s="82"/>
      <c r="DT204" s="82"/>
      <c r="DU204" s="82"/>
      <c r="DV204" s="82"/>
      <c r="DW204" s="82"/>
      <c r="DX204" s="82"/>
      <c r="DY204" s="82"/>
      <c r="DZ204" s="82"/>
      <c r="EA204" s="82"/>
      <c r="EB204" s="82"/>
      <c r="EC204" s="82"/>
      <c r="ED204" s="82"/>
      <c r="EE204" s="82"/>
      <c r="EF204" s="82"/>
      <c r="EG204" s="82"/>
      <c r="EH204" s="82"/>
      <c r="EI204" s="82"/>
      <c r="EJ204" s="82"/>
      <c r="EK204" s="82"/>
      <c r="EL204" s="82"/>
      <c r="EM204" s="82"/>
      <c r="EN204" s="82"/>
      <c r="EO204" s="82"/>
      <c r="EP204" s="82"/>
      <c r="EQ204" s="82"/>
      <c r="ER204" s="82"/>
      <c r="ES204" s="82"/>
      <c r="ET204" s="82"/>
      <c r="EU204" s="82"/>
      <c r="EV204" s="82"/>
      <c r="EW204" s="82"/>
      <c r="EX204" s="82"/>
      <c r="EY204" s="82"/>
      <c r="EZ204" s="82"/>
      <c r="FA204" s="82"/>
      <c r="FB204" s="82"/>
      <c r="FC204" s="82"/>
      <c r="FD204" s="82"/>
      <c r="FE204" s="82"/>
      <c r="FF204" s="82"/>
      <c r="FG204" s="82"/>
      <c r="FH204" s="82"/>
      <c r="FI204" s="82"/>
      <c r="FJ204" s="82"/>
      <c r="FK204" s="82"/>
      <c r="FL204" s="82"/>
      <c r="FM204" s="82"/>
      <c r="FN204" s="82"/>
      <c r="FO204" s="82"/>
      <c r="FP204" s="82"/>
      <c r="FQ204" s="82"/>
      <c r="FR204" s="82"/>
      <c r="FS204" s="82"/>
      <c r="FT204" s="82"/>
      <c r="FU204" s="82"/>
      <c r="FV204" s="82"/>
      <c r="FW204" s="82"/>
      <c r="FX204" s="82"/>
      <c r="FY204" s="82"/>
      <c r="FZ204" s="82"/>
      <c r="GA204" s="82"/>
      <c r="GB204" s="82"/>
      <c r="GC204" s="82"/>
      <c r="GD204" s="82"/>
      <c r="GE204" s="82"/>
      <c r="GF204" s="82"/>
      <c r="GG204" s="82"/>
      <c r="GH204" s="82"/>
      <c r="GI204" s="82"/>
      <c r="GJ204" s="82"/>
      <c r="GK204" s="82"/>
      <c r="GL204" s="82"/>
      <c r="GM204" s="82"/>
      <c r="GN204" s="82"/>
      <c r="GO204" s="82"/>
      <c r="GP204" s="82"/>
      <c r="GQ204" s="82"/>
      <c r="GR204" s="82"/>
      <c r="GS204" s="82"/>
      <c r="GT204" s="82"/>
      <c r="GU204" s="82"/>
      <c r="GV204" s="82"/>
      <c r="GW204" s="82"/>
      <c r="GX204" s="82"/>
      <c r="GY204" s="82"/>
      <c r="GZ204" s="82"/>
      <c r="HA204" s="82"/>
      <c r="HB204" s="82"/>
      <c r="HC204" s="82"/>
      <c r="HD204" s="82"/>
      <c r="HE204" s="82"/>
      <c r="HF204" s="84"/>
      <c r="HG204" s="82"/>
      <c r="HH204" s="84"/>
      <c r="HI204" s="82"/>
      <c r="HJ204" s="82"/>
      <c r="HK204" s="82"/>
      <c r="HL204" s="82"/>
      <c r="HM204" s="82"/>
      <c r="HN204" s="82"/>
      <c r="HO204" s="82"/>
      <c r="HP204" s="82"/>
      <c r="HQ204" s="82"/>
      <c r="HR204" s="82"/>
      <c r="HS204" s="82"/>
      <c r="HT204" s="82"/>
      <c r="HU204" s="82"/>
      <c r="HV204" s="82"/>
      <c r="HW204" s="82"/>
      <c r="HX204" s="82"/>
      <c r="HY204" s="82"/>
      <c r="HZ204" s="82"/>
      <c r="IA204" s="82"/>
      <c r="IB204" s="82"/>
      <c r="IC204" s="82"/>
      <c r="ID204" s="82"/>
      <c r="IE204" s="82"/>
      <c r="IF204" s="82"/>
      <c r="IG204" s="82"/>
      <c r="IH204" s="82"/>
      <c r="II204" s="82"/>
      <c r="IJ204" s="82"/>
      <c r="IK204" s="82"/>
      <c r="IL204" s="82"/>
      <c r="IM204" s="82"/>
      <c r="IN204" s="82"/>
      <c r="IO204" s="82"/>
      <c r="IP204" s="82"/>
      <c r="IQ204" s="82"/>
      <c r="IR204" s="82"/>
      <c r="IS204" s="82"/>
      <c r="IT204" s="82"/>
      <c r="IU204" s="82"/>
      <c r="IV204" s="82"/>
      <c r="IW204" s="82"/>
    </row>
    <row r="205" customFormat="false" ht="15.75" hidden="false" customHeight="false" outlineLevel="1" collapsed="false">
      <c r="A205" s="82"/>
      <c r="B205" s="83"/>
      <c r="C205" s="82"/>
      <c r="D205" s="23"/>
      <c r="E205" s="82"/>
      <c r="F205" s="82" t="s">
        <v>425</v>
      </c>
      <c r="G205" s="32" t="n">
        <f aca="false">SUMIF($B$8:$B$143,62,$Q$8:$Q$143)</f>
        <v>910</v>
      </c>
      <c r="H205" s="32" t="n">
        <f aca="false">SUMIF($O$8:$O$143,"62rbase",$Q$8:$Q$143)</f>
        <v>910</v>
      </c>
      <c r="I205" s="32" t="n">
        <f aca="false">SUMIF($O$8:$O$143,"62rinc",$Q$8:$Q$143)</f>
        <v>0</v>
      </c>
      <c r="J205" s="32" t="n">
        <f aca="false">SUMIF($O$8:$O$143,"62Wbase",$Q$8:$Q$143)</f>
        <v>0</v>
      </c>
      <c r="K205" s="32" t="n">
        <f aca="false">SUMIF($O$8:$O$143,"62Winc",$Q$8:$Q$143)</f>
        <v>0</v>
      </c>
      <c r="L205" s="82"/>
      <c r="M205" s="82"/>
      <c r="N205" s="82"/>
      <c r="O205" s="82"/>
      <c r="P205" s="82"/>
      <c r="Q205" s="32"/>
      <c r="R205" s="32"/>
      <c r="S205" s="32"/>
      <c r="T205" s="88"/>
      <c r="U205" s="88"/>
      <c r="V205" s="89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32"/>
      <c r="BE205" s="82"/>
      <c r="BF205" s="82"/>
      <c r="BG205" s="82"/>
      <c r="BH205" s="82"/>
      <c r="BI205" s="82"/>
      <c r="BJ205" s="82"/>
      <c r="BK205" s="82"/>
      <c r="BL205" s="82"/>
      <c r="BM205" s="90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  <c r="BZ205" s="82"/>
      <c r="CA205" s="82"/>
      <c r="CB205" s="82"/>
      <c r="CC205" s="82"/>
      <c r="CD205" s="82"/>
      <c r="CE205" s="82"/>
      <c r="CF205" s="82"/>
      <c r="CG205" s="82"/>
      <c r="CH205" s="82"/>
      <c r="CI205" s="82"/>
      <c r="CJ205" s="82"/>
      <c r="CK205" s="82"/>
      <c r="CL205" s="82"/>
      <c r="CM205" s="82"/>
      <c r="CN205" s="82"/>
      <c r="CO205" s="82"/>
      <c r="CP205" s="82"/>
      <c r="CQ205" s="82"/>
      <c r="CR205" s="82"/>
      <c r="CS205" s="82"/>
      <c r="CT205" s="82"/>
      <c r="CU205" s="82"/>
      <c r="CV205" s="82"/>
      <c r="CW205" s="82"/>
      <c r="CX205" s="82"/>
      <c r="CY205" s="82"/>
      <c r="CZ205" s="82"/>
      <c r="DA205" s="82"/>
      <c r="DB205" s="82"/>
      <c r="DC205" s="82"/>
      <c r="DD205" s="82"/>
      <c r="DE205" s="82"/>
      <c r="DF205" s="82"/>
      <c r="DG205" s="82"/>
      <c r="DH205" s="82"/>
      <c r="DI205" s="82"/>
      <c r="DJ205" s="82"/>
      <c r="DK205" s="82"/>
      <c r="DL205" s="82"/>
      <c r="DM205" s="82"/>
      <c r="DN205" s="82"/>
      <c r="DO205" s="82"/>
      <c r="DP205" s="82"/>
      <c r="DQ205" s="82"/>
      <c r="DR205" s="82"/>
      <c r="DS205" s="82"/>
      <c r="DT205" s="82"/>
      <c r="DU205" s="82"/>
      <c r="DV205" s="82"/>
      <c r="DW205" s="82"/>
      <c r="DX205" s="82"/>
      <c r="DY205" s="82"/>
      <c r="DZ205" s="82"/>
      <c r="EA205" s="82"/>
      <c r="EB205" s="82"/>
      <c r="EC205" s="82"/>
      <c r="ED205" s="82"/>
      <c r="EE205" s="82"/>
      <c r="EF205" s="82"/>
      <c r="EG205" s="82"/>
      <c r="EH205" s="82"/>
      <c r="EI205" s="82"/>
      <c r="EJ205" s="82"/>
      <c r="EK205" s="82"/>
      <c r="EL205" s="82"/>
      <c r="EM205" s="82"/>
      <c r="EN205" s="82"/>
      <c r="EO205" s="82"/>
      <c r="EP205" s="82"/>
      <c r="EQ205" s="82"/>
      <c r="ER205" s="82"/>
      <c r="ES205" s="82"/>
      <c r="ET205" s="82"/>
      <c r="EU205" s="82"/>
      <c r="EV205" s="82"/>
      <c r="EW205" s="82"/>
      <c r="EX205" s="82"/>
      <c r="EY205" s="82"/>
      <c r="EZ205" s="82"/>
      <c r="FA205" s="82"/>
      <c r="FB205" s="82"/>
      <c r="FC205" s="82"/>
      <c r="FD205" s="82"/>
      <c r="FE205" s="82"/>
      <c r="FF205" s="82"/>
      <c r="FG205" s="82"/>
      <c r="FH205" s="82"/>
      <c r="FI205" s="82"/>
      <c r="FJ205" s="82"/>
      <c r="FK205" s="82"/>
      <c r="FL205" s="82"/>
      <c r="FM205" s="82"/>
      <c r="FN205" s="82"/>
      <c r="FO205" s="82"/>
      <c r="FP205" s="82"/>
      <c r="FQ205" s="82"/>
      <c r="FR205" s="82"/>
      <c r="FS205" s="82"/>
      <c r="FT205" s="82"/>
      <c r="FU205" s="82"/>
      <c r="FV205" s="82"/>
      <c r="FW205" s="82"/>
      <c r="FX205" s="82"/>
      <c r="FY205" s="82"/>
      <c r="FZ205" s="82"/>
      <c r="GA205" s="82"/>
      <c r="GB205" s="82"/>
      <c r="GC205" s="82"/>
      <c r="GD205" s="82"/>
      <c r="GE205" s="82"/>
      <c r="GF205" s="82"/>
      <c r="GG205" s="82"/>
      <c r="GH205" s="82"/>
      <c r="GI205" s="82"/>
      <c r="GJ205" s="82"/>
      <c r="GK205" s="82"/>
      <c r="GL205" s="82"/>
      <c r="GM205" s="82"/>
      <c r="GN205" s="82"/>
      <c r="GO205" s="82"/>
      <c r="GP205" s="82"/>
      <c r="GQ205" s="82"/>
      <c r="GR205" s="82"/>
      <c r="GS205" s="82"/>
      <c r="GT205" s="82"/>
      <c r="GU205" s="82"/>
      <c r="GV205" s="82"/>
      <c r="GW205" s="82"/>
      <c r="GX205" s="82"/>
      <c r="GY205" s="82"/>
      <c r="GZ205" s="82"/>
      <c r="HA205" s="82"/>
      <c r="HB205" s="82"/>
      <c r="HC205" s="82"/>
      <c r="HD205" s="82"/>
      <c r="HE205" s="82"/>
      <c r="HF205" s="84"/>
      <c r="HG205" s="82"/>
      <c r="HH205" s="84"/>
      <c r="HI205" s="82"/>
      <c r="HJ205" s="82"/>
      <c r="HK205" s="82"/>
      <c r="HL205" s="82"/>
      <c r="HM205" s="82"/>
      <c r="HN205" s="82"/>
      <c r="HO205" s="82"/>
      <c r="HP205" s="82"/>
      <c r="HQ205" s="82"/>
      <c r="HR205" s="82"/>
      <c r="HS205" s="82"/>
      <c r="HT205" s="82"/>
      <c r="HU205" s="82"/>
      <c r="HV205" s="82"/>
      <c r="HW205" s="82"/>
      <c r="HX205" s="82"/>
      <c r="HY205" s="82"/>
      <c r="HZ205" s="82"/>
      <c r="IA205" s="82"/>
      <c r="IB205" s="82"/>
      <c r="IC205" s="82"/>
      <c r="ID205" s="82"/>
      <c r="IE205" s="82"/>
      <c r="IF205" s="82"/>
      <c r="IG205" s="82"/>
      <c r="IH205" s="82"/>
      <c r="II205" s="82"/>
      <c r="IJ205" s="82"/>
      <c r="IK205" s="82"/>
      <c r="IL205" s="82"/>
      <c r="IM205" s="82"/>
      <c r="IN205" s="82"/>
      <c r="IO205" s="82"/>
      <c r="IP205" s="82"/>
      <c r="IQ205" s="82"/>
      <c r="IR205" s="82"/>
      <c r="IS205" s="82"/>
      <c r="IT205" s="82"/>
      <c r="IU205" s="82"/>
      <c r="IV205" s="82"/>
      <c r="IW205" s="82"/>
    </row>
    <row r="206" customFormat="false" ht="15.75" hidden="false" customHeight="false" outlineLevel="1" collapsed="false">
      <c r="A206" s="82"/>
      <c r="B206" s="83"/>
      <c r="C206" s="82"/>
      <c r="D206" s="23"/>
      <c r="E206" s="82"/>
      <c r="F206" s="82" t="s">
        <v>338</v>
      </c>
      <c r="G206" s="32" t="n">
        <f aca="false">SUMIF($B$8:$B$143,78,$Q$8:$Q$143)</f>
        <v>18185</v>
      </c>
      <c r="H206" s="32" t="n">
        <f aca="false">SUMIF($O$8:$O$143,"78rbase",$Q$8:$Q$143)</f>
        <v>18185</v>
      </c>
      <c r="I206" s="32" t="n">
        <f aca="false">SUMIF($O$8:$O$143,"78rinc",$Q$8:$Q$143)</f>
        <v>0</v>
      </c>
      <c r="J206" s="32" t="n">
        <f aca="false">SUMIF($O$8:$O$143,"78Wbase",$Q$8:$Q$143)</f>
        <v>0</v>
      </c>
      <c r="K206" s="32" t="n">
        <f aca="false">SUMIF($O$8:$O$143,"78Winc",$Q$8:$Q$143)</f>
        <v>0</v>
      </c>
      <c r="L206" s="82"/>
      <c r="M206" s="82"/>
      <c r="N206" s="82"/>
      <c r="O206" s="82"/>
      <c r="P206" s="82"/>
      <c r="Q206" s="32"/>
      <c r="R206" s="32"/>
      <c r="S206" s="32"/>
      <c r="T206" s="88"/>
      <c r="U206" s="88"/>
      <c r="V206" s="89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32"/>
      <c r="BE206" s="82"/>
      <c r="BF206" s="82"/>
      <c r="BG206" s="82"/>
      <c r="BH206" s="82"/>
      <c r="BI206" s="82"/>
      <c r="BJ206" s="82"/>
      <c r="BK206" s="82"/>
      <c r="BL206" s="82"/>
      <c r="BM206" s="90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  <c r="BZ206" s="82"/>
      <c r="CA206" s="82"/>
      <c r="CB206" s="82"/>
      <c r="CC206" s="82"/>
      <c r="CD206" s="82"/>
      <c r="CE206" s="82"/>
      <c r="CF206" s="82"/>
      <c r="CG206" s="82"/>
      <c r="CH206" s="82"/>
      <c r="CI206" s="82"/>
      <c r="CJ206" s="82"/>
      <c r="CK206" s="82"/>
      <c r="CL206" s="82"/>
      <c r="CM206" s="82"/>
      <c r="CN206" s="82"/>
      <c r="CO206" s="82"/>
      <c r="CP206" s="82"/>
      <c r="CQ206" s="82"/>
      <c r="CR206" s="82"/>
      <c r="CS206" s="82"/>
      <c r="CT206" s="82"/>
      <c r="CU206" s="82"/>
      <c r="CV206" s="82"/>
      <c r="CW206" s="82"/>
      <c r="CX206" s="82"/>
      <c r="CY206" s="82"/>
      <c r="CZ206" s="82"/>
      <c r="DA206" s="82"/>
      <c r="DB206" s="82"/>
      <c r="DC206" s="82"/>
      <c r="DD206" s="82"/>
      <c r="DE206" s="82"/>
      <c r="DF206" s="82"/>
      <c r="DG206" s="82"/>
      <c r="DH206" s="82"/>
      <c r="DI206" s="82"/>
      <c r="DJ206" s="82"/>
      <c r="DK206" s="82"/>
      <c r="DL206" s="82"/>
      <c r="DM206" s="82"/>
      <c r="DN206" s="82"/>
      <c r="DO206" s="82"/>
      <c r="DP206" s="82"/>
      <c r="DQ206" s="82"/>
      <c r="DR206" s="82"/>
      <c r="DS206" s="82"/>
      <c r="DT206" s="82"/>
      <c r="DU206" s="82"/>
      <c r="DV206" s="82"/>
      <c r="DW206" s="82"/>
      <c r="DX206" s="82"/>
      <c r="DY206" s="82"/>
      <c r="DZ206" s="82"/>
      <c r="EA206" s="82"/>
      <c r="EB206" s="82"/>
      <c r="EC206" s="82"/>
      <c r="ED206" s="82"/>
      <c r="EE206" s="82"/>
      <c r="EF206" s="82"/>
      <c r="EG206" s="82"/>
      <c r="EH206" s="82"/>
      <c r="EI206" s="82"/>
      <c r="EJ206" s="82"/>
      <c r="EK206" s="82"/>
      <c r="EL206" s="82"/>
      <c r="EM206" s="82"/>
      <c r="EN206" s="82"/>
      <c r="EO206" s="82"/>
      <c r="EP206" s="82"/>
      <c r="EQ206" s="82"/>
      <c r="ER206" s="82"/>
      <c r="ES206" s="82"/>
      <c r="ET206" s="82"/>
      <c r="EU206" s="82"/>
      <c r="EV206" s="82"/>
      <c r="EW206" s="82"/>
      <c r="EX206" s="82"/>
      <c r="EY206" s="82"/>
      <c r="EZ206" s="82"/>
      <c r="FA206" s="82"/>
      <c r="FB206" s="82"/>
      <c r="FC206" s="82"/>
      <c r="FD206" s="82"/>
      <c r="FE206" s="82"/>
      <c r="FF206" s="82"/>
      <c r="FG206" s="82"/>
      <c r="FH206" s="82"/>
      <c r="FI206" s="82"/>
      <c r="FJ206" s="82"/>
      <c r="FK206" s="82"/>
      <c r="FL206" s="82"/>
      <c r="FM206" s="82"/>
      <c r="FN206" s="82"/>
      <c r="FO206" s="82"/>
      <c r="FP206" s="82"/>
      <c r="FQ206" s="82"/>
      <c r="FR206" s="82"/>
      <c r="FS206" s="82"/>
      <c r="FT206" s="82"/>
      <c r="FU206" s="82"/>
      <c r="FV206" s="82"/>
      <c r="FW206" s="82"/>
      <c r="FX206" s="82"/>
      <c r="FY206" s="82"/>
      <c r="FZ206" s="82"/>
      <c r="GA206" s="82"/>
      <c r="GB206" s="82"/>
      <c r="GC206" s="82"/>
      <c r="GD206" s="82"/>
      <c r="GE206" s="82"/>
      <c r="GF206" s="82"/>
      <c r="GG206" s="82"/>
      <c r="GH206" s="82"/>
      <c r="GI206" s="82"/>
      <c r="GJ206" s="82"/>
      <c r="GK206" s="82"/>
      <c r="GL206" s="82"/>
      <c r="GM206" s="82"/>
      <c r="GN206" s="82"/>
      <c r="GO206" s="82"/>
      <c r="GP206" s="82"/>
      <c r="GQ206" s="82"/>
      <c r="GR206" s="82"/>
      <c r="GS206" s="82"/>
      <c r="GT206" s="82"/>
      <c r="GU206" s="82"/>
      <c r="GV206" s="82"/>
      <c r="GW206" s="82"/>
      <c r="GX206" s="82"/>
      <c r="GY206" s="82"/>
      <c r="GZ206" s="82"/>
      <c r="HA206" s="82"/>
      <c r="HB206" s="82"/>
      <c r="HC206" s="82"/>
      <c r="HD206" s="82"/>
      <c r="HE206" s="82"/>
      <c r="HF206" s="84"/>
      <c r="HG206" s="82"/>
      <c r="HH206" s="84"/>
      <c r="HI206" s="82"/>
      <c r="HJ206" s="82"/>
      <c r="HK206" s="82"/>
      <c r="HL206" s="82"/>
      <c r="HM206" s="82"/>
      <c r="HN206" s="82"/>
      <c r="HO206" s="82"/>
      <c r="HP206" s="82"/>
      <c r="HQ206" s="82"/>
      <c r="HR206" s="82"/>
      <c r="HS206" s="82"/>
      <c r="HT206" s="82"/>
      <c r="HU206" s="82"/>
      <c r="HV206" s="82"/>
      <c r="HW206" s="82"/>
      <c r="HX206" s="82"/>
      <c r="HY206" s="82"/>
      <c r="HZ206" s="82"/>
      <c r="IA206" s="82"/>
      <c r="IB206" s="82"/>
      <c r="IC206" s="82"/>
      <c r="ID206" s="82"/>
      <c r="IE206" s="82"/>
      <c r="IF206" s="82"/>
      <c r="IG206" s="82"/>
      <c r="IH206" s="82"/>
      <c r="II206" s="82"/>
      <c r="IJ206" s="82"/>
      <c r="IK206" s="82"/>
      <c r="IL206" s="82"/>
      <c r="IM206" s="82"/>
      <c r="IN206" s="82"/>
      <c r="IO206" s="82"/>
      <c r="IP206" s="82"/>
      <c r="IQ206" s="82"/>
      <c r="IR206" s="82"/>
      <c r="IS206" s="82"/>
      <c r="IT206" s="82"/>
      <c r="IU206" s="82"/>
      <c r="IV206" s="82"/>
      <c r="IW206" s="82"/>
    </row>
    <row r="207" customFormat="false" ht="15.75" hidden="false" customHeight="false" outlineLevel="1" collapsed="false">
      <c r="A207" s="82"/>
      <c r="B207" s="83"/>
      <c r="C207" s="82"/>
      <c r="D207" s="23"/>
      <c r="E207" s="82"/>
      <c r="F207" s="82" t="s">
        <v>426</v>
      </c>
      <c r="G207" s="32" t="n">
        <f aca="false">SUMIF($B$8:$B$143,52,$Q$8:$Q$143)</f>
        <v>23</v>
      </c>
      <c r="H207" s="32" t="n">
        <f aca="false">SUMIF($O$8:$O$143,"52rbase",$Q$8:$Q$143)</f>
        <v>23</v>
      </c>
      <c r="I207" s="32" t="n">
        <f aca="false">SUMIF($O$8:$O$143,"52rinc",$Q$8:$Q$143)</f>
        <v>0</v>
      </c>
      <c r="J207" s="32" t="n">
        <f aca="false">SUMIF($O$8:$O$143,"52Wbase",$Q$8:$Q$143)</f>
        <v>0</v>
      </c>
      <c r="K207" s="32" t="n">
        <f aca="false">SUMIF($O$8:$O$143,"52Winc",$Q$8:$Q$143)</f>
        <v>0</v>
      </c>
      <c r="L207" s="82"/>
      <c r="M207" s="82"/>
      <c r="N207" s="82"/>
      <c r="O207" s="82"/>
      <c r="P207" s="82"/>
      <c r="Q207" s="32"/>
      <c r="R207" s="32"/>
      <c r="S207" s="32"/>
      <c r="T207" s="88"/>
      <c r="U207" s="88"/>
      <c r="V207" s="89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32"/>
      <c r="BE207" s="82"/>
      <c r="BF207" s="82"/>
      <c r="BG207" s="82"/>
      <c r="BH207" s="82"/>
      <c r="BI207" s="82"/>
      <c r="BJ207" s="82"/>
      <c r="BK207" s="82"/>
      <c r="BL207" s="82"/>
      <c r="BM207" s="90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  <c r="BZ207" s="82"/>
      <c r="CA207" s="82"/>
      <c r="CB207" s="82"/>
      <c r="CC207" s="82"/>
      <c r="CD207" s="82"/>
      <c r="CE207" s="82"/>
      <c r="CF207" s="82"/>
      <c r="CG207" s="82"/>
      <c r="CH207" s="82"/>
      <c r="CI207" s="82"/>
      <c r="CJ207" s="82"/>
      <c r="CK207" s="82"/>
      <c r="CL207" s="82"/>
      <c r="CM207" s="82"/>
      <c r="CN207" s="82"/>
      <c r="CO207" s="82"/>
      <c r="CP207" s="82"/>
      <c r="CQ207" s="82"/>
      <c r="CR207" s="82"/>
      <c r="CS207" s="82"/>
      <c r="CT207" s="82"/>
      <c r="CU207" s="82"/>
      <c r="CV207" s="82"/>
      <c r="CW207" s="82"/>
      <c r="CX207" s="82"/>
      <c r="CY207" s="82"/>
      <c r="CZ207" s="82"/>
      <c r="DA207" s="82"/>
      <c r="DB207" s="82"/>
      <c r="DC207" s="82"/>
      <c r="DD207" s="82"/>
      <c r="DE207" s="82"/>
      <c r="DF207" s="82"/>
      <c r="DG207" s="82"/>
      <c r="DH207" s="82"/>
      <c r="DI207" s="82"/>
      <c r="DJ207" s="82"/>
      <c r="DK207" s="82"/>
      <c r="DL207" s="82"/>
      <c r="DM207" s="82"/>
      <c r="DN207" s="82"/>
      <c r="DO207" s="82"/>
      <c r="DP207" s="82"/>
      <c r="DQ207" s="82"/>
      <c r="DR207" s="82"/>
      <c r="DS207" s="82"/>
      <c r="DT207" s="82"/>
      <c r="DU207" s="82"/>
      <c r="DV207" s="82"/>
      <c r="DW207" s="82"/>
      <c r="DX207" s="82"/>
      <c r="DY207" s="82"/>
      <c r="DZ207" s="82"/>
      <c r="EA207" s="82"/>
      <c r="EB207" s="82"/>
      <c r="EC207" s="82"/>
      <c r="ED207" s="82"/>
      <c r="EE207" s="82"/>
      <c r="EF207" s="82"/>
      <c r="EG207" s="82"/>
      <c r="EH207" s="82"/>
      <c r="EI207" s="82"/>
      <c r="EJ207" s="82"/>
      <c r="EK207" s="82"/>
      <c r="EL207" s="82"/>
      <c r="EM207" s="82"/>
      <c r="EN207" s="82"/>
      <c r="EO207" s="82"/>
      <c r="EP207" s="82"/>
      <c r="EQ207" s="82"/>
      <c r="ER207" s="82"/>
      <c r="ES207" s="82"/>
      <c r="ET207" s="82"/>
      <c r="EU207" s="82"/>
      <c r="EV207" s="82"/>
      <c r="EW207" s="82"/>
      <c r="EX207" s="82"/>
      <c r="EY207" s="82"/>
      <c r="EZ207" s="82"/>
      <c r="FA207" s="82"/>
      <c r="FB207" s="82"/>
      <c r="FC207" s="82"/>
      <c r="FD207" s="82"/>
      <c r="FE207" s="82"/>
      <c r="FF207" s="82"/>
      <c r="FG207" s="82"/>
      <c r="FH207" s="82"/>
      <c r="FI207" s="82"/>
      <c r="FJ207" s="82"/>
      <c r="FK207" s="82"/>
      <c r="FL207" s="82"/>
      <c r="FM207" s="82"/>
      <c r="FN207" s="82"/>
      <c r="FO207" s="82"/>
      <c r="FP207" s="82"/>
      <c r="FQ207" s="82"/>
      <c r="FR207" s="82"/>
      <c r="FS207" s="82"/>
      <c r="FT207" s="82"/>
      <c r="FU207" s="82"/>
      <c r="FV207" s="82"/>
      <c r="FW207" s="82"/>
      <c r="FX207" s="82"/>
      <c r="FY207" s="82"/>
      <c r="FZ207" s="82"/>
      <c r="GA207" s="82"/>
      <c r="GB207" s="82"/>
      <c r="GC207" s="82"/>
      <c r="GD207" s="82"/>
      <c r="GE207" s="82"/>
      <c r="GF207" s="82"/>
      <c r="GG207" s="82"/>
      <c r="GH207" s="82"/>
      <c r="GI207" s="82"/>
      <c r="GJ207" s="82"/>
      <c r="GK207" s="82"/>
      <c r="GL207" s="82"/>
      <c r="GM207" s="82"/>
      <c r="GN207" s="82"/>
      <c r="GO207" s="82"/>
      <c r="GP207" s="82"/>
      <c r="GQ207" s="82"/>
      <c r="GR207" s="82"/>
      <c r="GS207" s="82"/>
      <c r="GT207" s="82"/>
      <c r="GU207" s="82"/>
      <c r="GV207" s="82"/>
      <c r="GW207" s="82"/>
      <c r="GX207" s="82"/>
      <c r="GY207" s="82"/>
      <c r="GZ207" s="82"/>
      <c r="HA207" s="82"/>
      <c r="HB207" s="82"/>
      <c r="HC207" s="82"/>
      <c r="HD207" s="82"/>
      <c r="HE207" s="82"/>
      <c r="HF207" s="84"/>
      <c r="HG207" s="82"/>
      <c r="HH207" s="84"/>
      <c r="HI207" s="82"/>
      <c r="HJ207" s="82"/>
      <c r="HK207" s="82"/>
      <c r="HL207" s="82"/>
      <c r="HM207" s="82"/>
      <c r="HN207" s="82"/>
      <c r="HO207" s="82"/>
      <c r="HP207" s="82"/>
      <c r="HQ207" s="82"/>
      <c r="HR207" s="82"/>
      <c r="HS207" s="82"/>
      <c r="HT207" s="82"/>
      <c r="HU207" s="82"/>
      <c r="HV207" s="82"/>
      <c r="HW207" s="82"/>
      <c r="HX207" s="82"/>
      <c r="HY207" s="82"/>
      <c r="HZ207" s="82"/>
      <c r="IA207" s="82"/>
      <c r="IB207" s="82"/>
      <c r="IC207" s="82"/>
      <c r="ID207" s="82"/>
      <c r="IE207" s="82"/>
      <c r="IF207" s="82"/>
      <c r="IG207" s="82"/>
      <c r="IH207" s="82"/>
      <c r="II207" s="82"/>
      <c r="IJ207" s="82"/>
      <c r="IK207" s="82"/>
      <c r="IL207" s="82"/>
      <c r="IM207" s="82"/>
      <c r="IN207" s="82"/>
      <c r="IO207" s="82"/>
      <c r="IP207" s="82"/>
      <c r="IQ207" s="82"/>
      <c r="IR207" s="82"/>
      <c r="IS207" s="82"/>
      <c r="IT207" s="82"/>
      <c r="IU207" s="82"/>
      <c r="IV207" s="82"/>
      <c r="IW207" s="82"/>
    </row>
    <row r="208" customFormat="false" ht="15.75" hidden="false" customHeight="false" outlineLevel="1" collapsed="false">
      <c r="A208" s="82"/>
      <c r="B208" s="83"/>
      <c r="C208" s="82"/>
      <c r="D208" s="23"/>
      <c r="E208" s="82"/>
      <c r="F208" s="82" t="s">
        <v>216</v>
      </c>
      <c r="G208" s="32" t="n">
        <f aca="false">SUMIF($B$8:$B$143,88,$Q$8:$Q$143)</f>
        <v>0</v>
      </c>
      <c r="H208" s="32" t="n">
        <f aca="false">SUMIF($O$8:$O$143,"88rbase",$Q$8:$Q$143)</f>
        <v>0</v>
      </c>
      <c r="I208" s="32" t="n">
        <f aca="false">SUMIF($O$8:$O$143,"78rinc",$Q$8:$Q$143)</f>
        <v>0</v>
      </c>
      <c r="J208" s="32" t="n">
        <f aca="false">SUMIF($O$8:$O$143,"88Wbase",$Q$8:$Q$143)</f>
        <v>0</v>
      </c>
      <c r="K208" s="32" t="n">
        <f aca="false">SUMIF($O$8:$O$143,"78Winc",$Q$8:$Q$143)</f>
        <v>0</v>
      </c>
      <c r="L208" s="82"/>
      <c r="M208" s="82"/>
      <c r="N208" s="82"/>
      <c r="O208" s="82"/>
      <c r="P208" s="82"/>
      <c r="Q208" s="32"/>
      <c r="R208" s="32"/>
      <c r="S208" s="32"/>
      <c r="T208" s="88"/>
      <c r="U208" s="88"/>
      <c r="V208" s="89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32"/>
      <c r="BE208" s="82"/>
      <c r="BF208" s="82"/>
      <c r="BG208" s="82"/>
      <c r="BH208" s="82"/>
      <c r="BI208" s="82"/>
      <c r="BJ208" s="82"/>
      <c r="BK208" s="82"/>
      <c r="BL208" s="82"/>
      <c r="BM208" s="90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  <c r="CH208" s="82"/>
      <c r="CI208" s="82"/>
      <c r="CJ208" s="82"/>
      <c r="CK208" s="82"/>
      <c r="CL208" s="82"/>
      <c r="CM208" s="82"/>
      <c r="CN208" s="82"/>
      <c r="CO208" s="82"/>
      <c r="CP208" s="82"/>
      <c r="CQ208" s="82"/>
      <c r="CR208" s="82"/>
      <c r="CS208" s="82"/>
      <c r="CT208" s="82"/>
      <c r="CU208" s="82"/>
      <c r="CV208" s="82"/>
      <c r="CW208" s="82"/>
      <c r="CX208" s="82"/>
      <c r="CY208" s="82"/>
      <c r="CZ208" s="82"/>
      <c r="DA208" s="82"/>
      <c r="DB208" s="82"/>
      <c r="DC208" s="82"/>
      <c r="DD208" s="82"/>
      <c r="DE208" s="82"/>
      <c r="DF208" s="82"/>
      <c r="DG208" s="82"/>
      <c r="DH208" s="82"/>
      <c r="DI208" s="82"/>
      <c r="DJ208" s="82"/>
      <c r="DK208" s="82"/>
      <c r="DL208" s="82"/>
      <c r="DM208" s="82"/>
      <c r="DN208" s="82"/>
      <c r="DO208" s="82"/>
      <c r="DP208" s="82"/>
      <c r="DQ208" s="82"/>
      <c r="DR208" s="82"/>
      <c r="DS208" s="82"/>
      <c r="DT208" s="82"/>
      <c r="DU208" s="82"/>
      <c r="DV208" s="82"/>
      <c r="DW208" s="82"/>
      <c r="DX208" s="82"/>
      <c r="DY208" s="82"/>
      <c r="DZ208" s="82"/>
      <c r="EA208" s="82"/>
      <c r="EB208" s="82"/>
      <c r="EC208" s="82"/>
      <c r="ED208" s="82"/>
      <c r="EE208" s="82"/>
      <c r="EF208" s="82"/>
      <c r="EG208" s="82"/>
      <c r="EH208" s="82"/>
      <c r="EI208" s="82"/>
      <c r="EJ208" s="82"/>
      <c r="EK208" s="82"/>
      <c r="EL208" s="82"/>
      <c r="EM208" s="82"/>
      <c r="EN208" s="82"/>
      <c r="EO208" s="82"/>
      <c r="EP208" s="82"/>
      <c r="EQ208" s="82"/>
      <c r="ER208" s="82"/>
      <c r="ES208" s="82"/>
      <c r="ET208" s="82"/>
      <c r="EU208" s="82"/>
      <c r="EV208" s="82"/>
      <c r="EW208" s="82"/>
      <c r="EX208" s="82"/>
      <c r="EY208" s="82"/>
      <c r="EZ208" s="82"/>
      <c r="FA208" s="82"/>
      <c r="FB208" s="82"/>
      <c r="FC208" s="82"/>
      <c r="FD208" s="82"/>
      <c r="FE208" s="82"/>
      <c r="FF208" s="82"/>
      <c r="FG208" s="82"/>
      <c r="FH208" s="82"/>
      <c r="FI208" s="82"/>
      <c r="FJ208" s="82"/>
      <c r="FK208" s="82"/>
      <c r="FL208" s="82"/>
      <c r="FM208" s="82"/>
      <c r="FN208" s="82"/>
      <c r="FO208" s="82"/>
      <c r="FP208" s="82"/>
      <c r="FQ208" s="82"/>
      <c r="FR208" s="82"/>
      <c r="FS208" s="82"/>
      <c r="FT208" s="82"/>
      <c r="FU208" s="82"/>
      <c r="FV208" s="82"/>
      <c r="FW208" s="82"/>
      <c r="FX208" s="82"/>
      <c r="FY208" s="82"/>
      <c r="FZ208" s="82"/>
      <c r="GA208" s="82"/>
      <c r="GB208" s="82"/>
      <c r="GC208" s="82"/>
      <c r="GD208" s="82"/>
      <c r="GE208" s="82"/>
      <c r="GF208" s="82"/>
      <c r="GG208" s="82"/>
      <c r="GH208" s="82"/>
      <c r="GI208" s="82"/>
      <c r="GJ208" s="82"/>
      <c r="GK208" s="82"/>
      <c r="GL208" s="82"/>
      <c r="GM208" s="82"/>
      <c r="GN208" s="82"/>
      <c r="GO208" s="82"/>
      <c r="GP208" s="82"/>
      <c r="GQ208" s="82"/>
      <c r="GR208" s="82"/>
      <c r="GS208" s="82"/>
      <c r="GT208" s="82"/>
      <c r="GU208" s="82"/>
      <c r="GV208" s="82"/>
      <c r="GW208" s="82"/>
      <c r="GX208" s="82"/>
      <c r="GY208" s="82"/>
      <c r="GZ208" s="82"/>
      <c r="HA208" s="82"/>
      <c r="HB208" s="82"/>
      <c r="HC208" s="82"/>
      <c r="HD208" s="82"/>
      <c r="HE208" s="82"/>
      <c r="HF208" s="84"/>
      <c r="HG208" s="82"/>
      <c r="HH208" s="84"/>
      <c r="HI208" s="82"/>
      <c r="HJ208" s="82"/>
      <c r="HK208" s="82"/>
      <c r="HL208" s="82"/>
      <c r="HM208" s="82"/>
      <c r="HN208" s="82"/>
      <c r="HO208" s="82"/>
      <c r="HP208" s="82"/>
      <c r="HQ208" s="82"/>
      <c r="HR208" s="82"/>
      <c r="HS208" s="82"/>
      <c r="HT208" s="82"/>
      <c r="HU208" s="82"/>
      <c r="HV208" s="82"/>
      <c r="HW208" s="82"/>
      <c r="HX208" s="82"/>
      <c r="HY208" s="82"/>
      <c r="HZ208" s="82"/>
      <c r="IA208" s="82"/>
      <c r="IB208" s="82"/>
      <c r="IC208" s="82"/>
      <c r="ID208" s="82"/>
      <c r="IE208" s="82"/>
      <c r="IF208" s="82"/>
      <c r="IG208" s="82"/>
      <c r="IH208" s="82"/>
      <c r="II208" s="82"/>
      <c r="IJ208" s="82"/>
      <c r="IK208" s="82"/>
      <c r="IL208" s="82"/>
      <c r="IM208" s="82"/>
      <c r="IN208" s="82"/>
      <c r="IO208" s="82"/>
      <c r="IP208" s="82"/>
      <c r="IQ208" s="82"/>
      <c r="IR208" s="82"/>
      <c r="IS208" s="82"/>
      <c r="IT208" s="82"/>
      <c r="IU208" s="82"/>
      <c r="IV208" s="82"/>
      <c r="IW208" s="82"/>
    </row>
    <row r="209" customFormat="false" ht="15.75" hidden="false" customHeight="false" outlineLevel="1" collapsed="false">
      <c r="A209" s="82"/>
      <c r="B209" s="83"/>
      <c r="C209" s="82"/>
      <c r="D209" s="23"/>
      <c r="E209" s="82"/>
      <c r="F209" s="82" t="s">
        <v>345</v>
      </c>
      <c r="G209" s="32" t="n">
        <f aca="false">SUMIF($B$8:$B$143,"STOI",$Q$8:$Q$143)</f>
        <v>0</v>
      </c>
      <c r="H209" s="32" t="n">
        <f aca="false">SUMIF($O$8:$O$143,"STOIrbase",$Q$8:$Q$143)</f>
        <v>0</v>
      </c>
      <c r="I209" s="32" t="n">
        <f aca="false">SUMIF($O$8:$O$143,"STOIrinc",$Q$8:$Q$143)</f>
        <v>0</v>
      </c>
      <c r="J209" s="32" t="n">
        <f aca="false">SUMIF($O$8:$O$143,"STOIWbase",$Q$8:$Q$143)</f>
        <v>0</v>
      </c>
      <c r="K209" s="32" t="n">
        <f aca="false">SUMIF($O$8:$O$143,"STOIWinc",$Q$8:$Q$143)</f>
        <v>0</v>
      </c>
      <c r="L209" s="82"/>
      <c r="M209" s="82"/>
      <c r="N209" s="82"/>
      <c r="O209" s="82"/>
      <c r="P209" s="82"/>
      <c r="Q209" s="32"/>
      <c r="R209" s="32"/>
      <c r="S209" s="32"/>
      <c r="T209" s="88"/>
      <c r="U209" s="88"/>
      <c r="V209" s="89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  <c r="AR209" s="88"/>
      <c r="AS209" s="88"/>
      <c r="AT209" s="88"/>
      <c r="AU209" s="88"/>
      <c r="AV209" s="88"/>
      <c r="AW209" s="88"/>
      <c r="AX209" s="88"/>
      <c r="AY209" s="88"/>
      <c r="AZ209" s="88"/>
      <c r="BA209" s="88"/>
      <c r="BB209" s="88"/>
      <c r="BC209" s="88"/>
      <c r="BD209" s="32"/>
      <c r="BE209" s="82"/>
      <c r="BF209" s="82"/>
      <c r="BG209" s="82"/>
      <c r="BH209" s="82"/>
      <c r="BI209" s="82"/>
      <c r="BJ209" s="82"/>
      <c r="BK209" s="82"/>
      <c r="BL209" s="82"/>
      <c r="BM209" s="90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  <c r="BZ209" s="82"/>
      <c r="CA209" s="82"/>
      <c r="CB209" s="82"/>
      <c r="CC209" s="82"/>
      <c r="CD209" s="82"/>
      <c r="CE209" s="82"/>
      <c r="CF209" s="82"/>
      <c r="CG209" s="82"/>
      <c r="CH209" s="82"/>
      <c r="CI209" s="82"/>
      <c r="CJ209" s="82"/>
      <c r="CK209" s="82"/>
      <c r="CL209" s="82"/>
      <c r="CM209" s="82"/>
      <c r="CN209" s="82"/>
      <c r="CO209" s="82"/>
      <c r="CP209" s="82"/>
      <c r="CQ209" s="82"/>
      <c r="CR209" s="82"/>
      <c r="CS209" s="82"/>
      <c r="CT209" s="82"/>
      <c r="CU209" s="82"/>
      <c r="CV209" s="82"/>
      <c r="CW209" s="82"/>
      <c r="CX209" s="82"/>
      <c r="CY209" s="82"/>
      <c r="CZ209" s="82"/>
      <c r="DA209" s="82"/>
      <c r="DB209" s="82"/>
      <c r="DC209" s="82"/>
      <c r="DD209" s="82"/>
      <c r="DE209" s="82"/>
      <c r="DF209" s="82"/>
      <c r="DG209" s="82"/>
      <c r="DH209" s="82"/>
      <c r="DI209" s="82"/>
      <c r="DJ209" s="82"/>
      <c r="DK209" s="82"/>
      <c r="DL209" s="82"/>
      <c r="DM209" s="82"/>
      <c r="DN209" s="82"/>
      <c r="DO209" s="82"/>
      <c r="DP209" s="82"/>
      <c r="DQ209" s="82"/>
      <c r="DR209" s="82"/>
      <c r="DS209" s="82"/>
      <c r="DT209" s="82"/>
      <c r="DU209" s="82"/>
      <c r="DV209" s="82"/>
      <c r="DW209" s="82"/>
      <c r="DX209" s="82"/>
      <c r="DY209" s="82"/>
      <c r="DZ209" s="82"/>
      <c r="EA209" s="82"/>
      <c r="EB209" s="82"/>
      <c r="EC209" s="82"/>
      <c r="ED209" s="82"/>
      <c r="EE209" s="82"/>
      <c r="EF209" s="82"/>
      <c r="EG209" s="82"/>
      <c r="EH209" s="82"/>
      <c r="EI209" s="82"/>
      <c r="EJ209" s="82"/>
      <c r="EK209" s="82"/>
      <c r="EL209" s="82"/>
      <c r="EM209" s="82"/>
      <c r="EN209" s="82"/>
      <c r="EO209" s="82"/>
      <c r="EP209" s="82"/>
      <c r="EQ209" s="82"/>
      <c r="ER209" s="82"/>
      <c r="ES209" s="82"/>
      <c r="ET209" s="82"/>
      <c r="EU209" s="82"/>
      <c r="EV209" s="82"/>
      <c r="EW209" s="82"/>
      <c r="EX209" s="82"/>
      <c r="EY209" s="82"/>
      <c r="EZ209" s="82"/>
      <c r="FA209" s="82"/>
      <c r="FB209" s="82"/>
      <c r="FC209" s="82"/>
      <c r="FD209" s="82"/>
      <c r="FE209" s="82"/>
      <c r="FF209" s="82"/>
      <c r="FG209" s="82"/>
      <c r="FH209" s="82"/>
      <c r="FI209" s="82"/>
      <c r="FJ209" s="82"/>
      <c r="FK209" s="82"/>
      <c r="FL209" s="82"/>
      <c r="FM209" s="82"/>
      <c r="FN209" s="82"/>
      <c r="FO209" s="82"/>
      <c r="FP209" s="82"/>
      <c r="FQ209" s="82"/>
      <c r="FR209" s="82"/>
      <c r="FS209" s="82"/>
      <c r="FT209" s="82"/>
      <c r="FU209" s="82"/>
      <c r="FV209" s="82"/>
      <c r="FW209" s="82"/>
      <c r="FX209" s="82"/>
      <c r="FY209" s="82"/>
      <c r="FZ209" s="82"/>
      <c r="GA209" s="82"/>
      <c r="GB209" s="82"/>
      <c r="GC209" s="82"/>
      <c r="GD209" s="82"/>
      <c r="GE209" s="82"/>
      <c r="GF209" s="82"/>
      <c r="GG209" s="82"/>
      <c r="GH209" s="82"/>
      <c r="GI209" s="82"/>
      <c r="GJ209" s="82"/>
      <c r="GK209" s="82"/>
      <c r="GL209" s="82"/>
      <c r="GM209" s="82"/>
      <c r="GN209" s="82"/>
      <c r="GO209" s="82"/>
      <c r="GP209" s="82"/>
      <c r="GQ209" s="82"/>
      <c r="GR209" s="82"/>
      <c r="GS209" s="82"/>
      <c r="GT209" s="82"/>
      <c r="GU209" s="82"/>
      <c r="GV209" s="82"/>
      <c r="GW209" s="82"/>
      <c r="GX209" s="82"/>
      <c r="GY209" s="82"/>
      <c r="GZ209" s="82"/>
      <c r="HA209" s="82"/>
      <c r="HB209" s="82"/>
      <c r="HC209" s="82"/>
      <c r="HD209" s="82"/>
      <c r="HE209" s="82"/>
      <c r="HF209" s="84"/>
      <c r="HG209" s="82"/>
      <c r="HH209" s="84"/>
      <c r="HI209" s="82"/>
      <c r="HJ209" s="82"/>
      <c r="HK209" s="82"/>
      <c r="HL209" s="82"/>
      <c r="HM209" s="82"/>
      <c r="HN209" s="82"/>
      <c r="HO209" s="82"/>
      <c r="HP209" s="82"/>
      <c r="HQ209" s="82"/>
      <c r="HR209" s="82"/>
      <c r="HS209" s="82"/>
      <c r="HT209" s="82"/>
      <c r="HU209" s="82"/>
      <c r="HV209" s="82"/>
      <c r="HW209" s="82"/>
      <c r="HX209" s="82"/>
      <c r="HY209" s="82"/>
      <c r="HZ209" s="82"/>
      <c r="IA209" s="82"/>
      <c r="IB209" s="82"/>
      <c r="IC209" s="82"/>
      <c r="ID209" s="82"/>
      <c r="IE209" s="82"/>
      <c r="IF209" s="82"/>
      <c r="IG209" s="82"/>
      <c r="IH209" s="82"/>
      <c r="II209" s="82"/>
      <c r="IJ209" s="82"/>
      <c r="IK209" s="82"/>
      <c r="IL209" s="82"/>
      <c r="IM209" s="82"/>
      <c r="IN209" s="82"/>
      <c r="IO209" s="82"/>
      <c r="IP209" s="82"/>
      <c r="IQ209" s="82"/>
      <c r="IR209" s="82"/>
      <c r="IS209" s="82"/>
      <c r="IT209" s="82"/>
      <c r="IU209" s="82"/>
      <c r="IV209" s="82"/>
      <c r="IW209" s="82"/>
    </row>
    <row r="210" customFormat="false" ht="15.75" hidden="false" customHeight="false" outlineLevel="1" collapsed="false">
      <c r="A210" s="82"/>
      <c r="B210" s="83"/>
      <c r="C210" s="82"/>
      <c r="D210" s="23"/>
      <c r="E210" s="82"/>
      <c r="F210" s="82"/>
      <c r="G210" s="32"/>
      <c r="H210" s="32"/>
      <c r="I210" s="82"/>
      <c r="J210" s="82"/>
      <c r="K210" s="82"/>
      <c r="L210" s="82"/>
      <c r="M210" s="82"/>
      <c r="N210" s="82"/>
      <c r="O210" s="82"/>
      <c r="P210" s="82"/>
      <c r="Q210" s="32"/>
      <c r="R210" s="32"/>
      <c r="S210" s="32"/>
      <c r="T210" s="88"/>
      <c r="U210" s="88"/>
      <c r="V210" s="89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  <c r="AR210" s="88"/>
      <c r="AS210" s="88"/>
      <c r="AT210" s="88"/>
      <c r="AU210" s="88"/>
      <c r="AV210" s="88"/>
      <c r="AW210" s="88"/>
      <c r="AX210" s="88"/>
      <c r="AY210" s="88"/>
      <c r="AZ210" s="88"/>
      <c r="BA210" s="88"/>
      <c r="BB210" s="88"/>
      <c r="BC210" s="88"/>
      <c r="BD210" s="32"/>
      <c r="BE210" s="82"/>
      <c r="BF210" s="82"/>
      <c r="BG210" s="82"/>
      <c r="BH210" s="82"/>
      <c r="BI210" s="82"/>
      <c r="BJ210" s="82"/>
      <c r="BK210" s="82"/>
      <c r="BL210" s="82"/>
      <c r="BM210" s="90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  <c r="BZ210" s="82"/>
      <c r="CA210" s="82"/>
      <c r="CB210" s="82"/>
      <c r="CC210" s="82"/>
      <c r="CD210" s="82"/>
      <c r="CE210" s="82"/>
      <c r="CF210" s="82"/>
      <c r="CG210" s="82"/>
      <c r="CH210" s="82"/>
      <c r="CI210" s="82"/>
      <c r="CJ210" s="82"/>
      <c r="CK210" s="82"/>
      <c r="CL210" s="82"/>
      <c r="CM210" s="82"/>
      <c r="CN210" s="82"/>
      <c r="CO210" s="82"/>
      <c r="CP210" s="82"/>
      <c r="CQ210" s="82"/>
      <c r="CR210" s="82"/>
      <c r="CS210" s="82"/>
      <c r="CT210" s="82"/>
      <c r="CU210" s="82"/>
      <c r="CV210" s="82"/>
      <c r="CW210" s="82"/>
      <c r="CX210" s="82"/>
      <c r="CY210" s="82"/>
      <c r="CZ210" s="82"/>
      <c r="DA210" s="82"/>
      <c r="DB210" s="82"/>
      <c r="DC210" s="82"/>
      <c r="DD210" s="82"/>
      <c r="DE210" s="82"/>
      <c r="DF210" s="82"/>
      <c r="DG210" s="82"/>
      <c r="DH210" s="82"/>
      <c r="DI210" s="82"/>
      <c r="DJ210" s="82"/>
      <c r="DK210" s="82"/>
      <c r="DL210" s="82"/>
      <c r="DM210" s="82"/>
      <c r="DN210" s="82"/>
      <c r="DO210" s="82"/>
      <c r="DP210" s="82"/>
      <c r="DQ210" s="82"/>
      <c r="DR210" s="82"/>
      <c r="DS210" s="82"/>
      <c r="DT210" s="82"/>
      <c r="DU210" s="82"/>
      <c r="DV210" s="82"/>
      <c r="DW210" s="82"/>
      <c r="DX210" s="82"/>
      <c r="DY210" s="82"/>
      <c r="DZ210" s="82"/>
      <c r="EA210" s="82"/>
      <c r="EB210" s="82"/>
      <c r="EC210" s="82"/>
      <c r="ED210" s="82"/>
      <c r="EE210" s="82"/>
      <c r="EF210" s="82"/>
      <c r="EG210" s="82"/>
      <c r="EH210" s="82"/>
      <c r="EI210" s="82"/>
      <c r="EJ210" s="82"/>
      <c r="EK210" s="82"/>
      <c r="EL210" s="82"/>
      <c r="EM210" s="82"/>
      <c r="EN210" s="82"/>
      <c r="EO210" s="82"/>
      <c r="EP210" s="82"/>
      <c r="EQ210" s="82"/>
      <c r="ER210" s="82"/>
      <c r="ES210" s="82"/>
      <c r="ET210" s="82"/>
      <c r="EU210" s="82"/>
      <c r="EV210" s="82"/>
      <c r="EW210" s="82"/>
      <c r="EX210" s="82"/>
      <c r="EY210" s="82"/>
      <c r="EZ210" s="82"/>
      <c r="FA210" s="82"/>
      <c r="FB210" s="82"/>
      <c r="FC210" s="82"/>
      <c r="FD210" s="82"/>
      <c r="FE210" s="82"/>
      <c r="FF210" s="82"/>
      <c r="FG210" s="82"/>
      <c r="FH210" s="82"/>
      <c r="FI210" s="82"/>
      <c r="FJ210" s="82"/>
      <c r="FK210" s="82"/>
      <c r="FL210" s="82"/>
      <c r="FM210" s="82"/>
      <c r="FN210" s="82"/>
      <c r="FO210" s="82"/>
      <c r="FP210" s="82"/>
      <c r="FQ210" s="82"/>
      <c r="FR210" s="82"/>
      <c r="FS210" s="82"/>
      <c r="FT210" s="82"/>
      <c r="FU210" s="82"/>
      <c r="FV210" s="82"/>
      <c r="FW210" s="82"/>
      <c r="FX210" s="82"/>
      <c r="FY210" s="82"/>
      <c r="FZ210" s="82"/>
      <c r="GA210" s="82"/>
      <c r="GB210" s="82"/>
      <c r="GC210" s="82"/>
      <c r="GD210" s="82"/>
      <c r="GE210" s="82"/>
      <c r="GF210" s="82"/>
      <c r="GG210" s="82"/>
      <c r="GH210" s="82"/>
      <c r="GI210" s="82"/>
      <c r="GJ210" s="82"/>
      <c r="GK210" s="82"/>
      <c r="GL210" s="82"/>
      <c r="GM210" s="82"/>
      <c r="GN210" s="82"/>
      <c r="GO210" s="82"/>
      <c r="GP210" s="82"/>
      <c r="GQ210" s="82"/>
      <c r="GR210" s="82"/>
      <c r="GS210" s="82"/>
      <c r="GT210" s="82"/>
      <c r="GU210" s="82"/>
      <c r="GV210" s="82"/>
      <c r="GW210" s="82"/>
      <c r="GX210" s="82"/>
      <c r="GY210" s="82"/>
      <c r="GZ210" s="82"/>
      <c r="HA210" s="82"/>
      <c r="HB210" s="82"/>
      <c r="HC210" s="82"/>
      <c r="HD210" s="82"/>
      <c r="HE210" s="82"/>
      <c r="HF210" s="84"/>
      <c r="HG210" s="82"/>
      <c r="HH210" s="84"/>
      <c r="HI210" s="82"/>
      <c r="HJ210" s="82"/>
      <c r="HK210" s="82"/>
      <c r="HL210" s="82"/>
      <c r="HM210" s="82"/>
      <c r="HN210" s="82"/>
      <c r="HO210" s="82"/>
      <c r="HP210" s="82"/>
      <c r="HQ210" s="82"/>
      <c r="HR210" s="82"/>
      <c r="HS210" s="82"/>
      <c r="HT210" s="82"/>
      <c r="HU210" s="82"/>
      <c r="HV210" s="82"/>
      <c r="HW210" s="82"/>
      <c r="HX210" s="82"/>
      <c r="HY210" s="82"/>
      <c r="HZ210" s="82"/>
      <c r="IA210" s="82"/>
      <c r="IB210" s="82"/>
      <c r="IC210" s="82"/>
      <c r="ID210" s="82"/>
      <c r="IE210" s="82"/>
      <c r="IF210" s="82"/>
      <c r="IG210" s="82"/>
      <c r="IH210" s="82"/>
      <c r="II210" s="82"/>
      <c r="IJ210" s="82"/>
      <c r="IK210" s="82"/>
      <c r="IL210" s="82"/>
      <c r="IM210" s="82"/>
      <c r="IN210" s="82"/>
      <c r="IO210" s="82"/>
      <c r="IP210" s="82"/>
      <c r="IQ210" s="82"/>
      <c r="IR210" s="82"/>
      <c r="IS210" s="82"/>
      <c r="IT210" s="82"/>
      <c r="IU210" s="82"/>
      <c r="IV210" s="82"/>
      <c r="IW210" s="82"/>
    </row>
    <row r="211" customFormat="false" ht="15.75" hidden="false" customHeight="false" outlineLevel="1" collapsed="false">
      <c r="A211" s="82"/>
      <c r="B211" s="83"/>
      <c r="C211" s="82"/>
      <c r="D211" s="23"/>
      <c r="E211" s="82"/>
      <c r="F211" s="23" t="s">
        <v>122</v>
      </c>
      <c r="G211" s="24" t="n">
        <f aca="false">SUM(G172:G209)</f>
        <v>253630.206896552</v>
      </c>
      <c r="H211" s="24" t="n">
        <f aca="false">SUM(H172:H209)</f>
        <v>209895.206896552</v>
      </c>
      <c r="I211" s="24" t="n">
        <f aca="false">SUM(I172:I209)</f>
        <v>0</v>
      </c>
      <c r="J211" s="24" t="n">
        <f aca="false">SUM(J172:J209)</f>
        <v>41517</v>
      </c>
      <c r="K211" s="24" t="n">
        <f aca="false">SUM(K172:K209)</f>
        <v>0</v>
      </c>
      <c r="L211" s="82"/>
      <c r="M211" s="82"/>
      <c r="N211" s="82"/>
      <c r="O211" s="82"/>
      <c r="P211" s="82"/>
      <c r="Q211" s="32"/>
      <c r="R211" s="32"/>
      <c r="S211" s="32"/>
      <c r="T211" s="88"/>
      <c r="U211" s="88"/>
      <c r="V211" s="89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  <c r="AR211" s="88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32"/>
      <c r="BE211" s="82"/>
      <c r="BF211" s="82"/>
      <c r="BG211" s="82"/>
      <c r="BH211" s="82"/>
      <c r="BI211" s="82"/>
      <c r="BJ211" s="82"/>
      <c r="BK211" s="82"/>
      <c r="BL211" s="82"/>
      <c r="BM211" s="90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  <c r="BZ211" s="82"/>
      <c r="CA211" s="82"/>
      <c r="CB211" s="82"/>
      <c r="CC211" s="82"/>
      <c r="CD211" s="82"/>
      <c r="CE211" s="82"/>
      <c r="CF211" s="82"/>
      <c r="CG211" s="82"/>
      <c r="CH211" s="82"/>
      <c r="CI211" s="82"/>
      <c r="CJ211" s="82"/>
      <c r="CK211" s="82"/>
      <c r="CL211" s="82"/>
      <c r="CM211" s="82"/>
      <c r="CN211" s="82"/>
      <c r="CO211" s="82"/>
      <c r="CP211" s="82"/>
      <c r="CQ211" s="82"/>
      <c r="CR211" s="82"/>
      <c r="CS211" s="82"/>
      <c r="CT211" s="82"/>
      <c r="CU211" s="82"/>
      <c r="CV211" s="82"/>
      <c r="CW211" s="82"/>
      <c r="CX211" s="82"/>
      <c r="CY211" s="82"/>
      <c r="CZ211" s="82"/>
      <c r="DA211" s="82"/>
      <c r="DB211" s="82"/>
      <c r="DC211" s="82"/>
      <c r="DD211" s="82"/>
      <c r="DE211" s="82"/>
      <c r="DF211" s="82"/>
      <c r="DG211" s="82"/>
      <c r="DH211" s="82"/>
      <c r="DI211" s="82"/>
      <c r="DJ211" s="82"/>
      <c r="DK211" s="82"/>
      <c r="DL211" s="82"/>
      <c r="DM211" s="82"/>
      <c r="DN211" s="82"/>
      <c r="DO211" s="82"/>
      <c r="DP211" s="82"/>
      <c r="DQ211" s="82"/>
      <c r="DR211" s="82"/>
      <c r="DS211" s="82"/>
      <c r="DT211" s="82"/>
      <c r="DU211" s="82"/>
      <c r="DV211" s="82"/>
      <c r="DW211" s="82"/>
      <c r="DX211" s="82"/>
      <c r="DY211" s="82"/>
      <c r="DZ211" s="82"/>
      <c r="EA211" s="82"/>
      <c r="EB211" s="82"/>
      <c r="EC211" s="82"/>
      <c r="ED211" s="82"/>
      <c r="EE211" s="82"/>
      <c r="EF211" s="82"/>
      <c r="EG211" s="82"/>
      <c r="EH211" s="82"/>
      <c r="EI211" s="82"/>
      <c r="EJ211" s="82"/>
      <c r="EK211" s="82"/>
      <c r="EL211" s="82"/>
      <c r="EM211" s="82"/>
      <c r="EN211" s="82"/>
      <c r="EO211" s="82"/>
      <c r="EP211" s="82"/>
      <c r="EQ211" s="82"/>
      <c r="ER211" s="82"/>
      <c r="ES211" s="82"/>
      <c r="ET211" s="82"/>
      <c r="EU211" s="82"/>
      <c r="EV211" s="82"/>
      <c r="EW211" s="82"/>
      <c r="EX211" s="82"/>
      <c r="EY211" s="82"/>
      <c r="EZ211" s="82"/>
      <c r="FA211" s="82"/>
      <c r="FB211" s="82"/>
      <c r="FC211" s="82"/>
      <c r="FD211" s="82"/>
      <c r="FE211" s="82"/>
      <c r="FF211" s="82"/>
      <c r="FG211" s="82"/>
      <c r="FH211" s="82"/>
      <c r="FI211" s="82"/>
      <c r="FJ211" s="82"/>
      <c r="FK211" s="82"/>
      <c r="FL211" s="82"/>
      <c r="FM211" s="82"/>
      <c r="FN211" s="82"/>
      <c r="FO211" s="82"/>
      <c r="FP211" s="82"/>
      <c r="FQ211" s="82"/>
      <c r="FR211" s="82"/>
      <c r="FS211" s="82"/>
      <c r="FT211" s="82"/>
      <c r="FU211" s="82"/>
      <c r="FV211" s="82"/>
      <c r="FW211" s="82"/>
      <c r="FX211" s="82"/>
      <c r="FY211" s="82"/>
      <c r="FZ211" s="82"/>
      <c r="GA211" s="82"/>
      <c r="GB211" s="82"/>
      <c r="GC211" s="82"/>
      <c r="GD211" s="82"/>
      <c r="GE211" s="82"/>
      <c r="GF211" s="82"/>
      <c r="GG211" s="82"/>
      <c r="GH211" s="82"/>
      <c r="GI211" s="82"/>
      <c r="GJ211" s="82"/>
      <c r="GK211" s="82"/>
      <c r="GL211" s="82"/>
      <c r="GM211" s="82"/>
      <c r="GN211" s="82"/>
      <c r="GO211" s="82"/>
      <c r="GP211" s="82"/>
      <c r="GQ211" s="82"/>
      <c r="GR211" s="82"/>
      <c r="GS211" s="82"/>
      <c r="GT211" s="82"/>
      <c r="GU211" s="82"/>
      <c r="GV211" s="82"/>
      <c r="GW211" s="82"/>
      <c r="GX211" s="82"/>
      <c r="GY211" s="82"/>
      <c r="GZ211" s="82"/>
      <c r="HA211" s="82"/>
      <c r="HB211" s="82"/>
      <c r="HC211" s="82"/>
      <c r="HD211" s="82"/>
      <c r="HE211" s="82"/>
      <c r="HF211" s="84"/>
      <c r="HG211" s="82"/>
      <c r="HH211" s="84"/>
      <c r="HI211" s="82"/>
      <c r="HJ211" s="82"/>
      <c r="HK211" s="82"/>
      <c r="HL211" s="82"/>
      <c r="HM211" s="82"/>
      <c r="HN211" s="82"/>
      <c r="HO211" s="82"/>
      <c r="HP211" s="82"/>
      <c r="HQ211" s="82"/>
      <c r="HR211" s="82"/>
      <c r="HS211" s="82"/>
      <c r="HT211" s="82"/>
      <c r="HU211" s="82"/>
      <c r="HV211" s="82"/>
      <c r="HW211" s="82"/>
      <c r="HX211" s="82"/>
      <c r="HY211" s="82"/>
      <c r="HZ211" s="82"/>
      <c r="IA211" s="82"/>
      <c r="IB211" s="82"/>
      <c r="IC211" s="82"/>
      <c r="ID211" s="82"/>
      <c r="IE211" s="82"/>
      <c r="IF211" s="82"/>
      <c r="IG211" s="82"/>
      <c r="IH211" s="82"/>
      <c r="II211" s="82"/>
      <c r="IJ211" s="82"/>
      <c r="IK211" s="82"/>
      <c r="IL211" s="82"/>
      <c r="IM211" s="82"/>
      <c r="IN211" s="82"/>
      <c r="IO211" s="82"/>
      <c r="IP211" s="82"/>
      <c r="IQ211" s="82"/>
      <c r="IR211" s="82"/>
      <c r="IS211" s="82"/>
      <c r="IT211" s="82"/>
      <c r="IU211" s="82"/>
      <c r="IV211" s="82"/>
      <c r="IW211" s="82"/>
    </row>
    <row r="212" customFormat="false" ht="15.75" hidden="false" customHeight="false" outlineLevel="1" collapsed="false">
      <c r="A212" s="82"/>
      <c r="B212" s="83"/>
      <c r="C212" s="82"/>
      <c r="D212" s="23"/>
      <c r="E212" s="82"/>
      <c r="F212" s="23"/>
      <c r="G212" s="24"/>
      <c r="H212" s="24"/>
      <c r="I212" s="82"/>
      <c r="J212" s="24"/>
      <c r="K212" s="82"/>
      <c r="L212" s="82"/>
      <c r="M212" s="82"/>
      <c r="N212" s="82"/>
      <c r="O212" s="82"/>
      <c r="P212" s="82"/>
      <c r="Q212" s="32"/>
      <c r="R212" s="32"/>
      <c r="S212" s="32"/>
      <c r="T212" s="88"/>
      <c r="U212" s="88"/>
      <c r="V212" s="89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32"/>
      <c r="BE212" s="82"/>
      <c r="BF212" s="82"/>
      <c r="BG212" s="82"/>
      <c r="BH212" s="82"/>
      <c r="BI212" s="82"/>
      <c r="BJ212" s="82"/>
      <c r="BK212" s="82"/>
      <c r="BL212" s="82"/>
      <c r="BM212" s="90"/>
      <c r="BN212" s="82"/>
      <c r="BO212" s="82"/>
      <c r="BP212" s="82"/>
      <c r="BQ212" s="82"/>
      <c r="BR212" s="82"/>
      <c r="BS212" s="82"/>
      <c r="BT212" s="82"/>
      <c r="BU212" s="82"/>
      <c r="BV212" s="82"/>
      <c r="BW212" s="82"/>
      <c r="BX212" s="82"/>
      <c r="BY212" s="82"/>
      <c r="BZ212" s="82"/>
      <c r="CA212" s="82"/>
      <c r="CB212" s="82"/>
      <c r="CC212" s="82"/>
      <c r="CD212" s="82"/>
      <c r="CE212" s="82"/>
      <c r="CF212" s="82"/>
      <c r="CG212" s="82"/>
      <c r="CH212" s="82"/>
      <c r="CI212" s="82"/>
      <c r="CJ212" s="82"/>
      <c r="CK212" s="82"/>
      <c r="CL212" s="82"/>
      <c r="CM212" s="82"/>
      <c r="CN212" s="82"/>
      <c r="CO212" s="82"/>
      <c r="CP212" s="82"/>
      <c r="CQ212" s="82"/>
      <c r="CR212" s="82"/>
      <c r="CS212" s="82"/>
      <c r="CT212" s="82"/>
      <c r="CU212" s="82"/>
      <c r="CV212" s="82"/>
      <c r="CW212" s="82"/>
      <c r="CX212" s="82"/>
      <c r="CY212" s="82"/>
      <c r="CZ212" s="82"/>
      <c r="DA212" s="82"/>
      <c r="DB212" s="82"/>
      <c r="DC212" s="82"/>
      <c r="DD212" s="82"/>
      <c r="DE212" s="82"/>
      <c r="DF212" s="82"/>
      <c r="DG212" s="82"/>
      <c r="DH212" s="82"/>
      <c r="DI212" s="82"/>
      <c r="DJ212" s="82"/>
      <c r="DK212" s="82"/>
      <c r="DL212" s="82"/>
      <c r="DM212" s="82"/>
      <c r="DN212" s="82"/>
      <c r="DO212" s="82"/>
      <c r="DP212" s="82"/>
      <c r="DQ212" s="82"/>
      <c r="DR212" s="82"/>
      <c r="DS212" s="82"/>
      <c r="DT212" s="82"/>
      <c r="DU212" s="82"/>
      <c r="DV212" s="82"/>
      <c r="DW212" s="82"/>
      <c r="DX212" s="82"/>
      <c r="DY212" s="82"/>
      <c r="DZ212" s="82"/>
      <c r="EA212" s="82"/>
      <c r="EB212" s="82"/>
      <c r="EC212" s="82"/>
      <c r="ED212" s="82"/>
      <c r="EE212" s="82"/>
      <c r="EF212" s="82"/>
      <c r="EG212" s="82"/>
      <c r="EH212" s="82"/>
      <c r="EI212" s="82"/>
      <c r="EJ212" s="82"/>
      <c r="EK212" s="82"/>
      <c r="EL212" s="82"/>
      <c r="EM212" s="82"/>
      <c r="EN212" s="82"/>
      <c r="EO212" s="82"/>
      <c r="EP212" s="82"/>
      <c r="EQ212" s="82"/>
      <c r="ER212" s="82"/>
      <c r="ES212" s="82"/>
      <c r="ET212" s="82"/>
      <c r="EU212" s="82"/>
      <c r="EV212" s="82"/>
      <c r="EW212" s="82"/>
      <c r="EX212" s="82"/>
      <c r="EY212" s="82"/>
      <c r="EZ212" s="82"/>
      <c r="FA212" s="82"/>
      <c r="FB212" s="82"/>
      <c r="FC212" s="82"/>
      <c r="FD212" s="82"/>
      <c r="FE212" s="82"/>
      <c r="FF212" s="82"/>
      <c r="FG212" s="82"/>
      <c r="FH212" s="82"/>
      <c r="FI212" s="82"/>
      <c r="FJ212" s="82"/>
      <c r="FK212" s="82"/>
      <c r="FL212" s="82"/>
      <c r="FM212" s="82"/>
      <c r="FN212" s="82"/>
      <c r="FO212" s="82"/>
      <c r="FP212" s="82"/>
      <c r="FQ212" s="82"/>
      <c r="FR212" s="82"/>
      <c r="FS212" s="82"/>
      <c r="FT212" s="82"/>
      <c r="FU212" s="82"/>
      <c r="FV212" s="82"/>
      <c r="FW212" s="82"/>
      <c r="FX212" s="82"/>
      <c r="FY212" s="82"/>
      <c r="FZ212" s="82"/>
      <c r="GA212" s="82"/>
      <c r="GB212" s="82"/>
      <c r="GC212" s="82"/>
      <c r="GD212" s="82"/>
      <c r="GE212" s="82"/>
      <c r="GF212" s="82"/>
      <c r="GG212" s="82"/>
      <c r="GH212" s="82"/>
      <c r="GI212" s="82"/>
      <c r="GJ212" s="82"/>
      <c r="GK212" s="82"/>
      <c r="GL212" s="82"/>
      <c r="GM212" s="82"/>
      <c r="GN212" s="82"/>
      <c r="GO212" s="82"/>
      <c r="GP212" s="82"/>
      <c r="GQ212" s="82"/>
      <c r="GR212" s="82"/>
      <c r="GS212" s="82"/>
      <c r="GT212" s="82"/>
      <c r="GU212" s="82"/>
      <c r="GV212" s="82"/>
      <c r="GW212" s="82"/>
      <c r="GX212" s="82"/>
      <c r="GY212" s="82"/>
      <c r="GZ212" s="82"/>
      <c r="HA212" s="82"/>
      <c r="HB212" s="82"/>
      <c r="HC212" s="82"/>
      <c r="HD212" s="82"/>
      <c r="HE212" s="82"/>
      <c r="HF212" s="84"/>
      <c r="HG212" s="82"/>
      <c r="HH212" s="84"/>
      <c r="HI212" s="82"/>
      <c r="HJ212" s="82"/>
      <c r="HK212" s="82"/>
      <c r="HL212" s="82"/>
      <c r="HM212" s="82"/>
      <c r="HN212" s="82"/>
      <c r="HO212" s="82"/>
      <c r="HP212" s="82"/>
      <c r="HQ212" s="82"/>
      <c r="HR212" s="82"/>
      <c r="HS212" s="82"/>
      <c r="HT212" s="82"/>
      <c r="HU212" s="82"/>
      <c r="HV212" s="82"/>
      <c r="HW212" s="82"/>
      <c r="HX212" s="82"/>
      <c r="HY212" s="82"/>
      <c r="HZ212" s="82"/>
      <c r="IA212" s="82"/>
      <c r="IB212" s="82"/>
      <c r="IC212" s="82"/>
      <c r="ID212" s="82"/>
      <c r="IE212" s="82"/>
      <c r="IF212" s="82"/>
      <c r="IG212" s="82"/>
      <c r="IH212" s="82"/>
      <c r="II212" s="82"/>
      <c r="IJ212" s="82"/>
      <c r="IK212" s="82"/>
      <c r="IL212" s="82"/>
      <c r="IM212" s="82"/>
      <c r="IN212" s="82"/>
      <c r="IO212" s="82"/>
      <c r="IP212" s="82"/>
      <c r="IQ212" s="82"/>
      <c r="IR212" s="82"/>
      <c r="IS212" s="82"/>
      <c r="IT212" s="82"/>
      <c r="IU212" s="82"/>
      <c r="IV212" s="82"/>
      <c r="IW212" s="82"/>
    </row>
    <row r="213" customFormat="false" ht="15.75" hidden="false" customHeight="false" outlineLevel="1" collapsed="false">
      <c r="A213" s="82"/>
      <c r="B213" s="83"/>
      <c r="C213" s="82"/>
      <c r="D213" s="23"/>
      <c r="E213" s="82"/>
      <c r="F213" s="23" t="s">
        <v>427</v>
      </c>
      <c r="G213" s="24" t="n">
        <v>0</v>
      </c>
      <c r="H213" s="24" t="n">
        <v>0</v>
      </c>
      <c r="I213" s="82"/>
      <c r="J213" s="24"/>
      <c r="K213" s="82"/>
      <c r="L213" s="82"/>
      <c r="M213" s="82"/>
      <c r="N213" s="82"/>
      <c r="O213" s="82"/>
      <c r="P213" s="82"/>
      <c r="Q213" s="32"/>
      <c r="R213" s="32"/>
      <c r="S213" s="32"/>
      <c r="T213" s="88"/>
      <c r="U213" s="88"/>
      <c r="V213" s="89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32"/>
      <c r="BE213" s="82"/>
      <c r="BF213" s="82"/>
      <c r="BG213" s="82"/>
      <c r="BH213" s="82"/>
      <c r="BI213" s="82"/>
      <c r="BJ213" s="82"/>
      <c r="BK213" s="82"/>
      <c r="BL213" s="82"/>
      <c r="BM213" s="90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  <c r="BY213" s="82"/>
      <c r="BZ213" s="82"/>
      <c r="CA213" s="82"/>
      <c r="CB213" s="82"/>
      <c r="CC213" s="82"/>
      <c r="CD213" s="82"/>
      <c r="CE213" s="82"/>
      <c r="CF213" s="82"/>
      <c r="CG213" s="82"/>
      <c r="CH213" s="82"/>
      <c r="CI213" s="82"/>
      <c r="CJ213" s="82"/>
      <c r="CK213" s="82"/>
      <c r="CL213" s="82"/>
      <c r="CM213" s="82"/>
      <c r="CN213" s="82"/>
      <c r="CO213" s="82"/>
      <c r="CP213" s="82"/>
      <c r="CQ213" s="82"/>
      <c r="CR213" s="82"/>
      <c r="CS213" s="82"/>
      <c r="CT213" s="82"/>
      <c r="CU213" s="82"/>
      <c r="CV213" s="82"/>
      <c r="CW213" s="82"/>
      <c r="CX213" s="82"/>
      <c r="CY213" s="82"/>
      <c r="CZ213" s="82"/>
      <c r="DA213" s="82"/>
      <c r="DB213" s="82"/>
      <c r="DC213" s="82"/>
      <c r="DD213" s="82"/>
      <c r="DE213" s="82"/>
      <c r="DF213" s="82"/>
      <c r="DG213" s="82"/>
      <c r="DH213" s="82"/>
      <c r="DI213" s="82"/>
      <c r="DJ213" s="82"/>
      <c r="DK213" s="82"/>
      <c r="DL213" s="82"/>
      <c r="DM213" s="82"/>
      <c r="DN213" s="82"/>
      <c r="DO213" s="82"/>
      <c r="DP213" s="82"/>
      <c r="DQ213" s="82"/>
      <c r="DR213" s="82"/>
      <c r="DS213" s="82"/>
      <c r="DT213" s="82"/>
      <c r="DU213" s="82"/>
      <c r="DV213" s="82"/>
      <c r="DW213" s="82"/>
      <c r="DX213" s="82"/>
      <c r="DY213" s="82"/>
      <c r="DZ213" s="82"/>
      <c r="EA213" s="82"/>
      <c r="EB213" s="82"/>
      <c r="EC213" s="82"/>
      <c r="ED213" s="82"/>
      <c r="EE213" s="82"/>
      <c r="EF213" s="82"/>
      <c r="EG213" s="82"/>
      <c r="EH213" s="82"/>
      <c r="EI213" s="82"/>
      <c r="EJ213" s="82"/>
      <c r="EK213" s="82"/>
      <c r="EL213" s="82"/>
      <c r="EM213" s="82"/>
      <c r="EN213" s="82"/>
      <c r="EO213" s="82"/>
      <c r="EP213" s="82"/>
      <c r="EQ213" s="82"/>
      <c r="ER213" s="82"/>
      <c r="ES213" s="82"/>
      <c r="ET213" s="82"/>
      <c r="EU213" s="82"/>
      <c r="EV213" s="82"/>
      <c r="EW213" s="82"/>
      <c r="EX213" s="82"/>
      <c r="EY213" s="82"/>
      <c r="EZ213" s="82"/>
      <c r="FA213" s="82"/>
      <c r="FB213" s="82"/>
      <c r="FC213" s="82"/>
      <c r="FD213" s="82"/>
      <c r="FE213" s="82"/>
      <c r="FF213" s="82"/>
      <c r="FG213" s="82"/>
      <c r="FH213" s="82"/>
      <c r="FI213" s="82"/>
      <c r="FJ213" s="82"/>
      <c r="FK213" s="82"/>
      <c r="FL213" s="82"/>
      <c r="FM213" s="82"/>
      <c r="FN213" s="82"/>
      <c r="FO213" s="82"/>
      <c r="FP213" s="82"/>
      <c r="FQ213" s="82"/>
      <c r="FR213" s="82"/>
      <c r="FS213" s="82"/>
      <c r="FT213" s="82"/>
      <c r="FU213" s="82"/>
      <c r="FV213" s="82"/>
      <c r="FW213" s="82"/>
      <c r="FX213" s="82"/>
      <c r="FY213" s="82"/>
      <c r="FZ213" s="82"/>
      <c r="GA213" s="82"/>
      <c r="GB213" s="82"/>
      <c r="GC213" s="82"/>
      <c r="GD213" s="82"/>
      <c r="GE213" s="82"/>
      <c r="GF213" s="82"/>
      <c r="GG213" s="82"/>
      <c r="GH213" s="82"/>
      <c r="GI213" s="82"/>
      <c r="GJ213" s="82"/>
      <c r="GK213" s="82"/>
      <c r="GL213" s="82"/>
      <c r="GM213" s="82"/>
      <c r="GN213" s="82"/>
      <c r="GO213" s="82"/>
      <c r="GP213" s="82"/>
      <c r="GQ213" s="82"/>
      <c r="GR213" s="82"/>
      <c r="GS213" s="82"/>
      <c r="GT213" s="82"/>
      <c r="GU213" s="82"/>
      <c r="GV213" s="82"/>
      <c r="GW213" s="82"/>
      <c r="GX213" s="82"/>
      <c r="GY213" s="82"/>
      <c r="GZ213" s="82"/>
      <c r="HA213" s="82"/>
      <c r="HB213" s="82"/>
      <c r="HC213" s="82"/>
      <c r="HD213" s="82"/>
      <c r="HE213" s="82"/>
      <c r="HF213" s="84"/>
      <c r="HG213" s="82"/>
      <c r="HH213" s="84"/>
      <c r="HI213" s="82"/>
      <c r="HJ213" s="82"/>
      <c r="HK213" s="82"/>
      <c r="HL213" s="82"/>
      <c r="HM213" s="82"/>
      <c r="HN213" s="82"/>
      <c r="HO213" s="82"/>
      <c r="HP213" s="82"/>
      <c r="HQ213" s="82"/>
      <c r="HR213" s="82"/>
      <c r="HS213" s="82"/>
      <c r="HT213" s="82"/>
      <c r="HU213" s="82"/>
      <c r="HV213" s="82"/>
      <c r="HW213" s="82"/>
      <c r="HX213" s="82"/>
      <c r="HY213" s="82"/>
      <c r="HZ213" s="82"/>
      <c r="IA213" s="82"/>
      <c r="IB213" s="82"/>
      <c r="IC213" s="82"/>
      <c r="ID213" s="82"/>
      <c r="IE213" s="82"/>
      <c r="IF213" s="82"/>
      <c r="IG213" s="82"/>
      <c r="IH213" s="82"/>
      <c r="II213" s="82"/>
      <c r="IJ213" s="82"/>
      <c r="IK213" s="82"/>
      <c r="IL213" s="82"/>
      <c r="IM213" s="82"/>
      <c r="IN213" s="82"/>
      <c r="IO213" s="82"/>
      <c r="IP213" s="82"/>
      <c r="IQ213" s="82"/>
      <c r="IR213" s="82"/>
      <c r="IS213" s="82"/>
      <c r="IT213" s="82"/>
      <c r="IU213" s="82"/>
      <c r="IV213" s="82"/>
      <c r="IW213" s="82"/>
    </row>
    <row r="214" customFormat="false" ht="15.75" hidden="false" customHeight="false" outlineLevel="1" collapsed="false">
      <c r="A214" s="82"/>
      <c r="B214" s="83"/>
      <c r="C214" s="82"/>
      <c r="D214" s="23"/>
      <c r="E214" s="82"/>
      <c r="F214" s="23" t="s">
        <v>428</v>
      </c>
      <c r="G214" s="24"/>
      <c r="H214" s="24"/>
      <c r="I214" s="82"/>
      <c r="J214" s="24" t="n">
        <f aca="false">-Q142</f>
        <v>-0</v>
      </c>
      <c r="K214" s="82"/>
      <c r="L214" s="82"/>
      <c r="M214" s="82"/>
      <c r="N214" s="82"/>
      <c r="O214" s="82"/>
      <c r="P214" s="82"/>
      <c r="Q214" s="32"/>
      <c r="R214" s="32"/>
      <c r="S214" s="32"/>
      <c r="T214" s="88"/>
      <c r="U214" s="88"/>
      <c r="V214" s="89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32"/>
      <c r="BE214" s="82"/>
      <c r="BF214" s="82"/>
      <c r="BG214" s="82"/>
      <c r="BH214" s="82"/>
      <c r="BI214" s="82"/>
      <c r="BJ214" s="82"/>
      <c r="BK214" s="82"/>
      <c r="BL214" s="82"/>
      <c r="BM214" s="90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  <c r="BZ214" s="82"/>
      <c r="CA214" s="82"/>
      <c r="CB214" s="82"/>
      <c r="CC214" s="82"/>
      <c r="CD214" s="82"/>
      <c r="CE214" s="82"/>
      <c r="CF214" s="82"/>
      <c r="CG214" s="82"/>
      <c r="CH214" s="82"/>
      <c r="CI214" s="82"/>
      <c r="CJ214" s="82"/>
      <c r="CK214" s="82"/>
      <c r="CL214" s="82"/>
      <c r="CM214" s="82"/>
      <c r="CN214" s="82"/>
      <c r="CO214" s="82"/>
      <c r="CP214" s="82"/>
      <c r="CQ214" s="82"/>
      <c r="CR214" s="82"/>
      <c r="CS214" s="82"/>
      <c r="CT214" s="82"/>
      <c r="CU214" s="82"/>
      <c r="CV214" s="82"/>
      <c r="CW214" s="82"/>
      <c r="CX214" s="82"/>
      <c r="CY214" s="82"/>
      <c r="CZ214" s="82"/>
      <c r="DA214" s="82"/>
      <c r="DB214" s="82"/>
      <c r="DC214" s="82"/>
      <c r="DD214" s="82"/>
      <c r="DE214" s="82"/>
      <c r="DF214" s="82"/>
      <c r="DG214" s="82"/>
      <c r="DH214" s="82"/>
      <c r="DI214" s="82"/>
      <c r="DJ214" s="82"/>
      <c r="DK214" s="82"/>
      <c r="DL214" s="82"/>
      <c r="DM214" s="82"/>
      <c r="DN214" s="82"/>
      <c r="DO214" s="82"/>
      <c r="DP214" s="82"/>
      <c r="DQ214" s="82"/>
      <c r="DR214" s="82"/>
      <c r="DS214" s="82"/>
      <c r="DT214" s="82"/>
      <c r="DU214" s="82"/>
      <c r="DV214" s="82"/>
      <c r="DW214" s="82"/>
      <c r="DX214" s="82"/>
      <c r="DY214" s="82"/>
      <c r="DZ214" s="82"/>
      <c r="EA214" s="82"/>
      <c r="EB214" s="82"/>
      <c r="EC214" s="82"/>
      <c r="ED214" s="82"/>
      <c r="EE214" s="82"/>
      <c r="EF214" s="82"/>
      <c r="EG214" s="82"/>
      <c r="EH214" s="82"/>
      <c r="EI214" s="82"/>
      <c r="EJ214" s="82"/>
      <c r="EK214" s="82"/>
      <c r="EL214" s="82"/>
      <c r="EM214" s="82"/>
      <c r="EN214" s="82"/>
      <c r="EO214" s="82"/>
      <c r="EP214" s="82"/>
      <c r="EQ214" s="82"/>
      <c r="ER214" s="82"/>
      <c r="ES214" s="82"/>
      <c r="ET214" s="82"/>
      <c r="EU214" s="82"/>
      <c r="EV214" s="82"/>
      <c r="EW214" s="82"/>
      <c r="EX214" s="82"/>
      <c r="EY214" s="82"/>
      <c r="EZ214" s="82"/>
      <c r="FA214" s="82"/>
      <c r="FB214" s="82"/>
      <c r="FC214" s="82"/>
      <c r="FD214" s="82"/>
      <c r="FE214" s="82"/>
      <c r="FF214" s="82"/>
      <c r="FG214" s="82"/>
      <c r="FH214" s="82"/>
      <c r="FI214" s="82"/>
      <c r="FJ214" s="82"/>
      <c r="FK214" s="82"/>
      <c r="FL214" s="82"/>
      <c r="FM214" s="82"/>
      <c r="FN214" s="82"/>
      <c r="FO214" s="82"/>
      <c r="FP214" s="82"/>
      <c r="FQ214" s="82"/>
      <c r="FR214" s="82"/>
      <c r="FS214" s="82"/>
      <c r="FT214" s="82"/>
      <c r="FU214" s="82"/>
      <c r="FV214" s="82"/>
      <c r="FW214" s="82"/>
      <c r="FX214" s="82"/>
      <c r="FY214" s="82"/>
      <c r="FZ214" s="82"/>
      <c r="GA214" s="82"/>
      <c r="GB214" s="82"/>
      <c r="GC214" s="82"/>
      <c r="GD214" s="82"/>
      <c r="GE214" s="82"/>
      <c r="GF214" s="82"/>
      <c r="GG214" s="82"/>
      <c r="GH214" s="82"/>
      <c r="GI214" s="82"/>
      <c r="GJ214" s="82"/>
      <c r="GK214" s="82"/>
      <c r="GL214" s="82"/>
      <c r="GM214" s="82"/>
      <c r="GN214" s="82"/>
      <c r="GO214" s="82"/>
      <c r="GP214" s="82"/>
      <c r="GQ214" s="82"/>
      <c r="GR214" s="82"/>
      <c r="GS214" s="82"/>
      <c r="GT214" s="82"/>
      <c r="GU214" s="82"/>
      <c r="GV214" s="82"/>
      <c r="GW214" s="82"/>
      <c r="GX214" s="82"/>
      <c r="GY214" s="82"/>
      <c r="GZ214" s="82"/>
      <c r="HA214" s="82"/>
      <c r="HB214" s="82"/>
      <c r="HC214" s="82"/>
      <c r="HD214" s="82"/>
      <c r="HE214" s="82"/>
      <c r="HF214" s="84"/>
      <c r="HG214" s="82"/>
      <c r="HH214" s="84"/>
      <c r="HI214" s="82"/>
      <c r="HJ214" s="82"/>
      <c r="HK214" s="82"/>
      <c r="HL214" s="82"/>
      <c r="HM214" s="82"/>
      <c r="HN214" s="82"/>
      <c r="HO214" s="82"/>
      <c r="HP214" s="82"/>
      <c r="HQ214" s="82"/>
      <c r="HR214" s="82"/>
      <c r="HS214" s="82"/>
      <c r="HT214" s="82"/>
      <c r="HU214" s="82"/>
      <c r="HV214" s="82"/>
      <c r="HW214" s="82"/>
      <c r="HX214" s="82"/>
      <c r="HY214" s="82"/>
      <c r="HZ214" s="82"/>
      <c r="IA214" s="82"/>
      <c r="IB214" s="82"/>
      <c r="IC214" s="82"/>
      <c r="ID214" s="82"/>
      <c r="IE214" s="82"/>
      <c r="IF214" s="82"/>
      <c r="IG214" s="82"/>
      <c r="IH214" s="82"/>
      <c r="II214" s="82"/>
      <c r="IJ214" s="82"/>
      <c r="IK214" s="82"/>
      <c r="IL214" s="82"/>
      <c r="IM214" s="82"/>
      <c r="IN214" s="82"/>
      <c r="IO214" s="82"/>
      <c r="IP214" s="82"/>
      <c r="IQ214" s="82"/>
      <c r="IR214" s="82"/>
      <c r="IS214" s="82"/>
      <c r="IT214" s="82"/>
      <c r="IU214" s="82"/>
      <c r="IV214" s="82"/>
      <c r="IW214" s="82"/>
    </row>
    <row r="215" customFormat="false" ht="15.75" hidden="false" customHeight="false" outlineLevel="1" collapsed="false">
      <c r="A215" s="182"/>
      <c r="B215" s="83"/>
      <c r="C215" s="82"/>
      <c r="D215" s="23"/>
      <c r="E215" s="82"/>
      <c r="F215" s="82"/>
      <c r="G215" s="32"/>
      <c r="H215" s="82"/>
      <c r="I215" s="82"/>
      <c r="J215" s="82"/>
      <c r="K215" s="82"/>
      <c r="L215" s="82"/>
      <c r="M215" s="82"/>
      <c r="N215" s="82"/>
      <c r="O215" s="82"/>
      <c r="P215" s="82"/>
      <c r="Q215" s="32"/>
      <c r="R215" s="32"/>
      <c r="S215" s="32"/>
      <c r="T215" s="88"/>
      <c r="U215" s="88"/>
      <c r="V215" s="89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32"/>
      <c r="BE215" s="82"/>
      <c r="BF215" s="82"/>
      <c r="BG215" s="82"/>
      <c r="BH215" s="82"/>
      <c r="BI215" s="82"/>
      <c r="BJ215" s="82"/>
      <c r="BK215" s="82"/>
      <c r="BL215" s="82"/>
      <c r="BM215" s="90"/>
      <c r="BN215" s="82"/>
      <c r="BO215" s="82"/>
      <c r="BP215" s="82"/>
      <c r="BQ215" s="82"/>
      <c r="BR215" s="82"/>
      <c r="BS215" s="82"/>
      <c r="BT215" s="82"/>
      <c r="BU215" s="82"/>
      <c r="BV215" s="82"/>
      <c r="BW215" s="82"/>
      <c r="BX215" s="82"/>
      <c r="BY215" s="82"/>
      <c r="BZ215" s="82"/>
      <c r="CA215" s="82"/>
      <c r="CB215" s="82"/>
      <c r="CC215" s="82"/>
      <c r="CD215" s="82"/>
      <c r="CE215" s="82"/>
      <c r="CF215" s="82"/>
      <c r="CG215" s="82"/>
      <c r="CH215" s="82"/>
      <c r="CI215" s="82"/>
      <c r="CJ215" s="82"/>
      <c r="CK215" s="82"/>
      <c r="CL215" s="82"/>
      <c r="CM215" s="82"/>
      <c r="CN215" s="82"/>
      <c r="CO215" s="82"/>
      <c r="CP215" s="82"/>
      <c r="CQ215" s="82"/>
      <c r="CR215" s="82"/>
      <c r="CS215" s="82"/>
      <c r="CT215" s="82"/>
      <c r="CU215" s="82"/>
      <c r="CV215" s="82"/>
      <c r="CW215" s="82"/>
      <c r="CX215" s="82"/>
      <c r="CY215" s="82"/>
      <c r="CZ215" s="82"/>
      <c r="DA215" s="82"/>
      <c r="DB215" s="82"/>
      <c r="DC215" s="82"/>
      <c r="DD215" s="82"/>
      <c r="DE215" s="82"/>
      <c r="DF215" s="82"/>
      <c r="DG215" s="82"/>
      <c r="DH215" s="82"/>
      <c r="DI215" s="82"/>
      <c r="DJ215" s="82"/>
      <c r="DK215" s="82"/>
      <c r="DL215" s="82"/>
      <c r="DM215" s="82"/>
      <c r="DN215" s="82"/>
      <c r="DO215" s="82"/>
      <c r="DP215" s="82"/>
      <c r="DQ215" s="82"/>
      <c r="DR215" s="82"/>
      <c r="DS215" s="82"/>
      <c r="DT215" s="82"/>
      <c r="DU215" s="82"/>
      <c r="DV215" s="82"/>
      <c r="DW215" s="82"/>
      <c r="DX215" s="82"/>
      <c r="DY215" s="82"/>
      <c r="DZ215" s="82"/>
      <c r="EA215" s="82"/>
      <c r="EB215" s="82"/>
      <c r="EC215" s="82"/>
      <c r="ED215" s="82"/>
      <c r="EE215" s="82"/>
      <c r="EF215" s="82"/>
      <c r="EG215" s="82"/>
      <c r="EH215" s="82"/>
      <c r="EI215" s="82"/>
      <c r="EJ215" s="82"/>
      <c r="EK215" s="82"/>
      <c r="EL215" s="82"/>
      <c r="EM215" s="82"/>
      <c r="EN215" s="82"/>
      <c r="EO215" s="82"/>
      <c r="EP215" s="82"/>
      <c r="EQ215" s="82"/>
      <c r="ER215" s="82"/>
      <c r="ES215" s="82"/>
      <c r="ET215" s="82"/>
      <c r="EU215" s="82"/>
      <c r="EV215" s="82"/>
      <c r="EW215" s="82"/>
      <c r="EX215" s="82"/>
      <c r="EY215" s="82"/>
      <c r="EZ215" s="82"/>
      <c r="FA215" s="82"/>
      <c r="FB215" s="82"/>
      <c r="FC215" s="82"/>
      <c r="FD215" s="82"/>
      <c r="FE215" s="82"/>
      <c r="FF215" s="82"/>
      <c r="FG215" s="82"/>
      <c r="FH215" s="82"/>
      <c r="FI215" s="82"/>
      <c r="FJ215" s="82"/>
      <c r="FK215" s="82"/>
      <c r="FL215" s="82"/>
      <c r="FM215" s="82"/>
      <c r="FN215" s="82"/>
      <c r="FO215" s="82"/>
      <c r="FP215" s="82"/>
      <c r="FQ215" s="82"/>
      <c r="FR215" s="82"/>
      <c r="FS215" s="82"/>
      <c r="FT215" s="82"/>
      <c r="FU215" s="82"/>
      <c r="FV215" s="82"/>
      <c r="FW215" s="82"/>
      <c r="FX215" s="82"/>
      <c r="FY215" s="82"/>
      <c r="FZ215" s="82"/>
      <c r="GA215" s="82"/>
      <c r="GB215" s="82"/>
      <c r="GC215" s="82"/>
      <c r="GD215" s="82"/>
      <c r="GE215" s="82"/>
      <c r="GF215" s="82"/>
      <c r="GG215" s="22"/>
      <c r="GH215" s="82"/>
      <c r="GI215" s="82"/>
      <c r="GJ215" s="82"/>
      <c r="GK215" s="82"/>
      <c r="GL215" s="82"/>
      <c r="GM215" s="82"/>
      <c r="GN215" s="82"/>
      <c r="GO215" s="82"/>
      <c r="GP215" s="82"/>
      <c r="GQ215" s="82"/>
      <c r="GR215" s="82"/>
      <c r="GS215" s="82"/>
      <c r="GT215" s="82"/>
      <c r="GU215" s="82"/>
      <c r="GV215" s="82"/>
      <c r="GW215" s="82"/>
      <c r="GX215" s="82"/>
      <c r="GY215" s="82"/>
      <c r="GZ215" s="82"/>
      <c r="HA215" s="82"/>
      <c r="HB215" s="82"/>
      <c r="HC215" s="82"/>
      <c r="HD215" s="82"/>
      <c r="HE215" s="82"/>
      <c r="HF215" s="84"/>
      <c r="HG215" s="82"/>
      <c r="HH215" s="84"/>
      <c r="HI215" s="82"/>
      <c r="HJ215" s="82"/>
      <c r="HK215" s="82"/>
      <c r="HL215" s="82"/>
      <c r="HM215" s="82"/>
      <c r="HN215" s="82"/>
      <c r="HO215" s="82"/>
      <c r="HP215" s="82"/>
      <c r="HQ215" s="82"/>
      <c r="HR215" s="82"/>
      <c r="HS215" s="82"/>
      <c r="HT215" s="82"/>
      <c r="HU215" s="82"/>
      <c r="HV215" s="82"/>
      <c r="HW215" s="82"/>
      <c r="HX215" s="82"/>
      <c r="HY215" s="82"/>
      <c r="HZ215" s="82"/>
      <c r="IA215" s="82"/>
      <c r="IB215" s="82"/>
      <c r="IC215" s="82"/>
      <c r="ID215" s="82"/>
      <c r="IE215" s="82"/>
      <c r="IF215" s="82"/>
      <c r="IG215" s="82"/>
      <c r="IH215" s="82"/>
      <c r="II215" s="82"/>
      <c r="IJ215" s="82"/>
      <c r="IK215" s="82"/>
      <c r="IL215" s="82"/>
      <c r="IM215" s="82"/>
      <c r="IN215" s="82"/>
      <c r="IO215" s="82"/>
      <c r="IP215" s="82"/>
      <c r="IQ215" s="82"/>
      <c r="IR215" s="82"/>
      <c r="IS215" s="82"/>
      <c r="IT215" s="82"/>
      <c r="IU215" s="82"/>
      <c r="IV215" s="82"/>
      <c r="IW215" s="82"/>
    </row>
    <row r="216" customFormat="false" ht="15.75" hidden="false" customHeight="false" outlineLevel="1" collapsed="false">
      <c r="A216" s="23"/>
      <c r="B216" s="22"/>
      <c r="C216" s="23"/>
      <c r="D216" s="23"/>
      <c r="E216" s="23"/>
      <c r="F216" s="23"/>
      <c r="G216" s="24" t="n">
        <f aca="false">+G211+G213+G214</f>
        <v>253630.206896552</v>
      </c>
      <c r="H216" s="24" t="n">
        <f aca="false">+H211+H213+H214</f>
        <v>209895.206896552</v>
      </c>
      <c r="I216" s="24" t="n">
        <f aca="false">+I211+I213+I214</f>
        <v>0</v>
      </c>
      <c r="J216" s="24" t="n">
        <f aca="false">+J211+J213+J214</f>
        <v>41517</v>
      </c>
      <c r="K216" s="24" t="n">
        <f aca="false">+K211+K213+K214</f>
        <v>0</v>
      </c>
      <c r="L216" s="23"/>
      <c r="M216" s="23"/>
      <c r="N216" s="23"/>
      <c r="O216" s="23"/>
      <c r="P216" s="23"/>
      <c r="Q216" s="199"/>
      <c r="R216" s="181"/>
      <c r="S216" s="181"/>
      <c r="T216" s="39"/>
      <c r="U216" s="39"/>
      <c r="V216" s="26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27"/>
      <c r="BE216" s="22"/>
      <c r="BF216" s="22"/>
      <c r="BG216" s="22"/>
      <c r="BH216" s="22"/>
      <c r="BI216" s="22"/>
      <c r="BJ216" s="22"/>
      <c r="BK216" s="22"/>
      <c r="BL216" s="22"/>
      <c r="BM216" s="4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57"/>
      <c r="GH216" s="22"/>
      <c r="GI216" s="22"/>
      <c r="GJ216" s="22"/>
      <c r="GK216" s="22"/>
      <c r="GL216" s="22"/>
      <c r="GM216" s="22"/>
      <c r="GN216" s="22"/>
      <c r="GO216" s="22"/>
      <c r="GP216" s="22"/>
      <c r="GQ216" s="22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44"/>
      <c r="HG216" s="22"/>
      <c r="HH216" s="44"/>
      <c r="HI216" s="22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  <c r="IU216" s="23"/>
      <c r="IV216" s="23"/>
      <c r="IW216" s="23"/>
    </row>
    <row r="217" customFormat="false" ht="15.75" hidden="false" customHeight="false" outlineLevel="1" collapsed="false">
      <c r="A217" s="57"/>
      <c r="B217" s="58"/>
      <c r="C217" s="57"/>
      <c r="D217" s="57"/>
      <c r="E217" s="57"/>
      <c r="F217" s="57" t="n">
        <v>0.97884</v>
      </c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36"/>
      <c r="S217" s="36"/>
      <c r="T217" s="58"/>
      <c r="U217" s="58"/>
      <c r="V217" s="59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60"/>
      <c r="BE217" s="58"/>
      <c r="BF217" s="57"/>
      <c r="BG217" s="57"/>
      <c r="BH217" s="57"/>
      <c r="BI217" s="57"/>
      <c r="BJ217" s="57"/>
      <c r="BK217" s="57"/>
      <c r="BL217" s="57"/>
      <c r="BM217" s="62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82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64"/>
      <c r="HG217" s="57"/>
      <c r="HH217" s="64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  <c r="IV217" s="57"/>
      <c r="IW217" s="57"/>
    </row>
    <row r="218" customFormat="false" ht="15.75" hidden="false" customHeight="false" outlineLevel="1" collapsed="false">
      <c r="A218" s="82"/>
      <c r="B218" s="83"/>
      <c r="C218" s="82"/>
      <c r="D218" s="23"/>
      <c r="E218" s="82"/>
      <c r="F218" s="82" t="s">
        <v>429</v>
      </c>
      <c r="G218" s="24" t="n">
        <f aca="false">+G216/$F$217</f>
        <v>259113.038797507</v>
      </c>
      <c r="H218" s="24" t="n">
        <f aca="false">+H216/$F$217</f>
        <v>214432.600727955</v>
      </c>
      <c r="I218" s="24"/>
      <c r="J218" s="24" t="n">
        <f aca="false">+J216/$F$217</f>
        <v>42414.490621552</v>
      </c>
      <c r="K218" s="82"/>
      <c r="L218" s="82"/>
      <c r="M218" s="82"/>
      <c r="N218" s="82"/>
      <c r="O218" s="82"/>
      <c r="P218" s="82"/>
      <c r="Q218" s="32"/>
      <c r="R218" s="32"/>
      <c r="S218" s="32"/>
      <c r="T218" s="88"/>
      <c r="U218" s="88"/>
      <c r="V218" s="89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8"/>
      <c r="AN218" s="88"/>
      <c r="AO218" s="88"/>
      <c r="AP218" s="88"/>
      <c r="AQ218" s="88"/>
      <c r="AR218" s="88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32"/>
      <c r="BE218" s="82"/>
      <c r="BF218" s="82"/>
      <c r="BG218" s="82"/>
      <c r="BH218" s="82"/>
      <c r="BI218" s="82"/>
      <c r="BJ218" s="82"/>
      <c r="BK218" s="82"/>
      <c r="BL218" s="82"/>
      <c r="BM218" s="90"/>
      <c r="BN218" s="82"/>
      <c r="BO218" s="82"/>
      <c r="BP218" s="82"/>
      <c r="BQ218" s="82"/>
      <c r="BR218" s="82"/>
      <c r="BS218" s="82"/>
      <c r="BT218" s="82"/>
      <c r="BU218" s="82"/>
      <c r="BV218" s="82"/>
      <c r="BW218" s="82"/>
      <c r="BX218" s="82"/>
      <c r="BY218" s="82"/>
      <c r="BZ218" s="82"/>
      <c r="CA218" s="82"/>
      <c r="CB218" s="82"/>
      <c r="CC218" s="82"/>
      <c r="CD218" s="82"/>
      <c r="CE218" s="82"/>
      <c r="CF218" s="82"/>
      <c r="CG218" s="82"/>
      <c r="CH218" s="82"/>
      <c r="CI218" s="82"/>
      <c r="CJ218" s="82"/>
      <c r="CK218" s="82"/>
      <c r="CL218" s="82"/>
      <c r="CM218" s="82"/>
      <c r="CN218" s="82"/>
      <c r="CO218" s="82"/>
      <c r="CP218" s="82"/>
      <c r="CQ218" s="82"/>
      <c r="CR218" s="82"/>
      <c r="CS218" s="82"/>
      <c r="CT218" s="82"/>
      <c r="CU218" s="82"/>
      <c r="CV218" s="82"/>
      <c r="CW218" s="82"/>
      <c r="CX218" s="82"/>
      <c r="CY218" s="82"/>
      <c r="CZ218" s="82"/>
      <c r="DA218" s="82"/>
      <c r="DB218" s="82"/>
      <c r="DC218" s="82"/>
      <c r="DD218" s="82"/>
      <c r="DE218" s="82"/>
      <c r="DF218" s="82"/>
      <c r="DG218" s="82"/>
      <c r="DH218" s="82"/>
      <c r="DI218" s="82"/>
      <c r="DJ218" s="82"/>
      <c r="DK218" s="82"/>
      <c r="DL218" s="82"/>
      <c r="DM218" s="82"/>
      <c r="DN218" s="82"/>
      <c r="DO218" s="82"/>
      <c r="DP218" s="82"/>
      <c r="DQ218" s="82"/>
      <c r="DR218" s="82"/>
      <c r="DS218" s="82"/>
      <c r="DT218" s="82"/>
      <c r="DU218" s="82"/>
      <c r="DV218" s="82"/>
      <c r="DW218" s="82"/>
      <c r="DX218" s="82"/>
      <c r="DY218" s="82"/>
      <c r="DZ218" s="82"/>
      <c r="EA218" s="82"/>
      <c r="EB218" s="82"/>
      <c r="EC218" s="82"/>
      <c r="ED218" s="82"/>
      <c r="EE218" s="82"/>
      <c r="EF218" s="82"/>
      <c r="EG218" s="82"/>
      <c r="EH218" s="82"/>
      <c r="EI218" s="82"/>
      <c r="EJ218" s="82"/>
      <c r="EK218" s="82"/>
      <c r="EL218" s="82"/>
      <c r="EM218" s="82"/>
      <c r="EN218" s="82"/>
      <c r="EO218" s="82"/>
      <c r="EP218" s="82"/>
      <c r="EQ218" s="82"/>
      <c r="ER218" s="82"/>
      <c r="ES218" s="82"/>
      <c r="ET218" s="82"/>
      <c r="EU218" s="82"/>
      <c r="EV218" s="82"/>
      <c r="EW218" s="82"/>
      <c r="EX218" s="82"/>
      <c r="EY218" s="82"/>
      <c r="EZ218" s="82"/>
      <c r="FA218" s="82"/>
      <c r="FB218" s="82"/>
      <c r="FC218" s="82"/>
      <c r="FD218" s="82"/>
      <c r="FE218" s="82"/>
      <c r="FF218" s="82"/>
      <c r="FG218" s="82"/>
      <c r="FH218" s="82"/>
      <c r="FI218" s="82"/>
      <c r="FJ218" s="82"/>
      <c r="FK218" s="82"/>
      <c r="FL218" s="82"/>
      <c r="FM218" s="82"/>
      <c r="FN218" s="82"/>
      <c r="FO218" s="82"/>
      <c r="FP218" s="82"/>
      <c r="FQ218" s="82"/>
      <c r="FR218" s="82"/>
      <c r="FS218" s="82"/>
      <c r="FT218" s="82"/>
      <c r="FU218" s="82"/>
      <c r="FV218" s="82"/>
      <c r="FW218" s="82"/>
      <c r="FX218" s="82"/>
      <c r="FY218" s="82"/>
      <c r="FZ218" s="82"/>
      <c r="GA218" s="82"/>
      <c r="GB218" s="82"/>
      <c r="GC218" s="82"/>
      <c r="GD218" s="82"/>
      <c r="GE218" s="82"/>
      <c r="GF218" s="82"/>
      <c r="GG218" s="82"/>
      <c r="GH218" s="82"/>
      <c r="GI218" s="82"/>
      <c r="GJ218" s="82"/>
      <c r="GK218" s="82"/>
      <c r="GL218" s="82"/>
      <c r="GM218" s="82"/>
      <c r="GN218" s="82"/>
      <c r="GO218" s="82"/>
      <c r="GP218" s="82"/>
      <c r="GQ218" s="82"/>
      <c r="GR218" s="82"/>
      <c r="GS218" s="82"/>
      <c r="GT218" s="82"/>
      <c r="GU218" s="82"/>
      <c r="GV218" s="82"/>
      <c r="GW218" s="82"/>
      <c r="GX218" s="82"/>
      <c r="GY218" s="82"/>
      <c r="GZ218" s="82"/>
      <c r="HA218" s="82"/>
      <c r="HB218" s="82"/>
      <c r="HC218" s="82"/>
      <c r="HD218" s="82"/>
      <c r="HE218" s="82"/>
      <c r="HF218" s="84"/>
      <c r="HG218" s="82"/>
      <c r="HH218" s="84"/>
      <c r="HI218" s="82"/>
      <c r="HJ218" s="32"/>
      <c r="HK218" s="32"/>
      <c r="HL218" s="82"/>
      <c r="HM218" s="82"/>
      <c r="HN218" s="82"/>
      <c r="HO218" s="82"/>
      <c r="HP218" s="82"/>
      <c r="HQ218" s="82"/>
      <c r="HR218" s="82"/>
      <c r="HS218" s="82"/>
      <c r="HT218" s="82"/>
      <c r="HU218" s="82"/>
      <c r="HV218" s="82"/>
      <c r="HW218" s="82"/>
      <c r="HX218" s="82"/>
      <c r="HY218" s="82"/>
      <c r="HZ218" s="82"/>
      <c r="IA218" s="82"/>
      <c r="IB218" s="82"/>
      <c r="IC218" s="82"/>
      <c r="ID218" s="82"/>
      <c r="IE218" s="82"/>
      <c r="IF218" s="82"/>
      <c r="IG218" s="82"/>
      <c r="IH218" s="82"/>
      <c r="II218" s="82"/>
      <c r="IJ218" s="82"/>
      <c r="IK218" s="82"/>
      <c r="IL218" s="82"/>
      <c r="IM218" s="82"/>
      <c r="IN218" s="82"/>
      <c r="IO218" s="82"/>
      <c r="IP218" s="82"/>
      <c r="IQ218" s="82"/>
      <c r="IR218" s="82"/>
      <c r="IS218" s="82"/>
      <c r="IT218" s="82"/>
      <c r="IU218" s="82"/>
      <c r="IV218" s="82"/>
      <c r="IW218" s="82"/>
    </row>
    <row r="219" customFormat="false" ht="15.75" hidden="false" customHeight="false" outlineLevel="1" collapsed="false">
      <c r="A219" s="82"/>
      <c r="B219" s="83"/>
      <c r="C219" s="82"/>
      <c r="D219" s="23"/>
      <c r="E219" s="82"/>
      <c r="F219" s="82"/>
      <c r="G219" s="82"/>
      <c r="H219" s="138"/>
      <c r="I219" s="82"/>
      <c r="J219" s="82"/>
      <c r="K219" s="83"/>
      <c r="L219" s="82"/>
      <c r="M219" s="82"/>
      <c r="N219" s="82"/>
      <c r="O219" s="82"/>
      <c r="P219" s="82"/>
      <c r="Q219" s="32"/>
      <c r="R219" s="32"/>
      <c r="S219" s="32"/>
      <c r="T219" s="88"/>
      <c r="U219" s="88"/>
      <c r="V219" s="89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8"/>
      <c r="AN219" s="88"/>
      <c r="AO219" s="88"/>
      <c r="AP219" s="88"/>
      <c r="AQ219" s="88"/>
      <c r="AR219" s="88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32"/>
      <c r="BE219" s="82"/>
      <c r="BF219" s="82"/>
      <c r="BG219" s="82"/>
      <c r="BH219" s="82"/>
      <c r="BI219" s="82"/>
      <c r="BJ219" s="82"/>
      <c r="BK219" s="82"/>
      <c r="BL219" s="82"/>
      <c r="BM219" s="90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82"/>
      <c r="BZ219" s="82"/>
      <c r="CA219" s="82"/>
      <c r="CB219" s="82"/>
      <c r="CC219" s="82"/>
      <c r="CD219" s="82"/>
      <c r="CE219" s="82"/>
      <c r="CF219" s="82"/>
      <c r="CG219" s="82"/>
      <c r="CH219" s="82"/>
      <c r="CI219" s="82"/>
      <c r="CJ219" s="82"/>
      <c r="CK219" s="82"/>
      <c r="CL219" s="82"/>
      <c r="CM219" s="82"/>
      <c r="CN219" s="82"/>
      <c r="CO219" s="82"/>
      <c r="CP219" s="82"/>
      <c r="CQ219" s="82"/>
      <c r="CR219" s="82"/>
      <c r="CS219" s="82"/>
      <c r="CT219" s="82"/>
      <c r="CU219" s="82"/>
      <c r="CV219" s="82"/>
      <c r="CW219" s="82"/>
      <c r="CX219" s="82"/>
      <c r="CY219" s="82"/>
      <c r="CZ219" s="82"/>
      <c r="DA219" s="82"/>
      <c r="DB219" s="82"/>
      <c r="DC219" s="82"/>
      <c r="DD219" s="82"/>
      <c r="DE219" s="82"/>
      <c r="DF219" s="82"/>
      <c r="DG219" s="82"/>
      <c r="DH219" s="82"/>
      <c r="DI219" s="82"/>
      <c r="DJ219" s="82"/>
      <c r="DK219" s="82"/>
      <c r="DL219" s="82"/>
      <c r="DM219" s="82"/>
      <c r="DN219" s="82"/>
      <c r="DO219" s="82"/>
      <c r="DP219" s="82"/>
      <c r="DQ219" s="82"/>
      <c r="DR219" s="82"/>
      <c r="DS219" s="82"/>
      <c r="DT219" s="82"/>
      <c r="DU219" s="82"/>
      <c r="DV219" s="82"/>
      <c r="DW219" s="82"/>
      <c r="DX219" s="82"/>
      <c r="DY219" s="82"/>
      <c r="DZ219" s="82"/>
      <c r="EA219" s="82"/>
      <c r="EB219" s="82"/>
      <c r="EC219" s="82"/>
      <c r="ED219" s="82"/>
      <c r="EE219" s="82"/>
      <c r="EF219" s="82"/>
      <c r="EG219" s="82"/>
      <c r="EH219" s="82"/>
      <c r="EI219" s="82"/>
      <c r="EJ219" s="82"/>
      <c r="EK219" s="82"/>
      <c r="EL219" s="82"/>
      <c r="EM219" s="82"/>
      <c r="EN219" s="82"/>
      <c r="EO219" s="82"/>
      <c r="EP219" s="82"/>
      <c r="EQ219" s="82"/>
      <c r="ER219" s="82"/>
      <c r="ES219" s="82"/>
      <c r="ET219" s="82"/>
      <c r="EU219" s="82"/>
      <c r="EV219" s="82"/>
      <c r="EW219" s="82"/>
      <c r="EX219" s="82"/>
      <c r="EY219" s="82"/>
      <c r="EZ219" s="82"/>
      <c r="FA219" s="82"/>
      <c r="FB219" s="82"/>
      <c r="FC219" s="82"/>
      <c r="FD219" s="82"/>
      <c r="FE219" s="82"/>
      <c r="FF219" s="82"/>
      <c r="FG219" s="82"/>
      <c r="FH219" s="82"/>
      <c r="FI219" s="82"/>
      <c r="FJ219" s="82"/>
      <c r="FK219" s="82"/>
      <c r="FL219" s="82"/>
      <c r="FM219" s="82"/>
      <c r="FN219" s="82"/>
      <c r="FO219" s="82"/>
      <c r="FP219" s="82"/>
      <c r="FQ219" s="82"/>
      <c r="FR219" s="82"/>
      <c r="FS219" s="82"/>
      <c r="FT219" s="82"/>
      <c r="FU219" s="82"/>
      <c r="FV219" s="82"/>
      <c r="FW219" s="82"/>
      <c r="FX219" s="82"/>
      <c r="FY219" s="82"/>
      <c r="FZ219" s="82"/>
      <c r="GA219" s="82"/>
      <c r="GB219" s="82"/>
      <c r="GC219" s="82"/>
      <c r="GD219" s="82"/>
      <c r="GE219" s="82"/>
      <c r="GF219" s="82"/>
      <c r="GG219" s="82"/>
      <c r="GH219" s="82"/>
      <c r="GI219" s="82"/>
      <c r="GJ219" s="82"/>
      <c r="GK219" s="82"/>
      <c r="GL219" s="82"/>
      <c r="GM219" s="82"/>
      <c r="GN219" s="82"/>
      <c r="GO219" s="82"/>
      <c r="GP219" s="82"/>
      <c r="GQ219" s="82"/>
      <c r="GR219" s="82"/>
      <c r="GS219" s="82"/>
      <c r="GT219" s="82"/>
      <c r="GU219" s="82"/>
      <c r="GV219" s="82"/>
      <c r="GW219" s="82"/>
      <c r="GX219" s="82"/>
      <c r="GY219" s="82"/>
      <c r="GZ219" s="82"/>
      <c r="HA219" s="82"/>
      <c r="HB219" s="82"/>
      <c r="HC219" s="82"/>
      <c r="HD219" s="82"/>
      <c r="HE219" s="82"/>
      <c r="HF219" s="84"/>
      <c r="HG219" s="82"/>
      <c r="HH219" s="84"/>
      <c r="HI219" s="82"/>
      <c r="HJ219" s="32"/>
      <c r="HK219" s="32"/>
      <c r="HL219" s="82"/>
      <c r="HM219" s="82"/>
      <c r="HN219" s="82"/>
      <c r="HO219" s="82"/>
      <c r="HP219" s="82"/>
      <c r="HQ219" s="82"/>
      <c r="HR219" s="82"/>
      <c r="HS219" s="82"/>
      <c r="HT219" s="82"/>
      <c r="HU219" s="82"/>
      <c r="HV219" s="82"/>
      <c r="HW219" s="82"/>
      <c r="HX219" s="82"/>
      <c r="HY219" s="82"/>
      <c r="HZ219" s="82"/>
      <c r="IA219" s="82"/>
      <c r="IB219" s="82"/>
      <c r="IC219" s="82"/>
      <c r="ID219" s="82"/>
      <c r="IE219" s="82"/>
      <c r="IF219" s="82"/>
      <c r="IG219" s="82"/>
      <c r="IH219" s="82"/>
      <c r="II219" s="82"/>
      <c r="IJ219" s="82"/>
      <c r="IK219" s="82"/>
      <c r="IL219" s="82"/>
      <c r="IM219" s="82"/>
      <c r="IN219" s="82"/>
      <c r="IO219" s="82"/>
      <c r="IP219" s="82"/>
      <c r="IQ219" s="82"/>
      <c r="IR219" s="82"/>
      <c r="IS219" s="82"/>
      <c r="IT219" s="82"/>
      <c r="IU219" s="82"/>
      <c r="IV219" s="82"/>
      <c r="IW219" s="82"/>
    </row>
    <row r="220" customFormat="false" ht="12.6" hidden="false" customHeight="true" outlineLevel="0" collapsed="false">
      <c r="A220" s="82"/>
      <c r="B220" s="83"/>
      <c r="C220" s="82"/>
      <c r="D220" s="23"/>
      <c r="E220" s="82"/>
      <c r="F220" s="82"/>
      <c r="G220" s="82"/>
      <c r="H220" s="138"/>
      <c r="I220" s="82"/>
      <c r="J220" s="82"/>
      <c r="K220" s="83"/>
      <c r="L220" s="82"/>
      <c r="M220" s="82"/>
      <c r="N220" s="82"/>
      <c r="O220" s="82"/>
      <c r="P220" s="82"/>
      <c r="Q220" s="32"/>
      <c r="R220" s="32"/>
      <c r="S220" s="32"/>
      <c r="T220" s="88"/>
      <c r="U220" s="88"/>
      <c r="V220" s="89"/>
      <c r="W220" s="88"/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  <c r="AH220" s="88"/>
      <c r="AI220" s="88"/>
      <c r="AJ220" s="88"/>
      <c r="AK220" s="88"/>
      <c r="AL220" s="88"/>
      <c r="AM220" s="88"/>
      <c r="AN220" s="88"/>
      <c r="AO220" s="88"/>
      <c r="AP220" s="88"/>
      <c r="AQ220" s="88"/>
      <c r="AR220" s="88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32"/>
      <c r="BE220" s="82"/>
      <c r="BF220" s="82"/>
      <c r="BG220" s="82"/>
      <c r="BH220" s="82"/>
      <c r="BI220" s="82"/>
      <c r="BJ220" s="82"/>
      <c r="BK220" s="82"/>
      <c r="BL220" s="82"/>
      <c r="BM220" s="90"/>
      <c r="BN220" s="82"/>
      <c r="BO220" s="82"/>
      <c r="BP220" s="82"/>
      <c r="BQ220" s="82"/>
      <c r="BR220" s="82"/>
      <c r="BS220" s="82"/>
      <c r="BT220" s="82"/>
      <c r="BU220" s="82"/>
      <c r="BV220" s="82"/>
      <c r="BW220" s="82"/>
      <c r="BX220" s="82"/>
      <c r="BY220" s="82"/>
      <c r="BZ220" s="82"/>
      <c r="CA220" s="82"/>
      <c r="CB220" s="82"/>
      <c r="CC220" s="82"/>
      <c r="CD220" s="82"/>
      <c r="CE220" s="82"/>
      <c r="CF220" s="82"/>
      <c r="CG220" s="82"/>
      <c r="CH220" s="82"/>
      <c r="CI220" s="82"/>
      <c r="CJ220" s="82"/>
      <c r="CK220" s="82"/>
      <c r="CL220" s="82"/>
      <c r="CM220" s="82"/>
      <c r="CN220" s="82"/>
      <c r="CO220" s="82"/>
      <c r="CP220" s="82"/>
      <c r="CQ220" s="82"/>
      <c r="CR220" s="82"/>
      <c r="CS220" s="82"/>
      <c r="CT220" s="82"/>
      <c r="CU220" s="82"/>
      <c r="CV220" s="82"/>
      <c r="CW220" s="82"/>
      <c r="CX220" s="82"/>
      <c r="CY220" s="82"/>
      <c r="CZ220" s="82"/>
      <c r="DA220" s="82"/>
      <c r="DB220" s="82"/>
      <c r="DC220" s="82"/>
      <c r="DD220" s="82"/>
      <c r="DE220" s="82"/>
      <c r="DF220" s="82"/>
      <c r="DG220" s="82"/>
      <c r="DH220" s="82"/>
      <c r="DI220" s="82"/>
      <c r="DJ220" s="82"/>
      <c r="DK220" s="82"/>
      <c r="DL220" s="82"/>
      <c r="DM220" s="82"/>
      <c r="DN220" s="82"/>
      <c r="DO220" s="82"/>
      <c r="DP220" s="82"/>
      <c r="DQ220" s="82"/>
      <c r="DR220" s="82"/>
      <c r="DS220" s="82"/>
      <c r="DT220" s="82"/>
      <c r="DU220" s="82"/>
      <c r="DV220" s="82"/>
      <c r="DW220" s="82"/>
      <c r="DX220" s="82"/>
      <c r="DY220" s="82"/>
      <c r="DZ220" s="82"/>
      <c r="EA220" s="82"/>
      <c r="EB220" s="82"/>
      <c r="EC220" s="82"/>
      <c r="ED220" s="82"/>
      <c r="EE220" s="82"/>
      <c r="EF220" s="82"/>
      <c r="EG220" s="82"/>
      <c r="EH220" s="82"/>
      <c r="EI220" s="82"/>
      <c r="EJ220" s="82"/>
      <c r="EK220" s="82"/>
      <c r="EL220" s="82"/>
      <c r="EM220" s="82"/>
      <c r="EN220" s="82"/>
      <c r="EO220" s="82"/>
      <c r="EP220" s="82"/>
      <c r="EQ220" s="82"/>
      <c r="ER220" s="82"/>
      <c r="ES220" s="82"/>
      <c r="ET220" s="82"/>
      <c r="EU220" s="82"/>
      <c r="EV220" s="82"/>
      <c r="EW220" s="82"/>
      <c r="EX220" s="82"/>
      <c r="EY220" s="82"/>
      <c r="EZ220" s="82"/>
      <c r="FA220" s="82"/>
      <c r="FB220" s="82"/>
      <c r="FC220" s="82"/>
      <c r="FD220" s="82"/>
      <c r="FE220" s="82"/>
      <c r="FF220" s="82"/>
      <c r="FG220" s="82"/>
      <c r="FH220" s="82"/>
      <c r="FI220" s="82"/>
      <c r="FJ220" s="82"/>
      <c r="FK220" s="82"/>
      <c r="FL220" s="82"/>
      <c r="FM220" s="82"/>
      <c r="FN220" s="82"/>
      <c r="FO220" s="82"/>
      <c r="FP220" s="82"/>
      <c r="FQ220" s="82"/>
      <c r="FR220" s="82"/>
      <c r="FS220" s="82"/>
      <c r="FT220" s="82"/>
      <c r="FU220" s="82"/>
      <c r="FV220" s="82"/>
      <c r="FW220" s="82"/>
      <c r="FX220" s="82"/>
      <c r="FY220" s="82"/>
      <c r="FZ220" s="82"/>
      <c r="GA220" s="82"/>
      <c r="GB220" s="82"/>
      <c r="GC220" s="82"/>
      <c r="GD220" s="82"/>
      <c r="GE220" s="82"/>
      <c r="GF220" s="82"/>
      <c r="GG220" s="82"/>
      <c r="GH220" s="82"/>
      <c r="GI220" s="82"/>
      <c r="GJ220" s="82"/>
      <c r="GK220" s="82"/>
      <c r="GL220" s="82"/>
      <c r="GM220" s="82"/>
      <c r="GN220" s="82"/>
      <c r="GO220" s="82"/>
      <c r="GP220" s="82"/>
      <c r="GQ220" s="82"/>
      <c r="GR220" s="82"/>
      <c r="GS220" s="82"/>
      <c r="GT220" s="82"/>
      <c r="GU220" s="82"/>
      <c r="GV220" s="82"/>
      <c r="GW220" s="82"/>
      <c r="GX220" s="82"/>
      <c r="GY220" s="82"/>
      <c r="GZ220" s="82"/>
      <c r="HA220" s="82"/>
      <c r="HB220" s="82"/>
      <c r="HC220" s="82"/>
      <c r="HD220" s="82"/>
      <c r="HE220" s="82"/>
      <c r="HF220" s="84"/>
      <c r="HG220" s="82"/>
      <c r="HH220" s="84"/>
      <c r="HI220" s="82"/>
      <c r="HJ220" s="32"/>
      <c r="HK220" s="32"/>
      <c r="HL220" s="82"/>
      <c r="HM220" s="82"/>
      <c r="HN220" s="82"/>
      <c r="HO220" s="82"/>
      <c r="HP220" s="82"/>
      <c r="HQ220" s="82"/>
      <c r="HR220" s="82"/>
      <c r="HS220" s="82"/>
      <c r="HT220" s="82"/>
      <c r="HU220" s="82"/>
      <c r="HV220" s="82"/>
      <c r="HW220" s="82"/>
      <c r="HX220" s="82"/>
      <c r="HY220" s="82"/>
      <c r="HZ220" s="82"/>
      <c r="IA220" s="82"/>
      <c r="IB220" s="82"/>
      <c r="IC220" s="82"/>
      <c r="ID220" s="82"/>
      <c r="IE220" s="82"/>
      <c r="IF220" s="82"/>
      <c r="IG220" s="82"/>
      <c r="IH220" s="82"/>
      <c r="II220" s="82"/>
      <c r="IJ220" s="82"/>
      <c r="IK220" s="82"/>
      <c r="IL220" s="82"/>
      <c r="IM220" s="82"/>
      <c r="IN220" s="82"/>
      <c r="IO220" s="82"/>
      <c r="IP220" s="82"/>
      <c r="IQ220" s="82"/>
      <c r="IR220" s="82"/>
      <c r="IS220" s="82"/>
      <c r="IT220" s="82"/>
      <c r="IU220" s="82"/>
      <c r="IV220" s="82"/>
      <c r="IW220" s="82"/>
    </row>
    <row r="221" customFormat="false" ht="15.75" hidden="false" customHeight="false" outlineLevel="0" collapsed="false">
      <c r="A221" s="82"/>
      <c r="B221" s="83"/>
      <c r="C221" s="82"/>
      <c r="D221" s="23"/>
      <c r="E221" s="82"/>
      <c r="F221" s="82"/>
      <c r="G221" s="82"/>
      <c r="H221" s="138"/>
      <c r="I221" s="82"/>
      <c r="J221" s="82"/>
      <c r="K221" s="83"/>
      <c r="L221" s="82"/>
      <c r="M221" s="82"/>
      <c r="N221" s="82"/>
      <c r="O221" s="82"/>
      <c r="P221" s="82"/>
      <c r="Q221" s="32"/>
      <c r="R221" s="32"/>
      <c r="S221" s="32"/>
      <c r="T221" s="88"/>
      <c r="U221" s="88"/>
      <c r="V221" s="89"/>
      <c r="W221" s="88"/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  <c r="AH221" s="88"/>
      <c r="AI221" s="88"/>
      <c r="AJ221" s="88"/>
      <c r="AK221" s="88"/>
      <c r="AL221" s="88"/>
      <c r="AM221" s="88"/>
      <c r="AN221" s="88"/>
      <c r="AO221" s="88"/>
      <c r="AP221" s="88"/>
      <c r="AQ221" s="88"/>
      <c r="AR221" s="88"/>
      <c r="AS221" s="88"/>
      <c r="AT221" s="88"/>
      <c r="AU221" s="88"/>
      <c r="AV221" s="88"/>
      <c r="AW221" s="88"/>
      <c r="AX221" s="88"/>
      <c r="AY221" s="88"/>
      <c r="AZ221" s="88"/>
      <c r="BA221" s="88"/>
      <c r="BB221" s="88"/>
      <c r="BC221" s="88"/>
      <c r="BD221" s="32"/>
      <c r="BE221" s="82"/>
      <c r="BF221" s="82"/>
      <c r="BG221" s="82"/>
      <c r="BH221" s="82"/>
      <c r="BI221" s="82"/>
      <c r="BJ221" s="82"/>
      <c r="BK221" s="82"/>
      <c r="BL221" s="82"/>
      <c r="BM221" s="90"/>
      <c r="BN221" s="82"/>
      <c r="BO221" s="82"/>
      <c r="BP221" s="82"/>
      <c r="BQ221" s="82"/>
      <c r="BR221" s="82"/>
      <c r="BS221" s="82"/>
      <c r="BT221" s="82"/>
      <c r="BU221" s="82"/>
      <c r="BV221" s="82"/>
      <c r="BW221" s="82"/>
      <c r="BX221" s="82"/>
      <c r="BY221" s="82"/>
      <c r="BZ221" s="82"/>
      <c r="CA221" s="82"/>
      <c r="CB221" s="82"/>
      <c r="CC221" s="82"/>
      <c r="CD221" s="82"/>
      <c r="CE221" s="82"/>
      <c r="CF221" s="82"/>
      <c r="CG221" s="82"/>
      <c r="CH221" s="82"/>
      <c r="CI221" s="82"/>
      <c r="CJ221" s="82"/>
      <c r="CK221" s="82"/>
      <c r="CL221" s="82"/>
      <c r="CM221" s="82"/>
      <c r="CN221" s="82"/>
      <c r="CO221" s="82"/>
      <c r="CP221" s="82"/>
      <c r="CQ221" s="82"/>
      <c r="CR221" s="82"/>
      <c r="CS221" s="82"/>
      <c r="CT221" s="82"/>
      <c r="CU221" s="82"/>
      <c r="CV221" s="82"/>
      <c r="CW221" s="82"/>
      <c r="CX221" s="82"/>
      <c r="CY221" s="82"/>
      <c r="CZ221" s="82"/>
      <c r="DA221" s="82"/>
      <c r="DB221" s="82"/>
      <c r="DC221" s="82"/>
      <c r="DD221" s="82"/>
      <c r="DE221" s="82"/>
      <c r="DF221" s="82"/>
      <c r="DG221" s="82"/>
      <c r="DH221" s="82"/>
      <c r="DI221" s="82"/>
      <c r="DJ221" s="82"/>
      <c r="DK221" s="82"/>
      <c r="DL221" s="82"/>
      <c r="DM221" s="82"/>
      <c r="DN221" s="82"/>
      <c r="DO221" s="82"/>
      <c r="DP221" s="82"/>
      <c r="DQ221" s="82"/>
      <c r="DR221" s="82"/>
      <c r="DS221" s="82"/>
      <c r="DT221" s="82"/>
      <c r="DU221" s="82"/>
      <c r="DV221" s="82"/>
      <c r="DW221" s="82"/>
      <c r="DX221" s="82"/>
      <c r="DY221" s="82"/>
      <c r="DZ221" s="82"/>
      <c r="EA221" s="82"/>
      <c r="EB221" s="82"/>
      <c r="EC221" s="82"/>
      <c r="ED221" s="82"/>
      <c r="EE221" s="82"/>
      <c r="EF221" s="82"/>
      <c r="EG221" s="82"/>
      <c r="EH221" s="82"/>
      <c r="EI221" s="82"/>
      <c r="EJ221" s="82"/>
      <c r="EK221" s="82"/>
      <c r="EL221" s="82"/>
      <c r="EM221" s="82"/>
      <c r="EN221" s="82"/>
      <c r="EO221" s="82"/>
      <c r="EP221" s="82"/>
      <c r="EQ221" s="82"/>
      <c r="ER221" s="82"/>
      <c r="ES221" s="82"/>
      <c r="ET221" s="82"/>
      <c r="EU221" s="82"/>
      <c r="EV221" s="82"/>
      <c r="EW221" s="82"/>
      <c r="EX221" s="82"/>
      <c r="EY221" s="82"/>
      <c r="EZ221" s="82"/>
      <c r="FA221" s="82"/>
      <c r="FB221" s="82"/>
      <c r="FC221" s="82"/>
      <c r="FD221" s="82"/>
      <c r="FE221" s="82"/>
      <c r="FF221" s="82"/>
      <c r="FG221" s="82"/>
      <c r="FH221" s="82"/>
      <c r="FI221" s="82"/>
      <c r="FJ221" s="82"/>
      <c r="FK221" s="82"/>
      <c r="FL221" s="82"/>
      <c r="FM221" s="82"/>
      <c r="FN221" s="82"/>
      <c r="FO221" s="82"/>
      <c r="FP221" s="82"/>
      <c r="FQ221" s="82"/>
      <c r="FR221" s="82"/>
      <c r="FS221" s="82"/>
      <c r="FT221" s="82"/>
      <c r="FU221" s="82"/>
      <c r="FV221" s="82"/>
      <c r="FW221" s="82"/>
      <c r="FX221" s="82"/>
      <c r="FY221" s="82"/>
      <c r="FZ221" s="82"/>
      <c r="GA221" s="82"/>
      <c r="GB221" s="82"/>
      <c r="GC221" s="82"/>
      <c r="GD221" s="82"/>
      <c r="GE221" s="82"/>
      <c r="GF221" s="82"/>
      <c r="GG221" s="82"/>
      <c r="GH221" s="82"/>
      <c r="GI221" s="82"/>
      <c r="GJ221" s="82"/>
      <c r="GK221" s="82"/>
      <c r="GL221" s="82"/>
      <c r="GM221" s="82"/>
      <c r="GN221" s="82"/>
      <c r="GO221" s="82"/>
      <c r="GP221" s="82"/>
      <c r="GQ221" s="82"/>
      <c r="GR221" s="82"/>
      <c r="GS221" s="82"/>
      <c r="GT221" s="82"/>
      <c r="GU221" s="82"/>
      <c r="GV221" s="82"/>
      <c r="GW221" s="82"/>
      <c r="GX221" s="82"/>
      <c r="GY221" s="82"/>
      <c r="GZ221" s="82"/>
      <c r="HA221" s="82"/>
      <c r="HB221" s="82"/>
      <c r="HC221" s="82"/>
      <c r="HD221" s="82"/>
      <c r="HE221" s="82"/>
      <c r="HF221" s="84"/>
      <c r="HG221" s="82"/>
      <c r="HH221" s="84"/>
      <c r="HI221" s="82"/>
      <c r="HJ221" s="32"/>
      <c r="HK221" s="32"/>
      <c r="HL221" s="82"/>
      <c r="HM221" s="82"/>
      <c r="HN221" s="82"/>
      <c r="HO221" s="82"/>
      <c r="HP221" s="82"/>
      <c r="HQ221" s="82"/>
      <c r="HR221" s="82"/>
      <c r="HS221" s="82"/>
      <c r="HT221" s="82"/>
      <c r="HU221" s="82"/>
      <c r="HV221" s="82"/>
      <c r="HW221" s="82"/>
      <c r="HX221" s="82"/>
      <c r="HY221" s="82"/>
      <c r="HZ221" s="82"/>
      <c r="IA221" s="82"/>
      <c r="IB221" s="82"/>
      <c r="IC221" s="82"/>
      <c r="ID221" s="82"/>
      <c r="IE221" s="82"/>
      <c r="IF221" s="82"/>
      <c r="IG221" s="82"/>
      <c r="IH221" s="82"/>
      <c r="II221" s="82"/>
      <c r="IJ221" s="82"/>
      <c r="IK221" s="82"/>
      <c r="IL221" s="82"/>
      <c r="IM221" s="82"/>
      <c r="IN221" s="82"/>
      <c r="IO221" s="82"/>
      <c r="IP221" s="82"/>
      <c r="IQ221" s="82"/>
      <c r="IR221" s="82"/>
      <c r="IS221" s="82"/>
      <c r="IT221" s="82"/>
      <c r="IU221" s="82"/>
      <c r="IV221" s="82"/>
      <c r="IW221" s="82"/>
    </row>
    <row r="222" customFormat="false" ht="13.9" hidden="false" customHeight="true" outlineLevel="0" collapsed="false">
      <c r="A222" s="82"/>
      <c r="B222" s="83"/>
      <c r="C222" s="82"/>
      <c r="D222" s="23"/>
      <c r="E222" s="82"/>
      <c r="F222" s="82"/>
      <c r="G222" s="82"/>
      <c r="H222" s="138"/>
      <c r="I222" s="82"/>
      <c r="J222" s="82"/>
      <c r="K222" s="83"/>
      <c r="L222" s="82"/>
      <c r="M222" s="82"/>
      <c r="N222" s="82"/>
      <c r="O222" s="82"/>
      <c r="P222" s="82"/>
      <c r="Q222" s="32"/>
      <c r="R222" s="32"/>
      <c r="S222" s="32"/>
      <c r="T222" s="88"/>
      <c r="U222" s="88"/>
      <c r="V222" s="89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  <c r="AH222" s="88"/>
      <c r="AI222" s="88"/>
      <c r="AJ222" s="88"/>
      <c r="AK222" s="88"/>
      <c r="AL222" s="88"/>
      <c r="AM222" s="88"/>
      <c r="AN222" s="88"/>
      <c r="AO222" s="88"/>
      <c r="AP222" s="88"/>
      <c r="AQ222" s="88"/>
      <c r="AR222" s="88"/>
      <c r="AS222" s="88"/>
      <c r="AT222" s="88"/>
      <c r="AU222" s="88"/>
      <c r="AV222" s="88"/>
      <c r="AW222" s="88"/>
      <c r="AX222" s="88"/>
      <c r="AY222" s="88"/>
      <c r="AZ222" s="88"/>
      <c r="BA222" s="88"/>
      <c r="BB222" s="88"/>
      <c r="BC222" s="88"/>
      <c r="BD222" s="32"/>
      <c r="BE222" s="82"/>
      <c r="BF222" s="82"/>
      <c r="BG222" s="82"/>
      <c r="BH222" s="82"/>
      <c r="BI222" s="82"/>
      <c r="BJ222" s="82"/>
      <c r="BK222" s="82"/>
      <c r="BL222" s="82"/>
      <c r="BM222" s="90"/>
      <c r="BN222" s="82"/>
      <c r="BO222" s="82"/>
      <c r="BP222" s="82"/>
      <c r="BQ222" s="82"/>
      <c r="BR222" s="82"/>
      <c r="BS222" s="82"/>
      <c r="BT222" s="82"/>
      <c r="BU222" s="82"/>
      <c r="BV222" s="82"/>
      <c r="BW222" s="82"/>
      <c r="BX222" s="82"/>
      <c r="BY222" s="82"/>
      <c r="BZ222" s="82"/>
      <c r="CA222" s="82"/>
      <c r="CB222" s="82"/>
      <c r="CC222" s="82"/>
      <c r="CD222" s="82"/>
      <c r="CE222" s="82"/>
      <c r="CF222" s="82"/>
      <c r="CG222" s="82"/>
      <c r="CH222" s="82"/>
      <c r="CI222" s="82"/>
      <c r="CJ222" s="82"/>
      <c r="CK222" s="82"/>
      <c r="CL222" s="82"/>
      <c r="CM222" s="82"/>
      <c r="CN222" s="82"/>
      <c r="CO222" s="82"/>
      <c r="CP222" s="82"/>
      <c r="CQ222" s="82"/>
      <c r="CR222" s="82"/>
      <c r="CS222" s="82"/>
      <c r="CT222" s="82"/>
      <c r="CU222" s="82"/>
      <c r="CV222" s="82"/>
      <c r="CW222" s="82"/>
      <c r="CX222" s="82"/>
      <c r="CY222" s="82"/>
      <c r="CZ222" s="82"/>
      <c r="DA222" s="82"/>
      <c r="DB222" s="82"/>
      <c r="DC222" s="82"/>
      <c r="DD222" s="82"/>
      <c r="DE222" s="82"/>
      <c r="DF222" s="82"/>
      <c r="DG222" s="82"/>
      <c r="DH222" s="82"/>
      <c r="DI222" s="82"/>
      <c r="DJ222" s="82"/>
      <c r="DK222" s="82"/>
      <c r="DL222" s="82"/>
      <c r="DM222" s="82"/>
      <c r="DN222" s="82"/>
      <c r="DO222" s="82"/>
      <c r="DP222" s="82"/>
      <c r="DQ222" s="82"/>
      <c r="DR222" s="82"/>
      <c r="DS222" s="82"/>
      <c r="DT222" s="82"/>
      <c r="DU222" s="82"/>
      <c r="DV222" s="82"/>
      <c r="DW222" s="82"/>
      <c r="DX222" s="82"/>
      <c r="DY222" s="82"/>
      <c r="DZ222" s="82"/>
      <c r="EA222" s="82"/>
      <c r="EB222" s="82"/>
      <c r="EC222" s="82"/>
      <c r="ED222" s="82"/>
      <c r="EE222" s="82"/>
      <c r="EF222" s="82"/>
      <c r="EG222" s="82"/>
      <c r="EH222" s="82"/>
      <c r="EI222" s="82"/>
      <c r="EJ222" s="82"/>
      <c r="EK222" s="82"/>
      <c r="EL222" s="82"/>
      <c r="EM222" s="82"/>
      <c r="EN222" s="82"/>
      <c r="EO222" s="82"/>
      <c r="EP222" s="82"/>
      <c r="EQ222" s="82"/>
      <c r="ER222" s="82"/>
      <c r="ES222" s="82"/>
      <c r="ET222" s="82"/>
      <c r="EU222" s="82"/>
      <c r="EV222" s="82"/>
      <c r="EW222" s="82"/>
      <c r="EX222" s="82"/>
      <c r="EY222" s="82"/>
      <c r="EZ222" s="82"/>
      <c r="FA222" s="82"/>
      <c r="FB222" s="82"/>
      <c r="FC222" s="82"/>
      <c r="FD222" s="82"/>
      <c r="FE222" s="82"/>
      <c r="FF222" s="82"/>
      <c r="FG222" s="82"/>
      <c r="FH222" s="82"/>
      <c r="FI222" s="82"/>
      <c r="FJ222" s="82"/>
      <c r="FK222" s="82"/>
      <c r="FL222" s="82"/>
      <c r="FM222" s="82"/>
      <c r="FN222" s="82"/>
      <c r="FO222" s="82"/>
      <c r="FP222" s="82"/>
      <c r="FQ222" s="82"/>
      <c r="FR222" s="82"/>
      <c r="FS222" s="82"/>
      <c r="FT222" s="82"/>
      <c r="FU222" s="82"/>
      <c r="FV222" s="82"/>
      <c r="FW222" s="82"/>
      <c r="FX222" s="82"/>
      <c r="FY222" s="82"/>
      <c r="FZ222" s="82"/>
      <c r="GA222" s="82"/>
      <c r="GB222" s="82"/>
      <c r="GC222" s="82"/>
      <c r="GD222" s="82"/>
      <c r="GE222" s="82"/>
      <c r="GF222" s="82"/>
      <c r="GG222" s="82"/>
      <c r="GH222" s="82"/>
      <c r="GI222" s="82"/>
      <c r="GJ222" s="82"/>
      <c r="GK222" s="82"/>
      <c r="GL222" s="82"/>
      <c r="GM222" s="82"/>
      <c r="GN222" s="82"/>
      <c r="GO222" s="82"/>
      <c r="GP222" s="82"/>
      <c r="GQ222" s="82"/>
      <c r="GR222" s="82"/>
      <c r="GS222" s="82"/>
      <c r="GT222" s="82"/>
      <c r="GU222" s="82"/>
      <c r="GV222" s="82"/>
      <c r="GW222" s="82"/>
      <c r="GX222" s="82"/>
      <c r="GY222" s="82"/>
      <c r="GZ222" s="82"/>
      <c r="HA222" s="82"/>
      <c r="HB222" s="82"/>
      <c r="HC222" s="82"/>
      <c r="HD222" s="82"/>
      <c r="HE222" s="82"/>
      <c r="HF222" s="84"/>
      <c r="HG222" s="82"/>
      <c r="HH222" s="84"/>
      <c r="HI222" s="82"/>
      <c r="HJ222" s="32"/>
      <c r="HK222" s="32"/>
      <c r="HL222" s="82"/>
      <c r="HM222" s="82"/>
      <c r="HN222" s="82"/>
      <c r="HO222" s="82"/>
      <c r="HP222" s="82"/>
      <c r="HQ222" s="82"/>
      <c r="HR222" s="82"/>
      <c r="HS222" s="82"/>
      <c r="HT222" s="82"/>
      <c r="HU222" s="82"/>
      <c r="HV222" s="82"/>
      <c r="HW222" s="82"/>
      <c r="HX222" s="82"/>
      <c r="HY222" s="82"/>
      <c r="HZ222" s="82"/>
      <c r="IA222" s="82"/>
      <c r="IB222" s="82"/>
      <c r="IC222" s="82"/>
      <c r="ID222" s="82"/>
      <c r="IE222" s="82"/>
      <c r="IF222" s="82"/>
      <c r="IG222" s="82"/>
      <c r="IH222" s="82"/>
      <c r="II222" s="82"/>
      <c r="IJ222" s="82"/>
      <c r="IK222" s="82"/>
      <c r="IL222" s="82"/>
      <c r="IM222" s="82"/>
      <c r="IN222" s="82"/>
      <c r="IO222" s="82"/>
      <c r="IP222" s="82"/>
      <c r="IQ222" s="82"/>
      <c r="IR222" s="82"/>
      <c r="IS222" s="82"/>
      <c r="IT222" s="82"/>
      <c r="IU222" s="82"/>
      <c r="IV222" s="82"/>
      <c r="IW222" s="82"/>
    </row>
    <row r="223" customFormat="false" ht="15.75" hidden="false" customHeight="false" outlineLevel="0" collapsed="false">
      <c r="A223" s="82"/>
      <c r="B223" s="83"/>
      <c r="C223" s="82"/>
      <c r="D223" s="23"/>
      <c r="E223" s="82"/>
      <c r="F223" s="82"/>
      <c r="G223" s="82"/>
      <c r="H223" s="82"/>
      <c r="I223" s="82"/>
      <c r="J223" s="82"/>
      <c r="K223" s="83"/>
      <c r="L223" s="82"/>
      <c r="M223" s="82"/>
      <c r="N223" s="82"/>
      <c r="O223" s="82"/>
      <c r="P223" s="82"/>
      <c r="Q223" s="32"/>
      <c r="R223" s="32"/>
      <c r="S223" s="32"/>
      <c r="T223" s="88"/>
      <c r="U223" s="88"/>
      <c r="V223" s="89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88"/>
      <c r="AK223" s="88"/>
      <c r="AL223" s="88"/>
      <c r="AM223" s="88"/>
      <c r="AN223" s="88"/>
      <c r="AO223" s="88"/>
      <c r="AP223" s="88"/>
      <c r="AQ223" s="88"/>
      <c r="AR223" s="88"/>
      <c r="AS223" s="88"/>
      <c r="AT223" s="88"/>
      <c r="AU223" s="88"/>
      <c r="AV223" s="88"/>
      <c r="AW223" s="88"/>
      <c r="AX223" s="88"/>
      <c r="AY223" s="88"/>
      <c r="AZ223" s="88"/>
      <c r="BA223" s="88"/>
      <c r="BB223" s="88"/>
      <c r="BC223" s="88"/>
      <c r="BD223" s="32"/>
      <c r="BE223" s="82"/>
      <c r="BF223" s="82"/>
      <c r="BG223" s="82"/>
      <c r="BH223" s="82"/>
      <c r="BI223" s="82"/>
      <c r="BJ223" s="82"/>
      <c r="BK223" s="82"/>
      <c r="BL223" s="82"/>
      <c r="BM223" s="90"/>
      <c r="BN223" s="82"/>
      <c r="BO223" s="82"/>
      <c r="BP223" s="82"/>
      <c r="BQ223" s="82"/>
      <c r="BR223" s="82"/>
      <c r="BS223" s="82"/>
      <c r="BT223" s="82"/>
      <c r="BU223" s="82"/>
      <c r="BV223" s="82"/>
      <c r="BW223" s="82"/>
      <c r="BX223" s="82"/>
      <c r="BY223" s="82"/>
      <c r="BZ223" s="82"/>
      <c r="CA223" s="82"/>
      <c r="CB223" s="82"/>
      <c r="CC223" s="82"/>
      <c r="CD223" s="82"/>
      <c r="CE223" s="82"/>
      <c r="CF223" s="82"/>
      <c r="CG223" s="82"/>
      <c r="CH223" s="82"/>
      <c r="CI223" s="82"/>
      <c r="CJ223" s="82"/>
      <c r="CK223" s="82"/>
      <c r="CL223" s="82"/>
      <c r="CM223" s="82"/>
      <c r="CN223" s="82"/>
      <c r="CO223" s="82"/>
      <c r="CP223" s="82"/>
      <c r="CQ223" s="82"/>
      <c r="CR223" s="82"/>
      <c r="CS223" s="82"/>
      <c r="CT223" s="82"/>
      <c r="CU223" s="82"/>
      <c r="CV223" s="82"/>
      <c r="CW223" s="82"/>
      <c r="CX223" s="82"/>
      <c r="CY223" s="82"/>
      <c r="CZ223" s="82"/>
      <c r="DA223" s="82"/>
      <c r="DB223" s="82"/>
      <c r="DC223" s="82"/>
      <c r="DD223" s="82"/>
      <c r="DE223" s="82"/>
      <c r="DF223" s="82"/>
      <c r="DG223" s="82"/>
      <c r="DH223" s="82"/>
      <c r="DI223" s="82"/>
      <c r="DJ223" s="82"/>
      <c r="DK223" s="82"/>
      <c r="DL223" s="82"/>
      <c r="DM223" s="82"/>
      <c r="DN223" s="82"/>
      <c r="DO223" s="82"/>
      <c r="DP223" s="82"/>
      <c r="DQ223" s="82"/>
      <c r="DR223" s="82"/>
      <c r="DS223" s="82"/>
      <c r="DT223" s="82"/>
      <c r="DU223" s="82"/>
      <c r="DV223" s="82"/>
      <c r="DW223" s="82"/>
      <c r="DX223" s="82"/>
      <c r="DY223" s="82"/>
      <c r="DZ223" s="82"/>
      <c r="EA223" s="82"/>
      <c r="EB223" s="82"/>
      <c r="EC223" s="82"/>
      <c r="ED223" s="82"/>
      <c r="EE223" s="82"/>
      <c r="EF223" s="82"/>
      <c r="EG223" s="82"/>
      <c r="EH223" s="82"/>
      <c r="EI223" s="82"/>
      <c r="EJ223" s="82"/>
      <c r="EK223" s="82"/>
      <c r="EL223" s="82"/>
      <c r="EM223" s="82"/>
      <c r="EN223" s="82"/>
      <c r="EO223" s="82"/>
      <c r="EP223" s="82"/>
      <c r="EQ223" s="82"/>
      <c r="ER223" s="82"/>
      <c r="ES223" s="82"/>
      <c r="ET223" s="82"/>
      <c r="EU223" s="82"/>
      <c r="EV223" s="82"/>
      <c r="EW223" s="82"/>
      <c r="EX223" s="82"/>
      <c r="EY223" s="82"/>
      <c r="EZ223" s="82"/>
      <c r="FA223" s="82"/>
      <c r="FB223" s="82"/>
      <c r="FC223" s="82"/>
      <c r="FD223" s="82"/>
      <c r="FE223" s="82"/>
      <c r="FF223" s="82"/>
      <c r="FG223" s="82"/>
      <c r="FH223" s="82"/>
      <c r="FI223" s="82"/>
      <c r="FJ223" s="82"/>
      <c r="FK223" s="82"/>
      <c r="FL223" s="82"/>
      <c r="FM223" s="82"/>
      <c r="FN223" s="82"/>
      <c r="FO223" s="82"/>
      <c r="FP223" s="82"/>
      <c r="FQ223" s="82"/>
      <c r="FR223" s="82"/>
      <c r="FS223" s="82"/>
      <c r="FT223" s="82"/>
      <c r="FU223" s="82"/>
      <c r="FV223" s="82"/>
      <c r="FW223" s="82"/>
      <c r="FX223" s="82"/>
      <c r="FY223" s="82"/>
      <c r="FZ223" s="82"/>
      <c r="GA223" s="82"/>
      <c r="GB223" s="82"/>
      <c r="GC223" s="82"/>
      <c r="GD223" s="82"/>
      <c r="GE223" s="82"/>
      <c r="GF223" s="82"/>
      <c r="GG223" s="82"/>
      <c r="GH223" s="82"/>
      <c r="GI223" s="82"/>
      <c r="GJ223" s="82"/>
      <c r="GK223" s="82"/>
      <c r="GL223" s="82"/>
      <c r="GM223" s="82"/>
      <c r="GN223" s="82"/>
      <c r="GO223" s="82"/>
      <c r="GP223" s="82"/>
      <c r="GQ223" s="82"/>
      <c r="GR223" s="82"/>
      <c r="GS223" s="82"/>
      <c r="GT223" s="82"/>
      <c r="GU223" s="82"/>
      <c r="GV223" s="82"/>
      <c r="GW223" s="82"/>
      <c r="GX223" s="82"/>
      <c r="GY223" s="82"/>
      <c r="GZ223" s="82"/>
      <c r="HA223" s="82"/>
      <c r="HB223" s="82"/>
      <c r="HC223" s="82"/>
      <c r="HD223" s="82"/>
      <c r="HE223" s="82"/>
      <c r="HF223" s="84"/>
      <c r="HG223" s="82"/>
      <c r="HH223" s="84"/>
      <c r="HI223" s="82"/>
      <c r="HJ223" s="82"/>
      <c r="HK223" s="82"/>
      <c r="HL223" s="82"/>
      <c r="HM223" s="82"/>
      <c r="HN223" s="82"/>
      <c r="HO223" s="82"/>
      <c r="HP223" s="82"/>
      <c r="HQ223" s="82"/>
      <c r="HR223" s="82"/>
      <c r="HS223" s="82"/>
      <c r="HT223" s="82"/>
      <c r="HU223" s="82"/>
      <c r="HV223" s="82"/>
      <c r="HW223" s="82"/>
      <c r="HX223" s="82"/>
      <c r="HY223" s="82"/>
      <c r="HZ223" s="82"/>
      <c r="IA223" s="82"/>
      <c r="IB223" s="82"/>
      <c r="IC223" s="82"/>
      <c r="ID223" s="82"/>
      <c r="IE223" s="82"/>
      <c r="IF223" s="82"/>
      <c r="IG223" s="82"/>
      <c r="IH223" s="82"/>
      <c r="II223" s="82"/>
      <c r="IJ223" s="82"/>
      <c r="IK223" s="82"/>
      <c r="IL223" s="82"/>
      <c r="IM223" s="82"/>
      <c r="IN223" s="82"/>
      <c r="IO223" s="82"/>
      <c r="IP223" s="82"/>
      <c r="IQ223" s="82"/>
      <c r="IR223" s="82"/>
      <c r="IS223" s="82"/>
      <c r="IT223" s="82"/>
      <c r="IU223" s="82"/>
      <c r="IV223" s="82"/>
      <c r="IW223" s="82"/>
    </row>
    <row r="224" customFormat="false" ht="15.75" hidden="false" customHeight="false" outlineLevel="0" collapsed="false">
      <c r="A224" s="82"/>
      <c r="B224" s="83"/>
      <c r="C224" s="82"/>
      <c r="D224" s="23"/>
      <c r="E224" s="82"/>
      <c r="F224" s="82"/>
      <c r="G224" s="82"/>
      <c r="H224" s="195"/>
      <c r="I224" s="82"/>
      <c r="J224" s="82"/>
      <c r="K224" s="83"/>
      <c r="L224" s="82"/>
      <c r="M224" s="82"/>
      <c r="N224" s="82"/>
      <c r="O224" s="82"/>
      <c r="P224" s="82"/>
      <c r="Q224" s="32"/>
      <c r="R224" s="32"/>
      <c r="S224" s="32"/>
      <c r="T224" s="88"/>
      <c r="U224" s="88"/>
      <c r="V224" s="89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88"/>
      <c r="AK224" s="88"/>
      <c r="AL224" s="88"/>
      <c r="AM224" s="88"/>
      <c r="AN224" s="88"/>
      <c r="AO224" s="88"/>
      <c r="AP224" s="88"/>
      <c r="AQ224" s="88"/>
      <c r="AR224" s="88"/>
      <c r="AS224" s="88"/>
      <c r="AT224" s="88"/>
      <c r="AU224" s="88"/>
      <c r="AV224" s="88"/>
      <c r="AW224" s="88"/>
      <c r="AX224" s="88"/>
      <c r="AY224" s="88"/>
      <c r="AZ224" s="88"/>
      <c r="BA224" s="88"/>
      <c r="BB224" s="88"/>
      <c r="BC224" s="88"/>
      <c r="BD224" s="32"/>
      <c r="BE224" s="82"/>
      <c r="BF224" s="82"/>
      <c r="BG224" s="82"/>
      <c r="BH224" s="82"/>
      <c r="BI224" s="82"/>
      <c r="BJ224" s="82"/>
      <c r="BK224" s="82"/>
      <c r="BL224" s="82"/>
      <c r="BM224" s="90"/>
      <c r="BN224" s="82"/>
      <c r="BO224" s="82"/>
      <c r="BP224" s="82"/>
      <c r="BQ224" s="82"/>
      <c r="BR224" s="82"/>
      <c r="BS224" s="82"/>
      <c r="BT224" s="82"/>
      <c r="BU224" s="82"/>
      <c r="BV224" s="82"/>
      <c r="BW224" s="82"/>
      <c r="BX224" s="82"/>
      <c r="BY224" s="82"/>
      <c r="BZ224" s="82"/>
      <c r="CA224" s="82"/>
      <c r="CB224" s="82"/>
      <c r="CC224" s="82"/>
      <c r="CD224" s="82"/>
      <c r="CE224" s="82"/>
      <c r="CF224" s="82"/>
      <c r="CG224" s="82"/>
      <c r="CH224" s="82"/>
      <c r="CI224" s="82"/>
      <c r="CJ224" s="82"/>
      <c r="CK224" s="82"/>
      <c r="CL224" s="82"/>
      <c r="CM224" s="82"/>
      <c r="CN224" s="82"/>
      <c r="CO224" s="82"/>
      <c r="CP224" s="82"/>
      <c r="CQ224" s="82"/>
      <c r="CR224" s="82"/>
      <c r="CS224" s="82"/>
      <c r="CT224" s="82"/>
      <c r="CU224" s="82"/>
      <c r="CV224" s="82"/>
      <c r="CW224" s="82"/>
      <c r="CX224" s="82"/>
      <c r="CY224" s="82"/>
      <c r="CZ224" s="82"/>
      <c r="DA224" s="82"/>
      <c r="DB224" s="82"/>
      <c r="DC224" s="82"/>
      <c r="DD224" s="82"/>
      <c r="DE224" s="82"/>
      <c r="DF224" s="82"/>
      <c r="DG224" s="82"/>
      <c r="DH224" s="82"/>
      <c r="DI224" s="82"/>
      <c r="DJ224" s="82"/>
      <c r="DK224" s="82"/>
      <c r="DL224" s="82"/>
      <c r="DM224" s="82"/>
      <c r="DN224" s="82"/>
      <c r="DO224" s="82"/>
      <c r="DP224" s="82"/>
      <c r="DQ224" s="82"/>
      <c r="DR224" s="82"/>
      <c r="DS224" s="82"/>
      <c r="DT224" s="82"/>
      <c r="DU224" s="82"/>
      <c r="DV224" s="82"/>
      <c r="DW224" s="82"/>
      <c r="DX224" s="82"/>
      <c r="DY224" s="82"/>
      <c r="DZ224" s="82"/>
      <c r="EA224" s="82"/>
      <c r="EB224" s="82"/>
      <c r="EC224" s="82"/>
      <c r="ED224" s="82"/>
      <c r="EE224" s="82"/>
      <c r="EF224" s="82"/>
      <c r="EG224" s="82"/>
      <c r="EH224" s="82"/>
      <c r="EI224" s="82"/>
      <c r="EJ224" s="82"/>
      <c r="EK224" s="82"/>
      <c r="EL224" s="82"/>
      <c r="EM224" s="82"/>
      <c r="EN224" s="82"/>
      <c r="EO224" s="82"/>
      <c r="EP224" s="82"/>
      <c r="EQ224" s="82"/>
      <c r="ER224" s="82"/>
      <c r="ES224" s="82"/>
      <c r="ET224" s="82"/>
      <c r="EU224" s="82"/>
      <c r="EV224" s="82"/>
      <c r="EW224" s="82"/>
      <c r="EX224" s="82"/>
      <c r="EY224" s="82"/>
      <c r="EZ224" s="82"/>
      <c r="FA224" s="82"/>
      <c r="FB224" s="82"/>
      <c r="FC224" s="82"/>
      <c r="FD224" s="82"/>
      <c r="FE224" s="82"/>
      <c r="FF224" s="82"/>
      <c r="FG224" s="82"/>
      <c r="FH224" s="82"/>
      <c r="FI224" s="82"/>
      <c r="FJ224" s="82"/>
      <c r="FK224" s="82"/>
      <c r="FL224" s="82"/>
      <c r="FM224" s="82"/>
      <c r="FN224" s="82"/>
      <c r="FO224" s="82"/>
      <c r="FP224" s="82"/>
      <c r="FQ224" s="82"/>
      <c r="FR224" s="82"/>
      <c r="FS224" s="82"/>
      <c r="FT224" s="82"/>
      <c r="FU224" s="82"/>
      <c r="FV224" s="82"/>
      <c r="FW224" s="82"/>
      <c r="FX224" s="82"/>
      <c r="FY224" s="82"/>
      <c r="FZ224" s="82"/>
      <c r="GA224" s="82"/>
      <c r="GB224" s="82"/>
      <c r="GC224" s="82"/>
      <c r="GD224" s="82"/>
      <c r="GE224" s="82"/>
      <c r="GF224" s="82"/>
      <c r="GG224" s="82"/>
      <c r="GH224" s="82"/>
      <c r="GI224" s="82"/>
      <c r="GJ224" s="82"/>
      <c r="GK224" s="82"/>
      <c r="GL224" s="82"/>
      <c r="GM224" s="82"/>
      <c r="GN224" s="82"/>
      <c r="GO224" s="82"/>
      <c r="GP224" s="82"/>
      <c r="GQ224" s="82"/>
      <c r="GR224" s="82"/>
      <c r="GS224" s="82"/>
      <c r="GT224" s="82"/>
      <c r="GU224" s="82"/>
      <c r="GV224" s="82"/>
      <c r="GW224" s="82"/>
      <c r="GX224" s="82"/>
      <c r="GY224" s="82"/>
      <c r="GZ224" s="82"/>
      <c r="HA224" s="82"/>
      <c r="HB224" s="82"/>
      <c r="HC224" s="82"/>
      <c r="HD224" s="82"/>
      <c r="HE224" s="82"/>
      <c r="HF224" s="84"/>
      <c r="HG224" s="82"/>
      <c r="HH224" s="84"/>
      <c r="HI224" s="82"/>
      <c r="HJ224" s="82"/>
      <c r="HK224" s="82"/>
      <c r="HL224" s="82"/>
      <c r="HM224" s="82"/>
      <c r="HN224" s="82"/>
      <c r="HO224" s="82"/>
      <c r="HP224" s="82"/>
      <c r="HQ224" s="82"/>
      <c r="HR224" s="82"/>
      <c r="HS224" s="82"/>
      <c r="HT224" s="82"/>
      <c r="HU224" s="82"/>
      <c r="HV224" s="82"/>
      <c r="HW224" s="82"/>
      <c r="HX224" s="82"/>
      <c r="HY224" s="82"/>
      <c r="HZ224" s="82"/>
      <c r="IA224" s="82"/>
      <c r="IB224" s="82"/>
      <c r="IC224" s="82"/>
      <c r="ID224" s="82"/>
      <c r="IE224" s="82"/>
      <c r="IF224" s="82"/>
      <c r="IG224" s="82"/>
      <c r="IH224" s="82"/>
      <c r="II224" s="82"/>
      <c r="IJ224" s="82"/>
      <c r="IK224" s="82"/>
      <c r="IL224" s="82"/>
      <c r="IM224" s="82"/>
      <c r="IN224" s="82"/>
      <c r="IO224" s="82"/>
      <c r="IP224" s="82"/>
      <c r="IQ224" s="82"/>
      <c r="IR224" s="82"/>
      <c r="IS224" s="82"/>
      <c r="IT224" s="82"/>
      <c r="IU224" s="82"/>
      <c r="IV224" s="82"/>
      <c r="IW224" s="82"/>
    </row>
    <row r="225" customFormat="false" ht="15.75" hidden="false" customHeight="false" outlineLevel="0" collapsed="false">
      <c r="A225" s="82"/>
      <c r="B225" s="83"/>
      <c r="C225" s="82"/>
      <c r="D225" s="23"/>
      <c r="E225" s="82"/>
      <c r="F225" s="82"/>
      <c r="G225" s="82"/>
      <c r="H225" s="195"/>
      <c r="I225" s="82"/>
      <c r="J225" s="82"/>
      <c r="K225" s="83"/>
      <c r="L225" s="82"/>
      <c r="M225" s="82"/>
      <c r="N225" s="82"/>
      <c r="O225" s="82"/>
      <c r="P225" s="82"/>
      <c r="Q225" s="32"/>
      <c r="R225" s="32"/>
      <c r="S225" s="32"/>
      <c r="T225" s="88"/>
      <c r="U225" s="88"/>
      <c r="V225" s="89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88"/>
      <c r="AY225" s="88"/>
      <c r="AZ225" s="88"/>
      <c r="BA225" s="88"/>
      <c r="BB225" s="88"/>
      <c r="BC225" s="88"/>
      <c r="BD225" s="32"/>
      <c r="BE225" s="82"/>
      <c r="BF225" s="82"/>
      <c r="BG225" s="82"/>
      <c r="BH225" s="82"/>
      <c r="BI225" s="82"/>
      <c r="BJ225" s="82"/>
      <c r="BK225" s="82"/>
      <c r="BL225" s="82"/>
      <c r="BM225" s="90"/>
      <c r="BN225" s="82"/>
      <c r="BO225" s="82"/>
      <c r="BP225" s="82"/>
      <c r="BQ225" s="82"/>
      <c r="BR225" s="82"/>
      <c r="BS225" s="82"/>
      <c r="BT225" s="82"/>
      <c r="BU225" s="82"/>
      <c r="BV225" s="82"/>
      <c r="BW225" s="82"/>
      <c r="BX225" s="82"/>
      <c r="BY225" s="82"/>
      <c r="BZ225" s="82"/>
      <c r="CA225" s="82"/>
      <c r="CB225" s="82"/>
      <c r="CC225" s="82"/>
      <c r="CD225" s="82"/>
      <c r="CE225" s="82"/>
      <c r="CF225" s="82"/>
      <c r="CG225" s="82"/>
      <c r="CH225" s="82"/>
      <c r="CI225" s="82"/>
      <c r="CJ225" s="82"/>
      <c r="CK225" s="82"/>
      <c r="CL225" s="82"/>
      <c r="CM225" s="82"/>
      <c r="CN225" s="82"/>
      <c r="CO225" s="82"/>
      <c r="CP225" s="82"/>
      <c r="CQ225" s="82"/>
      <c r="CR225" s="82"/>
      <c r="CS225" s="82"/>
      <c r="CT225" s="82"/>
      <c r="CU225" s="82"/>
      <c r="CV225" s="82"/>
      <c r="CW225" s="82"/>
      <c r="CX225" s="82"/>
      <c r="CY225" s="82"/>
      <c r="CZ225" s="82"/>
      <c r="DA225" s="82"/>
      <c r="DB225" s="82"/>
      <c r="DC225" s="82"/>
      <c r="DD225" s="82"/>
      <c r="DE225" s="82"/>
      <c r="DF225" s="82"/>
      <c r="DG225" s="82"/>
      <c r="DH225" s="82"/>
      <c r="DI225" s="82"/>
      <c r="DJ225" s="82"/>
      <c r="DK225" s="82"/>
      <c r="DL225" s="82"/>
      <c r="DM225" s="82"/>
      <c r="DN225" s="82"/>
      <c r="DO225" s="82"/>
      <c r="DP225" s="82"/>
      <c r="DQ225" s="82"/>
      <c r="DR225" s="82"/>
      <c r="DS225" s="82"/>
      <c r="DT225" s="82"/>
      <c r="DU225" s="82"/>
      <c r="DV225" s="82"/>
      <c r="DW225" s="82"/>
      <c r="DX225" s="82"/>
      <c r="DY225" s="82"/>
      <c r="DZ225" s="82"/>
      <c r="EA225" s="82"/>
      <c r="EB225" s="82"/>
      <c r="EC225" s="82"/>
      <c r="ED225" s="82"/>
      <c r="EE225" s="82"/>
      <c r="EF225" s="82"/>
      <c r="EG225" s="82"/>
      <c r="EH225" s="82"/>
      <c r="EI225" s="82"/>
      <c r="EJ225" s="82"/>
      <c r="EK225" s="82"/>
      <c r="EL225" s="82"/>
      <c r="EM225" s="82"/>
      <c r="EN225" s="82"/>
      <c r="EO225" s="82"/>
      <c r="EP225" s="82"/>
      <c r="EQ225" s="82"/>
      <c r="ER225" s="82"/>
      <c r="ES225" s="82"/>
      <c r="ET225" s="82"/>
      <c r="EU225" s="82"/>
      <c r="EV225" s="82"/>
      <c r="EW225" s="82"/>
      <c r="EX225" s="82"/>
      <c r="EY225" s="82"/>
      <c r="EZ225" s="82"/>
      <c r="FA225" s="82"/>
      <c r="FB225" s="82"/>
      <c r="FC225" s="82"/>
      <c r="FD225" s="82"/>
      <c r="FE225" s="82"/>
      <c r="FF225" s="82"/>
      <c r="FG225" s="82"/>
      <c r="FH225" s="82"/>
      <c r="FI225" s="82"/>
      <c r="FJ225" s="82"/>
      <c r="FK225" s="82"/>
      <c r="FL225" s="82"/>
      <c r="FM225" s="82"/>
      <c r="FN225" s="82"/>
      <c r="FO225" s="82"/>
      <c r="FP225" s="82"/>
      <c r="FQ225" s="82"/>
      <c r="FR225" s="82"/>
      <c r="FS225" s="82"/>
      <c r="FT225" s="82"/>
      <c r="FU225" s="82"/>
      <c r="FV225" s="82"/>
      <c r="FW225" s="82"/>
      <c r="FX225" s="82"/>
      <c r="FY225" s="82"/>
      <c r="FZ225" s="82"/>
      <c r="GA225" s="82"/>
      <c r="GB225" s="82"/>
      <c r="GC225" s="82"/>
      <c r="GD225" s="82"/>
      <c r="GE225" s="82"/>
      <c r="GF225" s="82"/>
      <c r="GG225" s="82"/>
      <c r="GH225" s="82"/>
      <c r="GI225" s="82"/>
      <c r="GJ225" s="82"/>
      <c r="GK225" s="82"/>
      <c r="GL225" s="82"/>
      <c r="GM225" s="82"/>
      <c r="GN225" s="82"/>
      <c r="GO225" s="82"/>
      <c r="GP225" s="82"/>
      <c r="GQ225" s="82"/>
      <c r="GR225" s="82"/>
      <c r="GS225" s="82"/>
      <c r="GT225" s="82"/>
      <c r="GU225" s="82"/>
      <c r="GV225" s="82"/>
      <c r="GW225" s="82"/>
      <c r="GX225" s="82"/>
      <c r="GY225" s="82"/>
      <c r="GZ225" s="82"/>
      <c r="HA225" s="82"/>
      <c r="HB225" s="82"/>
      <c r="HC225" s="82"/>
      <c r="HD225" s="82"/>
      <c r="HE225" s="82"/>
      <c r="HF225" s="84"/>
      <c r="HG225" s="82"/>
      <c r="HH225" s="84"/>
      <c r="HI225" s="82"/>
      <c r="HJ225" s="82"/>
      <c r="HK225" s="82"/>
      <c r="HL225" s="82"/>
      <c r="HM225" s="82"/>
      <c r="HN225" s="82"/>
      <c r="HO225" s="82"/>
      <c r="HP225" s="82"/>
      <c r="HQ225" s="82"/>
      <c r="HR225" s="82"/>
      <c r="HS225" s="82"/>
      <c r="HT225" s="82"/>
      <c r="HU225" s="82"/>
      <c r="HV225" s="82"/>
      <c r="HW225" s="82"/>
      <c r="HX225" s="82"/>
      <c r="HY225" s="82"/>
      <c r="HZ225" s="82"/>
      <c r="IA225" s="82"/>
      <c r="IB225" s="82"/>
      <c r="IC225" s="82"/>
      <c r="ID225" s="82"/>
      <c r="IE225" s="82"/>
      <c r="IF225" s="82"/>
      <c r="IG225" s="82"/>
      <c r="IH225" s="82"/>
      <c r="II225" s="82"/>
      <c r="IJ225" s="82"/>
      <c r="IK225" s="82"/>
      <c r="IL225" s="82"/>
      <c r="IM225" s="82"/>
      <c r="IN225" s="82"/>
      <c r="IO225" s="82"/>
      <c r="IP225" s="82"/>
      <c r="IQ225" s="82"/>
      <c r="IR225" s="82"/>
      <c r="IS225" s="82"/>
      <c r="IT225" s="82"/>
      <c r="IU225" s="82"/>
      <c r="IV225" s="82"/>
      <c r="IW225" s="82"/>
    </row>
    <row r="226" customFormat="false" ht="15.75" hidden="false" customHeight="false" outlineLevel="0" collapsed="false">
      <c r="A226" s="82"/>
      <c r="B226" s="83"/>
      <c r="C226" s="82"/>
      <c r="D226" s="23"/>
      <c r="E226" s="82"/>
      <c r="F226" s="82"/>
      <c r="G226" s="82"/>
      <c r="H226" s="195"/>
      <c r="I226" s="82"/>
      <c r="J226" s="82"/>
      <c r="K226" s="83"/>
      <c r="L226" s="82"/>
      <c r="M226" s="82"/>
      <c r="N226" s="82"/>
      <c r="O226" s="82"/>
      <c r="P226" s="82"/>
      <c r="Q226" s="32"/>
      <c r="R226" s="32"/>
      <c r="S226" s="32"/>
      <c r="T226" s="88"/>
      <c r="U226" s="88"/>
      <c r="V226" s="89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32"/>
      <c r="BE226" s="82"/>
      <c r="BF226" s="82"/>
      <c r="BG226" s="82"/>
      <c r="BH226" s="82"/>
      <c r="BI226" s="82"/>
      <c r="BJ226" s="82"/>
      <c r="BK226" s="82"/>
      <c r="BL226" s="82"/>
      <c r="BM226" s="90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  <c r="BZ226" s="82"/>
      <c r="CA226" s="82"/>
      <c r="CB226" s="82"/>
      <c r="CC226" s="82"/>
      <c r="CD226" s="82"/>
      <c r="CE226" s="82"/>
      <c r="CF226" s="82"/>
      <c r="CG226" s="82"/>
      <c r="CH226" s="82"/>
      <c r="CI226" s="82"/>
      <c r="CJ226" s="82"/>
      <c r="CK226" s="82"/>
      <c r="CL226" s="82"/>
      <c r="CM226" s="82"/>
      <c r="CN226" s="82"/>
      <c r="CO226" s="82"/>
      <c r="CP226" s="82"/>
      <c r="CQ226" s="82"/>
      <c r="CR226" s="82"/>
      <c r="CS226" s="82"/>
      <c r="CT226" s="82"/>
      <c r="CU226" s="82"/>
      <c r="CV226" s="82"/>
      <c r="CW226" s="82"/>
      <c r="CX226" s="82"/>
      <c r="CY226" s="82"/>
      <c r="CZ226" s="82"/>
      <c r="DA226" s="82"/>
      <c r="DB226" s="82"/>
      <c r="DC226" s="82"/>
      <c r="DD226" s="82"/>
      <c r="DE226" s="82"/>
      <c r="DF226" s="82"/>
      <c r="DG226" s="82"/>
      <c r="DH226" s="82"/>
      <c r="DI226" s="82"/>
      <c r="DJ226" s="82"/>
      <c r="DK226" s="82"/>
      <c r="DL226" s="82"/>
      <c r="DM226" s="82"/>
      <c r="DN226" s="82"/>
      <c r="DO226" s="82"/>
      <c r="DP226" s="82"/>
      <c r="DQ226" s="82"/>
      <c r="DR226" s="82"/>
      <c r="DS226" s="82"/>
      <c r="DT226" s="82"/>
      <c r="DU226" s="82"/>
      <c r="DV226" s="82"/>
      <c r="DW226" s="82"/>
      <c r="DX226" s="82"/>
      <c r="DY226" s="82"/>
      <c r="DZ226" s="82"/>
      <c r="EA226" s="82"/>
      <c r="EB226" s="82"/>
      <c r="EC226" s="82"/>
      <c r="ED226" s="82"/>
      <c r="EE226" s="82"/>
      <c r="EF226" s="82"/>
      <c r="EG226" s="82"/>
      <c r="EH226" s="82"/>
      <c r="EI226" s="82"/>
      <c r="EJ226" s="82"/>
      <c r="EK226" s="82"/>
      <c r="EL226" s="82"/>
      <c r="EM226" s="82"/>
      <c r="EN226" s="82"/>
      <c r="EO226" s="82"/>
      <c r="EP226" s="82"/>
      <c r="EQ226" s="82"/>
      <c r="ER226" s="82"/>
      <c r="ES226" s="82"/>
      <c r="ET226" s="82"/>
      <c r="EU226" s="82"/>
      <c r="EV226" s="82"/>
      <c r="EW226" s="82"/>
      <c r="EX226" s="82"/>
      <c r="EY226" s="82"/>
      <c r="EZ226" s="82"/>
      <c r="FA226" s="82"/>
      <c r="FB226" s="82"/>
      <c r="FC226" s="82"/>
      <c r="FD226" s="82"/>
      <c r="FE226" s="82"/>
      <c r="FF226" s="82"/>
      <c r="FG226" s="82"/>
      <c r="FH226" s="82"/>
      <c r="FI226" s="82"/>
      <c r="FJ226" s="82"/>
      <c r="FK226" s="82"/>
      <c r="FL226" s="82"/>
      <c r="FM226" s="82"/>
      <c r="FN226" s="82"/>
      <c r="FO226" s="82"/>
      <c r="FP226" s="82"/>
      <c r="FQ226" s="82"/>
      <c r="FR226" s="82"/>
      <c r="FS226" s="82"/>
      <c r="FT226" s="82"/>
      <c r="FU226" s="82"/>
      <c r="FV226" s="82"/>
      <c r="FW226" s="82"/>
      <c r="FX226" s="82"/>
      <c r="FY226" s="82"/>
      <c r="FZ226" s="82"/>
      <c r="GA226" s="82"/>
      <c r="GB226" s="82"/>
      <c r="GC226" s="82"/>
      <c r="GD226" s="82"/>
      <c r="GE226" s="82"/>
      <c r="GF226" s="82"/>
      <c r="GG226" s="82"/>
      <c r="GH226" s="82"/>
      <c r="GI226" s="82"/>
      <c r="GJ226" s="82"/>
      <c r="GK226" s="82"/>
      <c r="GL226" s="82"/>
      <c r="GM226" s="82"/>
      <c r="GN226" s="82"/>
      <c r="GO226" s="82"/>
      <c r="GP226" s="82"/>
      <c r="GQ226" s="82"/>
      <c r="GR226" s="82"/>
      <c r="GS226" s="82"/>
      <c r="GT226" s="82"/>
      <c r="GU226" s="82"/>
      <c r="GV226" s="82"/>
      <c r="GW226" s="82"/>
      <c r="GX226" s="82"/>
      <c r="GY226" s="82"/>
      <c r="GZ226" s="82"/>
      <c r="HA226" s="82"/>
      <c r="HB226" s="82"/>
      <c r="HC226" s="82"/>
      <c r="HD226" s="82"/>
      <c r="HE226" s="82"/>
      <c r="HF226" s="84"/>
      <c r="HG226" s="82"/>
      <c r="HH226" s="84"/>
      <c r="HI226" s="82"/>
      <c r="HJ226" s="82"/>
      <c r="HK226" s="82"/>
      <c r="HL226" s="82"/>
      <c r="HM226" s="82"/>
      <c r="HN226" s="82"/>
      <c r="HO226" s="82"/>
      <c r="HP226" s="82"/>
      <c r="HQ226" s="82"/>
      <c r="HR226" s="82"/>
      <c r="HS226" s="82"/>
      <c r="HT226" s="82"/>
      <c r="HU226" s="82"/>
      <c r="HV226" s="82"/>
      <c r="HW226" s="82"/>
      <c r="HX226" s="82"/>
      <c r="HY226" s="82"/>
      <c r="HZ226" s="82"/>
      <c r="IA226" s="82"/>
      <c r="IB226" s="82"/>
      <c r="IC226" s="82"/>
      <c r="ID226" s="82"/>
      <c r="IE226" s="82"/>
      <c r="IF226" s="82"/>
      <c r="IG226" s="82"/>
      <c r="IH226" s="82"/>
      <c r="II226" s="82"/>
      <c r="IJ226" s="82"/>
      <c r="IK226" s="82"/>
      <c r="IL226" s="82"/>
      <c r="IM226" s="82"/>
      <c r="IN226" s="82"/>
      <c r="IO226" s="82"/>
      <c r="IP226" s="82"/>
      <c r="IQ226" s="82"/>
      <c r="IR226" s="82"/>
      <c r="IS226" s="82"/>
      <c r="IT226" s="82"/>
      <c r="IU226" s="82"/>
      <c r="IV226" s="82"/>
      <c r="IW226" s="82"/>
    </row>
    <row r="227" customFormat="false" ht="15.75" hidden="false" customHeight="false" outlineLevel="0" collapsed="false">
      <c r="A227" s="82"/>
      <c r="B227" s="83"/>
      <c r="C227" s="82"/>
      <c r="D227" s="23"/>
      <c r="E227" s="82"/>
      <c r="F227" s="82"/>
      <c r="G227" s="82"/>
      <c r="H227" s="195"/>
      <c r="I227" s="82"/>
      <c r="J227" s="82"/>
      <c r="K227" s="83"/>
      <c r="L227" s="82"/>
      <c r="M227" s="82"/>
      <c r="N227" s="82"/>
      <c r="O227" s="82"/>
      <c r="P227" s="82"/>
      <c r="Q227" s="32"/>
      <c r="R227" s="32"/>
      <c r="S227" s="32"/>
      <c r="T227" s="88"/>
      <c r="U227" s="88"/>
      <c r="V227" s="89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8"/>
      <c r="AN227" s="88"/>
      <c r="AO227" s="88"/>
      <c r="AP227" s="88"/>
      <c r="AQ227" s="88"/>
      <c r="AR227" s="88"/>
      <c r="AS227" s="88"/>
      <c r="AT227" s="88"/>
      <c r="AU227" s="88"/>
      <c r="AV227" s="88"/>
      <c r="AW227" s="88"/>
      <c r="AX227" s="88"/>
      <c r="AY227" s="88"/>
      <c r="AZ227" s="88"/>
      <c r="BA227" s="88"/>
      <c r="BB227" s="88"/>
      <c r="BC227" s="88"/>
      <c r="BD227" s="32"/>
      <c r="BE227" s="82"/>
      <c r="BF227" s="82"/>
      <c r="BG227" s="82"/>
      <c r="BH227" s="82"/>
      <c r="BI227" s="82"/>
      <c r="BJ227" s="82"/>
      <c r="BK227" s="82"/>
      <c r="BL227" s="82"/>
      <c r="BM227" s="90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  <c r="BY227" s="82"/>
      <c r="BZ227" s="82"/>
      <c r="CA227" s="82"/>
      <c r="CB227" s="82"/>
      <c r="CC227" s="82"/>
      <c r="CD227" s="82"/>
      <c r="CE227" s="82"/>
      <c r="CF227" s="82"/>
      <c r="CG227" s="82"/>
      <c r="CH227" s="82"/>
      <c r="CI227" s="82"/>
      <c r="CJ227" s="82"/>
      <c r="CK227" s="82"/>
      <c r="CL227" s="82"/>
      <c r="CM227" s="82"/>
      <c r="CN227" s="82"/>
      <c r="CO227" s="82"/>
      <c r="CP227" s="82"/>
      <c r="CQ227" s="82"/>
      <c r="CR227" s="82"/>
      <c r="CS227" s="82"/>
      <c r="CT227" s="82"/>
      <c r="CU227" s="82"/>
      <c r="CV227" s="82"/>
      <c r="CW227" s="82"/>
      <c r="CX227" s="82"/>
      <c r="CY227" s="82"/>
      <c r="CZ227" s="82"/>
      <c r="DA227" s="82"/>
      <c r="DB227" s="82"/>
      <c r="DC227" s="82"/>
      <c r="DD227" s="82"/>
      <c r="DE227" s="82"/>
      <c r="DF227" s="82"/>
      <c r="DG227" s="82"/>
      <c r="DH227" s="82"/>
      <c r="DI227" s="82"/>
      <c r="DJ227" s="82"/>
      <c r="DK227" s="82"/>
      <c r="DL227" s="82"/>
      <c r="DM227" s="82"/>
      <c r="DN227" s="82"/>
      <c r="DO227" s="82"/>
      <c r="DP227" s="82"/>
      <c r="DQ227" s="82"/>
      <c r="DR227" s="82"/>
      <c r="DS227" s="82"/>
      <c r="DT227" s="82"/>
      <c r="DU227" s="82"/>
      <c r="DV227" s="82"/>
      <c r="DW227" s="82"/>
      <c r="DX227" s="82"/>
      <c r="DY227" s="82"/>
      <c r="DZ227" s="82"/>
      <c r="EA227" s="82"/>
      <c r="EB227" s="82"/>
      <c r="EC227" s="82"/>
      <c r="ED227" s="82"/>
      <c r="EE227" s="82"/>
      <c r="EF227" s="82"/>
      <c r="EG227" s="82"/>
      <c r="EH227" s="82"/>
      <c r="EI227" s="82"/>
      <c r="EJ227" s="82"/>
      <c r="EK227" s="82"/>
      <c r="EL227" s="82"/>
      <c r="EM227" s="82"/>
      <c r="EN227" s="82"/>
      <c r="EO227" s="82"/>
      <c r="EP227" s="82"/>
      <c r="EQ227" s="82"/>
      <c r="ER227" s="82"/>
      <c r="ES227" s="82"/>
      <c r="ET227" s="82"/>
      <c r="EU227" s="82"/>
      <c r="EV227" s="82"/>
      <c r="EW227" s="82"/>
      <c r="EX227" s="82"/>
      <c r="EY227" s="82"/>
      <c r="EZ227" s="82"/>
      <c r="FA227" s="82"/>
      <c r="FB227" s="82"/>
      <c r="FC227" s="82"/>
      <c r="FD227" s="82"/>
      <c r="FE227" s="82"/>
      <c r="FF227" s="82"/>
      <c r="FG227" s="82"/>
      <c r="FH227" s="82"/>
      <c r="FI227" s="82"/>
      <c r="FJ227" s="82"/>
      <c r="FK227" s="82"/>
      <c r="FL227" s="82"/>
      <c r="FM227" s="82"/>
      <c r="FN227" s="82"/>
      <c r="FO227" s="82"/>
      <c r="FP227" s="82"/>
      <c r="FQ227" s="82"/>
      <c r="FR227" s="82"/>
      <c r="FS227" s="82"/>
      <c r="FT227" s="82"/>
      <c r="FU227" s="82"/>
      <c r="FV227" s="82"/>
      <c r="FW227" s="82"/>
      <c r="FX227" s="82"/>
      <c r="FY227" s="82"/>
      <c r="FZ227" s="82"/>
      <c r="GA227" s="82"/>
      <c r="GB227" s="82"/>
      <c r="GC227" s="82"/>
      <c r="GD227" s="82"/>
      <c r="GE227" s="82"/>
      <c r="GF227" s="82"/>
      <c r="GG227" s="82"/>
      <c r="GH227" s="82"/>
      <c r="GI227" s="82"/>
      <c r="GJ227" s="82"/>
      <c r="GK227" s="82"/>
      <c r="GL227" s="82"/>
      <c r="GM227" s="82"/>
      <c r="GN227" s="82"/>
      <c r="GO227" s="82"/>
      <c r="GP227" s="82"/>
      <c r="GQ227" s="82"/>
      <c r="GR227" s="82"/>
      <c r="GS227" s="82"/>
      <c r="GT227" s="82"/>
      <c r="GU227" s="82"/>
      <c r="GV227" s="82"/>
      <c r="GW227" s="82"/>
      <c r="GX227" s="82"/>
      <c r="GY227" s="82"/>
      <c r="GZ227" s="82"/>
      <c r="HA227" s="82"/>
      <c r="HB227" s="82"/>
      <c r="HC227" s="82"/>
      <c r="HD227" s="82"/>
      <c r="HE227" s="82"/>
      <c r="HF227" s="84"/>
      <c r="HG227" s="82"/>
      <c r="HH227" s="84"/>
      <c r="HI227" s="82"/>
      <c r="HJ227" s="82"/>
      <c r="HK227" s="82"/>
      <c r="HL227" s="82"/>
      <c r="HM227" s="82"/>
      <c r="HN227" s="82"/>
      <c r="HO227" s="82"/>
      <c r="HP227" s="82"/>
      <c r="HQ227" s="82"/>
      <c r="HR227" s="82"/>
      <c r="HS227" s="82"/>
      <c r="HT227" s="82"/>
      <c r="HU227" s="82"/>
      <c r="HV227" s="82"/>
      <c r="HW227" s="82"/>
      <c r="HX227" s="82"/>
      <c r="HY227" s="82"/>
      <c r="HZ227" s="82"/>
      <c r="IA227" s="82"/>
      <c r="IB227" s="82"/>
      <c r="IC227" s="82"/>
      <c r="ID227" s="82"/>
      <c r="IE227" s="82"/>
      <c r="IF227" s="82"/>
      <c r="IG227" s="82"/>
      <c r="IH227" s="82"/>
      <c r="II227" s="82"/>
      <c r="IJ227" s="82"/>
      <c r="IK227" s="82"/>
      <c r="IL227" s="82"/>
      <c r="IM227" s="82"/>
      <c r="IN227" s="82"/>
      <c r="IO227" s="82"/>
      <c r="IP227" s="82"/>
      <c r="IQ227" s="82"/>
      <c r="IR227" s="82"/>
      <c r="IS227" s="82"/>
      <c r="IT227" s="82"/>
      <c r="IU227" s="82"/>
      <c r="IV227" s="82"/>
      <c r="IW227" s="82"/>
    </row>
    <row r="228" customFormat="false" ht="15.75" hidden="false" customHeight="false" outlineLevel="0" collapsed="false">
      <c r="A228" s="82"/>
      <c r="B228" s="83"/>
      <c r="C228" s="82"/>
      <c r="D228" s="23"/>
      <c r="E228" s="82"/>
      <c r="F228" s="82"/>
      <c r="G228" s="82"/>
      <c r="H228" s="195"/>
      <c r="I228" s="82"/>
      <c r="J228" s="82"/>
      <c r="K228" s="83"/>
      <c r="L228" s="82"/>
      <c r="M228" s="82"/>
      <c r="N228" s="82"/>
      <c r="O228" s="82"/>
      <c r="P228" s="82"/>
      <c r="Q228" s="32"/>
      <c r="R228" s="32"/>
      <c r="S228" s="32"/>
      <c r="T228" s="88"/>
      <c r="U228" s="88"/>
      <c r="V228" s="89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8"/>
      <c r="AK228" s="88"/>
      <c r="AL228" s="88"/>
      <c r="AM228" s="88"/>
      <c r="AN228" s="88"/>
      <c r="AO228" s="88"/>
      <c r="AP228" s="88"/>
      <c r="AQ228" s="88"/>
      <c r="AR228" s="88"/>
      <c r="AS228" s="88"/>
      <c r="AT228" s="88"/>
      <c r="AU228" s="88"/>
      <c r="AV228" s="88"/>
      <c r="AW228" s="88"/>
      <c r="AX228" s="88"/>
      <c r="AY228" s="88"/>
      <c r="AZ228" s="88"/>
      <c r="BA228" s="88"/>
      <c r="BB228" s="88"/>
      <c r="BC228" s="88"/>
      <c r="BD228" s="32"/>
      <c r="BE228" s="82"/>
      <c r="BF228" s="82"/>
      <c r="BG228" s="82"/>
      <c r="BH228" s="82"/>
      <c r="BI228" s="82"/>
      <c r="BJ228" s="82"/>
      <c r="BK228" s="82"/>
      <c r="BL228" s="82"/>
      <c r="BM228" s="90"/>
      <c r="BN228" s="82"/>
      <c r="BO228" s="82"/>
      <c r="BP228" s="82"/>
      <c r="BQ228" s="82"/>
      <c r="BR228" s="82"/>
      <c r="BS228" s="82"/>
      <c r="BT228" s="82"/>
      <c r="BU228" s="82"/>
      <c r="BV228" s="82"/>
      <c r="BW228" s="82"/>
      <c r="BX228" s="82"/>
      <c r="BY228" s="82"/>
      <c r="BZ228" s="82"/>
      <c r="CA228" s="82"/>
      <c r="CB228" s="82"/>
      <c r="CC228" s="82"/>
      <c r="CD228" s="82"/>
      <c r="CE228" s="82"/>
      <c r="CF228" s="82"/>
      <c r="CG228" s="82"/>
      <c r="CH228" s="82"/>
      <c r="CI228" s="82"/>
      <c r="CJ228" s="82"/>
      <c r="CK228" s="82"/>
      <c r="CL228" s="82"/>
      <c r="CM228" s="82"/>
      <c r="CN228" s="82"/>
      <c r="CO228" s="82"/>
      <c r="CP228" s="82"/>
      <c r="CQ228" s="82"/>
      <c r="CR228" s="82"/>
      <c r="CS228" s="82"/>
      <c r="CT228" s="82"/>
      <c r="CU228" s="82"/>
      <c r="CV228" s="82"/>
      <c r="CW228" s="82"/>
      <c r="CX228" s="82"/>
      <c r="CY228" s="82"/>
      <c r="CZ228" s="82"/>
      <c r="DA228" s="82"/>
      <c r="DB228" s="82"/>
      <c r="DC228" s="82"/>
      <c r="DD228" s="82"/>
      <c r="DE228" s="82"/>
      <c r="DF228" s="82"/>
      <c r="DG228" s="82"/>
      <c r="DH228" s="82"/>
      <c r="DI228" s="82"/>
      <c r="DJ228" s="82"/>
      <c r="DK228" s="82"/>
      <c r="DL228" s="82"/>
      <c r="DM228" s="82"/>
      <c r="DN228" s="82"/>
      <c r="DO228" s="82"/>
      <c r="DP228" s="82"/>
      <c r="DQ228" s="82"/>
      <c r="DR228" s="82"/>
      <c r="DS228" s="82"/>
      <c r="DT228" s="82"/>
      <c r="DU228" s="82"/>
      <c r="DV228" s="82"/>
      <c r="DW228" s="82"/>
      <c r="DX228" s="82"/>
      <c r="DY228" s="82"/>
      <c r="DZ228" s="82"/>
      <c r="EA228" s="82"/>
      <c r="EB228" s="82"/>
      <c r="EC228" s="82"/>
      <c r="ED228" s="82"/>
      <c r="EE228" s="82"/>
      <c r="EF228" s="82"/>
      <c r="EG228" s="82"/>
      <c r="EH228" s="82"/>
      <c r="EI228" s="82"/>
      <c r="EJ228" s="82"/>
      <c r="EK228" s="82"/>
      <c r="EL228" s="82"/>
      <c r="EM228" s="82"/>
      <c r="EN228" s="82"/>
      <c r="EO228" s="82"/>
      <c r="EP228" s="82"/>
      <c r="EQ228" s="82"/>
      <c r="ER228" s="82"/>
      <c r="ES228" s="82"/>
      <c r="ET228" s="82"/>
      <c r="EU228" s="82"/>
      <c r="EV228" s="82"/>
      <c r="EW228" s="82"/>
      <c r="EX228" s="82"/>
      <c r="EY228" s="82"/>
      <c r="EZ228" s="82"/>
      <c r="FA228" s="82"/>
      <c r="FB228" s="82"/>
      <c r="FC228" s="82"/>
      <c r="FD228" s="82"/>
      <c r="FE228" s="82"/>
      <c r="FF228" s="82"/>
      <c r="FG228" s="82"/>
      <c r="FH228" s="82"/>
      <c r="FI228" s="82"/>
      <c r="FJ228" s="82"/>
      <c r="FK228" s="82"/>
      <c r="FL228" s="82"/>
      <c r="FM228" s="82"/>
      <c r="FN228" s="82"/>
      <c r="FO228" s="82"/>
      <c r="FP228" s="82"/>
      <c r="FQ228" s="82"/>
      <c r="FR228" s="82"/>
      <c r="FS228" s="82"/>
      <c r="FT228" s="82"/>
      <c r="FU228" s="82"/>
      <c r="FV228" s="82"/>
      <c r="FW228" s="82"/>
      <c r="FX228" s="82"/>
      <c r="FY228" s="82"/>
      <c r="FZ228" s="82"/>
      <c r="GA228" s="82"/>
      <c r="GB228" s="82"/>
      <c r="GC228" s="82"/>
      <c r="GD228" s="82"/>
      <c r="GE228" s="82"/>
      <c r="GF228" s="82"/>
      <c r="GG228" s="82"/>
      <c r="GH228" s="82"/>
      <c r="GI228" s="82"/>
      <c r="GJ228" s="82"/>
      <c r="GK228" s="82"/>
      <c r="GL228" s="82"/>
      <c r="GM228" s="82"/>
      <c r="GN228" s="82"/>
      <c r="GO228" s="82"/>
      <c r="GP228" s="82"/>
      <c r="GQ228" s="82"/>
      <c r="GR228" s="82"/>
      <c r="GS228" s="82"/>
      <c r="GT228" s="82"/>
      <c r="GU228" s="82"/>
      <c r="GV228" s="82"/>
      <c r="GW228" s="82"/>
      <c r="GX228" s="82"/>
      <c r="GY228" s="82"/>
      <c r="GZ228" s="82"/>
      <c r="HA228" s="82"/>
      <c r="HB228" s="82"/>
      <c r="HC228" s="82"/>
      <c r="HD228" s="82"/>
      <c r="HE228" s="82"/>
      <c r="HF228" s="84"/>
      <c r="HG228" s="82"/>
      <c r="HH228" s="84"/>
      <c r="HI228" s="82"/>
      <c r="HJ228" s="82"/>
      <c r="HK228" s="82"/>
      <c r="HL228" s="82"/>
      <c r="HM228" s="82"/>
      <c r="HN228" s="82"/>
      <c r="HO228" s="82"/>
      <c r="HP228" s="82"/>
      <c r="HQ228" s="82"/>
      <c r="HR228" s="82"/>
      <c r="HS228" s="82"/>
      <c r="HT228" s="82"/>
      <c r="HU228" s="82"/>
      <c r="HV228" s="82"/>
      <c r="HW228" s="82"/>
      <c r="HX228" s="82"/>
      <c r="HY228" s="82"/>
      <c r="HZ228" s="82"/>
      <c r="IA228" s="82"/>
      <c r="IB228" s="82"/>
      <c r="IC228" s="82"/>
      <c r="ID228" s="82"/>
      <c r="IE228" s="82"/>
      <c r="IF228" s="82"/>
      <c r="IG228" s="82"/>
      <c r="IH228" s="82"/>
      <c r="II228" s="82"/>
      <c r="IJ228" s="82"/>
      <c r="IK228" s="82"/>
      <c r="IL228" s="82"/>
      <c r="IM228" s="82"/>
      <c r="IN228" s="82"/>
      <c r="IO228" s="82"/>
      <c r="IP228" s="82"/>
      <c r="IQ228" s="82"/>
      <c r="IR228" s="82"/>
      <c r="IS228" s="82"/>
      <c r="IT228" s="82"/>
      <c r="IU228" s="82"/>
      <c r="IV228" s="82"/>
      <c r="IW228" s="82"/>
    </row>
    <row r="229" customFormat="false" ht="15.75" hidden="false" customHeight="false" outlineLevel="0" collapsed="false">
      <c r="A229" s="82"/>
      <c r="B229" s="83"/>
      <c r="C229" s="82"/>
      <c r="D229" s="23"/>
      <c r="E229" s="82"/>
      <c r="F229" s="82"/>
      <c r="G229" s="82"/>
      <c r="H229" s="195"/>
      <c r="I229" s="82"/>
      <c r="J229" s="82"/>
      <c r="K229" s="83"/>
      <c r="L229" s="82"/>
      <c r="M229" s="82"/>
      <c r="N229" s="82"/>
      <c r="O229" s="82"/>
      <c r="P229" s="82"/>
      <c r="Q229" s="32"/>
      <c r="R229" s="32"/>
      <c r="S229" s="32"/>
      <c r="T229" s="88"/>
      <c r="U229" s="88"/>
      <c r="V229" s="89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  <c r="AH229" s="88"/>
      <c r="AI229" s="88"/>
      <c r="AJ229" s="88"/>
      <c r="AK229" s="88"/>
      <c r="AL229" s="88"/>
      <c r="AM229" s="88"/>
      <c r="AN229" s="88"/>
      <c r="AO229" s="88"/>
      <c r="AP229" s="88"/>
      <c r="AQ229" s="88"/>
      <c r="AR229" s="88"/>
      <c r="AS229" s="88"/>
      <c r="AT229" s="88"/>
      <c r="AU229" s="88"/>
      <c r="AV229" s="88"/>
      <c r="AW229" s="88"/>
      <c r="AX229" s="88"/>
      <c r="AY229" s="88"/>
      <c r="AZ229" s="88"/>
      <c r="BA229" s="88"/>
      <c r="BB229" s="88"/>
      <c r="BC229" s="88"/>
      <c r="BD229" s="32"/>
      <c r="BE229" s="82"/>
      <c r="BF229" s="82"/>
      <c r="BG229" s="82"/>
      <c r="BH229" s="82"/>
      <c r="BI229" s="82"/>
      <c r="BJ229" s="82"/>
      <c r="BK229" s="82"/>
      <c r="BL229" s="82"/>
      <c r="BM229" s="90"/>
      <c r="BN229" s="82"/>
      <c r="BO229" s="82"/>
      <c r="BP229" s="82"/>
      <c r="BQ229" s="82"/>
      <c r="BR229" s="82"/>
      <c r="BS229" s="82"/>
      <c r="BT229" s="82"/>
      <c r="BU229" s="82"/>
      <c r="BV229" s="82"/>
      <c r="BW229" s="82"/>
      <c r="BX229" s="82"/>
      <c r="BY229" s="82"/>
      <c r="BZ229" s="82"/>
      <c r="CA229" s="82"/>
      <c r="CB229" s="82"/>
      <c r="CC229" s="82"/>
      <c r="CD229" s="82"/>
      <c r="CE229" s="82"/>
      <c r="CF229" s="82"/>
      <c r="CG229" s="82"/>
      <c r="CH229" s="82"/>
      <c r="CI229" s="82"/>
      <c r="CJ229" s="82"/>
      <c r="CK229" s="82"/>
      <c r="CL229" s="82"/>
      <c r="CM229" s="82"/>
      <c r="CN229" s="82"/>
      <c r="CO229" s="82"/>
      <c r="CP229" s="82"/>
      <c r="CQ229" s="82"/>
      <c r="CR229" s="82"/>
      <c r="CS229" s="82"/>
      <c r="CT229" s="82"/>
      <c r="CU229" s="82"/>
      <c r="CV229" s="82"/>
      <c r="CW229" s="82"/>
      <c r="CX229" s="82"/>
      <c r="CY229" s="82"/>
      <c r="CZ229" s="82"/>
      <c r="DA229" s="82"/>
      <c r="DB229" s="82"/>
      <c r="DC229" s="82"/>
      <c r="DD229" s="82"/>
      <c r="DE229" s="82"/>
      <c r="DF229" s="82"/>
      <c r="DG229" s="82"/>
      <c r="DH229" s="82"/>
      <c r="DI229" s="82"/>
      <c r="DJ229" s="82"/>
      <c r="DK229" s="82"/>
      <c r="DL229" s="82"/>
      <c r="DM229" s="82"/>
      <c r="DN229" s="82"/>
      <c r="DO229" s="82"/>
      <c r="DP229" s="82"/>
      <c r="DQ229" s="82"/>
      <c r="DR229" s="82"/>
      <c r="DS229" s="82"/>
      <c r="DT229" s="82"/>
      <c r="DU229" s="82"/>
      <c r="DV229" s="82"/>
      <c r="DW229" s="82"/>
      <c r="DX229" s="82"/>
      <c r="DY229" s="82"/>
      <c r="DZ229" s="82"/>
      <c r="EA229" s="82"/>
      <c r="EB229" s="82"/>
      <c r="EC229" s="82"/>
      <c r="ED229" s="82"/>
      <c r="EE229" s="82"/>
      <c r="EF229" s="82"/>
      <c r="EG229" s="82"/>
      <c r="EH229" s="82"/>
      <c r="EI229" s="82"/>
      <c r="EJ229" s="82"/>
      <c r="EK229" s="82"/>
      <c r="EL229" s="82"/>
      <c r="EM229" s="82"/>
      <c r="EN229" s="82"/>
      <c r="EO229" s="82"/>
      <c r="EP229" s="82"/>
      <c r="EQ229" s="82"/>
      <c r="ER229" s="82"/>
      <c r="ES229" s="82"/>
      <c r="ET229" s="82"/>
      <c r="EU229" s="82"/>
      <c r="EV229" s="82"/>
      <c r="EW229" s="82"/>
      <c r="EX229" s="82"/>
      <c r="EY229" s="82"/>
      <c r="EZ229" s="82"/>
      <c r="FA229" s="82"/>
      <c r="FB229" s="82"/>
      <c r="FC229" s="82"/>
      <c r="FD229" s="82"/>
      <c r="FE229" s="82"/>
      <c r="FF229" s="82"/>
      <c r="FG229" s="82"/>
      <c r="FH229" s="82"/>
      <c r="FI229" s="82"/>
      <c r="FJ229" s="82"/>
      <c r="FK229" s="82"/>
      <c r="FL229" s="82"/>
      <c r="FM229" s="82"/>
      <c r="FN229" s="82"/>
      <c r="FO229" s="82"/>
      <c r="FP229" s="82"/>
      <c r="FQ229" s="82"/>
      <c r="FR229" s="82"/>
      <c r="FS229" s="82"/>
      <c r="FT229" s="82"/>
      <c r="FU229" s="82"/>
      <c r="FV229" s="82"/>
      <c r="FW229" s="82"/>
      <c r="FX229" s="82"/>
      <c r="FY229" s="82"/>
      <c r="FZ229" s="82"/>
      <c r="GA229" s="82"/>
      <c r="GB229" s="82"/>
      <c r="GC229" s="82"/>
      <c r="GD229" s="82"/>
      <c r="GE229" s="82"/>
      <c r="GF229" s="82"/>
      <c r="GG229" s="82"/>
      <c r="GH229" s="82"/>
      <c r="GI229" s="82"/>
      <c r="GJ229" s="82"/>
      <c r="GK229" s="82"/>
      <c r="GL229" s="82"/>
      <c r="GM229" s="82"/>
      <c r="GN229" s="82"/>
      <c r="GO229" s="82"/>
      <c r="GP229" s="82"/>
      <c r="GQ229" s="82"/>
      <c r="GR229" s="82"/>
      <c r="GS229" s="82"/>
      <c r="GT229" s="82"/>
      <c r="GU229" s="82"/>
      <c r="GV229" s="82"/>
      <c r="GW229" s="82"/>
      <c r="GX229" s="82"/>
      <c r="GY229" s="82"/>
      <c r="GZ229" s="82"/>
      <c r="HA229" s="82"/>
      <c r="HB229" s="82"/>
      <c r="HC229" s="82"/>
      <c r="HD229" s="82"/>
      <c r="HE229" s="82"/>
      <c r="HF229" s="84"/>
      <c r="HG229" s="82"/>
      <c r="HH229" s="84"/>
      <c r="HI229" s="82"/>
      <c r="HJ229" s="82"/>
      <c r="HK229" s="82"/>
      <c r="HL229" s="82"/>
      <c r="HM229" s="82"/>
      <c r="HN229" s="82"/>
      <c r="HO229" s="82"/>
      <c r="HP229" s="82"/>
      <c r="HQ229" s="82"/>
      <c r="HR229" s="82"/>
      <c r="HS229" s="82"/>
      <c r="HT229" s="82"/>
      <c r="HU229" s="82"/>
      <c r="HV229" s="82"/>
      <c r="HW229" s="82"/>
      <c r="HX229" s="82"/>
      <c r="HY229" s="82"/>
      <c r="HZ229" s="82"/>
      <c r="IA229" s="82"/>
      <c r="IB229" s="82"/>
      <c r="IC229" s="82"/>
      <c r="ID229" s="82"/>
      <c r="IE229" s="82"/>
      <c r="IF229" s="82"/>
      <c r="IG229" s="82"/>
      <c r="IH229" s="82"/>
      <c r="II229" s="82"/>
      <c r="IJ229" s="82"/>
      <c r="IK229" s="82"/>
      <c r="IL229" s="82"/>
      <c r="IM229" s="82"/>
      <c r="IN229" s="82"/>
      <c r="IO229" s="82"/>
      <c r="IP229" s="82"/>
      <c r="IQ229" s="82"/>
      <c r="IR229" s="82"/>
      <c r="IS229" s="82"/>
      <c r="IT229" s="82"/>
      <c r="IU229" s="82"/>
      <c r="IV229" s="82"/>
      <c r="IW229" s="82"/>
    </row>
    <row r="230" customFormat="false" ht="15.75" hidden="false" customHeight="false" outlineLevel="0" collapsed="false">
      <c r="A230" s="82"/>
      <c r="B230" s="83"/>
      <c r="C230" s="82"/>
      <c r="D230" s="23"/>
      <c r="E230" s="82"/>
      <c r="F230" s="82"/>
      <c r="G230" s="82"/>
      <c r="H230" s="195"/>
      <c r="I230" s="82"/>
      <c r="J230" s="82"/>
      <c r="K230" s="83"/>
      <c r="L230" s="82"/>
      <c r="M230" s="82"/>
      <c r="N230" s="82"/>
      <c r="O230" s="82"/>
      <c r="P230" s="82"/>
      <c r="Q230" s="32"/>
      <c r="R230" s="32"/>
      <c r="S230" s="32"/>
      <c r="T230" s="88"/>
      <c r="U230" s="88"/>
      <c r="V230" s="89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  <c r="AH230" s="88"/>
      <c r="AI230" s="88"/>
      <c r="AJ230" s="88"/>
      <c r="AK230" s="88"/>
      <c r="AL230" s="88"/>
      <c r="AM230" s="88"/>
      <c r="AN230" s="88"/>
      <c r="AO230" s="88"/>
      <c r="AP230" s="88"/>
      <c r="AQ230" s="88"/>
      <c r="AR230" s="88"/>
      <c r="AS230" s="88"/>
      <c r="AT230" s="88"/>
      <c r="AU230" s="88"/>
      <c r="AV230" s="88"/>
      <c r="AW230" s="88"/>
      <c r="AX230" s="88"/>
      <c r="AY230" s="88"/>
      <c r="AZ230" s="88"/>
      <c r="BA230" s="88"/>
      <c r="BB230" s="88"/>
      <c r="BC230" s="88"/>
      <c r="BD230" s="32"/>
      <c r="BE230" s="82"/>
      <c r="BF230" s="82"/>
      <c r="BG230" s="82"/>
      <c r="BH230" s="82"/>
      <c r="BI230" s="82"/>
      <c r="BJ230" s="82"/>
      <c r="BK230" s="82"/>
      <c r="BL230" s="82"/>
      <c r="BM230" s="90"/>
      <c r="BN230" s="82"/>
      <c r="BO230" s="82"/>
      <c r="BP230" s="82"/>
      <c r="BQ230" s="82"/>
      <c r="BR230" s="82"/>
      <c r="BS230" s="82"/>
      <c r="BT230" s="82"/>
      <c r="BU230" s="82"/>
      <c r="BV230" s="82"/>
      <c r="BW230" s="82"/>
      <c r="BX230" s="82"/>
      <c r="BY230" s="82"/>
      <c r="BZ230" s="82"/>
      <c r="CA230" s="82"/>
      <c r="CB230" s="82"/>
      <c r="CC230" s="82"/>
      <c r="CD230" s="82"/>
      <c r="CE230" s="82"/>
      <c r="CF230" s="82"/>
      <c r="CG230" s="82"/>
      <c r="CH230" s="82"/>
      <c r="CI230" s="82"/>
      <c r="CJ230" s="82"/>
      <c r="CK230" s="82"/>
      <c r="CL230" s="82"/>
      <c r="CM230" s="82"/>
      <c r="CN230" s="82"/>
      <c r="CO230" s="82"/>
      <c r="CP230" s="82"/>
      <c r="CQ230" s="82"/>
      <c r="CR230" s="82"/>
      <c r="CS230" s="82"/>
      <c r="CT230" s="82"/>
      <c r="CU230" s="82"/>
      <c r="CV230" s="82"/>
      <c r="CW230" s="82"/>
      <c r="CX230" s="82"/>
      <c r="CY230" s="82"/>
      <c r="CZ230" s="82"/>
      <c r="DA230" s="82"/>
      <c r="DB230" s="82"/>
      <c r="DC230" s="82"/>
      <c r="DD230" s="82"/>
      <c r="DE230" s="82"/>
      <c r="DF230" s="82"/>
      <c r="DG230" s="82"/>
      <c r="DH230" s="82"/>
      <c r="DI230" s="82"/>
      <c r="DJ230" s="82"/>
      <c r="DK230" s="82"/>
      <c r="DL230" s="82"/>
      <c r="DM230" s="82"/>
      <c r="DN230" s="82"/>
      <c r="DO230" s="82"/>
      <c r="DP230" s="82"/>
      <c r="DQ230" s="82"/>
      <c r="DR230" s="82"/>
      <c r="DS230" s="82"/>
      <c r="DT230" s="82"/>
      <c r="DU230" s="82"/>
      <c r="DV230" s="82"/>
      <c r="DW230" s="82"/>
      <c r="DX230" s="82"/>
      <c r="DY230" s="82"/>
      <c r="DZ230" s="82"/>
      <c r="EA230" s="82"/>
      <c r="EB230" s="82"/>
      <c r="EC230" s="82"/>
      <c r="ED230" s="82"/>
      <c r="EE230" s="82"/>
      <c r="EF230" s="82"/>
      <c r="EG230" s="82"/>
      <c r="EH230" s="82"/>
      <c r="EI230" s="82"/>
      <c r="EJ230" s="82"/>
      <c r="EK230" s="82"/>
      <c r="EL230" s="82"/>
      <c r="EM230" s="82"/>
      <c r="EN230" s="82"/>
      <c r="EO230" s="82"/>
      <c r="EP230" s="82"/>
      <c r="EQ230" s="82"/>
      <c r="ER230" s="82"/>
      <c r="ES230" s="82"/>
      <c r="ET230" s="82"/>
      <c r="EU230" s="82"/>
      <c r="EV230" s="82"/>
      <c r="EW230" s="82"/>
      <c r="EX230" s="82"/>
      <c r="EY230" s="82"/>
      <c r="EZ230" s="82"/>
      <c r="FA230" s="82"/>
      <c r="FB230" s="82"/>
      <c r="FC230" s="82"/>
      <c r="FD230" s="82"/>
      <c r="FE230" s="82"/>
      <c r="FF230" s="82"/>
      <c r="FG230" s="82"/>
      <c r="FH230" s="82"/>
      <c r="FI230" s="82"/>
      <c r="FJ230" s="82"/>
      <c r="FK230" s="82"/>
      <c r="FL230" s="82"/>
      <c r="FM230" s="82"/>
      <c r="FN230" s="82"/>
      <c r="FO230" s="82"/>
      <c r="FP230" s="82"/>
      <c r="FQ230" s="82"/>
      <c r="FR230" s="82"/>
      <c r="FS230" s="82"/>
      <c r="FT230" s="82"/>
      <c r="FU230" s="82"/>
      <c r="FV230" s="82"/>
      <c r="FW230" s="82"/>
      <c r="FX230" s="82"/>
      <c r="FY230" s="82"/>
      <c r="FZ230" s="82"/>
      <c r="GA230" s="82"/>
      <c r="GB230" s="82"/>
      <c r="GC230" s="82"/>
      <c r="GD230" s="82"/>
      <c r="GE230" s="82"/>
      <c r="GF230" s="82"/>
      <c r="GG230" s="82"/>
      <c r="GH230" s="82"/>
      <c r="GI230" s="82"/>
      <c r="GJ230" s="82"/>
      <c r="GK230" s="82"/>
      <c r="GL230" s="82"/>
      <c r="GM230" s="82"/>
      <c r="GN230" s="82"/>
      <c r="GO230" s="82"/>
      <c r="GP230" s="82"/>
      <c r="GQ230" s="82"/>
      <c r="GR230" s="82"/>
      <c r="GS230" s="82"/>
      <c r="GT230" s="82"/>
      <c r="GU230" s="82"/>
      <c r="GV230" s="82"/>
      <c r="GW230" s="82"/>
      <c r="GX230" s="82"/>
      <c r="GY230" s="82"/>
      <c r="GZ230" s="82"/>
      <c r="HA230" s="82"/>
      <c r="HB230" s="82"/>
      <c r="HC230" s="82"/>
      <c r="HD230" s="82"/>
      <c r="HE230" s="82"/>
      <c r="HF230" s="84"/>
      <c r="HG230" s="82"/>
      <c r="HH230" s="84"/>
      <c r="HI230" s="82"/>
      <c r="HJ230" s="82"/>
      <c r="HK230" s="82"/>
      <c r="HL230" s="82"/>
      <c r="HM230" s="82"/>
      <c r="HN230" s="82"/>
      <c r="HO230" s="82"/>
      <c r="HP230" s="82"/>
      <c r="HQ230" s="82"/>
      <c r="HR230" s="82"/>
      <c r="HS230" s="82"/>
      <c r="HT230" s="82"/>
      <c r="HU230" s="82"/>
      <c r="HV230" s="82"/>
      <c r="HW230" s="82"/>
      <c r="HX230" s="82"/>
      <c r="HY230" s="82"/>
      <c r="HZ230" s="82"/>
      <c r="IA230" s="82"/>
      <c r="IB230" s="82"/>
      <c r="IC230" s="82"/>
      <c r="ID230" s="82"/>
      <c r="IE230" s="82"/>
      <c r="IF230" s="82"/>
      <c r="IG230" s="82"/>
      <c r="IH230" s="82"/>
      <c r="II230" s="82"/>
      <c r="IJ230" s="82"/>
      <c r="IK230" s="82"/>
      <c r="IL230" s="82"/>
      <c r="IM230" s="82"/>
      <c r="IN230" s="82"/>
      <c r="IO230" s="82"/>
      <c r="IP230" s="82"/>
      <c r="IQ230" s="82"/>
      <c r="IR230" s="82"/>
      <c r="IS230" s="82"/>
      <c r="IT230" s="82"/>
      <c r="IU230" s="82"/>
      <c r="IV230" s="82"/>
      <c r="IW230" s="82"/>
    </row>
    <row r="231" customFormat="false" ht="15.75" hidden="false" customHeight="false" outlineLevel="0" collapsed="false">
      <c r="A231" s="82"/>
      <c r="B231" s="83"/>
      <c r="C231" s="82"/>
      <c r="D231" s="23"/>
      <c r="E231" s="82"/>
      <c r="F231" s="82"/>
      <c r="G231" s="82"/>
      <c r="H231" s="195"/>
      <c r="I231" s="82"/>
      <c r="J231" s="82"/>
      <c r="K231" s="83"/>
      <c r="L231" s="82"/>
      <c r="M231" s="82"/>
      <c r="N231" s="82"/>
      <c r="O231" s="82"/>
      <c r="P231" s="82"/>
      <c r="Q231" s="32"/>
      <c r="R231" s="32"/>
      <c r="S231" s="32"/>
      <c r="T231" s="88"/>
      <c r="U231" s="88"/>
      <c r="V231" s="89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88"/>
      <c r="AK231" s="88"/>
      <c r="AL231" s="88"/>
      <c r="AM231" s="88"/>
      <c r="AN231" s="88"/>
      <c r="AO231" s="88"/>
      <c r="AP231" s="88"/>
      <c r="AQ231" s="88"/>
      <c r="AR231" s="88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32"/>
      <c r="BE231" s="82"/>
      <c r="BF231" s="82"/>
      <c r="BG231" s="82"/>
      <c r="BH231" s="82"/>
      <c r="BI231" s="82"/>
      <c r="BJ231" s="82"/>
      <c r="BK231" s="82"/>
      <c r="BL231" s="82"/>
      <c r="BM231" s="90"/>
      <c r="BN231" s="82"/>
      <c r="BO231" s="82"/>
      <c r="BP231" s="82"/>
      <c r="BQ231" s="82"/>
      <c r="BR231" s="82"/>
      <c r="BS231" s="82"/>
      <c r="BT231" s="82"/>
      <c r="BU231" s="82"/>
      <c r="BV231" s="82"/>
      <c r="BW231" s="82"/>
      <c r="BX231" s="82"/>
      <c r="BY231" s="82"/>
      <c r="BZ231" s="82"/>
      <c r="CA231" s="82"/>
      <c r="CB231" s="82"/>
      <c r="CC231" s="82"/>
      <c r="CD231" s="82"/>
      <c r="CE231" s="82"/>
      <c r="CF231" s="82"/>
      <c r="CG231" s="82"/>
      <c r="CH231" s="82"/>
      <c r="CI231" s="82"/>
      <c r="CJ231" s="82"/>
      <c r="CK231" s="82"/>
      <c r="CL231" s="82"/>
      <c r="CM231" s="82"/>
      <c r="CN231" s="82"/>
      <c r="CO231" s="82"/>
      <c r="CP231" s="82"/>
      <c r="CQ231" s="82"/>
      <c r="CR231" s="82"/>
      <c r="CS231" s="82"/>
      <c r="CT231" s="82"/>
      <c r="CU231" s="82"/>
      <c r="CV231" s="82"/>
      <c r="CW231" s="82"/>
      <c r="CX231" s="82"/>
      <c r="CY231" s="82"/>
      <c r="CZ231" s="82"/>
      <c r="DA231" s="82"/>
      <c r="DB231" s="82"/>
      <c r="DC231" s="82"/>
      <c r="DD231" s="82"/>
      <c r="DE231" s="82"/>
      <c r="DF231" s="82"/>
      <c r="DG231" s="82"/>
      <c r="DH231" s="82"/>
      <c r="DI231" s="82"/>
      <c r="DJ231" s="82"/>
      <c r="DK231" s="82"/>
      <c r="DL231" s="82"/>
      <c r="DM231" s="82"/>
      <c r="DN231" s="82"/>
      <c r="DO231" s="82"/>
      <c r="DP231" s="82"/>
      <c r="DQ231" s="82"/>
      <c r="DR231" s="82"/>
      <c r="DS231" s="82"/>
      <c r="DT231" s="82"/>
      <c r="DU231" s="82"/>
      <c r="DV231" s="82"/>
      <c r="DW231" s="82"/>
      <c r="DX231" s="82"/>
      <c r="DY231" s="82"/>
      <c r="DZ231" s="82"/>
      <c r="EA231" s="82"/>
      <c r="EB231" s="82"/>
      <c r="EC231" s="82"/>
      <c r="ED231" s="82"/>
      <c r="EE231" s="82"/>
      <c r="EF231" s="82"/>
      <c r="EG231" s="82"/>
      <c r="EH231" s="82"/>
      <c r="EI231" s="82"/>
      <c r="EJ231" s="82"/>
      <c r="EK231" s="82"/>
      <c r="EL231" s="82"/>
      <c r="EM231" s="82"/>
      <c r="EN231" s="82"/>
      <c r="EO231" s="82"/>
      <c r="EP231" s="82"/>
      <c r="EQ231" s="82"/>
      <c r="ER231" s="82"/>
      <c r="ES231" s="82"/>
      <c r="ET231" s="82"/>
      <c r="EU231" s="82"/>
      <c r="EV231" s="82"/>
      <c r="EW231" s="82"/>
      <c r="EX231" s="82"/>
      <c r="EY231" s="82"/>
      <c r="EZ231" s="82"/>
      <c r="FA231" s="82"/>
      <c r="FB231" s="82"/>
      <c r="FC231" s="82"/>
      <c r="FD231" s="82"/>
      <c r="FE231" s="82"/>
      <c r="FF231" s="82"/>
      <c r="FG231" s="82"/>
      <c r="FH231" s="82"/>
      <c r="FI231" s="82"/>
      <c r="FJ231" s="82"/>
      <c r="FK231" s="82"/>
      <c r="FL231" s="82"/>
      <c r="FM231" s="82"/>
      <c r="FN231" s="82"/>
      <c r="FO231" s="82"/>
      <c r="FP231" s="82"/>
      <c r="FQ231" s="82"/>
      <c r="FR231" s="82"/>
      <c r="FS231" s="82"/>
      <c r="FT231" s="82"/>
      <c r="FU231" s="82"/>
      <c r="FV231" s="82"/>
      <c r="FW231" s="82"/>
      <c r="FX231" s="82"/>
      <c r="FY231" s="82"/>
      <c r="FZ231" s="82"/>
      <c r="GA231" s="82"/>
      <c r="GB231" s="82"/>
      <c r="GC231" s="82"/>
      <c r="GD231" s="82"/>
      <c r="GE231" s="82"/>
      <c r="GF231" s="82"/>
      <c r="GG231" s="82"/>
      <c r="GH231" s="82"/>
      <c r="GI231" s="82"/>
      <c r="GJ231" s="82"/>
      <c r="GK231" s="82"/>
      <c r="GL231" s="82"/>
      <c r="GM231" s="82"/>
      <c r="GN231" s="82"/>
      <c r="GO231" s="82"/>
      <c r="GP231" s="82"/>
      <c r="GQ231" s="82"/>
      <c r="GR231" s="82"/>
      <c r="GS231" s="82"/>
      <c r="GT231" s="82"/>
      <c r="GU231" s="82"/>
      <c r="GV231" s="82"/>
      <c r="GW231" s="82"/>
      <c r="GX231" s="82"/>
      <c r="GY231" s="82"/>
      <c r="GZ231" s="82"/>
      <c r="HA231" s="82"/>
      <c r="HB231" s="82"/>
      <c r="HC231" s="82"/>
      <c r="HD231" s="82"/>
      <c r="HE231" s="82"/>
      <c r="HF231" s="84"/>
      <c r="HG231" s="82"/>
      <c r="HH231" s="84"/>
      <c r="HI231" s="82"/>
      <c r="HJ231" s="82"/>
      <c r="HK231" s="82"/>
      <c r="HL231" s="82"/>
      <c r="HM231" s="82"/>
      <c r="HN231" s="82"/>
      <c r="HO231" s="82"/>
      <c r="HP231" s="82"/>
      <c r="HQ231" s="82"/>
      <c r="HR231" s="82"/>
      <c r="HS231" s="82"/>
      <c r="HT231" s="82"/>
      <c r="HU231" s="82"/>
      <c r="HV231" s="82"/>
      <c r="HW231" s="82"/>
      <c r="HX231" s="82"/>
      <c r="HY231" s="82"/>
      <c r="HZ231" s="82"/>
      <c r="IA231" s="82"/>
      <c r="IB231" s="82"/>
      <c r="IC231" s="82"/>
      <c r="ID231" s="82"/>
      <c r="IE231" s="82"/>
      <c r="IF231" s="82"/>
      <c r="IG231" s="82"/>
      <c r="IH231" s="82"/>
      <c r="II231" s="82"/>
      <c r="IJ231" s="82"/>
      <c r="IK231" s="82"/>
      <c r="IL231" s="82"/>
      <c r="IM231" s="82"/>
      <c r="IN231" s="82"/>
      <c r="IO231" s="82"/>
      <c r="IP231" s="82"/>
      <c r="IQ231" s="82"/>
      <c r="IR231" s="82"/>
      <c r="IS231" s="82"/>
      <c r="IT231" s="82"/>
      <c r="IU231" s="82"/>
      <c r="IV231" s="82"/>
      <c r="IW231" s="82"/>
    </row>
    <row r="232" customFormat="false" ht="15.75" hidden="false" customHeight="false" outlineLevel="0" collapsed="false">
      <c r="A232" s="82"/>
      <c r="B232" s="83"/>
      <c r="C232" s="82"/>
      <c r="D232" s="23"/>
      <c r="E232" s="82"/>
      <c r="F232" s="82"/>
      <c r="G232" s="82"/>
      <c r="H232" s="195"/>
      <c r="I232" s="82"/>
      <c r="J232" s="82"/>
      <c r="K232" s="83"/>
      <c r="L232" s="82"/>
      <c r="M232" s="82"/>
      <c r="N232" s="82"/>
      <c r="O232" s="82"/>
      <c r="P232" s="82"/>
      <c r="Q232" s="32"/>
      <c r="R232" s="32"/>
      <c r="S232" s="32"/>
      <c r="T232" s="88"/>
      <c r="U232" s="88"/>
      <c r="V232" s="89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8"/>
      <c r="AN232" s="88"/>
      <c r="AO232" s="88"/>
      <c r="AP232" s="88"/>
      <c r="AQ232" s="88"/>
      <c r="AR232" s="88"/>
      <c r="AS232" s="88"/>
      <c r="AT232" s="88"/>
      <c r="AU232" s="88"/>
      <c r="AV232" s="88"/>
      <c r="AW232" s="88"/>
      <c r="AX232" s="88"/>
      <c r="AY232" s="88"/>
      <c r="AZ232" s="88"/>
      <c r="BA232" s="88"/>
      <c r="BB232" s="88"/>
      <c r="BC232" s="88"/>
      <c r="BD232" s="32"/>
      <c r="BE232" s="82"/>
      <c r="BF232" s="82"/>
      <c r="BG232" s="82"/>
      <c r="BH232" s="82"/>
      <c r="BI232" s="82"/>
      <c r="BJ232" s="82"/>
      <c r="BK232" s="82"/>
      <c r="BL232" s="82"/>
      <c r="BM232" s="90"/>
      <c r="BN232" s="82"/>
      <c r="BO232" s="82"/>
      <c r="BP232" s="82"/>
      <c r="BQ232" s="82"/>
      <c r="BR232" s="82"/>
      <c r="BS232" s="82"/>
      <c r="BT232" s="82"/>
      <c r="BU232" s="82"/>
      <c r="BV232" s="82"/>
      <c r="BW232" s="82"/>
      <c r="BX232" s="82"/>
      <c r="BY232" s="82"/>
      <c r="BZ232" s="82"/>
      <c r="CA232" s="82"/>
      <c r="CB232" s="82"/>
      <c r="CC232" s="82"/>
      <c r="CD232" s="82"/>
      <c r="CE232" s="82"/>
      <c r="CF232" s="82"/>
      <c r="CG232" s="82"/>
      <c r="CH232" s="82"/>
      <c r="CI232" s="82"/>
      <c r="CJ232" s="82"/>
      <c r="CK232" s="82"/>
      <c r="CL232" s="82"/>
      <c r="CM232" s="82"/>
      <c r="CN232" s="82"/>
      <c r="CO232" s="82"/>
      <c r="CP232" s="82"/>
      <c r="CQ232" s="82"/>
      <c r="CR232" s="82"/>
      <c r="CS232" s="82"/>
      <c r="CT232" s="82"/>
      <c r="CU232" s="82"/>
      <c r="CV232" s="82"/>
      <c r="CW232" s="82"/>
      <c r="CX232" s="82"/>
      <c r="CY232" s="82"/>
      <c r="CZ232" s="82"/>
      <c r="DA232" s="82"/>
      <c r="DB232" s="82"/>
      <c r="DC232" s="82"/>
      <c r="DD232" s="82"/>
      <c r="DE232" s="82"/>
      <c r="DF232" s="82"/>
      <c r="DG232" s="82"/>
      <c r="DH232" s="82"/>
      <c r="DI232" s="82"/>
      <c r="DJ232" s="82"/>
      <c r="DK232" s="82"/>
      <c r="DL232" s="82"/>
      <c r="DM232" s="82"/>
      <c r="DN232" s="82"/>
      <c r="DO232" s="82"/>
      <c r="DP232" s="82"/>
      <c r="DQ232" s="82"/>
      <c r="DR232" s="82"/>
      <c r="DS232" s="82"/>
      <c r="DT232" s="82"/>
      <c r="DU232" s="82"/>
      <c r="DV232" s="82"/>
      <c r="DW232" s="82"/>
      <c r="DX232" s="82"/>
      <c r="DY232" s="82"/>
      <c r="DZ232" s="82"/>
      <c r="EA232" s="82"/>
      <c r="EB232" s="82"/>
      <c r="EC232" s="82"/>
      <c r="ED232" s="82"/>
      <c r="EE232" s="82"/>
      <c r="EF232" s="82"/>
      <c r="EG232" s="82"/>
      <c r="EH232" s="82"/>
      <c r="EI232" s="82"/>
      <c r="EJ232" s="82"/>
      <c r="EK232" s="82"/>
      <c r="EL232" s="82"/>
      <c r="EM232" s="82"/>
      <c r="EN232" s="82"/>
      <c r="EO232" s="82"/>
      <c r="EP232" s="82"/>
      <c r="EQ232" s="82"/>
      <c r="ER232" s="82"/>
      <c r="ES232" s="82"/>
      <c r="ET232" s="82"/>
      <c r="EU232" s="82"/>
      <c r="EV232" s="82"/>
      <c r="EW232" s="82"/>
      <c r="EX232" s="82"/>
      <c r="EY232" s="82"/>
      <c r="EZ232" s="82"/>
      <c r="FA232" s="82"/>
      <c r="FB232" s="82"/>
      <c r="FC232" s="82"/>
      <c r="FD232" s="82"/>
      <c r="FE232" s="82"/>
      <c r="FF232" s="82"/>
      <c r="FG232" s="82"/>
      <c r="FH232" s="82"/>
      <c r="FI232" s="82"/>
      <c r="FJ232" s="82"/>
      <c r="FK232" s="82"/>
      <c r="FL232" s="82"/>
      <c r="FM232" s="82"/>
      <c r="FN232" s="82"/>
      <c r="FO232" s="82"/>
      <c r="FP232" s="82"/>
      <c r="FQ232" s="82"/>
      <c r="FR232" s="82"/>
      <c r="FS232" s="82"/>
      <c r="FT232" s="82"/>
      <c r="FU232" s="82"/>
      <c r="FV232" s="82"/>
      <c r="FW232" s="82"/>
      <c r="FX232" s="82"/>
      <c r="FY232" s="82"/>
      <c r="FZ232" s="82"/>
      <c r="GA232" s="82"/>
      <c r="GB232" s="82"/>
      <c r="GC232" s="82"/>
      <c r="GD232" s="82"/>
      <c r="GE232" s="82"/>
      <c r="GF232" s="82"/>
      <c r="GG232" s="82"/>
      <c r="GH232" s="82"/>
      <c r="GI232" s="82"/>
      <c r="GJ232" s="82"/>
      <c r="GK232" s="82"/>
      <c r="GL232" s="82"/>
      <c r="GM232" s="82"/>
      <c r="GN232" s="82"/>
      <c r="GO232" s="82"/>
      <c r="GP232" s="82"/>
      <c r="GQ232" s="82"/>
      <c r="GR232" s="82"/>
      <c r="GS232" s="82"/>
      <c r="GT232" s="82"/>
      <c r="GU232" s="82"/>
      <c r="GV232" s="82"/>
      <c r="GW232" s="82"/>
      <c r="GX232" s="82"/>
      <c r="GY232" s="82"/>
      <c r="GZ232" s="82"/>
      <c r="HA232" s="82"/>
      <c r="HB232" s="82"/>
      <c r="HC232" s="82"/>
      <c r="HD232" s="82"/>
      <c r="HE232" s="82"/>
      <c r="HF232" s="84"/>
      <c r="HG232" s="82"/>
      <c r="HH232" s="84"/>
      <c r="HI232" s="82"/>
      <c r="HJ232" s="82"/>
      <c r="HK232" s="82"/>
      <c r="HL232" s="82"/>
      <c r="HM232" s="82"/>
      <c r="HN232" s="82"/>
      <c r="HO232" s="82"/>
      <c r="HP232" s="82"/>
      <c r="HQ232" s="82"/>
      <c r="HR232" s="82"/>
      <c r="HS232" s="82"/>
      <c r="HT232" s="82"/>
      <c r="HU232" s="82"/>
      <c r="HV232" s="82"/>
      <c r="HW232" s="82"/>
      <c r="HX232" s="82"/>
      <c r="HY232" s="82"/>
      <c r="HZ232" s="82"/>
      <c r="IA232" s="82"/>
      <c r="IB232" s="82"/>
      <c r="IC232" s="82"/>
      <c r="ID232" s="82"/>
      <c r="IE232" s="82"/>
      <c r="IF232" s="82"/>
      <c r="IG232" s="82"/>
      <c r="IH232" s="82"/>
      <c r="II232" s="82"/>
      <c r="IJ232" s="82"/>
      <c r="IK232" s="82"/>
      <c r="IL232" s="82"/>
      <c r="IM232" s="82"/>
      <c r="IN232" s="82"/>
      <c r="IO232" s="82"/>
      <c r="IP232" s="82"/>
      <c r="IQ232" s="82"/>
      <c r="IR232" s="82"/>
      <c r="IS232" s="82"/>
      <c r="IT232" s="82"/>
      <c r="IU232" s="82"/>
      <c r="IV232" s="82"/>
      <c r="IW232" s="82"/>
    </row>
    <row r="233" customFormat="false" ht="15.75" hidden="false" customHeight="false" outlineLevel="0" collapsed="false">
      <c r="A233" s="82"/>
      <c r="B233" s="83"/>
      <c r="C233" s="82"/>
      <c r="D233" s="23"/>
      <c r="E233" s="82"/>
      <c r="F233" s="82"/>
      <c r="G233" s="82"/>
      <c r="H233" s="195"/>
      <c r="I233" s="82"/>
      <c r="J233" s="82"/>
      <c r="K233" s="83"/>
      <c r="L233" s="82"/>
      <c r="M233" s="82"/>
      <c r="N233" s="82"/>
      <c r="O233" s="82"/>
      <c r="P233" s="82"/>
      <c r="Q233" s="32"/>
      <c r="R233" s="32"/>
      <c r="S233" s="32"/>
      <c r="T233" s="88"/>
      <c r="U233" s="88"/>
      <c r="V233" s="89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  <c r="AK233" s="88"/>
      <c r="AL233" s="88"/>
      <c r="AM233" s="88"/>
      <c r="AN233" s="88"/>
      <c r="AO233" s="88"/>
      <c r="AP233" s="88"/>
      <c r="AQ233" s="88"/>
      <c r="AR233" s="88"/>
      <c r="AS233" s="88"/>
      <c r="AT233" s="88"/>
      <c r="AU233" s="88"/>
      <c r="AV233" s="88"/>
      <c r="AW233" s="88"/>
      <c r="AX233" s="88"/>
      <c r="AY233" s="88"/>
      <c r="AZ233" s="88"/>
      <c r="BA233" s="88"/>
      <c r="BB233" s="88"/>
      <c r="BC233" s="88"/>
      <c r="BD233" s="32"/>
      <c r="BE233" s="82"/>
      <c r="BF233" s="82"/>
      <c r="BG233" s="82"/>
      <c r="BH233" s="82"/>
      <c r="BI233" s="82"/>
      <c r="BJ233" s="82"/>
      <c r="BK233" s="82"/>
      <c r="BL233" s="82"/>
      <c r="BM233" s="90"/>
      <c r="BN233" s="82"/>
      <c r="BO233" s="82"/>
      <c r="BP233" s="82"/>
      <c r="BQ233" s="82"/>
      <c r="BR233" s="82"/>
      <c r="BS233" s="82"/>
      <c r="BT233" s="82"/>
      <c r="BU233" s="82"/>
      <c r="BV233" s="82"/>
      <c r="BW233" s="82"/>
      <c r="BX233" s="82"/>
      <c r="BY233" s="82"/>
      <c r="BZ233" s="82"/>
      <c r="CA233" s="82"/>
      <c r="CB233" s="82"/>
      <c r="CC233" s="82"/>
      <c r="CD233" s="82"/>
      <c r="CE233" s="82"/>
      <c r="CF233" s="82"/>
      <c r="CG233" s="82"/>
      <c r="CH233" s="82"/>
      <c r="CI233" s="82"/>
      <c r="CJ233" s="82"/>
      <c r="CK233" s="82"/>
      <c r="CL233" s="82"/>
      <c r="CM233" s="82"/>
      <c r="CN233" s="82"/>
      <c r="CO233" s="82"/>
      <c r="CP233" s="82"/>
      <c r="CQ233" s="82"/>
      <c r="CR233" s="82"/>
      <c r="CS233" s="82"/>
      <c r="CT233" s="82"/>
      <c r="CU233" s="82"/>
      <c r="CV233" s="82"/>
      <c r="CW233" s="82"/>
      <c r="CX233" s="82"/>
      <c r="CY233" s="82"/>
      <c r="CZ233" s="82"/>
      <c r="DA233" s="82"/>
      <c r="DB233" s="82"/>
      <c r="DC233" s="82"/>
      <c r="DD233" s="82"/>
      <c r="DE233" s="82"/>
      <c r="DF233" s="82"/>
      <c r="DG233" s="82"/>
      <c r="DH233" s="82"/>
      <c r="DI233" s="82"/>
      <c r="DJ233" s="82"/>
      <c r="DK233" s="82"/>
      <c r="DL233" s="82"/>
      <c r="DM233" s="82"/>
      <c r="DN233" s="82"/>
      <c r="DO233" s="82"/>
      <c r="DP233" s="82"/>
      <c r="DQ233" s="82"/>
      <c r="DR233" s="82"/>
      <c r="DS233" s="82"/>
      <c r="DT233" s="82"/>
      <c r="DU233" s="82"/>
      <c r="DV233" s="82"/>
      <c r="DW233" s="82"/>
      <c r="DX233" s="82"/>
      <c r="DY233" s="82"/>
      <c r="DZ233" s="82"/>
      <c r="EA233" s="82"/>
      <c r="EB233" s="82"/>
      <c r="EC233" s="82"/>
      <c r="ED233" s="82"/>
      <c r="EE233" s="82"/>
      <c r="EF233" s="82"/>
      <c r="EG233" s="82"/>
      <c r="EH233" s="82"/>
      <c r="EI233" s="82"/>
      <c r="EJ233" s="82"/>
      <c r="EK233" s="82"/>
      <c r="EL233" s="82"/>
      <c r="EM233" s="82"/>
      <c r="EN233" s="82"/>
      <c r="EO233" s="82"/>
      <c r="EP233" s="82"/>
      <c r="EQ233" s="82"/>
      <c r="ER233" s="82"/>
      <c r="ES233" s="82"/>
      <c r="ET233" s="82"/>
      <c r="EU233" s="82"/>
      <c r="EV233" s="82"/>
      <c r="EW233" s="82"/>
      <c r="EX233" s="82"/>
      <c r="EY233" s="82"/>
      <c r="EZ233" s="82"/>
      <c r="FA233" s="82"/>
      <c r="FB233" s="82"/>
      <c r="FC233" s="82"/>
      <c r="FD233" s="82"/>
      <c r="FE233" s="82"/>
      <c r="FF233" s="82"/>
      <c r="FG233" s="82"/>
      <c r="FH233" s="82"/>
      <c r="FI233" s="82"/>
      <c r="FJ233" s="82"/>
      <c r="FK233" s="82"/>
      <c r="FL233" s="82"/>
      <c r="FM233" s="82"/>
      <c r="FN233" s="82"/>
      <c r="FO233" s="82"/>
      <c r="FP233" s="82"/>
      <c r="FQ233" s="82"/>
      <c r="FR233" s="82"/>
      <c r="FS233" s="82"/>
      <c r="FT233" s="82"/>
      <c r="FU233" s="82"/>
      <c r="FV233" s="82"/>
      <c r="FW233" s="82"/>
      <c r="FX233" s="82"/>
      <c r="FY233" s="82"/>
      <c r="FZ233" s="82"/>
      <c r="GA233" s="82"/>
      <c r="GB233" s="82"/>
      <c r="GC233" s="82"/>
      <c r="GD233" s="82"/>
      <c r="GE233" s="82"/>
      <c r="GF233" s="82"/>
      <c r="GG233" s="82"/>
      <c r="GH233" s="82"/>
      <c r="GI233" s="82"/>
      <c r="GJ233" s="82"/>
      <c r="GK233" s="82"/>
      <c r="GL233" s="82"/>
      <c r="GM233" s="82"/>
      <c r="GN233" s="82"/>
      <c r="GO233" s="82"/>
      <c r="GP233" s="82"/>
      <c r="GQ233" s="82"/>
      <c r="GR233" s="82"/>
      <c r="GS233" s="82"/>
      <c r="GT233" s="82"/>
      <c r="GU233" s="82"/>
      <c r="GV233" s="82"/>
      <c r="GW233" s="82"/>
      <c r="GX233" s="82"/>
      <c r="GY233" s="82"/>
      <c r="GZ233" s="82"/>
      <c r="HA233" s="82"/>
      <c r="HB233" s="82"/>
      <c r="HC233" s="82"/>
      <c r="HD233" s="82"/>
      <c r="HE233" s="82"/>
      <c r="HF233" s="84"/>
      <c r="HG233" s="82"/>
      <c r="HH233" s="84"/>
      <c r="HI233" s="82"/>
      <c r="HJ233" s="82"/>
      <c r="HK233" s="82"/>
      <c r="HL233" s="82"/>
      <c r="HM233" s="82"/>
      <c r="HN233" s="82"/>
      <c r="HO233" s="82"/>
      <c r="HP233" s="82"/>
      <c r="HQ233" s="82"/>
      <c r="HR233" s="82"/>
      <c r="HS233" s="82"/>
      <c r="HT233" s="82"/>
      <c r="HU233" s="82"/>
      <c r="HV233" s="82"/>
      <c r="HW233" s="82"/>
      <c r="HX233" s="82"/>
      <c r="HY233" s="82"/>
      <c r="HZ233" s="82"/>
      <c r="IA233" s="82"/>
      <c r="IB233" s="82"/>
      <c r="IC233" s="82"/>
      <c r="ID233" s="82"/>
      <c r="IE233" s="82"/>
      <c r="IF233" s="82"/>
      <c r="IG233" s="82"/>
      <c r="IH233" s="82"/>
      <c r="II233" s="82"/>
      <c r="IJ233" s="82"/>
      <c r="IK233" s="82"/>
      <c r="IL233" s="82"/>
      <c r="IM233" s="82"/>
      <c r="IN233" s="82"/>
      <c r="IO233" s="82"/>
      <c r="IP233" s="82"/>
      <c r="IQ233" s="82"/>
      <c r="IR233" s="82"/>
      <c r="IS233" s="82"/>
      <c r="IT233" s="82"/>
      <c r="IU233" s="82"/>
      <c r="IV233" s="82"/>
      <c r="IW233" s="82"/>
    </row>
    <row r="234" customFormat="false" ht="15.75" hidden="false" customHeight="false" outlineLevel="0" collapsed="false">
      <c r="A234" s="182"/>
      <c r="B234" s="83"/>
      <c r="C234" s="82"/>
      <c r="D234" s="23"/>
      <c r="E234" s="82"/>
      <c r="F234" s="82"/>
      <c r="G234" s="82"/>
      <c r="H234" s="82"/>
      <c r="I234" s="82"/>
      <c r="J234" s="82"/>
      <c r="K234" s="83"/>
      <c r="L234" s="82"/>
      <c r="M234" s="82"/>
      <c r="N234" s="82"/>
      <c r="O234" s="82"/>
      <c r="P234" s="82"/>
      <c r="Q234" s="32"/>
      <c r="R234" s="32"/>
      <c r="S234" s="32"/>
      <c r="T234" s="88"/>
      <c r="U234" s="88"/>
      <c r="V234" s="89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32"/>
      <c r="BE234" s="82"/>
      <c r="BF234" s="82"/>
      <c r="BG234" s="82"/>
      <c r="BH234" s="82"/>
      <c r="BI234" s="82"/>
      <c r="BJ234" s="82"/>
      <c r="BK234" s="82"/>
      <c r="BL234" s="82"/>
      <c r="BM234" s="90"/>
      <c r="BN234" s="82"/>
      <c r="BO234" s="82"/>
      <c r="BP234" s="82"/>
      <c r="BQ234" s="82"/>
      <c r="BR234" s="82"/>
      <c r="BS234" s="82"/>
      <c r="BT234" s="82"/>
      <c r="BU234" s="82"/>
      <c r="BV234" s="82"/>
      <c r="BW234" s="82"/>
      <c r="BX234" s="82"/>
      <c r="BY234" s="82"/>
      <c r="BZ234" s="82"/>
      <c r="CA234" s="82"/>
      <c r="CB234" s="82"/>
      <c r="CC234" s="82"/>
      <c r="CD234" s="82"/>
      <c r="CE234" s="82"/>
      <c r="CF234" s="82"/>
      <c r="CG234" s="82"/>
      <c r="CH234" s="82"/>
      <c r="CI234" s="82"/>
      <c r="CJ234" s="82"/>
      <c r="CK234" s="82"/>
      <c r="CL234" s="82"/>
      <c r="CM234" s="82"/>
      <c r="CN234" s="82"/>
      <c r="CO234" s="82"/>
      <c r="CP234" s="82"/>
      <c r="CQ234" s="82"/>
      <c r="CR234" s="82"/>
      <c r="CS234" s="82"/>
      <c r="CT234" s="82"/>
      <c r="CU234" s="82"/>
      <c r="CV234" s="82"/>
      <c r="CW234" s="82"/>
      <c r="CX234" s="82"/>
      <c r="CY234" s="82"/>
      <c r="CZ234" s="82"/>
      <c r="DA234" s="82"/>
      <c r="DB234" s="82"/>
      <c r="DC234" s="82"/>
      <c r="DD234" s="82"/>
      <c r="DE234" s="82"/>
      <c r="DF234" s="82"/>
      <c r="DG234" s="82"/>
      <c r="DH234" s="82"/>
      <c r="DI234" s="82"/>
      <c r="DJ234" s="82"/>
      <c r="DK234" s="82"/>
      <c r="DL234" s="82"/>
      <c r="DM234" s="82"/>
      <c r="DN234" s="82"/>
      <c r="DO234" s="82"/>
      <c r="DP234" s="82"/>
      <c r="DQ234" s="82"/>
      <c r="DR234" s="82"/>
      <c r="DS234" s="82"/>
      <c r="DT234" s="82"/>
      <c r="DU234" s="82"/>
      <c r="DV234" s="82"/>
      <c r="DW234" s="82"/>
      <c r="DX234" s="82"/>
      <c r="DY234" s="82"/>
      <c r="DZ234" s="82"/>
      <c r="EA234" s="82"/>
      <c r="EB234" s="82"/>
      <c r="EC234" s="82"/>
      <c r="ED234" s="82"/>
      <c r="EE234" s="82"/>
      <c r="EF234" s="82"/>
      <c r="EG234" s="82"/>
      <c r="EH234" s="82"/>
      <c r="EI234" s="82"/>
      <c r="EJ234" s="82"/>
      <c r="EK234" s="82"/>
      <c r="EL234" s="82"/>
      <c r="EM234" s="82"/>
      <c r="EN234" s="82"/>
      <c r="EO234" s="82"/>
      <c r="EP234" s="82"/>
      <c r="EQ234" s="82"/>
      <c r="ER234" s="82"/>
      <c r="ES234" s="82"/>
      <c r="ET234" s="82"/>
      <c r="EU234" s="82"/>
      <c r="EV234" s="82"/>
      <c r="EW234" s="82"/>
      <c r="EX234" s="82"/>
      <c r="EY234" s="82"/>
      <c r="EZ234" s="82"/>
      <c r="FA234" s="82"/>
      <c r="FB234" s="82"/>
      <c r="FC234" s="82"/>
      <c r="FD234" s="82"/>
      <c r="FE234" s="82"/>
      <c r="FF234" s="82"/>
      <c r="FG234" s="82"/>
      <c r="FH234" s="82"/>
      <c r="FI234" s="82"/>
      <c r="FJ234" s="82"/>
      <c r="FK234" s="82"/>
      <c r="FL234" s="82"/>
      <c r="FM234" s="82"/>
      <c r="FN234" s="82"/>
      <c r="FO234" s="82"/>
      <c r="FP234" s="82"/>
      <c r="FQ234" s="82"/>
      <c r="FR234" s="82"/>
      <c r="FS234" s="82"/>
      <c r="FT234" s="82"/>
      <c r="FU234" s="82"/>
      <c r="FV234" s="82"/>
      <c r="FW234" s="82"/>
      <c r="FX234" s="82"/>
      <c r="FY234" s="82"/>
      <c r="FZ234" s="82"/>
      <c r="GA234" s="82"/>
      <c r="GB234" s="82"/>
      <c r="GC234" s="82"/>
      <c r="GD234" s="82"/>
      <c r="GE234" s="82"/>
      <c r="GF234" s="82"/>
      <c r="GG234" s="82"/>
      <c r="GH234" s="82"/>
      <c r="GI234" s="82"/>
      <c r="GJ234" s="82"/>
      <c r="GK234" s="82"/>
      <c r="GL234" s="82"/>
      <c r="GM234" s="82"/>
      <c r="GN234" s="82"/>
      <c r="GO234" s="82"/>
      <c r="GP234" s="82"/>
      <c r="GQ234" s="82"/>
      <c r="GR234" s="82"/>
      <c r="GS234" s="82"/>
      <c r="GT234" s="82"/>
      <c r="GU234" s="82"/>
      <c r="GV234" s="82"/>
      <c r="GW234" s="82"/>
      <c r="GX234" s="82"/>
      <c r="GY234" s="82"/>
      <c r="GZ234" s="82"/>
      <c r="HA234" s="82"/>
      <c r="HB234" s="82"/>
      <c r="HC234" s="82"/>
      <c r="HD234" s="82"/>
      <c r="HE234" s="82"/>
      <c r="HF234" s="84"/>
      <c r="HG234" s="82"/>
      <c r="HH234" s="84"/>
      <c r="HI234" s="82"/>
      <c r="HJ234" s="82"/>
      <c r="HK234" s="82"/>
      <c r="HL234" s="82"/>
      <c r="HM234" s="82"/>
      <c r="HN234" s="82"/>
      <c r="HO234" s="82"/>
      <c r="HP234" s="82"/>
      <c r="HQ234" s="82"/>
      <c r="HR234" s="82"/>
      <c r="HS234" s="82"/>
      <c r="HT234" s="82"/>
      <c r="HU234" s="82"/>
      <c r="HV234" s="82"/>
      <c r="HW234" s="82"/>
      <c r="HX234" s="82"/>
      <c r="HY234" s="82"/>
      <c r="HZ234" s="82"/>
      <c r="IA234" s="82"/>
      <c r="IB234" s="82"/>
      <c r="IC234" s="82"/>
      <c r="ID234" s="82"/>
      <c r="IE234" s="82"/>
      <c r="IF234" s="82"/>
      <c r="IG234" s="82"/>
      <c r="IH234" s="82"/>
      <c r="II234" s="82"/>
      <c r="IJ234" s="82"/>
      <c r="IK234" s="82"/>
      <c r="IL234" s="82"/>
      <c r="IM234" s="82"/>
      <c r="IN234" s="82"/>
      <c r="IO234" s="82"/>
      <c r="IP234" s="82"/>
      <c r="IQ234" s="82"/>
      <c r="IR234" s="82"/>
      <c r="IS234" s="82"/>
      <c r="IT234" s="82"/>
      <c r="IU234" s="82"/>
      <c r="IV234" s="82"/>
      <c r="IW234" s="82"/>
    </row>
    <row r="235" customFormat="false" ht="15.75" hidden="false" customHeight="false" outlineLevel="0" collapsed="false">
      <c r="A235" s="82"/>
      <c r="B235" s="83"/>
      <c r="C235" s="82"/>
      <c r="D235" s="23"/>
      <c r="E235" s="82"/>
      <c r="F235" s="82"/>
      <c r="G235" s="82"/>
      <c r="H235" s="138"/>
      <c r="I235" s="82"/>
      <c r="J235" s="82"/>
      <c r="K235" s="83"/>
      <c r="L235" s="82"/>
      <c r="M235" s="82"/>
      <c r="N235" s="82"/>
      <c r="O235" s="82"/>
      <c r="P235" s="82"/>
      <c r="Q235" s="32"/>
      <c r="R235" s="32"/>
      <c r="S235" s="32"/>
      <c r="T235" s="88"/>
      <c r="U235" s="88"/>
      <c r="V235" s="89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8"/>
      <c r="AN235" s="88"/>
      <c r="AO235" s="88"/>
      <c r="AP235" s="88"/>
      <c r="AQ235" s="88"/>
      <c r="AR235" s="88"/>
      <c r="AS235" s="88"/>
      <c r="AT235" s="88"/>
      <c r="AU235" s="88"/>
      <c r="AV235" s="88"/>
      <c r="AW235" s="88"/>
      <c r="AX235" s="88"/>
      <c r="AY235" s="88"/>
      <c r="AZ235" s="88"/>
      <c r="BA235" s="88"/>
      <c r="BB235" s="88"/>
      <c r="BC235" s="88"/>
      <c r="BD235" s="32"/>
      <c r="BE235" s="82"/>
      <c r="BF235" s="82"/>
      <c r="BG235" s="82"/>
      <c r="BH235" s="82"/>
      <c r="BI235" s="82"/>
      <c r="BJ235" s="82"/>
      <c r="BK235" s="82"/>
      <c r="BL235" s="82"/>
      <c r="BM235" s="90"/>
      <c r="BN235" s="82"/>
      <c r="BO235" s="82"/>
      <c r="BP235" s="82"/>
      <c r="BQ235" s="82"/>
      <c r="BR235" s="82"/>
      <c r="BS235" s="82"/>
      <c r="BT235" s="82"/>
      <c r="BU235" s="82"/>
      <c r="BV235" s="82"/>
      <c r="BW235" s="82"/>
      <c r="BX235" s="82"/>
      <c r="BY235" s="82"/>
      <c r="BZ235" s="82"/>
      <c r="CA235" s="82"/>
      <c r="CB235" s="82"/>
      <c r="CC235" s="82"/>
      <c r="CD235" s="82"/>
      <c r="CE235" s="82"/>
      <c r="CF235" s="82"/>
      <c r="CG235" s="82"/>
      <c r="CH235" s="82"/>
      <c r="CI235" s="82"/>
      <c r="CJ235" s="82"/>
      <c r="CK235" s="82"/>
      <c r="CL235" s="82"/>
      <c r="CM235" s="82"/>
      <c r="CN235" s="82"/>
      <c r="CO235" s="82"/>
      <c r="CP235" s="82"/>
      <c r="CQ235" s="82"/>
      <c r="CR235" s="82"/>
      <c r="CS235" s="82"/>
      <c r="CT235" s="82"/>
      <c r="CU235" s="82"/>
      <c r="CV235" s="82"/>
      <c r="CW235" s="82"/>
      <c r="CX235" s="82"/>
      <c r="CY235" s="82"/>
      <c r="CZ235" s="82"/>
      <c r="DA235" s="82"/>
      <c r="DB235" s="82"/>
      <c r="DC235" s="82"/>
      <c r="DD235" s="82"/>
      <c r="DE235" s="82"/>
      <c r="DF235" s="82"/>
      <c r="DG235" s="82"/>
      <c r="DH235" s="82"/>
      <c r="DI235" s="82"/>
      <c r="DJ235" s="82"/>
      <c r="DK235" s="82"/>
      <c r="DL235" s="82"/>
      <c r="DM235" s="82"/>
      <c r="DN235" s="82"/>
      <c r="DO235" s="82"/>
      <c r="DP235" s="82"/>
      <c r="DQ235" s="82"/>
      <c r="DR235" s="82"/>
      <c r="DS235" s="82"/>
      <c r="DT235" s="82"/>
      <c r="DU235" s="82"/>
      <c r="DV235" s="82"/>
      <c r="DW235" s="82"/>
      <c r="DX235" s="82"/>
      <c r="DY235" s="82"/>
      <c r="DZ235" s="82"/>
      <c r="EA235" s="82"/>
      <c r="EB235" s="82"/>
      <c r="EC235" s="82"/>
      <c r="ED235" s="82"/>
      <c r="EE235" s="82"/>
      <c r="EF235" s="82"/>
      <c r="EG235" s="82"/>
      <c r="EH235" s="82"/>
      <c r="EI235" s="82"/>
      <c r="EJ235" s="82"/>
      <c r="EK235" s="82"/>
      <c r="EL235" s="82"/>
      <c r="EM235" s="82"/>
      <c r="EN235" s="82"/>
      <c r="EO235" s="82"/>
      <c r="EP235" s="82"/>
      <c r="EQ235" s="82"/>
      <c r="ER235" s="82"/>
      <c r="ES235" s="82"/>
      <c r="ET235" s="82"/>
      <c r="EU235" s="82"/>
      <c r="EV235" s="82"/>
      <c r="EW235" s="82"/>
      <c r="EX235" s="82"/>
      <c r="EY235" s="82"/>
      <c r="EZ235" s="82"/>
      <c r="FA235" s="82"/>
      <c r="FB235" s="82"/>
      <c r="FC235" s="82"/>
      <c r="FD235" s="82"/>
      <c r="FE235" s="82"/>
      <c r="FF235" s="82"/>
      <c r="FG235" s="82"/>
      <c r="FH235" s="82"/>
      <c r="FI235" s="82"/>
      <c r="FJ235" s="82"/>
      <c r="FK235" s="82"/>
      <c r="FL235" s="82"/>
      <c r="FM235" s="82"/>
      <c r="FN235" s="82"/>
      <c r="FO235" s="82"/>
      <c r="FP235" s="82"/>
      <c r="FQ235" s="82"/>
      <c r="FR235" s="82"/>
      <c r="FS235" s="82"/>
      <c r="FT235" s="82"/>
      <c r="FU235" s="82"/>
      <c r="FV235" s="82"/>
      <c r="FW235" s="82"/>
      <c r="FX235" s="82"/>
      <c r="FY235" s="82"/>
      <c r="FZ235" s="82"/>
      <c r="GA235" s="82"/>
      <c r="GB235" s="82"/>
      <c r="GC235" s="82"/>
      <c r="GD235" s="82"/>
      <c r="GE235" s="82"/>
      <c r="GF235" s="82"/>
      <c r="GG235" s="82"/>
      <c r="GH235" s="82"/>
      <c r="GI235" s="82"/>
      <c r="GJ235" s="82"/>
      <c r="GK235" s="82"/>
      <c r="GL235" s="82"/>
      <c r="GM235" s="82"/>
      <c r="GN235" s="82"/>
      <c r="GO235" s="82"/>
      <c r="GP235" s="82"/>
      <c r="GQ235" s="82"/>
      <c r="GR235" s="82"/>
      <c r="GS235" s="82"/>
      <c r="GT235" s="82"/>
      <c r="GU235" s="82"/>
      <c r="GV235" s="82"/>
      <c r="GW235" s="82"/>
      <c r="GX235" s="82"/>
      <c r="GY235" s="82"/>
      <c r="GZ235" s="82"/>
      <c r="HA235" s="82"/>
      <c r="HB235" s="82"/>
      <c r="HC235" s="82"/>
      <c r="HD235" s="82"/>
      <c r="HE235" s="82"/>
      <c r="HF235" s="84"/>
      <c r="HG235" s="82"/>
      <c r="HH235" s="84"/>
      <c r="HI235" s="82"/>
      <c r="HJ235" s="32"/>
      <c r="HK235" s="32"/>
      <c r="HL235" s="82"/>
      <c r="HM235" s="82"/>
      <c r="HN235" s="82"/>
      <c r="HO235" s="82"/>
      <c r="HP235" s="82"/>
      <c r="HQ235" s="82"/>
      <c r="HR235" s="82"/>
      <c r="HS235" s="82"/>
      <c r="HT235" s="82"/>
      <c r="HU235" s="82"/>
      <c r="HV235" s="82"/>
      <c r="HW235" s="82"/>
      <c r="HX235" s="82"/>
      <c r="HY235" s="82"/>
      <c r="HZ235" s="82"/>
      <c r="IA235" s="82"/>
      <c r="IB235" s="82"/>
      <c r="IC235" s="82"/>
      <c r="ID235" s="82"/>
      <c r="IE235" s="82"/>
      <c r="IF235" s="82"/>
      <c r="IG235" s="82"/>
      <c r="IH235" s="82"/>
      <c r="II235" s="82"/>
      <c r="IJ235" s="82"/>
      <c r="IK235" s="82"/>
      <c r="IL235" s="82"/>
      <c r="IM235" s="82"/>
      <c r="IN235" s="82"/>
      <c r="IO235" s="82"/>
      <c r="IP235" s="82"/>
      <c r="IQ235" s="82"/>
      <c r="IR235" s="82"/>
      <c r="IS235" s="82"/>
      <c r="IT235" s="82"/>
      <c r="IU235" s="82"/>
      <c r="IV235" s="82"/>
      <c r="IW235" s="82"/>
    </row>
    <row r="236" customFormat="false" ht="15.75" hidden="false" customHeight="false" outlineLevel="0" collapsed="false">
      <c r="A236" s="82"/>
      <c r="B236" s="83"/>
      <c r="C236" s="82"/>
      <c r="D236" s="23"/>
      <c r="E236" s="82"/>
      <c r="F236" s="82"/>
      <c r="G236" s="82"/>
      <c r="H236" s="82"/>
      <c r="I236" s="82"/>
      <c r="J236" s="82"/>
      <c r="K236" s="83"/>
      <c r="L236" s="82"/>
      <c r="M236" s="82"/>
      <c r="N236" s="82"/>
      <c r="O236" s="82"/>
      <c r="P236" s="82"/>
      <c r="Q236" s="32"/>
      <c r="R236" s="32"/>
      <c r="S236" s="32"/>
      <c r="T236" s="88"/>
      <c r="U236" s="88"/>
      <c r="V236" s="89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32"/>
      <c r="BE236" s="82"/>
      <c r="BF236" s="82"/>
      <c r="BG236" s="82"/>
      <c r="BH236" s="82"/>
      <c r="BI236" s="82"/>
      <c r="BJ236" s="82"/>
      <c r="BK236" s="82"/>
      <c r="BL236" s="82"/>
      <c r="BM236" s="90"/>
      <c r="BN236" s="82"/>
      <c r="BO236" s="82"/>
      <c r="BP236" s="82"/>
      <c r="BQ236" s="82"/>
      <c r="BR236" s="82"/>
      <c r="BS236" s="82"/>
      <c r="BT236" s="82"/>
      <c r="BU236" s="82"/>
      <c r="BV236" s="82"/>
      <c r="BW236" s="82"/>
      <c r="BX236" s="82"/>
      <c r="BY236" s="82"/>
      <c r="BZ236" s="82"/>
      <c r="CA236" s="82"/>
      <c r="CB236" s="82"/>
      <c r="CC236" s="82"/>
      <c r="CD236" s="82"/>
      <c r="CE236" s="82"/>
      <c r="CF236" s="82"/>
      <c r="CG236" s="82"/>
      <c r="CH236" s="82"/>
      <c r="CI236" s="82"/>
      <c r="CJ236" s="82"/>
      <c r="CK236" s="82"/>
      <c r="CL236" s="82"/>
      <c r="CM236" s="82"/>
      <c r="CN236" s="82"/>
      <c r="CO236" s="82"/>
      <c r="CP236" s="82"/>
      <c r="CQ236" s="82"/>
      <c r="CR236" s="82"/>
      <c r="CS236" s="82"/>
      <c r="CT236" s="82"/>
      <c r="CU236" s="82"/>
      <c r="CV236" s="82"/>
      <c r="CW236" s="82"/>
      <c r="CX236" s="82"/>
      <c r="CY236" s="82"/>
      <c r="CZ236" s="82"/>
      <c r="DA236" s="82"/>
      <c r="DB236" s="82"/>
      <c r="DC236" s="82"/>
      <c r="DD236" s="82"/>
      <c r="DE236" s="82"/>
      <c r="DF236" s="82"/>
      <c r="DG236" s="82"/>
      <c r="DH236" s="82"/>
      <c r="DI236" s="82"/>
      <c r="DJ236" s="82"/>
      <c r="DK236" s="82"/>
      <c r="DL236" s="82"/>
      <c r="DM236" s="82"/>
      <c r="DN236" s="82"/>
      <c r="DO236" s="82"/>
      <c r="DP236" s="82"/>
      <c r="DQ236" s="82"/>
      <c r="DR236" s="82"/>
      <c r="DS236" s="82"/>
      <c r="DT236" s="82"/>
      <c r="DU236" s="82"/>
      <c r="DV236" s="82"/>
      <c r="DW236" s="82"/>
      <c r="DX236" s="82"/>
      <c r="DY236" s="82"/>
      <c r="DZ236" s="82"/>
      <c r="EA236" s="82"/>
      <c r="EB236" s="82"/>
      <c r="EC236" s="82"/>
      <c r="ED236" s="82"/>
      <c r="EE236" s="82"/>
      <c r="EF236" s="82"/>
      <c r="EG236" s="82"/>
      <c r="EH236" s="82"/>
      <c r="EI236" s="82"/>
      <c r="EJ236" s="82"/>
      <c r="EK236" s="82"/>
      <c r="EL236" s="82"/>
      <c r="EM236" s="82"/>
      <c r="EN236" s="82"/>
      <c r="EO236" s="82"/>
      <c r="EP236" s="82"/>
      <c r="EQ236" s="82"/>
      <c r="ER236" s="82"/>
      <c r="ES236" s="82"/>
      <c r="ET236" s="82"/>
      <c r="EU236" s="82"/>
      <c r="EV236" s="82"/>
      <c r="EW236" s="82"/>
      <c r="EX236" s="82"/>
      <c r="EY236" s="82"/>
      <c r="EZ236" s="82"/>
      <c r="FA236" s="82"/>
      <c r="FB236" s="82"/>
      <c r="FC236" s="82"/>
      <c r="FD236" s="82"/>
      <c r="FE236" s="82"/>
      <c r="FF236" s="82"/>
      <c r="FG236" s="82"/>
      <c r="FH236" s="82"/>
      <c r="FI236" s="82"/>
      <c r="FJ236" s="82"/>
      <c r="FK236" s="82"/>
      <c r="FL236" s="82"/>
      <c r="FM236" s="82"/>
      <c r="FN236" s="82"/>
      <c r="FO236" s="82"/>
      <c r="FP236" s="82"/>
      <c r="FQ236" s="82"/>
      <c r="FR236" s="82"/>
      <c r="FS236" s="82"/>
      <c r="FT236" s="82"/>
      <c r="FU236" s="82"/>
      <c r="FV236" s="82"/>
      <c r="FW236" s="82"/>
      <c r="FX236" s="82"/>
      <c r="FY236" s="82"/>
      <c r="FZ236" s="82"/>
      <c r="GA236" s="82"/>
      <c r="GB236" s="82"/>
      <c r="GC236" s="82"/>
      <c r="GD236" s="82"/>
      <c r="GE236" s="82"/>
      <c r="GF236" s="82"/>
      <c r="GG236" s="82"/>
      <c r="GH236" s="82"/>
      <c r="GI236" s="82"/>
      <c r="GJ236" s="82"/>
      <c r="GK236" s="82"/>
      <c r="GL236" s="82"/>
      <c r="GM236" s="82"/>
      <c r="GN236" s="82"/>
      <c r="GO236" s="82"/>
      <c r="GP236" s="82"/>
      <c r="GQ236" s="82"/>
      <c r="GR236" s="82"/>
      <c r="GS236" s="82"/>
      <c r="GT236" s="82"/>
      <c r="GU236" s="82"/>
      <c r="GV236" s="82"/>
      <c r="GW236" s="82"/>
      <c r="GX236" s="82"/>
      <c r="GY236" s="82"/>
      <c r="GZ236" s="82"/>
      <c r="HA236" s="82"/>
      <c r="HB236" s="82"/>
      <c r="HC236" s="82"/>
      <c r="HD236" s="82"/>
      <c r="HE236" s="82"/>
      <c r="HF236" s="84"/>
      <c r="HG236" s="82"/>
      <c r="HH236" s="84"/>
      <c r="HI236" s="82"/>
      <c r="HJ236" s="82"/>
      <c r="HK236" s="82"/>
      <c r="HL236" s="82"/>
      <c r="HM236" s="82"/>
      <c r="HN236" s="82"/>
      <c r="HO236" s="82"/>
      <c r="HP236" s="82"/>
      <c r="HQ236" s="82"/>
      <c r="HR236" s="82"/>
      <c r="HS236" s="82"/>
      <c r="HT236" s="82"/>
      <c r="HU236" s="82"/>
      <c r="HV236" s="82"/>
      <c r="HW236" s="82"/>
      <c r="HX236" s="82"/>
      <c r="HY236" s="82"/>
      <c r="HZ236" s="82"/>
      <c r="IA236" s="82"/>
      <c r="IB236" s="82"/>
      <c r="IC236" s="82"/>
      <c r="ID236" s="82"/>
      <c r="IE236" s="82"/>
      <c r="IF236" s="82"/>
      <c r="IG236" s="82"/>
      <c r="IH236" s="82"/>
      <c r="II236" s="82"/>
      <c r="IJ236" s="82"/>
      <c r="IK236" s="82"/>
      <c r="IL236" s="82"/>
      <c r="IM236" s="82"/>
      <c r="IN236" s="82"/>
      <c r="IO236" s="82"/>
      <c r="IP236" s="82"/>
      <c r="IQ236" s="82"/>
      <c r="IR236" s="82"/>
      <c r="IS236" s="82"/>
      <c r="IT236" s="82"/>
      <c r="IU236" s="82"/>
      <c r="IV236" s="82"/>
      <c r="IW236" s="82"/>
    </row>
    <row r="237" customFormat="false" ht="15.75" hidden="false" customHeight="false" outlineLevel="0" collapsed="false">
      <c r="A237" s="82"/>
      <c r="B237" s="83"/>
      <c r="C237" s="82"/>
      <c r="D237" s="23"/>
      <c r="E237" s="82"/>
      <c r="F237" s="82"/>
      <c r="G237" s="82"/>
      <c r="H237" s="82"/>
      <c r="I237" s="82"/>
      <c r="J237" s="82"/>
      <c r="K237" s="83"/>
      <c r="L237" s="82"/>
      <c r="M237" s="82"/>
      <c r="N237" s="82"/>
      <c r="O237" s="82"/>
      <c r="P237" s="82"/>
      <c r="Q237" s="32"/>
      <c r="R237" s="32"/>
      <c r="S237" s="32"/>
      <c r="T237" s="88"/>
      <c r="U237" s="88"/>
      <c r="V237" s="89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  <c r="AH237" s="88"/>
      <c r="AI237" s="88"/>
      <c r="AJ237" s="88"/>
      <c r="AK237" s="88"/>
      <c r="AL237" s="88"/>
      <c r="AM237" s="88"/>
      <c r="AN237" s="88"/>
      <c r="AO237" s="88"/>
      <c r="AP237" s="88"/>
      <c r="AQ237" s="88"/>
      <c r="AR237" s="88"/>
      <c r="AS237" s="88"/>
      <c r="AT237" s="88"/>
      <c r="AU237" s="88"/>
      <c r="AV237" s="88"/>
      <c r="AW237" s="88"/>
      <c r="AX237" s="88"/>
      <c r="AY237" s="88"/>
      <c r="AZ237" s="88"/>
      <c r="BA237" s="88"/>
      <c r="BB237" s="88"/>
      <c r="BC237" s="88"/>
      <c r="BD237" s="32"/>
      <c r="BE237" s="82"/>
      <c r="BF237" s="82"/>
      <c r="BG237" s="82"/>
      <c r="BH237" s="82"/>
      <c r="BI237" s="82"/>
      <c r="BJ237" s="82"/>
      <c r="BK237" s="82"/>
      <c r="BL237" s="82"/>
      <c r="BM237" s="90"/>
      <c r="BN237" s="82"/>
      <c r="BO237" s="82"/>
      <c r="BP237" s="82"/>
      <c r="BQ237" s="82"/>
      <c r="BR237" s="82"/>
      <c r="BS237" s="82"/>
      <c r="BT237" s="82"/>
      <c r="BU237" s="82"/>
      <c r="BV237" s="82"/>
      <c r="BW237" s="82"/>
      <c r="BX237" s="82"/>
      <c r="BY237" s="82"/>
      <c r="BZ237" s="82"/>
      <c r="CA237" s="82"/>
      <c r="CB237" s="82"/>
      <c r="CC237" s="82"/>
      <c r="CD237" s="82"/>
      <c r="CE237" s="82"/>
      <c r="CF237" s="82"/>
      <c r="CG237" s="82"/>
      <c r="CH237" s="82"/>
      <c r="CI237" s="82"/>
      <c r="CJ237" s="82"/>
      <c r="CK237" s="82"/>
      <c r="CL237" s="82"/>
      <c r="CM237" s="82"/>
      <c r="CN237" s="82"/>
      <c r="CO237" s="82"/>
      <c r="CP237" s="82"/>
      <c r="CQ237" s="82"/>
      <c r="CR237" s="82"/>
      <c r="CS237" s="82"/>
      <c r="CT237" s="82"/>
      <c r="CU237" s="82"/>
      <c r="CV237" s="82"/>
      <c r="CW237" s="82"/>
      <c r="CX237" s="82"/>
      <c r="CY237" s="82"/>
      <c r="CZ237" s="82"/>
      <c r="DA237" s="82"/>
      <c r="DB237" s="82"/>
      <c r="DC237" s="82"/>
      <c r="DD237" s="82"/>
      <c r="DE237" s="82"/>
      <c r="DF237" s="82"/>
      <c r="DG237" s="82"/>
      <c r="DH237" s="82"/>
      <c r="DI237" s="82"/>
      <c r="DJ237" s="82"/>
      <c r="DK237" s="82"/>
      <c r="DL237" s="82"/>
      <c r="DM237" s="82"/>
      <c r="DN237" s="82"/>
      <c r="DO237" s="82"/>
      <c r="DP237" s="82"/>
      <c r="DQ237" s="82"/>
      <c r="DR237" s="82"/>
      <c r="DS237" s="82"/>
      <c r="DT237" s="82"/>
      <c r="DU237" s="82"/>
      <c r="DV237" s="82"/>
      <c r="DW237" s="82"/>
      <c r="DX237" s="82"/>
      <c r="DY237" s="82"/>
      <c r="DZ237" s="82"/>
      <c r="EA237" s="82"/>
      <c r="EB237" s="82"/>
      <c r="EC237" s="82"/>
      <c r="ED237" s="82"/>
      <c r="EE237" s="82"/>
      <c r="EF237" s="82"/>
      <c r="EG237" s="82"/>
      <c r="EH237" s="82"/>
      <c r="EI237" s="82"/>
      <c r="EJ237" s="82"/>
      <c r="EK237" s="82"/>
      <c r="EL237" s="82"/>
      <c r="EM237" s="82"/>
      <c r="EN237" s="82"/>
      <c r="EO237" s="82"/>
      <c r="EP237" s="82"/>
      <c r="EQ237" s="82"/>
      <c r="ER237" s="82"/>
      <c r="ES237" s="82"/>
      <c r="ET237" s="82"/>
      <c r="EU237" s="82"/>
      <c r="EV237" s="82"/>
      <c r="EW237" s="82"/>
      <c r="EX237" s="82"/>
      <c r="EY237" s="82"/>
      <c r="EZ237" s="82"/>
      <c r="FA237" s="82"/>
      <c r="FB237" s="82"/>
      <c r="FC237" s="82"/>
      <c r="FD237" s="82"/>
      <c r="FE237" s="82"/>
      <c r="FF237" s="82"/>
      <c r="FG237" s="82"/>
      <c r="FH237" s="82"/>
      <c r="FI237" s="82"/>
      <c r="FJ237" s="82"/>
      <c r="FK237" s="82"/>
      <c r="FL237" s="82"/>
      <c r="FM237" s="82"/>
      <c r="FN237" s="82"/>
      <c r="FO237" s="82"/>
      <c r="FP237" s="82"/>
      <c r="FQ237" s="82"/>
      <c r="FR237" s="82"/>
      <c r="FS237" s="82"/>
      <c r="FT237" s="82"/>
      <c r="FU237" s="82"/>
      <c r="FV237" s="82"/>
      <c r="FW237" s="82"/>
      <c r="FX237" s="82"/>
      <c r="FY237" s="82"/>
      <c r="FZ237" s="82"/>
      <c r="GA237" s="82"/>
      <c r="GB237" s="82"/>
      <c r="GC237" s="82"/>
      <c r="GD237" s="82"/>
      <c r="GE237" s="82"/>
      <c r="GF237" s="82"/>
      <c r="GG237" s="82"/>
      <c r="GH237" s="82"/>
      <c r="GI237" s="82"/>
      <c r="GJ237" s="82"/>
      <c r="GK237" s="82"/>
      <c r="GL237" s="82"/>
      <c r="GM237" s="82"/>
      <c r="GN237" s="82"/>
      <c r="GO237" s="82"/>
      <c r="GP237" s="82"/>
      <c r="GQ237" s="82"/>
      <c r="GR237" s="82"/>
      <c r="GS237" s="82"/>
      <c r="GT237" s="82"/>
      <c r="GU237" s="82"/>
      <c r="GV237" s="82"/>
      <c r="GW237" s="82"/>
      <c r="GX237" s="82"/>
      <c r="GY237" s="82"/>
      <c r="GZ237" s="82"/>
      <c r="HA237" s="82"/>
      <c r="HB237" s="82"/>
      <c r="HC237" s="82"/>
      <c r="HD237" s="82"/>
      <c r="HE237" s="82"/>
      <c r="HF237" s="84"/>
      <c r="HG237" s="82"/>
      <c r="HH237" s="84"/>
      <c r="HI237" s="82"/>
      <c r="HJ237" s="82"/>
      <c r="HK237" s="82"/>
      <c r="HL237" s="82"/>
      <c r="HM237" s="82"/>
      <c r="HN237" s="82"/>
      <c r="HO237" s="82"/>
      <c r="HP237" s="82"/>
      <c r="HQ237" s="82"/>
      <c r="HR237" s="82"/>
      <c r="HS237" s="82"/>
      <c r="HT237" s="82"/>
      <c r="HU237" s="82"/>
      <c r="HV237" s="82"/>
      <c r="HW237" s="82"/>
      <c r="HX237" s="82"/>
      <c r="HY237" s="82"/>
      <c r="HZ237" s="82"/>
      <c r="IA237" s="82"/>
      <c r="IB237" s="82"/>
      <c r="IC237" s="82"/>
      <c r="ID237" s="82"/>
      <c r="IE237" s="82"/>
      <c r="IF237" s="82"/>
      <c r="IG237" s="82"/>
      <c r="IH237" s="82"/>
      <c r="II237" s="82"/>
      <c r="IJ237" s="82"/>
      <c r="IK237" s="82"/>
      <c r="IL237" s="82"/>
      <c r="IM237" s="82"/>
      <c r="IN237" s="82"/>
      <c r="IO237" s="82"/>
      <c r="IP237" s="82"/>
      <c r="IQ237" s="82"/>
      <c r="IR237" s="82"/>
      <c r="IS237" s="82"/>
      <c r="IT237" s="82"/>
      <c r="IU237" s="82"/>
      <c r="IV237" s="82"/>
      <c r="IW237" s="82"/>
    </row>
    <row r="238" customFormat="false" ht="15.75" hidden="false" customHeight="false" outlineLevel="0" collapsed="false">
      <c r="A238" s="82"/>
      <c r="B238" s="83"/>
      <c r="C238" s="82"/>
      <c r="D238" s="23"/>
      <c r="E238" s="82"/>
      <c r="F238" s="82"/>
      <c r="G238" s="82"/>
      <c r="H238" s="82"/>
      <c r="I238" s="82"/>
      <c r="J238" s="82"/>
      <c r="K238" s="83"/>
      <c r="L238" s="82"/>
      <c r="M238" s="82"/>
      <c r="N238" s="82"/>
      <c r="O238" s="82"/>
      <c r="P238" s="82"/>
      <c r="Q238" s="32"/>
      <c r="R238" s="32"/>
      <c r="S238" s="32"/>
      <c r="T238" s="88"/>
      <c r="U238" s="88"/>
      <c r="V238" s="89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8"/>
      <c r="AI238" s="88"/>
      <c r="AJ238" s="88"/>
      <c r="AK238" s="88"/>
      <c r="AL238" s="88"/>
      <c r="AM238" s="88"/>
      <c r="AN238" s="88"/>
      <c r="AO238" s="88"/>
      <c r="AP238" s="88"/>
      <c r="AQ238" s="88"/>
      <c r="AR238" s="88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32"/>
      <c r="BE238" s="82"/>
      <c r="BF238" s="82"/>
      <c r="BG238" s="82"/>
      <c r="BH238" s="82"/>
      <c r="BI238" s="82"/>
      <c r="BJ238" s="82"/>
      <c r="BK238" s="82"/>
      <c r="BL238" s="82"/>
      <c r="BM238" s="90"/>
      <c r="BN238" s="82"/>
      <c r="BO238" s="82"/>
      <c r="BP238" s="82"/>
      <c r="BQ238" s="82"/>
      <c r="BR238" s="82"/>
      <c r="BS238" s="82"/>
      <c r="BT238" s="82"/>
      <c r="BU238" s="82"/>
      <c r="BV238" s="82"/>
      <c r="BW238" s="82"/>
      <c r="BX238" s="82"/>
      <c r="BY238" s="82"/>
      <c r="BZ238" s="82"/>
      <c r="CA238" s="82"/>
      <c r="CB238" s="82"/>
      <c r="CC238" s="82"/>
      <c r="CD238" s="82"/>
      <c r="CE238" s="82"/>
      <c r="CF238" s="82"/>
      <c r="CG238" s="82"/>
      <c r="CH238" s="82"/>
      <c r="CI238" s="82"/>
      <c r="CJ238" s="82"/>
      <c r="CK238" s="82"/>
      <c r="CL238" s="82"/>
      <c r="CM238" s="82"/>
      <c r="CN238" s="82"/>
      <c r="CO238" s="82"/>
      <c r="CP238" s="82"/>
      <c r="CQ238" s="82"/>
      <c r="CR238" s="82"/>
      <c r="CS238" s="82"/>
      <c r="CT238" s="82"/>
      <c r="CU238" s="82"/>
      <c r="CV238" s="82"/>
      <c r="CW238" s="82"/>
      <c r="CX238" s="82"/>
      <c r="CY238" s="82"/>
      <c r="CZ238" s="82"/>
      <c r="DA238" s="82"/>
      <c r="DB238" s="82"/>
      <c r="DC238" s="82"/>
      <c r="DD238" s="82"/>
      <c r="DE238" s="82"/>
      <c r="DF238" s="82"/>
      <c r="DG238" s="82"/>
      <c r="DH238" s="82"/>
      <c r="DI238" s="82"/>
      <c r="DJ238" s="82"/>
      <c r="DK238" s="82"/>
      <c r="DL238" s="82"/>
      <c r="DM238" s="82"/>
      <c r="DN238" s="82"/>
      <c r="DO238" s="82"/>
      <c r="DP238" s="82"/>
      <c r="DQ238" s="82"/>
      <c r="DR238" s="82"/>
      <c r="DS238" s="82"/>
      <c r="DT238" s="82"/>
      <c r="DU238" s="82"/>
      <c r="DV238" s="82"/>
      <c r="DW238" s="82"/>
      <c r="DX238" s="82"/>
      <c r="DY238" s="82"/>
      <c r="DZ238" s="82"/>
      <c r="EA238" s="82"/>
      <c r="EB238" s="82"/>
      <c r="EC238" s="82"/>
      <c r="ED238" s="82"/>
      <c r="EE238" s="82"/>
      <c r="EF238" s="82"/>
      <c r="EG238" s="82"/>
      <c r="EH238" s="82"/>
      <c r="EI238" s="82"/>
      <c r="EJ238" s="82"/>
      <c r="EK238" s="82"/>
      <c r="EL238" s="82"/>
      <c r="EM238" s="82"/>
      <c r="EN238" s="82"/>
      <c r="EO238" s="82"/>
      <c r="EP238" s="82"/>
      <c r="EQ238" s="82"/>
      <c r="ER238" s="82"/>
      <c r="ES238" s="82"/>
      <c r="ET238" s="82"/>
      <c r="EU238" s="82"/>
      <c r="EV238" s="82"/>
      <c r="EW238" s="82"/>
      <c r="EX238" s="82"/>
      <c r="EY238" s="82"/>
      <c r="EZ238" s="82"/>
      <c r="FA238" s="82"/>
      <c r="FB238" s="82"/>
      <c r="FC238" s="82"/>
      <c r="FD238" s="82"/>
      <c r="FE238" s="82"/>
      <c r="FF238" s="82"/>
      <c r="FG238" s="82"/>
      <c r="FH238" s="82"/>
      <c r="FI238" s="82"/>
      <c r="FJ238" s="82"/>
      <c r="FK238" s="82"/>
      <c r="FL238" s="82"/>
      <c r="FM238" s="82"/>
      <c r="FN238" s="82"/>
      <c r="FO238" s="82"/>
      <c r="FP238" s="82"/>
      <c r="FQ238" s="82"/>
      <c r="FR238" s="82"/>
      <c r="FS238" s="82"/>
      <c r="FT238" s="82"/>
      <c r="FU238" s="82"/>
      <c r="FV238" s="82"/>
      <c r="FW238" s="82"/>
      <c r="FX238" s="82"/>
      <c r="FY238" s="82"/>
      <c r="FZ238" s="82"/>
      <c r="GA238" s="82"/>
      <c r="GB238" s="82"/>
      <c r="GC238" s="82"/>
      <c r="GD238" s="82"/>
      <c r="GE238" s="82"/>
      <c r="GF238" s="82"/>
      <c r="GG238" s="82"/>
      <c r="GH238" s="82"/>
      <c r="GI238" s="82"/>
      <c r="GJ238" s="82"/>
      <c r="GK238" s="82"/>
      <c r="GL238" s="82"/>
      <c r="GM238" s="82"/>
      <c r="GN238" s="82"/>
      <c r="GO238" s="82"/>
      <c r="GP238" s="82"/>
      <c r="GQ238" s="82"/>
      <c r="GR238" s="82"/>
      <c r="GS238" s="82"/>
      <c r="GT238" s="82"/>
      <c r="GU238" s="82"/>
      <c r="GV238" s="82"/>
      <c r="GW238" s="82"/>
      <c r="GX238" s="82"/>
      <c r="GY238" s="82"/>
      <c r="GZ238" s="82"/>
      <c r="HA238" s="82"/>
      <c r="HB238" s="82"/>
      <c r="HC238" s="82"/>
      <c r="HD238" s="82"/>
      <c r="HE238" s="82"/>
      <c r="HF238" s="84"/>
      <c r="HG238" s="82"/>
      <c r="HH238" s="84"/>
      <c r="HI238" s="82"/>
      <c r="HJ238" s="82"/>
      <c r="HK238" s="82"/>
      <c r="HL238" s="82"/>
      <c r="HM238" s="82"/>
      <c r="HN238" s="82"/>
      <c r="HO238" s="82"/>
      <c r="HP238" s="82"/>
      <c r="HQ238" s="82"/>
      <c r="HR238" s="82"/>
      <c r="HS238" s="82"/>
      <c r="HT238" s="82"/>
      <c r="HU238" s="82"/>
      <c r="HV238" s="82"/>
      <c r="HW238" s="82"/>
      <c r="HX238" s="82"/>
      <c r="HY238" s="82"/>
      <c r="HZ238" s="82"/>
      <c r="IA238" s="82"/>
      <c r="IB238" s="82"/>
      <c r="IC238" s="82"/>
      <c r="ID238" s="82"/>
      <c r="IE238" s="82"/>
      <c r="IF238" s="82"/>
      <c r="IG238" s="82"/>
      <c r="IH238" s="82"/>
      <c r="II238" s="82"/>
      <c r="IJ238" s="82"/>
      <c r="IK238" s="82"/>
      <c r="IL238" s="82"/>
      <c r="IM238" s="82"/>
      <c r="IN238" s="82"/>
      <c r="IO238" s="82"/>
      <c r="IP238" s="82"/>
      <c r="IQ238" s="82"/>
      <c r="IR238" s="82"/>
      <c r="IS238" s="82"/>
      <c r="IT238" s="82"/>
      <c r="IU238" s="82"/>
      <c r="IV238" s="82"/>
      <c r="IW238" s="82"/>
    </row>
    <row r="239" customFormat="false" ht="15.75" hidden="false" customHeight="false" outlineLevel="0" collapsed="false">
      <c r="A239" s="82"/>
      <c r="B239" s="83"/>
      <c r="C239" s="82"/>
      <c r="D239" s="23"/>
      <c r="E239" s="82"/>
      <c r="F239" s="82"/>
      <c r="G239" s="82"/>
      <c r="H239" s="82"/>
      <c r="I239" s="82"/>
      <c r="J239" s="82"/>
      <c r="K239" s="83"/>
      <c r="L239" s="82"/>
      <c r="M239" s="82"/>
      <c r="N239" s="82"/>
      <c r="O239" s="82"/>
      <c r="P239" s="82"/>
      <c r="Q239" s="32"/>
      <c r="R239" s="32"/>
      <c r="S239" s="32"/>
      <c r="T239" s="88"/>
      <c r="U239" s="88"/>
      <c r="V239" s="89"/>
      <c r="W239" s="88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  <c r="AH239" s="88"/>
      <c r="AI239" s="88"/>
      <c r="AJ239" s="88"/>
      <c r="AK239" s="88"/>
      <c r="AL239" s="88"/>
      <c r="AM239" s="88"/>
      <c r="AN239" s="88"/>
      <c r="AO239" s="88"/>
      <c r="AP239" s="88"/>
      <c r="AQ239" s="88"/>
      <c r="AR239" s="88"/>
      <c r="AS239" s="88"/>
      <c r="AT239" s="88"/>
      <c r="AU239" s="88"/>
      <c r="AV239" s="88"/>
      <c r="AW239" s="88"/>
      <c r="AX239" s="88"/>
      <c r="AY239" s="88"/>
      <c r="AZ239" s="88"/>
      <c r="BA239" s="88"/>
      <c r="BB239" s="88"/>
      <c r="BC239" s="88"/>
      <c r="BD239" s="32"/>
      <c r="BE239" s="82"/>
      <c r="BF239" s="82"/>
      <c r="BG239" s="82"/>
      <c r="BH239" s="82"/>
      <c r="BI239" s="82"/>
      <c r="BJ239" s="82"/>
      <c r="BK239" s="82"/>
      <c r="BL239" s="82"/>
      <c r="BM239" s="90"/>
      <c r="BN239" s="82"/>
      <c r="BO239" s="82"/>
      <c r="BP239" s="82"/>
      <c r="BQ239" s="82"/>
      <c r="BR239" s="82"/>
      <c r="BS239" s="82"/>
      <c r="BT239" s="82"/>
      <c r="BU239" s="82"/>
      <c r="BV239" s="82"/>
      <c r="BW239" s="82"/>
      <c r="BX239" s="82"/>
      <c r="BY239" s="82"/>
      <c r="BZ239" s="82"/>
      <c r="CA239" s="82"/>
      <c r="CB239" s="82"/>
      <c r="CC239" s="82"/>
      <c r="CD239" s="82"/>
      <c r="CE239" s="82"/>
      <c r="CF239" s="82"/>
      <c r="CG239" s="82"/>
      <c r="CH239" s="82"/>
      <c r="CI239" s="82"/>
      <c r="CJ239" s="82"/>
      <c r="CK239" s="82"/>
      <c r="CL239" s="82"/>
      <c r="CM239" s="82"/>
      <c r="CN239" s="82"/>
      <c r="CO239" s="82"/>
      <c r="CP239" s="82"/>
      <c r="CQ239" s="82"/>
      <c r="CR239" s="82"/>
      <c r="CS239" s="82"/>
      <c r="CT239" s="82"/>
      <c r="CU239" s="82"/>
      <c r="CV239" s="82"/>
      <c r="CW239" s="82"/>
      <c r="CX239" s="82"/>
      <c r="CY239" s="82"/>
      <c r="CZ239" s="82"/>
      <c r="DA239" s="82"/>
      <c r="DB239" s="82"/>
      <c r="DC239" s="82"/>
      <c r="DD239" s="82"/>
      <c r="DE239" s="82"/>
      <c r="DF239" s="82"/>
      <c r="DG239" s="82"/>
      <c r="DH239" s="82"/>
      <c r="DI239" s="82"/>
      <c r="DJ239" s="82"/>
      <c r="DK239" s="82"/>
      <c r="DL239" s="82"/>
      <c r="DM239" s="82"/>
      <c r="DN239" s="82"/>
      <c r="DO239" s="82"/>
      <c r="DP239" s="82"/>
      <c r="DQ239" s="82"/>
      <c r="DR239" s="82"/>
      <c r="DS239" s="82"/>
      <c r="DT239" s="82"/>
      <c r="DU239" s="82"/>
      <c r="DV239" s="82"/>
      <c r="DW239" s="82"/>
      <c r="DX239" s="82"/>
      <c r="DY239" s="82"/>
      <c r="DZ239" s="82"/>
      <c r="EA239" s="82"/>
      <c r="EB239" s="82"/>
      <c r="EC239" s="82"/>
      <c r="ED239" s="82"/>
      <c r="EE239" s="82"/>
      <c r="EF239" s="82"/>
      <c r="EG239" s="82"/>
      <c r="EH239" s="82"/>
      <c r="EI239" s="82"/>
      <c r="EJ239" s="82"/>
      <c r="EK239" s="82"/>
      <c r="EL239" s="82"/>
      <c r="EM239" s="82"/>
      <c r="EN239" s="82"/>
      <c r="EO239" s="82"/>
      <c r="EP239" s="82"/>
      <c r="EQ239" s="82"/>
      <c r="ER239" s="82"/>
      <c r="ES239" s="82"/>
      <c r="ET239" s="82"/>
      <c r="EU239" s="82"/>
      <c r="EV239" s="82"/>
      <c r="EW239" s="82"/>
      <c r="EX239" s="82"/>
      <c r="EY239" s="82"/>
      <c r="EZ239" s="82"/>
      <c r="FA239" s="82"/>
      <c r="FB239" s="82"/>
      <c r="FC239" s="82"/>
      <c r="FD239" s="82"/>
      <c r="FE239" s="82"/>
      <c r="FF239" s="82"/>
      <c r="FG239" s="82"/>
      <c r="FH239" s="82"/>
      <c r="FI239" s="82"/>
      <c r="FJ239" s="82"/>
      <c r="FK239" s="82"/>
      <c r="FL239" s="82"/>
      <c r="FM239" s="82"/>
      <c r="FN239" s="82"/>
      <c r="FO239" s="82"/>
      <c r="FP239" s="82"/>
      <c r="FQ239" s="82"/>
      <c r="FR239" s="82"/>
      <c r="FS239" s="82"/>
      <c r="FT239" s="82"/>
      <c r="FU239" s="82"/>
      <c r="FV239" s="82"/>
      <c r="FW239" s="82"/>
      <c r="FX239" s="82"/>
      <c r="FY239" s="82"/>
      <c r="FZ239" s="82"/>
      <c r="GA239" s="82"/>
      <c r="GB239" s="82"/>
      <c r="GC239" s="82"/>
      <c r="GD239" s="82"/>
      <c r="GE239" s="82"/>
      <c r="GF239" s="82"/>
      <c r="GH239" s="82"/>
      <c r="GI239" s="82"/>
      <c r="GJ239" s="82"/>
      <c r="GK239" s="82"/>
      <c r="GL239" s="82"/>
      <c r="GM239" s="82"/>
      <c r="GN239" s="82"/>
      <c r="GO239" s="82"/>
      <c r="GP239" s="82"/>
      <c r="GQ239" s="82"/>
      <c r="GR239" s="82"/>
      <c r="GS239" s="82"/>
      <c r="GT239" s="82"/>
      <c r="GU239" s="82"/>
      <c r="GV239" s="82"/>
      <c r="GW239" s="82"/>
      <c r="GX239" s="82"/>
      <c r="GY239" s="82"/>
      <c r="GZ239" s="82"/>
      <c r="HA239" s="82"/>
      <c r="HB239" s="82"/>
      <c r="HC239" s="82"/>
      <c r="HD239" s="82"/>
      <c r="HE239" s="82"/>
      <c r="HF239" s="84"/>
      <c r="HG239" s="82"/>
      <c r="HH239" s="84"/>
      <c r="HI239" s="82"/>
      <c r="HJ239" s="82"/>
      <c r="HK239" s="82"/>
      <c r="HL239" s="82"/>
      <c r="HM239" s="82"/>
      <c r="HN239" s="82"/>
      <c r="HO239" s="82"/>
      <c r="HP239" s="82"/>
      <c r="HQ239" s="82"/>
      <c r="HR239" s="82"/>
      <c r="HS239" s="82"/>
      <c r="HT239" s="82"/>
      <c r="HU239" s="82"/>
      <c r="HV239" s="82"/>
      <c r="HW239" s="82"/>
      <c r="HX239" s="82"/>
      <c r="HY239" s="82"/>
      <c r="HZ239" s="82"/>
      <c r="IA239" s="82"/>
      <c r="IB239" s="82"/>
      <c r="IC239" s="82"/>
      <c r="ID239" s="82"/>
      <c r="IE239" s="82"/>
      <c r="IF239" s="82"/>
      <c r="IG239" s="82"/>
      <c r="IH239" s="82"/>
      <c r="II239" s="82"/>
      <c r="IJ239" s="82"/>
      <c r="IK239" s="82"/>
      <c r="IL239" s="82"/>
      <c r="IM239" s="82"/>
      <c r="IN239" s="82"/>
      <c r="IO239" s="82"/>
      <c r="IP239" s="82"/>
      <c r="IQ239" s="82"/>
      <c r="IR239" s="82"/>
      <c r="IS239" s="82"/>
      <c r="IT239" s="82"/>
      <c r="IU239" s="82"/>
      <c r="IV239" s="82"/>
      <c r="IW239" s="82"/>
    </row>
  </sheetData>
  <mergeCells count="2">
    <mergeCell ref="R4:S4"/>
    <mergeCell ref="R149:S149"/>
  </mergeCells>
  <printOptions headings="false" gridLines="true" gridLinesSet="true" horizontalCentered="false" verticalCentered="false"/>
  <pageMargins left="0" right="0" top="0" bottom="0.5" header="0.511811023622047" footer="0"/>
  <pageSetup paperSize="5" scale="100" fitToWidth="18" fitToHeight="1" pageOrder="overThenDown" orientation="portrait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2000-01-29T17:12:21Z</cp:lastPrinted>
  <cp:revision>0</cp:revision>
  <dc:subject/>
  <dc:title/>
</cp:coreProperties>
</file>