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AP MODEL" sheetId="1" state="visible" r:id="rId3"/>
    <sheet name="$CND OPTIONS" sheetId="2" state="visible" r:id="rId4"/>
    <sheet name="$US OPTIONS" sheetId="3" state="visible" r:id="rId5"/>
    <sheet name="SWAPTIONS" sheetId="4" state="visible" r:id="rId6"/>
    <sheet name="MIDS DATA" sheetId="5" state="visible" r:id="rId7"/>
    <sheet name="POS" sheetId="6" state="visible" r:id="rId8"/>
  </sheets>
  <externalReferences>
    <externalReference r:id="rId9"/>
  </externalReferences>
  <definedNames>
    <definedName function="false" hidden="false" localSheetId="1" name="_xlnm.Print_Area" vbProcedure="false">'$CND OPTIONS'!$1:$65536</definedName>
    <definedName function="false" hidden="false" localSheetId="0" name="_xlnm.Print_Area" vbProcedure="false">'SWAP MODEL'!$AL$1</definedName>
    <definedName function="false" hidden="false" localSheetId="3" name="spot" vbProcedure="false">[1]SWAPTION!$AT$40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7" authorId="0">
      <text>
        <r>
          <rPr>
            <sz val="8"/>
            <color rgb="FF000000"/>
            <rFont val="Tahoma"/>
            <family val="0"/>
          </rPr>
          <t xml:space="preserve">PUT IN SPREADS AS THEY APPEAR ON TELERATE
CURRENCY STRENGTHENS THE FARTHER OUT YOU GO !
NEGATIVE SPREADS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72</xdr:colOff>
                <xdr:row>7</xdr:row>
                <xdr:rowOff>4</xdr:rowOff>
              </xdr:from>
              <xdr:to>
                <xdr:col>28</xdr:col>
                <xdr:colOff>22</xdr:colOff>
                <xdr:row>10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<sst xmlns="http://schemas.openxmlformats.org/spreadsheetml/2006/main" count="283" uniqueCount="201">
  <si>
    <t xml:space="preserve">M</t>
  </si>
  <si>
    <t xml:space="preserve">SPOT</t>
  </si>
  <si>
    <t xml:space="preserve">Y</t>
  </si>
  <si>
    <t xml:space="preserve">VOLUME UNITS / DAY</t>
  </si>
  <si>
    <t xml:space="preserve">DAYS PER MONTH</t>
  </si>
  <si>
    <r>
      <rPr>
        <b val="true"/>
        <sz val="14"/>
        <color rgb="FF000080"/>
        <rFont val="Arial"/>
        <family val="2"/>
      </rPr>
      <t xml:space="preserve">AECO
</t>
    </r>
    <r>
      <rPr>
        <b val="true"/>
        <sz val="10"/>
        <color rgb="FF000080"/>
        <rFont val="Arial"/>
        <family val="2"/>
      </rPr>
      <t xml:space="preserve">($C/GJ)</t>
    </r>
  </si>
  <si>
    <t xml:space="preserve">PV REVENUE</t>
  </si>
  <si>
    <t xml:space="preserve">PV VOLUME</t>
  </si>
  <si>
    <r>
      <rPr>
        <b val="true"/>
        <sz val="14"/>
        <color rgb="FF000000"/>
        <rFont val="Arial"/>
        <family val="2"/>
      </rPr>
      <t xml:space="preserve">AECO BASIS
</t>
    </r>
    <r>
      <rPr>
        <b val="true"/>
        <sz val="10"/>
        <color rgb="FF000000"/>
        <rFont val="Arial"/>
        <family val="2"/>
      </rPr>
      <t xml:space="preserve">(US/MM)</t>
    </r>
  </si>
  <si>
    <r>
      <rPr>
        <b val="true"/>
        <sz val="14"/>
        <color rgb="FF000000"/>
        <rFont val="Arial"/>
        <family val="2"/>
      </rPr>
      <t xml:space="preserve">AECO 
</t>
    </r>
    <r>
      <rPr>
        <b val="true"/>
        <sz val="10"/>
        <color rgb="FF000000"/>
        <rFont val="Arial"/>
        <family val="2"/>
      </rPr>
      <t xml:space="preserve">(US/MM)</t>
    </r>
  </si>
  <si>
    <r>
      <rPr>
        <b val="true"/>
        <sz val="14"/>
        <color rgb="FF000080"/>
        <rFont val="Arial"/>
        <family val="2"/>
      </rPr>
      <t xml:space="preserve">NYMEX
</t>
    </r>
    <r>
      <rPr>
        <b val="true"/>
        <sz val="10"/>
        <color rgb="FF000080"/>
        <rFont val="Arial"/>
        <family val="2"/>
      </rPr>
      <t xml:space="preserve">(US/MM)</t>
    </r>
  </si>
  <si>
    <t xml:space="preserve">FX</t>
  </si>
  <si>
    <t xml:space="preserve">FX AVG</t>
  </si>
  <si>
    <t xml:space="preserve">AECO
BASIS</t>
  </si>
  <si>
    <t xml:space="preserve">CND 
Interest 
Rate</t>
  </si>
  <si>
    <t xml:space="preserve">CDN 
Discount Factor</t>
  </si>
  <si>
    <t xml:space="preserve">US Interest Rate</t>
  </si>
  <si>
    <t xml:space="preserve">US Discount Factor</t>
  </si>
  <si>
    <t xml:space="preserve">FX Mids</t>
  </si>
  <si>
    <t xml:space="preserve">Aeco
Mids</t>
  </si>
  <si>
    <t xml:space="preserve">Settle</t>
  </si>
  <si>
    <t xml:space="preserve">Change</t>
  </si>
  <si>
    <t xml:space="preserve">INPUT</t>
  </si>
  <si>
    <t xml:space="preserve">MIDS</t>
  </si>
  <si>
    <t xml:space="preserve">Strike Price</t>
  </si>
  <si>
    <t xml:space="preserve">Start Date</t>
  </si>
  <si>
    <t xml:space="preserve">End Date</t>
  </si>
  <si>
    <t xml:space="preserve">Volatility</t>
  </si>
  <si>
    <t xml:space="preserve">Today's Date</t>
  </si>
  <si>
    <t xml:space="preserve">Volume</t>
  </si>
  <si>
    <t xml:space="preserve">CALL </t>
  </si>
  <si>
    <t xml:space="preserve">PUT</t>
  </si>
  <si>
    <t xml:space="preserve">Revenue</t>
  </si>
  <si>
    <t xml:space="preserve">STRADDLE</t>
  </si>
  <si>
    <t xml:space="preserve">DATE</t>
  </si>
  <si>
    <t xml:space="preserve">DAYS/
MONTH</t>
  </si>
  <si>
    <t xml:space="preserve">STRIKE PRICE</t>
  </si>
  <si>
    <t xml:space="preserve">UNDERLYING 
GAS PRICE</t>
  </si>
  <si>
    <t xml:space="preserve">(r)</t>
  </si>
  <si>
    <t xml:space="preserve">DF</t>
  </si>
  <si>
    <t xml:space="preserve">TIME 
(t)</t>
  </si>
  <si>
    <t xml:space="preserve">ANNUAL VOL.(V)</t>
  </si>
  <si>
    <t xml:space="preserve">h</t>
  </si>
  <si>
    <t xml:space="preserve">h-(v(t)^(1/2))</t>
  </si>
  <si>
    <t xml:space="preserve">(v(t)^1/2)-h</t>
  </si>
  <si>
    <t xml:space="preserve">N(h)</t>
  </si>
  <si>
    <t xml:space="preserve">N(-h)</t>
  </si>
  <si>
    <t xml:space="preserve">N(h-(v(t)^(1/2))</t>
  </si>
  <si>
    <t xml:space="preserve">N((v(t)^1/2)-h)</t>
  </si>
  <si>
    <t xml:space="preserve">C</t>
  </si>
  <si>
    <t xml:space="preserve">P</t>
  </si>
  <si>
    <t xml:space="preserve">VOLUME</t>
  </si>
  <si>
    <t xml:space="preserve">CALL REVENUE</t>
  </si>
  <si>
    <t xml:space="preserve">PUT REVENUE</t>
  </si>
  <si>
    <t xml:space="preserve">TOTAL VOLUME</t>
  </si>
  <si>
    <t xml:space="preserve">DAYS</t>
  </si>
  <si>
    <t xml:space="preserve">Call Delta</t>
  </si>
  <si>
    <t xml:space="preserve">Put Delta</t>
  </si>
  <si>
    <t xml:space="preserve">Call/Put Gamma</t>
  </si>
  <si>
    <t xml:space="preserve">Call Theta</t>
  </si>
  <si>
    <t xml:space="preserve">Put Theta</t>
  </si>
  <si>
    <t xml:space="preserve">Call/Put Vega</t>
  </si>
  <si>
    <t xml:space="preserve">Call Rho</t>
  </si>
  <si>
    <t xml:space="preserve">Put Rho</t>
  </si>
  <si>
    <t xml:space="preserve">  </t>
  </si>
  <si>
    <t xml:space="preserve">Annual Volatility</t>
  </si>
  <si>
    <t xml:space="preserve">DAYS/MONTH</t>
  </si>
  <si>
    <t xml:space="preserve">STRIKE PRICE
(E)</t>
  </si>
  <si>
    <t xml:space="preserve">UNDERLYING 
GAS PRICE
(U)</t>
  </si>
  <si>
    <t xml:space="preserve">RISK FREE RATE
(r)</t>
  </si>
  <si>
    <t xml:space="preserve">DISCOUNT
FACTOR</t>
  </si>
  <si>
    <t xml:space="preserve">TIME TO MATURITY IN YEARS
(t)</t>
  </si>
  <si>
    <t xml:space="preserve">ANNUAL VOLATILITY 
(V)</t>
  </si>
  <si>
    <t xml:space="preserve">SWAPTION MODEL</t>
  </si>
  <si>
    <t xml:space="preserve">INPUTS</t>
  </si>
  <si>
    <t xml:space="preserve">OUTPUTS</t>
  </si>
  <si>
    <t xml:space="preserve">STRIKE </t>
  </si>
  <si>
    <t xml:space="preserve">CALL</t>
  </si>
  <si>
    <t xml:space="preserve">CALL DELTA</t>
  </si>
  <si>
    <t xml:space="preserve">SWAP MID</t>
  </si>
  <si>
    <t xml:space="preserve">Premium</t>
  </si>
  <si>
    <t xml:space="preserve">VOLATILITY</t>
  </si>
  <si>
    <t xml:space="preserve">PV Value</t>
  </si>
  <si>
    <t xml:space="preserve">EXP. DATE</t>
  </si>
  <si>
    <t xml:space="preserve">USD=1, CND=0</t>
  </si>
  <si>
    <t xml:space="preserve">PUT DELTA</t>
  </si>
  <si>
    <t xml:space="preserve">Swap Start</t>
  </si>
  <si>
    <t xml:space="preserve">Swap End</t>
  </si>
  <si>
    <t xml:space="preserve">TIME TO MAT.</t>
  </si>
  <si>
    <t xml:space="preserve">TODAY</t>
  </si>
  <si>
    <t xml:space="preserve">CND R</t>
  </si>
  <si>
    <t xml:space="preserve">CDN DF</t>
  </si>
  <si>
    <t xml:space="preserve">USD R</t>
  </si>
  <si>
    <t xml:space="preserve">USD DF</t>
  </si>
  <si>
    <t xml:space="preserve">VOLUME </t>
  </si>
  <si>
    <t xml:space="preserve">TOGGLE</t>
  </si>
  <si>
    <t xml:space="preserve">SUM PV VOL</t>
  </si>
  <si>
    <t xml:space="preserve">CALL SWAPTION</t>
  </si>
  <si>
    <t xml:space="preserve">PUT SWAPTION</t>
  </si>
  <si>
    <t xml:space="preserve">d1</t>
  </si>
  <si>
    <t xml:space="preserve">d2</t>
  </si>
  <si>
    <t xml:space="preserve">Nd1</t>
  </si>
  <si>
    <t xml:space="preserve">Nd2</t>
  </si>
  <si>
    <t xml:space="preserve">N(-d1)</t>
  </si>
  <si>
    <t xml:space="preserve">N(-d2)</t>
  </si>
  <si>
    <t xml:space="preserve">TIME YRS</t>
  </si>
  <si>
    <t xml:space="preserve">R</t>
  </si>
  <si>
    <t xml:space="preserve">CD%</t>
  </si>
  <si>
    <t xml:space="preserve">CND DF</t>
  </si>
  <si>
    <t xml:space="preserve">US%</t>
  </si>
  <si>
    <t xml:space="preserve">US DF</t>
  </si>
  <si>
    <t xml:space="preserve">AECO MIDS 
(C/GJ)</t>
  </si>
  <si>
    <t xml:space="preserve">AECO FIXED 
(US/MM)</t>
  </si>
  <si>
    <t xml:space="preserve">AECO BASIS 
(US/MM)</t>
  </si>
  <si>
    <t xml:space="preserve">AECO
VOLATILITY</t>
  </si>
  <si>
    <t xml:space="preserve">NYMEX 
MIDS</t>
  </si>
  <si>
    <t xml:space="preserve">SUMAS 
PRICE</t>
  </si>
  <si>
    <t xml:space="preserve">ROCKIES
PRICE</t>
  </si>
  <si>
    <t xml:space="preserve">SUMAS 
BASIS</t>
  </si>
  <si>
    <t xml:space="preserve">ROCKIES
BASIS</t>
  </si>
  <si>
    <t xml:space="preserve">MALIN
BASIS</t>
  </si>
  <si>
    <t xml:space="preserve">SAN JUAN
BASIS</t>
  </si>
  <si>
    <t xml:space="preserve">ROCKIES</t>
  </si>
  <si>
    <t xml:space="preserve">Total Value of Deals VERSUS CURVES</t>
  </si>
  <si>
    <t xml:space="preserve">Annuity to Blue Range</t>
  </si>
  <si>
    <t xml:space="preserve">Patterson Origination</t>
  </si>
  <si>
    <t xml:space="preserve">Sumas Fixed Price Hedge</t>
  </si>
  <si>
    <t xml:space="preserve">This page should automatically roll, watch if you add a curve to the Input Sheet</t>
  </si>
  <si>
    <t xml:space="preserve">GREEN ARE VLOOKUPS</t>
  </si>
  <si>
    <t xml:space="preserve">Wntr 99</t>
  </si>
  <si>
    <t xml:space="preserve">Aeco Physical Spread</t>
  </si>
  <si>
    <t xml:space="preserve">DON'T CHANGE THE CURVE NAMES</t>
  </si>
  <si>
    <t xml:space="preserve">Summ 00</t>
  </si>
  <si>
    <t xml:space="preserve">Prompt  Index</t>
  </si>
  <si>
    <t xml:space="preserve">CHANGE TO WHEN MONTH ROLLS</t>
  </si>
  <si>
    <t xml:space="preserve">Phys Vol Spread</t>
  </si>
  <si>
    <t xml:space="preserve">BASIS CURVES</t>
  </si>
  <si>
    <t xml:space="preserve">Summer Sumas</t>
  </si>
  <si>
    <t xml:space="preserve">Winter 00</t>
  </si>
  <si>
    <t xml:space="preserve">Winter Average</t>
  </si>
  <si>
    <t xml:space="preserve">PRICE</t>
  </si>
  <si>
    <t xml:space="preserve">Apr Oct</t>
  </si>
  <si>
    <t xml:space="preserve">Thereafter</t>
  </si>
  <si>
    <t xml:space="preserve">Summer Average</t>
  </si>
  <si>
    <t xml:space="preserve">Date</t>
  </si>
  <si>
    <t xml:space="preserve">Nymex</t>
  </si>
  <si>
    <t xml:space="preserve">AecoB</t>
  </si>
  <si>
    <t xml:space="preserve">EmpressB</t>
  </si>
  <si>
    <t xml:space="preserve">Station2B</t>
  </si>
  <si>
    <t xml:space="preserve">DawnB</t>
  </si>
  <si>
    <t xml:space="preserve">ParkwayB</t>
  </si>
  <si>
    <t xml:space="preserve">NiagaraB</t>
  </si>
  <si>
    <t xml:space="preserve">WaddB</t>
  </si>
  <si>
    <t xml:space="preserve">  ChicagoB</t>
  </si>
  <si>
    <t xml:space="preserve">MichiganB</t>
  </si>
  <si>
    <t xml:space="preserve">   TZ6B</t>
  </si>
  <si>
    <t xml:space="preserve">  RockiesB</t>
  </si>
  <si>
    <t xml:space="preserve">SocalB</t>
  </si>
  <si>
    <t xml:space="preserve">  MalinB</t>
  </si>
  <si>
    <t xml:space="preserve">  SumasB</t>
  </si>
  <si>
    <t xml:space="preserve">Aeco Vol</t>
  </si>
  <si>
    <t xml:space="preserve">Aeco Phys Vol</t>
  </si>
  <si>
    <t xml:space="preserve">SumasVol</t>
  </si>
  <si>
    <t xml:space="preserve">Omnicron 1</t>
  </si>
  <si>
    <t xml:space="preserve">Nymex Vol</t>
  </si>
  <si>
    <t xml:space="preserve">AecoUS</t>
  </si>
  <si>
    <t xml:space="preserve">EmpressUS</t>
  </si>
  <si>
    <t xml:space="preserve">Stn2 US</t>
  </si>
  <si>
    <t xml:space="preserve">ETransport</t>
  </si>
  <si>
    <t xml:space="preserve">STNTransport</t>
  </si>
  <si>
    <t xml:space="preserve">Aeco </t>
  </si>
  <si>
    <t xml:space="preserve">Empress</t>
  </si>
  <si>
    <t xml:space="preserve">Station2</t>
  </si>
  <si>
    <t xml:space="preserve">  Sumas</t>
  </si>
  <si>
    <t xml:space="preserve">  Rockies</t>
  </si>
  <si>
    <t xml:space="preserve">  Malin</t>
  </si>
  <si>
    <t xml:space="preserve">San Juan</t>
  </si>
  <si>
    <t xml:space="preserve">CD %</t>
  </si>
  <si>
    <t xml:space="preserve">US %</t>
  </si>
  <si>
    <t xml:space="preserve">CD DF</t>
  </si>
  <si>
    <t xml:space="preserve">Consumers</t>
  </si>
  <si>
    <t xml:space="preserve">Aeco/Emp</t>
  </si>
  <si>
    <t xml:space="preserve">Adj.FX</t>
  </si>
  <si>
    <t xml:space="preserve">Basis</t>
  </si>
  <si>
    <t xml:space="preserve">Winter 99/00</t>
  </si>
  <si>
    <t xml:space="preserve">Tolls</t>
  </si>
  <si>
    <t xml:space="preserve">Aeco</t>
  </si>
  <si>
    <t xml:space="preserve">Summer 00 -</t>
  </si>
  <si>
    <t xml:space="preserve">due to FX</t>
  </si>
  <si>
    <t xml:space="preserve">Nov 99</t>
  </si>
  <si>
    <t xml:space="preserve">Sum</t>
  </si>
  <si>
    <t xml:space="preserve">Nov 00</t>
  </si>
  <si>
    <t xml:space="preserve">Wtr</t>
  </si>
  <si>
    <t xml:space="preserve">Nov 01</t>
  </si>
  <si>
    <t xml:space="preserve">Nov 02</t>
  </si>
  <si>
    <t xml:space="preserve">Nov 03</t>
  </si>
  <si>
    <t xml:space="preserve">Nov 04</t>
  </si>
  <si>
    <t xml:space="preserve">Nov 05</t>
  </si>
  <si>
    <t xml:space="preserve">Nov 06</t>
  </si>
  <si>
    <t xml:space="preserve">Nov 07</t>
  </si>
  <si>
    <t xml:space="preserve">Nov 08</t>
  </si>
</sst>
</file>

<file path=xl/styles.xml><?xml version="1.0" encoding="utf-8"?>
<styleSheet xmlns="http://schemas.openxmlformats.org/spreadsheetml/2006/main">
  <numFmts count="39">
    <numFmt numFmtId="164" formatCode="General"/>
    <numFmt numFmtId="165" formatCode="[$-409]mmm\-yy"/>
    <numFmt numFmtId="166" formatCode="[$-409]d\-mmm\-yy"/>
    <numFmt numFmtId="167" formatCode="0.000"/>
    <numFmt numFmtId="168" formatCode="0.0000"/>
    <numFmt numFmtId="169" formatCode="0.00"/>
    <numFmt numFmtId="170" formatCode="0_);\(0\)"/>
    <numFmt numFmtId="171" formatCode="0"/>
    <numFmt numFmtId="172" formatCode="0.000_);\(0.000\)"/>
    <numFmt numFmtId="173" formatCode="0.000_);[RED]\(0.000\)"/>
    <numFmt numFmtId="174" formatCode="0%"/>
    <numFmt numFmtId="175" formatCode="0.000%"/>
    <numFmt numFmtId="176" formatCode="_(\$* #,##0.00_);_(\$* \(#,##0.00\);_(\$* \-??_);_(@_)"/>
    <numFmt numFmtId="177" formatCode="_(\$* #,##0_);_(\$* \(#,##0\);_(\$* \-??_);_(@_)"/>
    <numFmt numFmtId="178" formatCode="0.0"/>
    <numFmt numFmtId="179" formatCode="0.000000"/>
    <numFmt numFmtId="180" formatCode="0.0000_);[RED]\(0.0000\)"/>
    <numFmt numFmtId="181" formatCode="0.00000"/>
    <numFmt numFmtId="182" formatCode="0.00%"/>
    <numFmt numFmtId="183" formatCode="0.0%"/>
    <numFmt numFmtId="184" formatCode="0.0000_)"/>
    <numFmt numFmtId="185" formatCode="_(\$* #,##0.000_);_(\$* \(#,##0.000\);_(\$* \-??_);_(@_)"/>
    <numFmt numFmtId="186" formatCode="_(\$* #,##0.0000_);_(\$* \(#,##0.0000\);_(\$* \-??_);_(@_)"/>
    <numFmt numFmtId="187" formatCode="[$-409]m/d/yyyy"/>
    <numFmt numFmtId="188" formatCode="_(* #,##0.00_);_(* \(#,##0.00\);_(* \-??_);_(@_)"/>
    <numFmt numFmtId="189" formatCode="#,##0.000_);[RED]\(#,##0.000\)"/>
    <numFmt numFmtId="190" formatCode="dd\-mmm_)"/>
    <numFmt numFmtId="191" formatCode="0.000_)"/>
    <numFmt numFmtId="192" formatCode="0.00000000_)"/>
    <numFmt numFmtId="193" formatCode="#,##0.0000_);\(#,##0.0000\)"/>
    <numFmt numFmtId="194" formatCode="\$#,##0_);&quot;($&quot;#,##0\)"/>
    <numFmt numFmtId="195" formatCode="\$#,##0.000_);&quot;($&quot;#,##0.000\)"/>
    <numFmt numFmtId="196" formatCode="[$-409]#,##0_);\(#,##0\)"/>
    <numFmt numFmtId="197" formatCode="0.00_)"/>
    <numFmt numFmtId="198" formatCode="mmm\-yy_)"/>
    <numFmt numFmtId="199" formatCode="#,##0.0000"/>
    <numFmt numFmtId="200" formatCode="0.000000000_)"/>
    <numFmt numFmtId="201" formatCode="0.0_)"/>
    <numFmt numFmtId="202" formatCode="_(* #,##0.000_);_(* \(#,##0.000\);_(* \-??_);_(@_)"/>
  </numFmts>
  <fonts count="8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Arial"/>
      <family val="0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4"/>
      <color rgb="FF000080"/>
      <name val="Arial"/>
      <family val="2"/>
    </font>
    <font>
      <sz val="12"/>
      <color rgb="FF000000"/>
      <name val="Arial"/>
      <family val="0"/>
    </font>
    <font>
      <b val="true"/>
      <sz val="12"/>
      <color rgb="FF000000"/>
      <name val="Arial"/>
      <family val="2"/>
    </font>
    <font>
      <b val="true"/>
      <sz val="14"/>
      <color rgb="FFFFFFFF"/>
      <name val="Arial"/>
      <family val="2"/>
    </font>
    <font>
      <b val="true"/>
      <sz val="14"/>
      <color rgb="FFFFFF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000080"/>
      <name val="Arial"/>
      <family val="2"/>
    </font>
    <font>
      <b val="true"/>
      <i val="true"/>
      <sz val="12"/>
      <color rgb="FF000000"/>
      <name val="Arial"/>
      <family val="2"/>
    </font>
    <font>
      <sz val="14"/>
      <color rgb="FF000000"/>
      <name val="Arial"/>
      <family val="0"/>
    </font>
    <font>
      <b val="true"/>
      <sz val="12"/>
      <color rgb="FF000000"/>
      <name val="Arial"/>
      <family val="0"/>
    </font>
    <font>
      <b val="true"/>
      <i val="true"/>
      <sz val="10"/>
      <color rgb="FF000000"/>
      <name val="Arial"/>
      <family val="2"/>
    </font>
    <font>
      <b val="true"/>
      <sz val="10"/>
      <color rgb="FF0000FF"/>
      <name val="Arial"/>
      <family val="0"/>
    </font>
    <font>
      <b val="true"/>
      <sz val="11"/>
      <color rgb="FF000000"/>
      <name val="Arial"/>
      <family val="2"/>
    </font>
    <font>
      <b val="true"/>
      <i val="true"/>
      <sz val="10"/>
      <color rgb="FF800080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0"/>
    </font>
    <font>
      <sz val="11"/>
      <color rgb="FF000000"/>
      <name val="Arial"/>
      <family val="2"/>
    </font>
    <font>
      <b val="true"/>
      <sz val="11"/>
      <color rgb="FF000080"/>
      <name val="Arial"/>
      <family val="2"/>
    </font>
    <font>
      <sz val="11"/>
      <color rgb="FF000000"/>
      <name val="Arial"/>
      <family val="0"/>
    </font>
    <font>
      <b val="true"/>
      <sz val="9"/>
      <color rgb="FF00000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0000"/>
      <name val="Arial"/>
      <family val="2"/>
    </font>
    <font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0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0"/>
    </font>
    <font>
      <b val="true"/>
      <sz val="10"/>
      <color rgb="FFC0C0C0"/>
      <name val="Times New Roman"/>
      <family val="0"/>
    </font>
    <font>
      <b val="true"/>
      <sz val="10"/>
      <color rgb="FF000080"/>
      <name val="Times New Roman"/>
      <family val="1"/>
    </font>
    <font>
      <b val="true"/>
      <sz val="10"/>
      <color rgb="FF000080"/>
      <name val="Times New Roman"/>
      <family val="0"/>
    </font>
    <font>
      <b val="true"/>
      <sz val="10"/>
      <color rgb="FFFF0000"/>
      <name val="Times New Roman"/>
      <family val="0"/>
    </font>
    <font>
      <b val="true"/>
      <sz val="10"/>
      <color rgb="FFFF0000"/>
      <name val="Arial"/>
      <family val="0"/>
    </font>
    <font>
      <b val="true"/>
      <sz val="10"/>
      <color rgb="FF0000FF"/>
      <name val="Times New Roman"/>
      <family val="0"/>
    </font>
    <font>
      <b val="true"/>
      <sz val="10"/>
      <color rgb="FF000000"/>
      <name val="Times New Roman"/>
      <family val="0"/>
    </font>
    <font>
      <b val="true"/>
      <sz val="10"/>
      <color rgb="FF008000"/>
      <name val="Times New Roman"/>
      <family val="1"/>
    </font>
    <font>
      <b val="true"/>
      <sz val="10"/>
      <color rgb="FF3333CC"/>
      <name val="Times New Roman"/>
      <family val="1"/>
    </font>
    <font>
      <sz val="10"/>
      <color rgb="FF0000FF"/>
      <name val="Times New Roman"/>
      <family val="0"/>
    </font>
    <font>
      <b val="true"/>
      <sz val="14"/>
      <name val="Times New Roman"/>
      <family val="1"/>
    </font>
    <font>
      <sz val="10"/>
      <color rgb="FFC0C0C0"/>
      <name val="Times New Roman"/>
      <family val="1"/>
    </font>
    <font>
      <b val="true"/>
      <sz val="10"/>
      <color rgb="FF339933"/>
      <name val="Times New Roman"/>
      <family val="1"/>
    </font>
    <font>
      <b val="true"/>
      <sz val="20"/>
      <name val="Times New Roman"/>
      <family val="1"/>
    </font>
    <font>
      <b val="true"/>
      <sz val="16"/>
      <color rgb="FF000000"/>
      <name val="Times New Roman"/>
      <family val="1"/>
    </font>
    <font>
      <b val="true"/>
      <i val="true"/>
      <sz val="10"/>
      <color rgb="FF000000"/>
      <name val="Times New Roman"/>
      <family val="0"/>
    </font>
    <font>
      <b val="true"/>
      <i val="true"/>
      <sz val="10"/>
      <color rgb="FFFF00FF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u val="single"/>
      <sz val="10"/>
      <color rgb="FF0000FF"/>
      <name val="Times New Roman"/>
      <family val="1"/>
    </font>
    <font>
      <sz val="10"/>
      <color rgb="FFFF00FF"/>
      <name val="Times New Roman"/>
      <family val="1"/>
    </font>
    <font>
      <sz val="10"/>
      <color rgb="FFFF000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8000"/>
      <name val="Times New Roman"/>
      <family val="0"/>
    </font>
    <font>
      <sz val="10"/>
      <color rgb="FF008000"/>
      <name val="Times New Roman"/>
      <family val="1"/>
    </font>
    <font>
      <b val="true"/>
      <sz val="10"/>
      <color rgb="FFFF00FF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FF00FF"/>
      <name val="Times New Roman"/>
      <family val="1"/>
    </font>
    <font>
      <b val="true"/>
      <sz val="10"/>
      <color rgb="FF00FFFF"/>
      <name val="Times New Roman"/>
      <family val="1"/>
    </font>
    <font>
      <b val="true"/>
      <sz val="10"/>
      <color rgb="FF336666"/>
      <name val="Times New Roman"/>
      <family val="1"/>
    </font>
    <font>
      <b val="true"/>
      <sz val="10"/>
      <color rgb="FF800080"/>
      <name val="Times New Roman"/>
      <family val="1"/>
    </font>
    <font>
      <sz val="10"/>
      <color rgb="FF3333CC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3E3E3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99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1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5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3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4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7" fontId="2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3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1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5" borderId="2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2" fillId="5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5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5" borderId="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3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5" borderId="1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5" fillId="5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5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5" borderId="1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7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2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5" borderId="1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8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9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50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5" borderId="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1" fillId="5" borderId="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5" borderId="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2" fillId="5" borderId="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6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" borderId="2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2" fillId="2" borderId="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8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2" borderId="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2" fillId="2" borderId="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8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2" fillId="2" borderId="3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2" borderId="6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2" fillId="2" borderId="7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2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5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2" fillId="2" borderId="0" xfId="2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8" fontId="42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2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2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2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2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2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2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2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3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3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3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3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3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3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3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53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3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0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0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0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0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50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2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54" fillId="2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2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2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2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5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6" fillId="5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2" fillId="5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1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8" fillId="5" borderId="1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5" borderId="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2" fillId="2" borderId="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6" fillId="2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2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2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7" fillId="2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4" fillId="2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8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9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5" borderId="1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2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" borderId="18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1" fillId="2" borderId="19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0" fillId="2" borderId="19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" borderId="2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1" fillId="2" borderId="2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1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51" fillId="2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1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1" fillId="2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1" fillId="2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8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1" fillId="2" borderId="2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" borderId="22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1" fillId="2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61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1" fillId="2" borderId="2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1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2" fillId="2" borderId="2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2" borderId="2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0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2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1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2" borderId="12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4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51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1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23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6" fillId="0" borderId="0" xfId="23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3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2" fillId="5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2" fillId="5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2" fillId="5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2" fillId="5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53" fillId="5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62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2" fillId="5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3" fillId="5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5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2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3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3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6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7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0" fillId="6" borderId="1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9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0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6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3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68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8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9" fillId="6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71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4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6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4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5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22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64" fontId="64" fillId="0" borderId="0" xfId="22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74" fontId="64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6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64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6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91" fontId="5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1" fontId="7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4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4" fontId="64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96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7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7" fontId="6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7" fillId="0" borderId="1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94" fontId="6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8" fontId="64" fillId="0" borderId="1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4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9" fontId="64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4" fillId="0" borderId="1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1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1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1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4" fillId="0" borderId="1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4" fillId="0" borderId="1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1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4" fillId="0" borderId="1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1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1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1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4" fillId="0" borderId="1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4" fillId="0" borderId="1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64" fillId="0" borderId="1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1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4" fillId="0" borderId="18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1" fontId="64" fillId="0" borderId="1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64" fillId="0" borderId="1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73" fillId="0" borderId="1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73" fillId="0" borderId="1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1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8" fontId="64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73" fillId="0" borderId="1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4" fillId="0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9" fontId="6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3" fillId="0" borderId="2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3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73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2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2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3" fillId="0" borderId="2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3" fillId="0" borderId="2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73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3" fillId="0" borderId="20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1" fontId="6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64" fillId="0" borderId="2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73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7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73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73" fillId="0" borderId="2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9" fontId="7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3" fillId="0" borderId="2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3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7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73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73" fillId="0" borderId="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73" fillId="0" borderId="2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3" fillId="0" borderId="2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3" fillId="0" borderId="2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3" fillId="0" borderId="2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73" fillId="0" borderId="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73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3" fillId="0" borderId="2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73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7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3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7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1" fontId="7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4" fontId="7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7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64" fillId="0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4" fontId="64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0" fontId="64" fillId="6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72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3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71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71" fillId="0" borderId="1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1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1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1" fillId="0" borderId="2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74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9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71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9" fillId="0" borderId="2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9" fillId="0" borderId="2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0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2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71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3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70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64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67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5" fillId="0" borderId="2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48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4" fillId="0" borderId="2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43" fillId="0" borderId="2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76" fillId="0" borderId="2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53" fillId="0" borderId="2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8" fontId="62" fillId="0" borderId="2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7" fillId="0" borderId="2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78" fillId="0" borderId="2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9" fontId="53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4" fillId="0" borderId="2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9" fontId="7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64" fillId="0" borderId="2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71" fillId="0" borderId="1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7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64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1" fillId="0" borderId="2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1" fillId="0" borderId="1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1" fillId="0" borderId="2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72" fillId="0" borderId="14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64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71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4" fillId="0" borderId="1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2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9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9" fillId="0" borderId="2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64" fillId="0" borderId="22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64" fillId="0" borderId="2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64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64" fillId="0" borderId="2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71" fillId="0" borderId="2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71" fillId="0" borderId="1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4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6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2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8" fontId="6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2" fontId="6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rude Oil Swap Model" xfId="20"/>
    <cellStyle name="Normal_m1" xfId="21"/>
    <cellStyle name="Normal_m1_1" xfId="22"/>
    <cellStyle name="Normal_MIDS DATA" xfId="23"/>
    <cellStyle name="Normal_NYMEX GAS MODEL" xfId="24"/>
    <cellStyle name="Normal_OPTION MODEL" xfId="25"/>
    <cellStyle name="Normal_Storey's MIDS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40680</xdr:colOff>
          <xdr:row>1</xdr:row>
          <xdr:rowOff>28440</xdr:rowOff>
        </xdr:from>
        <xdr:to>
          <xdr:col>2</xdr:col>
          <xdr:colOff>584640</xdr:colOff>
          <xdr:row>2</xdr:row>
          <xdr:rowOff>38160</xdr:rowOff>
        </xdr:to>
        <xdr:sp>
          <xdr:nvSpPr>
            <xdr:cNvPr id="1001" name="Button 1" descr="Setu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Setup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80280</xdr:colOff>
          <xdr:row>1</xdr:row>
          <xdr:rowOff>28440</xdr:rowOff>
        </xdr:from>
        <xdr:to>
          <xdr:col>6</xdr:col>
          <xdr:colOff>41040</xdr:colOff>
          <xdr:row>2</xdr:row>
          <xdr:rowOff>38160</xdr:rowOff>
        </xdr:to>
        <xdr:sp>
          <xdr:nvSpPr>
            <xdr:cNvPr id="1002" name="Button 2" descr="Paste to pos.x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Paste to pos.xls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Models/LAVO_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Sheet1"/>
      <sheetName val="CND-SWAP"/>
      <sheetName val="SWAP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1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6.99"/>
    <col collapsed="false" customWidth="true" hidden="false" outlineLevel="0" max="2" min="2" style="2" width="10.71"/>
    <col collapsed="false" customWidth="true" hidden="true" outlineLevel="0" max="3" min="3" style="3" width="9.28"/>
    <col collapsed="false" customWidth="true" hidden="true" outlineLevel="0" max="4" min="4" style="3" width="8.85"/>
    <col collapsed="false" customWidth="true" hidden="true" outlineLevel="0" max="5" min="5" style="3" width="7.56"/>
    <col collapsed="false" customWidth="true" hidden="false" outlineLevel="0" max="6" min="6" style="3" width="11.7"/>
    <col collapsed="false" customWidth="true" hidden="true" outlineLevel="0" max="7" min="7" style="4" width="13.14"/>
    <col collapsed="false" customWidth="true" hidden="true" outlineLevel="0" max="8" min="8" style="4" width="15.28"/>
    <col collapsed="false" customWidth="true" hidden="false" outlineLevel="0" max="9" min="9" style="4" width="10.71"/>
    <col collapsed="false" customWidth="true" hidden="false" outlineLevel="0" max="10" min="10" style="5" width="7.42"/>
    <col collapsed="false" customWidth="true" hidden="false" outlineLevel="0" max="11" min="11" style="4" width="11.7"/>
    <col collapsed="false" customWidth="true" hidden="true" outlineLevel="0" max="12" min="12" style="5" width="14.85"/>
    <col collapsed="false" customWidth="true" hidden="false" outlineLevel="0" max="13" min="13" style="4" width="11.85"/>
    <col collapsed="false" customWidth="true" hidden="true" outlineLevel="0" max="15" min="14" style="5" width="14.85"/>
    <col collapsed="false" customWidth="true" hidden="false" outlineLevel="0" max="16" min="16" style="6" width="6.7"/>
    <col collapsed="false" customWidth="true" hidden="false" outlineLevel="0" max="17" min="17" style="3" width="11.7"/>
    <col collapsed="false" customWidth="true" hidden="false" outlineLevel="0" max="18" min="18" style="5" width="10.71"/>
    <col collapsed="false" customWidth="true" hidden="true" outlineLevel="0" max="19" min="19" style="5" width="14.85"/>
    <col collapsed="false" customWidth="true" hidden="true" outlineLevel="0" max="20" min="20" style="5" width="11.85"/>
    <col collapsed="false" customWidth="true" hidden="false" outlineLevel="0" max="21" min="21" style="5" width="10.71"/>
    <col collapsed="false" customWidth="true" hidden="false" outlineLevel="0" max="22" min="22" style="5" width="7.42"/>
    <col collapsed="false" customWidth="true" hidden="false" outlineLevel="0" max="23" min="23" style="3" width="11.7"/>
    <col collapsed="false" customWidth="true" hidden="true" outlineLevel="0" max="24" min="24" style="7" width="14.85"/>
    <col collapsed="false" customWidth="true" hidden="false" outlineLevel="0" max="25" min="25" style="3" width="10.71"/>
    <col collapsed="false" customWidth="true" hidden="true" outlineLevel="0" max="27" min="26" style="5" width="14.85"/>
    <col collapsed="false" customWidth="true" hidden="false" outlineLevel="0" max="28" min="28" style="8" width="4.7"/>
    <col collapsed="false" customWidth="true" hidden="false" outlineLevel="0" max="29" min="29" style="3" width="11.7"/>
    <col collapsed="false" customWidth="true" hidden="false" outlineLevel="0" max="30" min="30" style="5" width="12.14"/>
    <col collapsed="false" customWidth="true" hidden="true" outlineLevel="0" max="32" min="31" style="5" width="14.85"/>
    <col collapsed="false" customWidth="true" hidden="false" outlineLevel="0" max="36" min="33" style="9" width="13.28"/>
    <col collapsed="false" customWidth="true" hidden="false" outlineLevel="0" max="37" min="37" style="10" width="12.28"/>
    <col collapsed="false" customWidth="true" hidden="false" outlineLevel="0" max="38" min="38" style="10" width="10.99"/>
    <col collapsed="false" customWidth="false" hidden="false" outlineLevel="0" max="39" min="39" style="10" width="9.14"/>
    <col collapsed="false" customWidth="true" hidden="false" outlineLevel="0" max="40" min="40" style="10" width="15.85"/>
    <col collapsed="false" customWidth="true" hidden="false" outlineLevel="0" max="41" min="41" style="10" width="11.85"/>
    <col collapsed="false" customWidth="true" hidden="false" outlineLevel="0" max="42" min="42" style="10" width="11.42"/>
    <col collapsed="false" customWidth="false" hidden="false" outlineLevel="0" max="257" min="43" style="10" width="9.14"/>
  </cols>
  <sheetData>
    <row r="1" customFormat="false" ht="15.75" hidden="false" customHeight="true" outlineLevel="0" collapsed="false">
      <c r="B1" s="11"/>
      <c r="C1" s="12"/>
      <c r="D1" s="12"/>
      <c r="E1" s="12"/>
      <c r="F1" s="13"/>
      <c r="G1" s="14"/>
      <c r="H1" s="14"/>
      <c r="I1" s="14"/>
      <c r="J1" s="8"/>
      <c r="K1" s="14"/>
      <c r="L1" s="8"/>
      <c r="M1" s="14"/>
      <c r="N1" s="8"/>
      <c r="O1" s="8"/>
      <c r="P1" s="8"/>
      <c r="Q1" s="15"/>
      <c r="R1" s="8"/>
      <c r="S1" s="8"/>
      <c r="T1" s="8"/>
      <c r="U1" s="8"/>
      <c r="V1" s="8"/>
      <c r="W1" s="15"/>
      <c r="X1" s="8"/>
      <c r="Y1" s="16"/>
      <c r="Z1" s="8"/>
      <c r="AA1" s="8"/>
      <c r="AC1" s="15"/>
      <c r="AD1" s="8"/>
      <c r="AE1" s="7"/>
      <c r="AF1" s="7"/>
    </row>
    <row r="2" customFormat="false" ht="18" hidden="false" customHeight="false" outlineLevel="0" collapsed="false">
      <c r="A2" s="17"/>
      <c r="B2" s="18"/>
      <c r="C2" s="19"/>
      <c r="D2" s="19" t="n">
        <f aca="false">YEAR(I2)</f>
        <v>2000</v>
      </c>
      <c r="E2" s="19" t="n">
        <f aca="false">MONTH(I2)</f>
        <v>2</v>
      </c>
      <c r="F2" s="13"/>
      <c r="G2" s="20"/>
      <c r="H2" s="20"/>
      <c r="I2" s="21" t="n">
        <v>36557</v>
      </c>
      <c r="J2" s="22" t="s">
        <v>0</v>
      </c>
      <c r="K2" s="23" t="n">
        <f aca="false">((D3-D2)*12)+(E3-E2+1)</f>
        <v>2</v>
      </c>
      <c r="L2" s="7"/>
      <c r="M2" s="24" t="s">
        <v>1</v>
      </c>
      <c r="N2" s="25"/>
      <c r="O2" s="25"/>
      <c r="P2" s="8"/>
      <c r="Q2" s="26"/>
      <c r="R2" s="8"/>
      <c r="S2" s="27"/>
      <c r="T2" s="27"/>
      <c r="U2" s="27"/>
      <c r="V2" s="8"/>
      <c r="W2" s="26"/>
      <c r="X2" s="28"/>
      <c r="Y2" s="29"/>
      <c r="Z2" s="30"/>
      <c r="AA2" s="30"/>
      <c r="AC2" s="26"/>
      <c r="AD2" s="27"/>
      <c r="AE2" s="25"/>
      <c r="AF2" s="25"/>
      <c r="AG2" s="31"/>
      <c r="AH2" s="32"/>
      <c r="AN2" s="33" t="n">
        <f aca="false">VALUE(V2)</f>
        <v>0</v>
      </c>
    </row>
    <row r="3" customFormat="false" ht="22.15" hidden="false" customHeight="true" outlineLevel="0" collapsed="false">
      <c r="A3" s="17"/>
      <c r="B3" s="18"/>
      <c r="C3" s="34"/>
      <c r="D3" s="34" t="n">
        <f aca="false">YEAR(I3)</f>
        <v>2000</v>
      </c>
      <c r="E3" s="34" t="n">
        <f aca="false">MONTH(I3)</f>
        <v>3</v>
      </c>
      <c r="F3" s="13"/>
      <c r="G3" s="35"/>
      <c r="H3" s="35"/>
      <c r="I3" s="36" t="n">
        <v>36586</v>
      </c>
      <c r="J3" s="37" t="s">
        <v>2</v>
      </c>
      <c r="K3" s="38" t="n">
        <f aca="false">K2/12</f>
        <v>0.166666666666667</v>
      </c>
      <c r="L3" s="39"/>
      <c r="M3" s="40" t="n">
        <v>1.4565</v>
      </c>
      <c r="N3" s="41"/>
      <c r="O3" s="41"/>
      <c r="P3" s="27"/>
      <c r="Q3" s="26"/>
      <c r="R3" s="42"/>
      <c r="S3" s="27"/>
      <c r="T3" s="27"/>
      <c r="U3" s="8"/>
      <c r="V3" s="27"/>
      <c r="W3" s="26"/>
      <c r="X3" s="28"/>
      <c r="Y3" s="43"/>
      <c r="Z3" s="30"/>
      <c r="AA3" s="30"/>
      <c r="AB3" s="27"/>
      <c r="AC3" s="26"/>
      <c r="AD3" s="27"/>
      <c r="AE3" s="41"/>
      <c r="AF3" s="41"/>
      <c r="AG3" s="44"/>
      <c r="AH3" s="44"/>
      <c r="AN3" s="45"/>
    </row>
    <row r="4" customFormat="false" ht="21.75" hidden="false" customHeight="true" outlineLevel="0" collapsed="false">
      <c r="A4" s="17"/>
      <c r="B4" s="18"/>
      <c r="C4" s="46"/>
      <c r="D4" s="46"/>
      <c r="E4" s="46"/>
      <c r="F4" s="47"/>
      <c r="G4" s="48"/>
      <c r="H4" s="48"/>
      <c r="I4" s="49"/>
      <c r="J4" s="27"/>
      <c r="K4" s="48"/>
      <c r="L4" s="27"/>
      <c r="M4" s="48"/>
      <c r="N4" s="50"/>
      <c r="O4" s="50"/>
      <c r="P4" s="27"/>
      <c r="Q4" s="26"/>
      <c r="R4" s="27"/>
      <c r="S4" s="27"/>
      <c r="T4" s="27"/>
      <c r="U4" s="8"/>
      <c r="V4" s="27"/>
      <c r="W4" s="26"/>
      <c r="X4" s="28"/>
      <c r="Y4" s="51"/>
      <c r="Z4" s="27"/>
      <c r="AA4" s="27"/>
      <c r="AB4" s="27"/>
      <c r="AC4" s="26"/>
      <c r="AD4" s="27"/>
      <c r="AE4" s="52"/>
      <c r="AF4" s="52"/>
    </row>
    <row r="5" customFormat="false" ht="62.25" hidden="false" customHeight="true" outlineLevel="0" collapsed="false">
      <c r="A5" s="53"/>
      <c r="B5" s="54"/>
      <c r="C5" s="55"/>
      <c r="D5" s="56" t="s">
        <v>3</v>
      </c>
      <c r="E5" s="56" t="s">
        <v>4</v>
      </c>
      <c r="F5" s="57" t="s">
        <v>5</v>
      </c>
      <c r="G5" s="58" t="s">
        <v>6</v>
      </c>
      <c r="H5" s="58" t="s">
        <v>7</v>
      </c>
      <c r="I5" s="59"/>
      <c r="J5" s="60"/>
      <c r="K5" s="61" t="s">
        <v>8</v>
      </c>
      <c r="L5" s="62" t="s">
        <v>6</v>
      </c>
      <c r="M5" s="61" t="s">
        <v>9</v>
      </c>
      <c r="N5" s="63" t="s">
        <v>6</v>
      </c>
      <c r="O5" s="63" t="s">
        <v>7</v>
      </c>
      <c r="P5" s="60"/>
      <c r="Q5" s="57" t="s">
        <v>10</v>
      </c>
      <c r="R5" s="64"/>
      <c r="S5" s="64" t="s">
        <v>6</v>
      </c>
      <c r="T5" s="64" t="s">
        <v>7</v>
      </c>
      <c r="U5" s="27"/>
      <c r="V5" s="60"/>
      <c r="W5" s="57" t="s">
        <v>11</v>
      </c>
      <c r="X5" s="65"/>
      <c r="Y5" s="66"/>
      <c r="Z5" s="67" t="s">
        <v>12</v>
      </c>
      <c r="AA5" s="67"/>
      <c r="AB5" s="60"/>
      <c r="AC5" s="57" t="s">
        <v>13</v>
      </c>
      <c r="AD5" s="64"/>
      <c r="AE5" s="68" t="s">
        <v>6</v>
      </c>
      <c r="AF5" s="68" t="s">
        <v>7</v>
      </c>
      <c r="AG5" s="69" t="s">
        <v>14</v>
      </c>
      <c r="AH5" s="69" t="s">
        <v>15</v>
      </c>
      <c r="AI5" s="69" t="s">
        <v>16</v>
      </c>
      <c r="AJ5" s="69" t="s">
        <v>17</v>
      </c>
      <c r="AK5" s="69" t="s">
        <v>18</v>
      </c>
    </row>
    <row r="6" customFormat="false" ht="18" hidden="false" customHeight="false" outlineLevel="0" collapsed="false">
      <c r="A6" s="17"/>
      <c r="B6" s="49"/>
      <c r="C6" s="17"/>
      <c r="D6" s="17"/>
      <c r="E6" s="17"/>
      <c r="F6" s="70" t="n">
        <f aca="false">G6/H6</f>
        <v>2.77804794518851</v>
      </c>
      <c r="G6" s="71" t="n">
        <f aca="false">SUM(G8:G186)</f>
        <v>165.834453159363</v>
      </c>
      <c r="H6" s="71" t="n">
        <f aca="false">SUM(H8:H186)</f>
        <v>59.6945972248547</v>
      </c>
      <c r="I6" s="72"/>
      <c r="J6" s="73"/>
      <c r="K6" s="74" t="n">
        <f aca="false">L6/O6</f>
        <v>-0.269066909243371</v>
      </c>
      <c r="L6" s="75" t="n">
        <f aca="false">SUM(L8:L186)</f>
        <v>-16.0464306084349</v>
      </c>
      <c r="M6" s="76" t="n">
        <f aca="false">N6/O6</f>
        <v>2.01381942041759</v>
      </c>
      <c r="N6" s="77" t="n">
        <f aca="false">SUM(N8:N186)</f>
        <v>120.098802481954</v>
      </c>
      <c r="O6" s="77" t="n">
        <f aca="false">SUM(O8:O186)</f>
        <v>59.6373246102921</v>
      </c>
      <c r="P6" s="73"/>
      <c r="Q6" s="70" t="n">
        <f aca="false">S6/T6</f>
        <v>2.28288632966096</v>
      </c>
      <c r="R6" s="78"/>
      <c r="S6" s="79" t="n">
        <f aca="false">SUM(S8:S186)</f>
        <v>136.145233090389</v>
      </c>
      <c r="T6" s="79" t="n">
        <f aca="false">SUM(T8:T186)</f>
        <v>59.6373246102921</v>
      </c>
      <c r="U6" s="80"/>
      <c r="V6" s="73"/>
      <c r="W6" s="81" t="n">
        <f aca="false">Z6/AA6</f>
        <v>1.453773</v>
      </c>
      <c r="X6" s="82"/>
      <c r="Y6" s="83"/>
      <c r="Z6" s="84" t="n">
        <f aca="false">SUM(Z8:Z186)</f>
        <v>87.22638</v>
      </c>
      <c r="AA6" s="84" t="n">
        <f aca="false">SUM(AA8:AA186)</f>
        <v>60</v>
      </c>
      <c r="AB6" s="73"/>
      <c r="AC6" s="85" t="n">
        <f aca="false">AE6/AF6</f>
        <v>-0.267498038310072</v>
      </c>
      <c r="AD6" s="79"/>
      <c r="AE6" s="86" t="n">
        <f aca="false">SUM(AE8:AE186)</f>
        <v>-15.9528673433141</v>
      </c>
      <c r="AF6" s="86" t="n">
        <f aca="false">SUM(AF8:AF186)</f>
        <v>59.6373246102921</v>
      </c>
      <c r="AK6" s="87" t="n">
        <v>0.07</v>
      </c>
    </row>
    <row r="7" customFormat="false" ht="26.25" hidden="false" customHeight="false" outlineLevel="0" collapsed="false">
      <c r="A7" s="88" t="n">
        <v>0</v>
      </c>
      <c r="B7" s="26" t="n">
        <f aca="true">TODAY()</f>
        <v>45926</v>
      </c>
      <c r="C7" s="17"/>
      <c r="D7" s="17"/>
      <c r="E7" s="17"/>
      <c r="F7" s="70"/>
      <c r="G7" s="89"/>
      <c r="H7" s="89"/>
      <c r="I7" s="90" t="s">
        <v>19</v>
      </c>
      <c r="J7" s="78"/>
      <c r="K7" s="76"/>
      <c r="L7" s="91"/>
      <c r="M7" s="76"/>
      <c r="N7" s="92"/>
      <c r="O7" s="92"/>
      <c r="P7" s="78"/>
      <c r="Q7" s="70"/>
      <c r="R7" s="90" t="s">
        <v>20</v>
      </c>
      <c r="S7" s="92"/>
      <c r="T7" s="92"/>
      <c r="U7" s="93" t="s">
        <v>21</v>
      </c>
      <c r="V7" s="78"/>
      <c r="W7" s="94"/>
      <c r="X7" s="95"/>
      <c r="Y7" s="96" t="s">
        <v>22</v>
      </c>
      <c r="Z7" s="84"/>
      <c r="AA7" s="84"/>
      <c r="AB7" s="78"/>
      <c r="AC7" s="94"/>
      <c r="AD7" s="97" t="s">
        <v>23</v>
      </c>
      <c r="AE7" s="92"/>
      <c r="AF7" s="92"/>
      <c r="AK7" s="69"/>
      <c r="AL7" s="98"/>
      <c r="AM7" s="98"/>
      <c r="AN7" s="99"/>
      <c r="AO7" s="100"/>
      <c r="AQ7" s="101"/>
    </row>
    <row r="8" customFormat="false" ht="15" hidden="false" customHeight="false" outlineLevel="0" collapsed="false">
      <c r="A8" s="88" t="e">
        <f aca="false">#REF!+1</f>
        <v>#REF!</v>
      </c>
      <c r="B8" s="102" t="n">
        <v>36557</v>
      </c>
      <c r="C8" s="103" t="n">
        <f aca="false">IF(B8&gt;=$I$2,IF(B8&lt;=$I$3,TRUE(),FALSE()),FALSE())</f>
        <v>1</v>
      </c>
      <c r="D8" s="104" t="n">
        <f aca="false">IF(C8=TRUE(),1,0)</f>
        <v>1</v>
      </c>
      <c r="E8" s="104" t="n">
        <f aca="false">B9-B8</f>
        <v>29</v>
      </c>
      <c r="F8" s="105" t="n">
        <v>2.76</v>
      </c>
      <c r="G8" s="106" t="n">
        <f aca="false">E8*D8*AH8*F8</f>
        <v>79.7991769180148</v>
      </c>
      <c r="H8" s="106" t="n">
        <f aca="false">IF(D8=0,0,(D8*E8*AH8))</f>
        <v>28.9127452601503</v>
      </c>
      <c r="I8" s="107" t="n">
        <f aca="false">POS!AB21</f>
        <v>2.7</v>
      </c>
      <c r="J8" s="108" t="n">
        <f aca="false">AVERAGE(I8:I9)</f>
        <v>2.7125</v>
      </c>
      <c r="K8" s="109" t="n">
        <f aca="false">M8-Q8</f>
        <v>-0.270043012230315</v>
      </c>
      <c r="L8" s="110" t="n">
        <f aca="false">E8*D8*K8*AJ8</f>
        <v>-7.80345334216741</v>
      </c>
      <c r="M8" s="111" t="n">
        <f aca="false">F8*1.054615/W8</f>
        <v>1.99995698776969</v>
      </c>
      <c r="N8" s="112" t="n">
        <f aca="false">E8*D8*AJ8*M8</f>
        <v>57.7929082908165</v>
      </c>
      <c r="O8" s="112" t="n">
        <f aca="false">IF(D8=0,0,(E8*D8*AJ8))</f>
        <v>28.897075609244</v>
      </c>
      <c r="P8" s="113"/>
      <c r="Q8" s="105" t="n">
        <f aca="false">R8+U8</f>
        <v>2.27</v>
      </c>
      <c r="R8" s="107" t="n">
        <f aca="false">'MIDS DATA'!K12</f>
        <v>2.216</v>
      </c>
      <c r="S8" s="114" t="n">
        <f aca="false">E8*D8*Q8*AJ8</f>
        <v>65.5963616329839</v>
      </c>
      <c r="T8" s="114" t="n">
        <f aca="false">IF(D8=0,0,(E8*D8*AJ8))</f>
        <v>28.897075609244</v>
      </c>
      <c r="U8" s="115" t="n">
        <v>0.054</v>
      </c>
      <c r="V8" s="116" t="n">
        <f aca="false">AVERAGE(U8:U9)</f>
        <v>0.048</v>
      </c>
      <c r="W8" s="117" t="n">
        <f aca="false">$M$3-X8</f>
        <v>1.4554</v>
      </c>
      <c r="X8" s="118" t="n">
        <f aca="false">Y8/10000</f>
        <v>0.0011</v>
      </c>
      <c r="Y8" s="119" t="n">
        <v>11</v>
      </c>
      <c r="Z8" s="112" t="n">
        <f aca="false">E8*D8*W9</f>
        <v>42.1747</v>
      </c>
      <c r="AA8" s="112" t="n">
        <f aca="false">IF(D8=0,0,(E8*D8))</f>
        <v>29</v>
      </c>
      <c r="AB8" s="120"/>
      <c r="AC8" s="121" t="n">
        <v>-0.258593915277233</v>
      </c>
      <c r="AD8" s="122" t="n">
        <f aca="false">'MIDS DATA'!I12</f>
        <v>-0.258593915277233</v>
      </c>
      <c r="AE8" s="112" t="n">
        <f aca="false">E8*D8*AJ8*AC8</f>
        <v>-7.47260792185665</v>
      </c>
      <c r="AF8" s="112" t="n">
        <f aca="false">IF(D8=0,0,(E8*D8*AJ8))</f>
        <v>28.897075609244</v>
      </c>
      <c r="AG8" s="123" t="n">
        <f aca="false">'MIDS DATA'!C12</f>
        <v>0.050658903117911</v>
      </c>
      <c r="AH8" s="124" t="n">
        <f aca="false">'MIDS DATA'!D12</f>
        <v>0.996991215867251</v>
      </c>
      <c r="AI8" s="123" t="n">
        <f aca="false">'MIDS DATA'!E12</f>
        <v>0.059907934171005</v>
      </c>
      <c r="AJ8" s="124" t="n">
        <f aca="false">'MIDS DATA'!F12</f>
        <v>0.99645088307738</v>
      </c>
      <c r="AK8" s="125" t="n">
        <f aca="false">'MIDS DATA'!B12</f>
        <v>1.454711172211</v>
      </c>
      <c r="AL8" s="126"/>
      <c r="AM8" s="125"/>
      <c r="AN8" s="127"/>
      <c r="AO8" s="128"/>
      <c r="AP8" s="129"/>
      <c r="AQ8" s="130"/>
      <c r="AR8" s="130"/>
      <c r="AS8" s="130"/>
      <c r="AT8" s="130"/>
      <c r="AU8" s="130"/>
      <c r="AV8" s="130"/>
      <c r="AW8" s="130"/>
      <c r="AX8" s="130"/>
    </row>
    <row r="9" customFormat="false" ht="15" hidden="false" customHeight="false" outlineLevel="0" collapsed="false">
      <c r="A9" s="88" t="e">
        <f aca="false">A8+1</f>
        <v>#REF!</v>
      </c>
      <c r="B9" s="131" t="n">
        <v>36586</v>
      </c>
      <c r="C9" s="132" t="n">
        <f aca="false">IF(B9&gt;=$I$2,IF(B9&lt;=$I$3,TRUE(),FALSE()),FALSE())</f>
        <v>1</v>
      </c>
      <c r="D9" s="133" t="n">
        <f aca="false">IF(C9=TRUE(),1,0)</f>
        <v>1</v>
      </c>
      <c r="E9" s="133" t="n">
        <f aca="false">B10-B9</f>
        <v>31</v>
      </c>
      <c r="F9" s="134" t="n">
        <v>2.795</v>
      </c>
      <c r="G9" s="135" t="n">
        <f aca="false">E9*D9*AH9*F9</f>
        <v>86.0352762413487</v>
      </c>
      <c r="H9" s="135" t="n">
        <f aca="false">IF(D9=0,0,(D9*E9*AH9))</f>
        <v>30.7818519647044</v>
      </c>
      <c r="I9" s="136" t="n">
        <f aca="false">POS!AB22</f>
        <v>2.725</v>
      </c>
      <c r="J9" s="137"/>
      <c r="K9" s="138" t="n">
        <f aca="false">M9-Q9</f>
        <v>-0.268149333012445</v>
      </c>
      <c r="L9" s="139" t="n">
        <f aca="false">E9*D9*K9*AJ9</f>
        <v>-8.24297726626752</v>
      </c>
      <c r="M9" s="140" t="n">
        <f aca="false">F9*1.054615/W9</f>
        <v>2.02685066698755</v>
      </c>
      <c r="N9" s="112" t="n">
        <f aca="false">E9*D9*AJ9*M9</f>
        <v>62.3058941911377</v>
      </c>
      <c r="O9" s="112" t="n">
        <f aca="false">IF(D9=0,0,(E9*D9*AJ9))</f>
        <v>30.740249001048</v>
      </c>
      <c r="P9" s="113"/>
      <c r="Q9" s="134" t="n">
        <f aca="false">R9+U9</f>
        <v>2.295</v>
      </c>
      <c r="R9" s="136" t="n">
        <f aca="false">'MIDS DATA'!K13</f>
        <v>2.253</v>
      </c>
      <c r="S9" s="141" t="n">
        <f aca="false">E9*D9*Q9*AJ9</f>
        <v>70.5488714574052</v>
      </c>
      <c r="T9" s="141" t="n">
        <f aca="false">IF(D9=0,0,(E9*D9*AJ9))</f>
        <v>30.740249001048</v>
      </c>
      <c r="U9" s="142" t="n">
        <v>0.042</v>
      </c>
      <c r="V9" s="137"/>
      <c r="W9" s="143" t="n">
        <f aca="false">$M$3-X9</f>
        <v>1.4543</v>
      </c>
      <c r="X9" s="118" t="n">
        <f aca="false">Y9/10000</f>
        <v>0.0022</v>
      </c>
      <c r="Y9" s="119" t="n">
        <v>22</v>
      </c>
      <c r="Z9" s="112" t="n">
        <f aca="false">E9*D9*W10</f>
        <v>45.05168</v>
      </c>
      <c r="AA9" s="112" t="n">
        <f aca="false">IF(D9=0,0,(E9*D9))</f>
        <v>31</v>
      </c>
      <c r="AB9" s="120"/>
      <c r="AC9" s="144" t="n">
        <v>-0.275868273583872</v>
      </c>
      <c r="AD9" s="145" t="n">
        <f aca="false">'MIDS DATA'!I13</f>
        <v>-0.275868273583872</v>
      </c>
      <c r="AE9" s="112" t="n">
        <f aca="false">E9*D9*AJ9*AC9</f>
        <v>-8.48025942145748</v>
      </c>
      <c r="AF9" s="112" t="n">
        <f aca="false">IF(D9=0,0,(E9*D9*AJ9))</f>
        <v>30.740249001048</v>
      </c>
      <c r="AG9" s="123" t="n">
        <f aca="false">'MIDS DATA'!C13</f>
        <v>0.05122063935207</v>
      </c>
      <c r="AH9" s="124" t="n">
        <f aca="false">'MIDS DATA'!D13</f>
        <v>0.992962966603367</v>
      </c>
      <c r="AI9" s="123" t="n">
        <f aca="false">'MIDS DATA'!E13</f>
        <v>0.061178766547915</v>
      </c>
      <c r="AJ9" s="124" t="n">
        <f aca="false">'MIDS DATA'!F13</f>
        <v>0.991620935517679</v>
      </c>
      <c r="AK9" s="125" t="n">
        <f aca="false">'MIDS DATA'!B13</f>
        <v>1.453532830718</v>
      </c>
      <c r="AL9" s="126"/>
      <c r="AM9" s="125"/>
      <c r="AN9" s="127"/>
      <c r="AO9" s="128"/>
      <c r="AP9" s="129"/>
      <c r="AQ9" s="130"/>
      <c r="AR9" s="130"/>
      <c r="AS9" s="130"/>
      <c r="AT9" s="130"/>
      <c r="AU9" s="130"/>
      <c r="AV9" s="130"/>
      <c r="AW9" s="130"/>
      <c r="AX9" s="130"/>
    </row>
    <row r="10" customFormat="false" ht="15" hidden="false" customHeight="false" outlineLevel="0" collapsed="false">
      <c r="A10" s="88" t="e">
        <f aca="false">A9+1</f>
        <v>#REF!</v>
      </c>
      <c r="B10" s="146" t="n">
        <v>36617</v>
      </c>
      <c r="C10" s="147" t="n">
        <f aca="false">IF(B10&gt;=$I$2,IF(B10&lt;=$I$3,TRUE(),FALSE()),FALSE())</f>
        <v>0</v>
      </c>
      <c r="D10" s="148" t="n">
        <f aca="false">IF(C10=TRUE(),1,0)</f>
        <v>0</v>
      </c>
      <c r="E10" s="148" t="n">
        <f aca="false">B11-B10</f>
        <v>30</v>
      </c>
      <c r="F10" s="149" t="n">
        <v>2.8</v>
      </c>
      <c r="G10" s="150" t="n">
        <f aca="false">E10*D10*AH10*F10</f>
        <v>0</v>
      </c>
      <c r="H10" s="150" t="n">
        <f aca="false">IF(D10=0,0,(D10*E10*AH10))</f>
        <v>0</v>
      </c>
      <c r="I10" s="151" t="n">
        <f aca="false">POS!AB23</f>
        <v>2.73</v>
      </c>
      <c r="J10" s="108" t="n">
        <f aca="false">AVERAGE(I10:I16)</f>
        <v>2.79142857142857</v>
      </c>
      <c r="K10" s="152" t="n">
        <f aca="false">M10-Q10</f>
        <v>-0.273098370582407</v>
      </c>
      <c r="L10" s="153" t="n">
        <f aca="false">E10*D10*K10*AJ10</f>
        <v>-0</v>
      </c>
      <c r="M10" s="154" t="n">
        <f aca="false">F10*1.054615/W10</f>
        <v>2.03190162941759</v>
      </c>
      <c r="N10" s="112" t="n">
        <f aca="false">E10*D10*AJ10*M10</f>
        <v>0</v>
      </c>
      <c r="O10" s="112" t="n">
        <f aca="false">IF(D10=0,0,(E10*D10*AJ10))</f>
        <v>0</v>
      </c>
      <c r="P10" s="155"/>
      <c r="Q10" s="149" t="n">
        <f aca="false">R10+U10</f>
        <v>2.305</v>
      </c>
      <c r="R10" s="151" t="n">
        <f aca="false">'MIDS DATA'!K14</f>
        <v>2.273</v>
      </c>
      <c r="S10" s="114" t="n">
        <f aca="false">E10*D10*Q10*AJ10</f>
        <v>0</v>
      </c>
      <c r="T10" s="114" t="n">
        <f aca="false">IF(D10=0,0,(E10*D10*AJ10))</f>
        <v>0</v>
      </c>
      <c r="U10" s="115" t="n">
        <v>0.032</v>
      </c>
      <c r="V10" s="116" t="n">
        <f aca="false">AVERAGE(U10:U16)</f>
        <v>0.0181428571428571</v>
      </c>
      <c r="W10" s="117" t="n">
        <f aca="false">$M$3-X10</f>
        <v>1.45328</v>
      </c>
      <c r="X10" s="118" t="n">
        <f aca="false">Y10/10000</f>
        <v>0.00322</v>
      </c>
      <c r="Y10" s="119" t="n">
        <v>32.2</v>
      </c>
      <c r="Z10" s="112" t="n">
        <f aca="false">E10*D10*W11</f>
        <v>0</v>
      </c>
      <c r="AA10" s="112" t="n">
        <f aca="false">IF(D10=0,0,(E10*D10))</f>
        <v>0</v>
      </c>
      <c r="AB10" s="120"/>
      <c r="AC10" s="121" t="n">
        <v>-0.290685672046102</v>
      </c>
      <c r="AD10" s="156" t="n">
        <f aca="false">'MIDS DATA'!I14</f>
        <v>-0.290685672046102</v>
      </c>
      <c r="AE10" s="112" t="n">
        <f aca="false">E10*D10*AJ10*AC10</f>
        <v>-0</v>
      </c>
      <c r="AF10" s="112" t="n">
        <f aca="false">IF(D10=0,0,(E10*D10*AJ10))</f>
        <v>0</v>
      </c>
      <c r="AG10" s="123" t="n">
        <f aca="false">'MIDS DATA'!C14</f>
        <v>0.051783504590529</v>
      </c>
      <c r="AH10" s="124" t="n">
        <f aca="false">'MIDS DATA'!D14</f>
        <v>0.988587980097745</v>
      </c>
      <c r="AI10" s="123" t="n">
        <f aca="false">'MIDS DATA'!E14</f>
        <v>0.061572551566255</v>
      </c>
      <c r="AJ10" s="124" t="n">
        <f aca="false">'MIDS DATA'!F14</f>
        <v>0.98647750667937</v>
      </c>
      <c r="AK10" s="125" t="n">
        <f aca="false">'MIDS DATA'!B14</f>
        <v>1.452392745893</v>
      </c>
      <c r="AL10" s="126"/>
      <c r="AM10" s="125"/>
      <c r="AN10" s="127"/>
      <c r="AO10" s="128"/>
      <c r="AP10" s="129"/>
      <c r="AQ10" s="130"/>
      <c r="AR10" s="130"/>
      <c r="AS10" s="130"/>
      <c r="AT10" s="130"/>
      <c r="AU10" s="130"/>
      <c r="AV10" s="130"/>
      <c r="AW10" s="130"/>
      <c r="AX10" s="130"/>
    </row>
    <row r="11" customFormat="false" ht="15" hidden="false" customHeight="false" outlineLevel="0" collapsed="false">
      <c r="A11" s="88" t="e">
        <f aca="false">A10+1</f>
        <v>#REF!</v>
      </c>
      <c r="B11" s="146" t="n">
        <v>36647</v>
      </c>
      <c r="C11" s="147" t="n">
        <f aca="false">IF(B11&gt;=$I$2,IF(B11&lt;=$I$3,TRUE(),FALSE()),FALSE())</f>
        <v>0</v>
      </c>
      <c r="D11" s="148" t="n">
        <f aca="false">IF(C11=TRUE(),1,0)</f>
        <v>0</v>
      </c>
      <c r="E11" s="148" t="n">
        <f aca="false">B12-B11</f>
        <v>31</v>
      </c>
      <c r="F11" s="149" t="n">
        <v>2.765</v>
      </c>
      <c r="G11" s="150" t="n">
        <f aca="false">E11*D11*AH11*F11</f>
        <v>0</v>
      </c>
      <c r="H11" s="150" t="n">
        <f aca="false">IF(D11=0,0,(D11*E11*AH11))</f>
        <v>0</v>
      </c>
      <c r="I11" s="151" t="n">
        <f aca="false">POS!AB24</f>
        <v>2.74</v>
      </c>
      <c r="J11" s="137"/>
      <c r="K11" s="152" t="n">
        <f aca="false">M11-Q11</f>
        <v>-0.306610752006832</v>
      </c>
      <c r="L11" s="153" t="n">
        <f aca="false">E11*D11*K11*AJ11</f>
        <v>-0</v>
      </c>
      <c r="M11" s="154" t="n">
        <f aca="false">F11*1.054615/W11</f>
        <v>2.00838924799317</v>
      </c>
      <c r="N11" s="112" t="n">
        <f aca="false">E11*D11*AJ11*M11</f>
        <v>0</v>
      </c>
      <c r="O11" s="112" t="n">
        <f aca="false">IF(D11=0,0,(E11*D11*AJ11))</f>
        <v>0</v>
      </c>
      <c r="P11" s="155"/>
      <c r="Q11" s="149" t="n">
        <f aca="false">R11+U11</f>
        <v>2.315</v>
      </c>
      <c r="R11" s="151" t="n">
        <f aca="false">'MIDS DATA'!K15</f>
        <v>2.293</v>
      </c>
      <c r="S11" s="157" t="n">
        <f aca="false">E11*D11*Q11*AJ11</f>
        <v>0</v>
      </c>
      <c r="T11" s="157" t="n">
        <f aca="false">IF(D11=0,0,(E11*D11*AJ11))</f>
        <v>0</v>
      </c>
      <c r="U11" s="158" t="n">
        <v>0.022</v>
      </c>
      <c r="V11" s="137"/>
      <c r="W11" s="117" t="n">
        <f aca="false">$M$3-X11</f>
        <v>1.451915</v>
      </c>
      <c r="X11" s="118" t="n">
        <f aca="false">Y11/10000</f>
        <v>0.004585</v>
      </c>
      <c r="Y11" s="159" t="n">
        <f aca="false">(Y$13+Y$10)/2</f>
        <v>45.85</v>
      </c>
      <c r="Z11" s="112" t="n">
        <f aca="false">E11*D11*W12</f>
        <v>0</v>
      </c>
      <c r="AA11" s="112" t="n">
        <f aca="false">IF(D11=0,0,(E11*D11))</f>
        <v>0</v>
      </c>
      <c r="AB11" s="120"/>
      <c r="AC11" s="121" t="n">
        <v>-0.302131665851888</v>
      </c>
      <c r="AD11" s="122" t="n">
        <f aca="false">'MIDS DATA'!I15</f>
        <v>-0.302131665851888</v>
      </c>
      <c r="AE11" s="112" t="n">
        <f aca="false">E11*D11*AJ11*AC11</f>
        <v>-0</v>
      </c>
      <c r="AF11" s="112" t="n">
        <f aca="false">IF(D11=0,0,(E11*D11*AJ11))</f>
        <v>0</v>
      </c>
      <c r="AG11" s="123" t="n">
        <f aca="false">'MIDS DATA'!C15</f>
        <v>0.0525628543941</v>
      </c>
      <c r="AH11" s="124" t="n">
        <f aca="false">'MIDS DATA'!D15</f>
        <v>0.984216214702196</v>
      </c>
      <c r="AI11" s="123" t="n">
        <f aca="false">'MIDS DATA'!E15</f>
        <v>0.061910744267139</v>
      </c>
      <c r="AJ11" s="124" t="n">
        <f aca="false">'MIDS DATA'!F15</f>
        <v>0.981477332339671</v>
      </c>
      <c r="AK11" s="125" t="n">
        <f aca="false">'MIDS DATA'!B15</f>
        <v>1.451449626495</v>
      </c>
      <c r="AL11" s="126"/>
      <c r="AM11" s="125"/>
      <c r="AN11" s="127"/>
      <c r="AO11" s="128"/>
      <c r="AP11" s="129"/>
      <c r="AQ11" s="130"/>
      <c r="AR11" s="130"/>
      <c r="AS11" s="130"/>
      <c r="AT11" s="130"/>
      <c r="AU11" s="130"/>
      <c r="AV11" s="130"/>
      <c r="AW11" s="130"/>
      <c r="AX11" s="130"/>
    </row>
    <row r="12" customFormat="false" ht="15" hidden="false" customHeight="false" outlineLevel="0" collapsed="false">
      <c r="A12" s="88" t="e">
        <f aca="false">A11+1</f>
        <v>#REF!</v>
      </c>
      <c r="B12" s="146" t="n">
        <v>36678</v>
      </c>
      <c r="C12" s="147" t="n">
        <f aca="false">IF(B12&gt;=$I$2,IF(B12&lt;=$I$3,TRUE(),FALSE()),FALSE())</f>
        <v>0</v>
      </c>
      <c r="D12" s="148" t="n">
        <f aca="false">IF(C12=TRUE(),1,0)</f>
        <v>0</v>
      </c>
      <c r="E12" s="148" t="n">
        <f aca="false">B13-B12</f>
        <v>30</v>
      </c>
      <c r="F12" s="149" t="n">
        <v>2.77</v>
      </c>
      <c r="G12" s="150" t="n">
        <f aca="false">E12*D12*AH12*F12</f>
        <v>0</v>
      </c>
      <c r="H12" s="150" t="n">
        <f aca="false">IF(D12=0,0,(D12*E12*AH12))</f>
        <v>0</v>
      </c>
      <c r="I12" s="151" t="n">
        <f aca="false">POS!AB25</f>
        <v>2.76</v>
      </c>
      <c r="J12" s="137"/>
      <c r="K12" s="152" t="n">
        <f aca="false">M12-Q12</f>
        <v>-0.322978945048436</v>
      </c>
      <c r="L12" s="153" t="n">
        <f aca="false">E12*D12*K12*AJ12</f>
        <v>-0</v>
      </c>
      <c r="M12" s="154" t="n">
        <f aca="false">F12*1.054615/W12</f>
        <v>2.01202105495156</v>
      </c>
      <c r="N12" s="112" t="n">
        <f aca="false">E12*D12*AJ12*M12</f>
        <v>0</v>
      </c>
      <c r="O12" s="112" t="n">
        <f aca="false">IF(D12=0,0,(E12*D12*AJ12))</f>
        <v>0</v>
      </c>
      <c r="P12" s="155"/>
      <c r="Q12" s="149" t="n">
        <f aca="false">R12+U12</f>
        <v>2.335</v>
      </c>
      <c r="R12" s="151" t="n">
        <f aca="false">'MIDS DATA'!K16</f>
        <v>2.315</v>
      </c>
      <c r="S12" s="157" t="n">
        <f aca="false">E12*D12*Q12*AJ12</f>
        <v>0</v>
      </c>
      <c r="T12" s="157" t="n">
        <f aca="false">IF(D12=0,0,(E12*D12*AJ12))</f>
        <v>0</v>
      </c>
      <c r="U12" s="158" t="n">
        <v>0.02</v>
      </c>
      <c r="V12" s="137"/>
      <c r="W12" s="117" t="n">
        <f aca="false">$M$3-X12</f>
        <v>1.451915</v>
      </c>
      <c r="X12" s="118" t="n">
        <f aca="false">Y12/10000</f>
        <v>0.004585</v>
      </c>
      <c r="Y12" s="159" t="n">
        <f aca="false">(Y$13+Y$10)/2</f>
        <v>45.85</v>
      </c>
      <c r="Z12" s="112" t="n">
        <f aca="false">E12*D12*W13</f>
        <v>0</v>
      </c>
      <c r="AA12" s="112" t="n">
        <f aca="false">IF(D12=0,0,(E12*D12))</f>
        <v>0</v>
      </c>
      <c r="AB12" s="120"/>
      <c r="AC12" s="121" t="n">
        <v>-0.308314351262825</v>
      </c>
      <c r="AD12" s="122" t="n">
        <f aca="false">'MIDS DATA'!I16</f>
        <v>-0.308314351262825</v>
      </c>
      <c r="AE12" s="112" t="n">
        <f aca="false">E12*D12*AJ12*AC12</f>
        <v>-0</v>
      </c>
      <c r="AF12" s="112" t="n">
        <f aca="false">IF(D12=0,0,(E12*D12*AJ12))</f>
        <v>0</v>
      </c>
      <c r="AG12" s="123" t="n">
        <f aca="false">'MIDS DATA'!C16</f>
        <v>0.053438361717923</v>
      </c>
      <c r="AH12" s="124" t="n">
        <f aca="false">'MIDS DATA'!D16</f>
        <v>0.979564523580948</v>
      </c>
      <c r="AI12" s="123" t="n">
        <f aca="false">'MIDS DATA'!E16</f>
        <v>0.062446385089572</v>
      </c>
      <c r="AJ12" s="124" t="n">
        <f aca="false">'MIDS DATA'!F16</f>
        <v>0.976212849404541</v>
      </c>
      <c r="AK12" s="125" t="n">
        <f aca="false">'MIDS DATA'!B16</f>
        <v>1.450519866842</v>
      </c>
      <c r="AL12" s="160"/>
      <c r="AM12" s="125"/>
      <c r="AN12" s="127"/>
      <c r="AO12" s="128"/>
      <c r="AP12" s="129"/>
      <c r="AQ12" s="130"/>
      <c r="AR12" s="130"/>
      <c r="AS12" s="130"/>
      <c r="AT12" s="130"/>
      <c r="AU12" s="130"/>
      <c r="AV12" s="130"/>
      <c r="AW12" s="130"/>
      <c r="AX12" s="130"/>
    </row>
    <row r="13" customFormat="false" ht="15" hidden="false" customHeight="false" outlineLevel="0" collapsed="false">
      <c r="A13" s="88" t="e">
        <f aca="false">A12+1</f>
        <v>#REF!</v>
      </c>
      <c r="B13" s="146" t="n">
        <v>36708</v>
      </c>
      <c r="C13" s="147" t="n">
        <f aca="false">IF(B13&gt;=$I$2,IF(B13&lt;=$I$3,TRUE(),FALSE()),FALSE())</f>
        <v>0</v>
      </c>
      <c r="D13" s="148" t="n">
        <f aca="false">IF(C13=TRUE(),1,0)</f>
        <v>0</v>
      </c>
      <c r="E13" s="148" t="n">
        <f aca="false">B14-B13</f>
        <v>31</v>
      </c>
      <c r="F13" s="149" t="n">
        <v>2.78</v>
      </c>
      <c r="G13" s="150" t="n">
        <f aca="false">E13*D13*AH13*F13</f>
        <v>0</v>
      </c>
      <c r="H13" s="150" t="n">
        <f aca="false">IF(D13=0,0,(D13*E13*AH13))</f>
        <v>0</v>
      </c>
      <c r="I13" s="151" t="n">
        <f aca="false">POS!AB26</f>
        <v>2.78</v>
      </c>
      <c r="J13" s="137"/>
      <c r="K13" s="152" t="n">
        <f aca="false">M13-Q13</f>
        <v>-0.338815139085174</v>
      </c>
      <c r="L13" s="153" t="n">
        <f aca="false">E13*D13*K13*AJ13</f>
        <v>-0</v>
      </c>
      <c r="M13" s="154" t="n">
        <f aca="false">F13*1.054615/W13</f>
        <v>2.02118486091483</v>
      </c>
      <c r="N13" s="112" t="n">
        <f aca="false">E13*D13*AJ13*M13</f>
        <v>0</v>
      </c>
      <c r="O13" s="112" t="n">
        <f aca="false">IF(D13=0,0,(E13*D13*AJ13))</f>
        <v>0</v>
      </c>
      <c r="P13" s="155"/>
      <c r="Q13" s="149" t="n">
        <f aca="false">R13+U13</f>
        <v>2.36</v>
      </c>
      <c r="R13" s="151" t="n">
        <f aca="false">'MIDS DATA'!K17</f>
        <v>2.34</v>
      </c>
      <c r="S13" s="157" t="n">
        <f aca="false">E13*D13*Q13*AJ13</f>
        <v>0</v>
      </c>
      <c r="T13" s="157" t="n">
        <f aca="false">IF(D13=0,0,(E13*D13*AJ13))</f>
        <v>0</v>
      </c>
      <c r="U13" s="158" t="n">
        <v>0.02</v>
      </c>
      <c r="V13" s="137"/>
      <c r="W13" s="117" t="n">
        <f aca="false">$M$3-X13</f>
        <v>1.45055</v>
      </c>
      <c r="X13" s="118" t="n">
        <f aca="false">Y13/10000</f>
        <v>0.00595</v>
      </c>
      <c r="Y13" s="161" t="n">
        <v>59.5</v>
      </c>
      <c r="Z13" s="112" t="n">
        <f aca="false">E13*D13*W14</f>
        <v>0</v>
      </c>
      <c r="AA13" s="112" t="n">
        <f aca="false">IF(D13=0,0,(E13*D13))</f>
        <v>0</v>
      </c>
      <c r="AB13" s="120"/>
      <c r="AC13" s="121" t="n">
        <v>-0.317592410539481</v>
      </c>
      <c r="AD13" s="122" t="n">
        <f aca="false">'MIDS DATA'!I17</f>
        <v>-0.317592410539481</v>
      </c>
      <c r="AE13" s="112" t="n">
        <f aca="false">E13*D13*AJ13*AC13</f>
        <v>-0</v>
      </c>
      <c r="AF13" s="112" t="n">
        <f aca="false">IF(D13=0,0,(E13*D13*AJ13))</f>
        <v>0</v>
      </c>
      <c r="AG13" s="123" t="n">
        <f aca="false">'MIDS DATA'!C17</f>
        <v>0.054288692650282</v>
      </c>
      <c r="AH13" s="124" t="n">
        <f aca="false">'MIDS DATA'!D17</f>
        <v>0.974948198589251</v>
      </c>
      <c r="AI13" s="123" t="n">
        <f aca="false">'MIDS DATA'!E17</f>
        <v>0.063006318604037</v>
      </c>
      <c r="AJ13" s="124" t="n">
        <f aca="false">'MIDS DATA'!F17</f>
        <v>0.971045064081823</v>
      </c>
      <c r="AK13" s="125" t="n">
        <f aca="false">'MIDS DATA'!B17</f>
        <v>1.449673011157</v>
      </c>
      <c r="AL13" s="160"/>
      <c r="AM13" s="125"/>
      <c r="AN13" s="127"/>
      <c r="AO13" s="128"/>
      <c r="AP13" s="129"/>
      <c r="AQ13" s="130"/>
      <c r="AR13" s="130"/>
      <c r="AS13" s="130"/>
      <c r="AT13" s="130"/>
      <c r="AU13" s="130"/>
      <c r="AV13" s="130"/>
      <c r="AW13" s="130"/>
      <c r="AX13" s="130"/>
    </row>
    <row r="14" customFormat="false" ht="15" hidden="false" customHeight="false" outlineLevel="0" collapsed="false">
      <c r="A14" s="88" t="e">
        <f aca="false">A13+1</f>
        <v>#REF!</v>
      </c>
      <c r="B14" s="146" t="n">
        <v>36739</v>
      </c>
      <c r="C14" s="147" t="n">
        <f aca="false">IF(B14&gt;=$I$2,IF(B14&lt;=$I$3,TRUE(),FALSE()),FALSE())</f>
        <v>0</v>
      </c>
      <c r="D14" s="148" t="n">
        <f aca="false">IF(C14=TRUE(),1,0)</f>
        <v>0</v>
      </c>
      <c r="E14" s="148" t="n">
        <f aca="false">B15-B14</f>
        <v>31</v>
      </c>
      <c r="F14" s="149" t="n">
        <v>2.82</v>
      </c>
      <c r="G14" s="150" t="n">
        <f aca="false">E14*D14*AH14*F14</f>
        <v>0</v>
      </c>
      <c r="H14" s="150" t="n">
        <f aca="false">IF(D14=0,0,(D14*E14*AH14))</f>
        <v>0</v>
      </c>
      <c r="I14" s="151" t="n">
        <f aca="false">POS!AB27</f>
        <v>2.81</v>
      </c>
      <c r="J14" s="137"/>
      <c r="K14" s="152" t="n">
        <f aca="false">M14-Q14</f>
        <v>-0.328696294933843</v>
      </c>
      <c r="L14" s="153" t="n">
        <f aca="false">E14*D14*K14*AJ14</f>
        <v>-0</v>
      </c>
      <c r="M14" s="154" t="n">
        <f aca="false">F14*1.054615/W14</f>
        <v>2.05130370506616</v>
      </c>
      <c r="N14" s="112" t="n">
        <f aca="false">E14*D14*AJ14*M14</f>
        <v>0</v>
      </c>
      <c r="O14" s="112" t="n">
        <f aca="false">IF(D14=0,0,(E14*D14*AJ14))</f>
        <v>0</v>
      </c>
      <c r="P14" s="155"/>
      <c r="Q14" s="149" t="n">
        <f aca="false">R14+U14</f>
        <v>2.38</v>
      </c>
      <c r="R14" s="151" t="n">
        <f aca="false">'MIDS DATA'!K18</f>
        <v>2.365</v>
      </c>
      <c r="S14" s="157" t="n">
        <f aca="false">E14*D14*Q14*AJ14</f>
        <v>0</v>
      </c>
      <c r="T14" s="157" t="n">
        <f aca="false">IF(D14=0,0,(E14*D14*AJ14))</f>
        <v>0</v>
      </c>
      <c r="U14" s="158" t="n">
        <v>0.015</v>
      </c>
      <c r="V14" s="137"/>
      <c r="W14" s="117" t="n">
        <f aca="false">$M$3-X14</f>
        <v>1.44981666666667</v>
      </c>
      <c r="X14" s="118" t="n">
        <f aca="false">Y14/10000</f>
        <v>0.00668333333333333</v>
      </c>
      <c r="Y14" s="159" t="n">
        <f aca="false">((Y$19-Y$13)/6)+Y13</f>
        <v>66.8333333333333</v>
      </c>
      <c r="Z14" s="112" t="n">
        <f aca="false">E14*D14*W15</f>
        <v>0</v>
      </c>
      <c r="AA14" s="112" t="n">
        <f aca="false">IF(D14=0,0,(E14*D14))</f>
        <v>0</v>
      </c>
      <c r="AB14" s="120"/>
      <c r="AC14" s="121" t="n">
        <v>-0.319563472092889</v>
      </c>
      <c r="AD14" s="122" t="n">
        <f aca="false">'MIDS DATA'!I18</f>
        <v>-0.319563472092889</v>
      </c>
      <c r="AE14" s="112" t="n">
        <f aca="false">E14*D14*AJ14*AC14</f>
        <v>-0</v>
      </c>
      <c r="AF14" s="112" t="n">
        <f aca="false">IF(D14=0,0,(E14*D14*AJ14))</f>
        <v>0</v>
      </c>
      <c r="AG14" s="123" t="n">
        <f aca="false">'MIDS DATA'!C18</f>
        <v>0.054994684120162</v>
      </c>
      <c r="AH14" s="124" t="n">
        <f aca="false">'MIDS DATA'!D18</f>
        <v>0.970153471733488</v>
      </c>
      <c r="AI14" s="123" t="n">
        <f aca="false">'MIDS DATA'!E18</f>
        <v>0.063475475376822</v>
      </c>
      <c r="AJ14" s="124" t="n">
        <f aca="false">'MIDS DATA'!F18</f>
        <v>0.965700572712695</v>
      </c>
      <c r="AK14" s="125" t="n">
        <f aca="false">'MIDS DATA'!B18</f>
        <v>1.448819413151</v>
      </c>
      <c r="AL14" s="160"/>
      <c r="AM14" s="125"/>
      <c r="AN14" s="127"/>
      <c r="AO14" s="128"/>
      <c r="AP14" s="129"/>
      <c r="AQ14" s="130"/>
      <c r="AR14" s="130"/>
      <c r="AS14" s="130"/>
      <c r="AT14" s="130"/>
      <c r="AU14" s="130"/>
      <c r="AV14" s="130"/>
      <c r="AW14" s="130"/>
      <c r="AX14" s="130"/>
    </row>
    <row r="15" customFormat="false" ht="15" hidden="false" customHeight="false" outlineLevel="0" collapsed="false">
      <c r="A15" s="88" t="e">
        <f aca="false">A14+1</f>
        <v>#REF!</v>
      </c>
      <c r="B15" s="146" t="n">
        <v>36770</v>
      </c>
      <c r="C15" s="147" t="n">
        <f aca="false">IF(B15&gt;=$I$2,IF(B15&lt;=$I$3,TRUE(),FALSE()),FALSE())</f>
        <v>0</v>
      </c>
      <c r="D15" s="148" t="n">
        <f aca="false">IF(C15=TRUE(),1,0)</f>
        <v>0</v>
      </c>
      <c r="E15" s="148" t="n">
        <f aca="false">B16-B15</f>
        <v>30</v>
      </c>
      <c r="F15" s="149" t="n">
        <v>2.84</v>
      </c>
      <c r="G15" s="150" t="n">
        <f aca="false">E15*D15*AH15*F15</f>
        <v>0</v>
      </c>
      <c r="H15" s="150" t="n">
        <f aca="false">IF(D15=0,0,(D15*E15*AH15))</f>
        <v>0</v>
      </c>
      <c r="I15" s="151" t="n">
        <f aca="false">POS!AB28</f>
        <v>2.83</v>
      </c>
      <c r="J15" s="137"/>
      <c r="K15" s="152" t="n">
        <f aca="false">M15-Q15</f>
        <v>-0.323102582092127</v>
      </c>
      <c r="L15" s="153" t="n">
        <f aca="false">E15*D15*K15*AJ15</f>
        <v>-0</v>
      </c>
      <c r="M15" s="154" t="n">
        <f aca="false">F15*1.054615/W15</f>
        <v>2.06689741790787</v>
      </c>
      <c r="N15" s="112" t="n">
        <f aca="false">E15*D15*AJ15*M15</f>
        <v>0</v>
      </c>
      <c r="O15" s="112" t="n">
        <f aca="false">IF(D15=0,0,(E15*D15*AJ15))</f>
        <v>0</v>
      </c>
      <c r="P15" s="155"/>
      <c r="Q15" s="149" t="n">
        <f aca="false">R15+U15</f>
        <v>2.39</v>
      </c>
      <c r="R15" s="151" t="n">
        <f aca="false">'MIDS DATA'!K19</f>
        <v>2.385</v>
      </c>
      <c r="S15" s="157" t="n">
        <f aca="false">E15*D15*Q15*AJ15</f>
        <v>0</v>
      </c>
      <c r="T15" s="157" t="n">
        <f aca="false">IF(D15=0,0,(E15*D15*AJ15))</f>
        <v>0</v>
      </c>
      <c r="U15" s="158" t="n">
        <v>0.005</v>
      </c>
      <c r="V15" s="137"/>
      <c r="W15" s="117" t="n">
        <f aca="false">$M$3-X15</f>
        <v>1.44908333333333</v>
      </c>
      <c r="X15" s="118" t="n">
        <f aca="false">Y15/10000</f>
        <v>0.00741666666666667</v>
      </c>
      <c r="Y15" s="159" t="n">
        <f aca="false">((Y$19-Y$13)/6)+Y14</f>
        <v>74.1666666666667</v>
      </c>
      <c r="Z15" s="112" t="n">
        <f aca="false">E15*D15*W16</f>
        <v>0</v>
      </c>
      <c r="AA15" s="112" t="n">
        <f aca="false">IF(D15=0,0,(E15*D15))</f>
        <v>0</v>
      </c>
      <c r="AB15" s="120"/>
      <c r="AC15" s="121" t="n">
        <v>-0.323872671377715</v>
      </c>
      <c r="AD15" s="122" t="n">
        <f aca="false">'MIDS DATA'!I19</f>
        <v>-0.323872671377715</v>
      </c>
      <c r="AE15" s="112" t="n">
        <f aca="false">E15*D15*AJ15*AC15</f>
        <v>-0</v>
      </c>
      <c r="AF15" s="112" t="n">
        <f aca="false">IF(D15=0,0,(E15*D15*AJ15))</f>
        <v>0</v>
      </c>
      <c r="AG15" s="123" t="n">
        <f aca="false">'MIDS DATA'!C19</f>
        <v>0.055700675756054</v>
      </c>
      <c r="AH15" s="124" t="n">
        <f aca="false">'MIDS DATA'!D19</f>
        <v>0.965269863613968</v>
      </c>
      <c r="AI15" s="123" t="n">
        <f aca="false">'MIDS DATA'!E19</f>
        <v>0.063944632222617</v>
      </c>
      <c r="AJ15" s="124" t="n">
        <f aca="false">'MIDS DATA'!F19</f>
        <v>0.960311424622446</v>
      </c>
      <c r="AK15" s="125" t="n">
        <f aca="false">'MIDS DATA'!B19</f>
        <v>1.448023326145</v>
      </c>
      <c r="AL15" s="160"/>
      <c r="AM15" s="125"/>
      <c r="AN15" s="127"/>
      <c r="AO15" s="128"/>
      <c r="AP15" s="129"/>
      <c r="AQ15" s="130"/>
      <c r="AR15" s="130"/>
      <c r="AS15" s="130"/>
      <c r="AT15" s="130"/>
      <c r="AU15" s="130"/>
      <c r="AV15" s="130"/>
      <c r="AW15" s="130"/>
      <c r="AX15" s="130"/>
    </row>
    <row r="16" customFormat="false" ht="15" hidden="false" customHeight="false" outlineLevel="0" collapsed="false">
      <c r="A16" s="88" t="e">
        <f aca="false">A15+1</f>
        <v>#REF!</v>
      </c>
      <c r="B16" s="131" t="n">
        <v>36800</v>
      </c>
      <c r="C16" s="147" t="n">
        <f aca="false">IF(B16&gt;=$I$2,IF(B16&lt;=$I$3,TRUE(),FALSE()),FALSE())</f>
        <v>0</v>
      </c>
      <c r="D16" s="148" t="n">
        <f aca="false">IF(C16=TRUE(),1,0)</f>
        <v>0</v>
      </c>
      <c r="E16" s="148" t="n">
        <f aca="false">B17-B16</f>
        <v>31</v>
      </c>
      <c r="F16" s="149" t="n">
        <v>2.9</v>
      </c>
      <c r="G16" s="150" t="n">
        <f aca="false">E16*D16*AH16*F16</f>
        <v>0</v>
      </c>
      <c r="H16" s="150" t="n">
        <f aca="false">IF(D16=0,0,(D16*E16*AH16))</f>
        <v>0</v>
      </c>
      <c r="I16" s="136" t="n">
        <f aca="false">POS!AB29</f>
        <v>2.89</v>
      </c>
      <c r="J16" s="137"/>
      <c r="K16" s="138" t="n">
        <f aca="false">M16-Q16</f>
        <v>-0.308367107398073</v>
      </c>
      <c r="L16" s="153" t="n">
        <f aca="false">E16*D16*K16*AJ16</f>
        <v>-0</v>
      </c>
      <c r="M16" s="140" t="n">
        <f aca="false">F16*1.054615/W16</f>
        <v>2.11163289260193</v>
      </c>
      <c r="N16" s="112" t="n">
        <f aca="false">E16*D16*AJ16*M16</f>
        <v>0</v>
      </c>
      <c r="O16" s="112" t="n">
        <f aca="false">IF(D16=0,0,(E16*D16*AJ16))</f>
        <v>0</v>
      </c>
      <c r="P16" s="155"/>
      <c r="Q16" s="134" t="n">
        <f aca="false">R16+U16</f>
        <v>2.42</v>
      </c>
      <c r="R16" s="136" t="n">
        <f aca="false">'MIDS DATA'!K20</f>
        <v>2.407</v>
      </c>
      <c r="S16" s="141" t="n">
        <f aca="false">E16*D16*Q16*AJ16</f>
        <v>0</v>
      </c>
      <c r="T16" s="141" t="n">
        <f aca="false">IF(D16=0,0,(E16*D16*AJ16))</f>
        <v>0</v>
      </c>
      <c r="U16" s="142" t="n">
        <v>0.013</v>
      </c>
      <c r="V16" s="137"/>
      <c r="W16" s="143" t="n">
        <f aca="false">$M$3-X16</f>
        <v>1.44835</v>
      </c>
      <c r="X16" s="118" t="n">
        <f aca="false">Y16/10000</f>
        <v>0.00815</v>
      </c>
      <c r="Y16" s="159" t="n">
        <f aca="false">((Y$19-Y$13)/6)+Y15</f>
        <v>81.5</v>
      </c>
      <c r="Z16" s="112" t="n">
        <f aca="false">E16*D16*W17</f>
        <v>0</v>
      </c>
      <c r="AA16" s="112" t="n">
        <f aca="false">IF(D16=0,0,(E16*D16))</f>
        <v>0</v>
      </c>
      <c r="AB16" s="120"/>
      <c r="AC16" s="144" t="n">
        <v>-0.30110236557437</v>
      </c>
      <c r="AD16" s="145" t="n">
        <f aca="false">'MIDS DATA'!I20</f>
        <v>-0.30110236557437</v>
      </c>
      <c r="AE16" s="112" t="n">
        <f aca="false">E16*D16*AJ16*AC16</f>
        <v>-0</v>
      </c>
      <c r="AF16" s="112" t="n">
        <f aca="false">IF(D16=0,0,(E16*D16*AJ16))</f>
        <v>0</v>
      </c>
      <c r="AG16" s="123" t="n">
        <f aca="false">'MIDS DATA'!C20</f>
        <v>0.056351413644208</v>
      </c>
      <c r="AH16" s="124" t="n">
        <f aca="false">'MIDS DATA'!D20</f>
        <v>0.960482722232508</v>
      </c>
      <c r="AI16" s="123" t="n">
        <f aca="false">'MIDS DATA'!E20</f>
        <v>0.064386670889519</v>
      </c>
      <c r="AJ16" s="124" t="n">
        <f aca="false">'MIDS DATA'!F20</f>
        <v>0.955062685107953</v>
      </c>
      <c r="AK16" s="125" t="n">
        <f aca="false">'MIDS DATA'!B20</f>
        <v>1.447286563305</v>
      </c>
      <c r="AL16" s="160"/>
      <c r="AM16" s="125"/>
      <c r="AN16" s="127"/>
      <c r="AO16" s="128"/>
      <c r="AP16" s="129"/>
      <c r="AQ16" s="130"/>
      <c r="AR16" s="130"/>
      <c r="AS16" s="130"/>
      <c r="AT16" s="130"/>
      <c r="AU16" s="130"/>
      <c r="AV16" s="130"/>
      <c r="AW16" s="130"/>
      <c r="AX16" s="130"/>
    </row>
    <row r="17" customFormat="false" ht="15" hidden="false" customHeight="false" outlineLevel="0" collapsed="false">
      <c r="A17" s="88" t="e">
        <f aca="false">A16+1</f>
        <v>#REF!</v>
      </c>
      <c r="B17" s="102" t="n">
        <v>36831</v>
      </c>
      <c r="C17" s="147" t="n">
        <f aca="false">IF(B17&gt;=$I$2,IF(B17&lt;=$I$3,TRUE(),FALSE()),FALSE())</f>
        <v>0</v>
      </c>
      <c r="D17" s="148" t="n">
        <f aca="false">IF(C17=TRUE(),1,0)</f>
        <v>0</v>
      </c>
      <c r="E17" s="148" t="n">
        <f aca="false">B18-B17</f>
        <v>30</v>
      </c>
      <c r="F17" s="105" t="n">
        <v>3.03279466134719</v>
      </c>
      <c r="G17" s="150" t="n">
        <f aca="false">E17*D17*AH17*F17</f>
        <v>0</v>
      </c>
      <c r="H17" s="150" t="n">
        <f aca="false">IF(D17=0,0,(D17*E17*AH17))</f>
        <v>0</v>
      </c>
      <c r="I17" s="107" t="n">
        <f aca="false">POS!AB30</f>
        <v>3.03279466134719</v>
      </c>
      <c r="J17" s="108" t="n">
        <f aca="false">AVERAGE(I17:I21)</f>
        <v>3.11054663452455</v>
      </c>
      <c r="K17" s="109" t="n">
        <f aca="false">M17-Q17</f>
        <v>-0.332554077315585</v>
      </c>
      <c r="L17" s="110" t="n">
        <f aca="false">E17*D17*K17*AJ17</f>
        <v>-0</v>
      </c>
      <c r="M17" s="111" t="n">
        <f aca="false">F17*1.054615/W17</f>
        <v>2.20944592268442</v>
      </c>
      <c r="N17" s="112" t="n">
        <f aca="false">E17*D17*AJ17*M17</f>
        <v>0</v>
      </c>
      <c r="O17" s="112" t="n">
        <f aca="false">IF(D17=0,0,(E17*D17*AJ17))</f>
        <v>0</v>
      </c>
      <c r="P17" s="137"/>
      <c r="Q17" s="105" t="n">
        <f aca="false">R17+U17</f>
        <v>2.542</v>
      </c>
      <c r="R17" s="107" t="n">
        <f aca="false">'MIDS DATA'!K21</f>
        <v>2.542</v>
      </c>
      <c r="S17" s="114" t="n">
        <f aca="false">E17*D17*Q17*AJ17</f>
        <v>0</v>
      </c>
      <c r="T17" s="114" t="n">
        <f aca="false">IF(D17=0,0,(E17*D17*AJ17))</f>
        <v>0</v>
      </c>
      <c r="U17" s="115" t="n">
        <v>0</v>
      </c>
      <c r="V17" s="116" t="n">
        <f aca="false">AVERAGE(U17:U21)</f>
        <v>0</v>
      </c>
      <c r="W17" s="162" t="n">
        <f aca="false">$M$3-X17</f>
        <v>1.44761666666667</v>
      </c>
      <c r="X17" s="118" t="n">
        <f aca="false">Y17/10000</f>
        <v>0.00888333333333333</v>
      </c>
      <c r="Y17" s="159" t="n">
        <f aca="false">((Y$19-Y$13)/6)+Y16</f>
        <v>88.8333333333333</v>
      </c>
      <c r="Z17" s="112" t="n">
        <f aca="false">E17*D17*W18</f>
        <v>0</v>
      </c>
      <c r="AA17" s="112" t="n">
        <f aca="false">IF(D17=0,0,(E17*D17))</f>
        <v>0</v>
      </c>
      <c r="AB17" s="120"/>
      <c r="AC17" s="163" t="n">
        <v>-0.33</v>
      </c>
      <c r="AD17" s="156" t="n">
        <f aca="false">'MIDS DATA'!I21</f>
        <v>-0.33</v>
      </c>
      <c r="AE17" s="112" t="n">
        <f aca="false">E17*D17*AJ17*AC17</f>
        <v>-0</v>
      </c>
      <c r="AF17" s="112" t="n">
        <f aca="false">IF(D17=0,0,(E17*D17*AJ17))</f>
        <v>0</v>
      </c>
      <c r="AG17" s="123" t="n">
        <f aca="false">'MIDS DATA'!C21</f>
        <v>0.056978110871987</v>
      </c>
      <c r="AH17" s="124" t="n">
        <f aca="false">'MIDS DATA'!D21</f>
        <v>0.955491161211894</v>
      </c>
      <c r="AI17" s="123" t="n">
        <f aca="false">'MIDS DATA'!E21</f>
        <v>0.064821126106778</v>
      </c>
      <c r="AJ17" s="124" t="n">
        <f aca="false">'MIDS DATA'!F21</f>
        <v>0.949615642935221</v>
      </c>
      <c r="AK17" s="125" t="n">
        <f aca="false">'MIDS DATA'!B21</f>
        <v>1.446549821077</v>
      </c>
      <c r="AL17" s="160"/>
      <c r="AM17" s="125"/>
      <c r="AN17" s="127"/>
      <c r="AO17" s="128"/>
      <c r="AP17" s="129"/>
      <c r="AQ17" s="130"/>
      <c r="AR17" s="130"/>
      <c r="AS17" s="130"/>
      <c r="AT17" s="130"/>
      <c r="AU17" s="130"/>
      <c r="AV17" s="130"/>
      <c r="AW17" s="130"/>
      <c r="AX17" s="130"/>
    </row>
    <row r="18" customFormat="false" ht="15" hidden="false" customHeight="false" outlineLevel="0" collapsed="false">
      <c r="A18" s="88" t="e">
        <f aca="false">A17+1</f>
        <v>#REF!</v>
      </c>
      <c r="B18" s="146" t="n">
        <v>36861</v>
      </c>
      <c r="C18" s="147" t="n">
        <f aca="false">IF(B18&gt;=$I$2,IF(B18&lt;=$I$3,TRUE(),FALSE()),FALSE())</f>
        <v>0</v>
      </c>
      <c r="D18" s="148" t="n">
        <f aca="false">IF(C18=TRUE(),1,0)</f>
        <v>0</v>
      </c>
      <c r="E18" s="148" t="n">
        <f aca="false">B19-B18</f>
        <v>31</v>
      </c>
      <c r="F18" s="149" t="n">
        <v>3.20954873352657</v>
      </c>
      <c r="G18" s="150" t="n">
        <f aca="false">E18*D18*AH18*F18</f>
        <v>0</v>
      </c>
      <c r="H18" s="150" t="n">
        <f aca="false">IF(D18=0,0,(D18*E18*AH18))</f>
        <v>0</v>
      </c>
      <c r="I18" s="151" t="n">
        <f aca="false">POS!AB31</f>
        <v>3.20954873352657</v>
      </c>
      <c r="J18" s="137"/>
      <c r="K18" s="152" t="n">
        <f aca="false">M18-Q18</f>
        <v>-0.332600437071783</v>
      </c>
      <c r="L18" s="153" t="n">
        <f aca="false">E18*D18*K18*AJ18</f>
        <v>-0</v>
      </c>
      <c r="M18" s="154" t="n">
        <f aca="false">F18*1.054615/W18</f>
        <v>2.33939956292822</v>
      </c>
      <c r="N18" s="112" t="n">
        <f aca="false">E18*D18*AJ18*M18</f>
        <v>0</v>
      </c>
      <c r="O18" s="112" t="n">
        <f aca="false">IF(D18=0,0,(E18*D18*AJ18))</f>
        <v>0</v>
      </c>
      <c r="P18" s="137"/>
      <c r="Q18" s="149" t="n">
        <f aca="false">R18+U18</f>
        <v>2.672</v>
      </c>
      <c r="R18" s="151" t="n">
        <f aca="false">'MIDS DATA'!K22</f>
        <v>2.672</v>
      </c>
      <c r="S18" s="157" t="n">
        <f aca="false">E18*D18*Q18*AJ18</f>
        <v>0</v>
      </c>
      <c r="T18" s="157" t="n">
        <f aca="false">IF(D18=0,0,(E18*D18*AJ18))</f>
        <v>0</v>
      </c>
      <c r="U18" s="158" t="n">
        <v>0</v>
      </c>
      <c r="V18" s="137"/>
      <c r="W18" s="117" t="n">
        <f aca="false">$M$3-X18</f>
        <v>1.44688333333333</v>
      </c>
      <c r="X18" s="118" t="n">
        <f aca="false">Y18/10000</f>
        <v>0.00961666666666666</v>
      </c>
      <c r="Y18" s="159" t="n">
        <f aca="false">((Y$19-Y$13)/6)+Y17</f>
        <v>96.1666666666666</v>
      </c>
      <c r="Z18" s="112" t="n">
        <f aca="false">E18*D18*W19</f>
        <v>0</v>
      </c>
      <c r="AA18" s="112" t="n">
        <f aca="false">IF(D18=0,0,(E18*D18))</f>
        <v>0</v>
      </c>
      <c r="AB18" s="120"/>
      <c r="AC18" s="121" t="n">
        <v>-0.33</v>
      </c>
      <c r="AD18" s="122" t="n">
        <f aca="false">'MIDS DATA'!I22</f>
        <v>-0.33</v>
      </c>
      <c r="AE18" s="112" t="n">
        <f aca="false">E18*D18*AJ18*AC18</f>
        <v>-0</v>
      </c>
      <c r="AF18" s="112" t="n">
        <f aca="false">IF(D18=0,0,(E18*D18*AJ18))</f>
        <v>0</v>
      </c>
      <c r="AG18" s="123" t="n">
        <f aca="false">'MIDS DATA'!C22</f>
        <v>0.057584592184594</v>
      </c>
      <c r="AH18" s="124" t="n">
        <f aca="false">'MIDS DATA'!D22</f>
        <v>0.950591833493671</v>
      </c>
      <c r="AI18" s="123" t="n">
        <f aca="false">'MIDS DATA'!E22</f>
        <v>0.065241566699184</v>
      </c>
      <c r="AJ18" s="124" t="n">
        <f aca="false">'MIDS DATA'!F22</f>
        <v>0.944309729635594</v>
      </c>
      <c r="AK18" s="125" t="n">
        <f aca="false">'MIDS DATA'!B22</f>
        <v>1.445881147993</v>
      </c>
      <c r="AL18" s="160"/>
      <c r="AM18" s="125"/>
      <c r="AN18" s="127"/>
      <c r="AO18" s="128"/>
      <c r="AP18" s="129"/>
      <c r="AQ18" s="130"/>
      <c r="AR18" s="130"/>
      <c r="AS18" s="130"/>
      <c r="AT18" s="130"/>
      <c r="AU18" s="130"/>
      <c r="AV18" s="130"/>
      <c r="AW18" s="130"/>
      <c r="AX18" s="130"/>
    </row>
    <row r="19" customFormat="false" ht="15" hidden="false" customHeight="false" outlineLevel="0" collapsed="false">
      <c r="A19" s="88" t="e">
        <f aca="false">A18+1</f>
        <v>#REF!</v>
      </c>
      <c r="B19" s="146" t="n">
        <v>36892</v>
      </c>
      <c r="C19" s="147" t="n">
        <f aca="false">IF(B19&gt;=$I$2,IF(B19&lt;=$I$3,TRUE(),FALSE()),FALSE())</f>
        <v>0</v>
      </c>
      <c r="D19" s="148" t="n">
        <f aca="false">IF(C19=TRUE(),1,0)</f>
        <v>0</v>
      </c>
      <c r="E19" s="148" t="n">
        <f aca="false">B20-B19</f>
        <v>31</v>
      </c>
      <c r="F19" s="149" t="n">
        <v>3.25459960720338</v>
      </c>
      <c r="G19" s="150" t="n">
        <f aca="false">E19*D19*AH19*F19</f>
        <v>0</v>
      </c>
      <c r="H19" s="150" t="n">
        <f aca="false">IF(D19=0,0,(D19*E19*AH19))</f>
        <v>0</v>
      </c>
      <c r="I19" s="151" t="n">
        <f aca="false">POS!AB32</f>
        <v>3.25459960720338</v>
      </c>
      <c r="J19" s="137"/>
      <c r="K19" s="152" t="n">
        <f aca="false">M19-Q19</f>
        <v>-0.332560477992745</v>
      </c>
      <c r="L19" s="153" t="n">
        <f aca="false">E19*D19*K19*AJ19</f>
        <v>-0</v>
      </c>
      <c r="M19" s="154" t="n">
        <f aca="false">F19*1.054615/W19</f>
        <v>2.37343952200726</v>
      </c>
      <c r="N19" s="112" t="n">
        <f aca="false">E19*D19*AJ19*M19</f>
        <v>0</v>
      </c>
      <c r="O19" s="112" t="n">
        <f aca="false">IF(D19=0,0,(E19*D19*AJ19))</f>
        <v>0</v>
      </c>
      <c r="P19" s="137"/>
      <c r="Q19" s="149" t="n">
        <f aca="false">R19+U19</f>
        <v>2.706</v>
      </c>
      <c r="R19" s="151" t="n">
        <f aca="false">'MIDS DATA'!K23</f>
        <v>2.706</v>
      </c>
      <c r="S19" s="157" t="n">
        <f aca="false">E19*D19*Q19*AJ19</f>
        <v>0</v>
      </c>
      <c r="T19" s="157" t="n">
        <f aca="false">IF(D19=0,0,(E19*D19*AJ19))</f>
        <v>0</v>
      </c>
      <c r="U19" s="158" t="n">
        <v>0</v>
      </c>
      <c r="V19" s="137"/>
      <c r="W19" s="117" t="n">
        <f aca="false">$M$3-X19</f>
        <v>1.44615</v>
      </c>
      <c r="X19" s="118" t="n">
        <f aca="false">Y19/10000</f>
        <v>0.01035</v>
      </c>
      <c r="Y19" s="161" t="n">
        <v>103.5</v>
      </c>
      <c r="Z19" s="112" t="n">
        <f aca="false">E19*D19*W20</f>
        <v>0</v>
      </c>
      <c r="AA19" s="112" t="n">
        <f aca="false">IF(D19=0,0,(E19*D19))</f>
        <v>0</v>
      </c>
      <c r="AB19" s="120"/>
      <c r="AC19" s="121" t="n">
        <v>-0.33</v>
      </c>
      <c r="AD19" s="122" t="n">
        <f aca="false">'MIDS DATA'!I23</f>
        <v>-0.33</v>
      </c>
      <c r="AE19" s="112" t="n">
        <f aca="false">E19*D19*AJ19*AC19</f>
        <v>-0</v>
      </c>
      <c r="AF19" s="112" t="n">
        <f aca="false">IF(D19=0,0,(E19*D19*AJ19))</f>
        <v>0</v>
      </c>
      <c r="AG19" s="123" t="n">
        <f aca="false">'MIDS DATA'!C23</f>
        <v>0.058168036539584</v>
      </c>
      <c r="AH19" s="124" t="n">
        <f aca="false">'MIDS DATA'!D23</f>
        <v>0.945498389393851</v>
      </c>
      <c r="AI19" s="123" t="n">
        <f aca="false">'MIDS DATA'!E23</f>
        <v>0.065662023574155</v>
      </c>
      <c r="AJ19" s="124" t="n">
        <f aca="false">'MIDS DATA'!F23</f>
        <v>0.938804638261117</v>
      </c>
      <c r="AK19" s="125" t="n">
        <f aca="false">'MIDS DATA'!B23</f>
        <v>1.445195641068</v>
      </c>
      <c r="AL19" s="160"/>
      <c r="AM19" s="125"/>
      <c r="AN19" s="127"/>
      <c r="AO19" s="128"/>
      <c r="AP19" s="129"/>
      <c r="AQ19" s="130"/>
      <c r="AR19" s="130"/>
      <c r="AS19" s="130"/>
      <c r="AT19" s="130"/>
      <c r="AU19" s="130"/>
      <c r="AV19" s="130"/>
      <c r="AW19" s="130"/>
      <c r="AX19" s="130"/>
    </row>
    <row r="20" customFormat="false" ht="15" hidden="false" customHeight="false" outlineLevel="0" collapsed="false">
      <c r="A20" s="88" t="e">
        <f aca="false">A19+1</f>
        <v>#REF!</v>
      </c>
      <c r="B20" s="146" t="n">
        <v>36923</v>
      </c>
      <c r="C20" s="147" t="n">
        <f aca="false">IF(B20&gt;=$I$2,IF(B20&lt;=$I$3,TRUE(),FALSE()),FALSE())</f>
        <v>0</v>
      </c>
      <c r="D20" s="148" t="n">
        <f aca="false">IF(C20=TRUE(),1,0)</f>
        <v>0</v>
      </c>
      <c r="E20" s="148" t="n">
        <f aca="false">B21-B20</f>
        <v>28</v>
      </c>
      <c r="F20" s="149" t="n">
        <v>3.10106947814867</v>
      </c>
      <c r="G20" s="150" t="n">
        <f aca="false">E20*D20*AH20*F20</f>
        <v>0</v>
      </c>
      <c r="H20" s="150" t="n">
        <f aca="false">IF(D20=0,0,(D20*E20*AH20))</f>
        <v>0</v>
      </c>
      <c r="I20" s="151" t="n">
        <f aca="false">POS!AB33</f>
        <v>3.10106947814867</v>
      </c>
      <c r="J20" s="137"/>
      <c r="K20" s="152" t="n">
        <f aca="false">M20-Q20</f>
        <v>-0.332591255235271</v>
      </c>
      <c r="L20" s="153" t="n">
        <f aca="false">E20*D20*K20*AJ20</f>
        <v>-0</v>
      </c>
      <c r="M20" s="154" t="n">
        <f aca="false">F20*1.054615/W20</f>
        <v>2.26240874476473</v>
      </c>
      <c r="N20" s="112" t="n">
        <f aca="false">E20*D20*AJ20*M20</f>
        <v>0</v>
      </c>
      <c r="O20" s="112" t="n">
        <f aca="false">IF(D20=0,0,(E20*D20*AJ20))</f>
        <v>0</v>
      </c>
      <c r="P20" s="137"/>
      <c r="Q20" s="149" t="n">
        <f aca="false">R20+U20</f>
        <v>2.595</v>
      </c>
      <c r="R20" s="151" t="n">
        <f aca="false">'MIDS DATA'!K24</f>
        <v>2.595</v>
      </c>
      <c r="S20" s="157" t="n">
        <f aca="false">E20*D20*Q20*AJ20</f>
        <v>0</v>
      </c>
      <c r="T20" s="157" t="n">
        <f aca="false">IF(D20=0,0,(E20*D20*AJ20))</f>
        <v>0</v>
      </c>
      <c r="U20" s="158" t="n">
        <v>0</v>
      </c>
      <c r="V20" s="137"/>
      <c r="W20" s="117" t="n">
        <f aca="false">$M$3-X20</f>
        <v>1.44555416666667</v>
      </c>
      <c r="X20" s="118" t="n">
        <f aca="false">Y20/10000</f>
        <v>0.0109458333333333</v>
      </c>
      <c r="Y20" s="159" t="n">
        <f aca="false">((Y$31-Y$19)/12)+Y19</f>
        <v>109.458333333333</v>
      </c>
      <c r="Z20" s="112" t="n">
        <f aca="false">E20*D20*W21</f>
        <v>0</v>
      </c>
      <c r="AA20" s="112" t="n">
        <f aca="false">IF(D20=0,0,(E20*D20))</f>
        <v>0</v>
      </c>
      <c r="AB20" s="120"/>
      <c r="AC20" s="121" t="n">
        <v>-0.33</v>
      </c>
      <c r="AD20" s="122" t="n">
        <f aca="false">'MIDS DATA'!I24</f>
        <v>-0.33</v>
      </c>
      <c r="AE20" s="112" t="n">
        <f aca="false">E20*D20*AJ20*AC20</f>
        <v>-0</v>
      </c>
      <c r="AF20" s="112" t="n">
        <f aca="false">IF(D20=0,0,(E20*D20*AJ20))</f>
        <v>0</v>
      </c>
      <c r="AG20" s="123" t="n">
        <f aca="false">'MIDS DATA'!C24</f>
        <v>0.058698959340675</v>
      </c>
      <c r="AH20" s="124" t="n">
        <f aca="false">'MIDS DATA'!D24</f>
        <v>0.940392852168968</v>
      </c>
      <c r="AI20" s="123" t="n">
        <f aca="false">'MIDS DATA'!E24</f>
        <v>0.066060316267875</v>
      </c>
      <c r="AJ20" s="124" t="n">
        <f aca="false">'MIDS DATA'!F24</f>
        <v>0.933288493527201</v>
      </c>
      <c r="AK20" s="125" t="n">
        <f aca="false">'MIDS DATA'!B24</f>
        <v>1.444504176308</v>
      </c>
      <c r="AL20" s="160"/>
      <c r="AM20" s="125"/>
      <c r="AN20" s="127"/>
      <c r="AO20" s="128"/>
      <c r="AP20" s="129"/>
      <c r="AQ20" s="130"/>
      <c r="AR20" s="130"/>
      <c r="AS20" s="130"/>
      <c r="AT20" s="130"/>
      <c r="AU20" s="130"/>
      <c r="AV20" s="130"/>
      <c r="AW20" s="130"/>
      <c r="AX20" s="130"/>
    </row>
    <row r="21" customFormat="false" ht="15" hidden="false" customHeight="false" outlineLevel="0" collapsed="false">
      <c r="A21" s="88" t="e">
        <f aca="false">A20+1</f>
        <v>#REF!</v>
      </c>
      <c r="B21" s="131" t="n">
        <v>36951</v>
      </c>
      <c r="C21" s="147" t="n">
        <f aca="false">IF(B21&gt;=$I$2,IF(B21&lt;=$I$3,TRUE(),FALSE()),FALSE())</f>
        <v>0</v>
      </c>
      <c r="D21" s="148" t="n">
        <f aca="false">IF(C21=TRUE(),1,0)</f>
        <v>0</v>
      </c>
      <c r="E21" s="148" t="n">
        <f aca="false">B22-B21</f>
        <v>31</v>
      </c>
      <c r="F21" s="134" t="n">
        <v>2.95472069239694</v>
      </c>
      <c r="G21" s="150" t="n">
        <f aca="false">E21*D21*AH21*F21</f>
        <v>0</v>
      </c>
      <c r="H21" s="150" t="n">
        <f aca="false">IF(D21=0,0,(D21*E21*AH21))</f>
        <v>0</v>
      </c>
      <c r="I21" s="136" t="n">
        <f aca="false">POS!AB34</f>
        <v>2.95472069239694</v>
      </c>
      <c r="J21" s="137"/>
      <c r="K21" s="138" t="n">
        <f aca="false">M21-Q21</f>
        <v>-0.332472236445896</v>
      </c>
      <c r="L21" s="139" t="n">
        <f aca="false">E21*D21*K21*AJ21</f>
        <v>-0</v>
      </c>
      <c r="M21" s="140" t="n">
        <f aca="false">F21*1.054615/W21</f>
        <v>2.1565277635541</v>
      </c>
      <c r="N21" s="112" t="n">
        <f aca="false">E21*D21*AJ21*M21</f>
        <v>0</v>
      </c>
      <c r="O21" s="112" t="n">
        <f aca="false">IF(D21=0,0,(E21*D21*AJ21))</f>
        <v>0</v>
      </c>
      <c r="P21" s="137"/>
      <c r="Q21" s="134" t="n">
        <f aca="false">R21+U21</f>
        <v>2.489</v>
      </c>
      <c r="R21" s="136" t="n">
        <f aca="false">'MIDS DATA'!K25</f>
        <v>2.489</v>
      </c>
      <c r="S21" s="141" t="n">
        <f aca="false">E21*D21*Q21*AJ21</f>
        <v>0</v>
      </c>
      <c r="T21" s="141" t="n">
        <f aca="false">IF(D21=0,0,(E21*D21*AJ21))</f>
        <v>0</v>
      </c>
      <c r="U21" s="142" t="n">
        <v>0</v>
      </c>
      <c r="V21" s="137"/>
      <c r="W21" s="143" t="n">
        <f aca="false">$M$3-X21</f>
        <v>1.44495833333333</v>
      </c>
      <c r="X21" s="118" t="n">
        <f aca="false">Y21/10000</f>
        <v>0.0115416666666667</v>
      </c>
      <c r="Y21" s="159" t="n">
        <f aca="false">((Y$31-Y$19)/12)+Y20</f>
        <v>115.416666666667</v>
      </c>
      <c r="Z21" s="112" t="n">
        <f aca="false">E21*D21*W22</f>
        <v>0</v>
      </c>
      <c r="AA21" s="112" t="n">
        <f aca="false">IF(D21=0,0,(E21*D21))</f>
        <v>0</v>
      </c>
      <c r="AB21" s="120"/>
      <c r="AC21" s="144" t="n">
        <v>-0.33</v>
      </c>
      <c r="AD21" s="145" t="n">
        <f aca="false">'MIDS DATA'!I25</f>
        <v>-0.33</v>
      </c>
      <c r="AE21" s="112" t="n">
        <f aca="false">E21*D21*AJ21*AC21</f>
        <v>-0</v>
      </c>
      <c r="AF21" s="112" t="n">
        <f aca="false">IF(D21=0,0,(E21*D21*AJ21))</f>
        <v>0</v>
      </c>
      <c r="AG21" s="123" t="n">
        <f aca="false">'MIDS DATA'!C25</f>
        <v>0.059178502596408</v>
      </c>
      <c r="AH21" s="124" t="n">
        <f aca="false">'MIDS DATA'!D25</f>
        <v>0.935734792262643</v>
      </c>
      <c r="AI21" s="123" t="n">
        <f aca="false">'MIDS DATA'!E25</f>
        <v>0.066420064552535</v>
      </c>
      <c r="AJ21" s="124" t="n">
        <f aca="false">'MIDS DATA'!F25</f>
        <v>0.928281874865886</v>
      </c>
      <c r="AK21" s="125" t="n">
        <f aca="false">'MIDS DATA'!B25</f>
        <v>1.443907269494</v>
      </c>
      <c r="AL21" s="160"/>
      <c r="AM21" s="125"/>
      <c r="AN21" s="127"/>
      <c r="AO21" s="128"/>
      <c r="AP21" s="129"/>
      <c r="AQ21" s="130"/>
      <c r="AR21" s="130"/>
      <c r="AS21" s="130"/>
      <c r="AT21" s="130"/>
      <c r="AU21" s="130"/>
      <c r="AV21" s="130"/>
      <c r="AW21" s="130"/>
      <c r="AX21" s="130"/>
    </row>
    <row r="22" customFormat="false" ht="15" hidden="false" customHeight="false" outlineLevel="0" collapsed="false">
      <c r="A22" s="88" t="e">
        <f aca="false">A21+1</f>
        <v>#REF!</v>
      </c>
      <c r="B22" s="102" t="n">
        <v>36982</v>
      </c>
      <c r="C22" s="147" t="n">
        <f aca="false">IF(B22&gt;=$I$2,IF(B22&lt;=$I$3,TRUE(),FALSE()),FALSE())</f>
        <v>0</v>
      </c>
      <c r="D22" s="148" t="n">
        <f aca="false">IF(C22=TRUE(),1,0)</f>
        <v>0</v>
      </c>
      <c r="E22" s="148" t="n">
        <f aca="false">B23-B22</f>
        <v>30</v>
      </c>
      <c r="F22" s="105" t="n">
        <v>2.79462579723933</v>
      </c>
      <c r="G22" s="150" t="n">
        <f aca="false">E22*D22*AH22*F22</f>
        <v>0</v>
      </c>
      <c r="H22" s="150" t="n">
        <f aca="false">IF(D22=0,0,(D22*E22*AH22))</f>
        <v>0</v>
      </c>
      <c r="I22" s="107" t="n">
        <f aca="false">POS!AB35</f>
        <v>2.79462579723933</v>
      </c>
      <c r="J22" s="108" t="n">
        <f aca="false">AVERAGE(I22:I28)</f>
        <v>2.8030539251651</v>
      </c>
      <c r="K22" s="152" t="n">
        <f aca="false">M22-Q22</f>
        <v>-0.347477426784789</v>
      </c>
      <c r="L22" s="153" t="n">
        <f aca="false">E22*D22*K22*AJ22</f>
        <v>-0</v>
      </c>
      <c r="M22" s="154" t="n">
        <f aca="false">F22*1.054615/W22</f>
        <v>2.04052257321521</v>
      </c>
      <c r="N22" s="112" t="n">
        <f aca="false">E22*D22*AJ22*M22</f>
        <v>0</v>
      </c>
      <c r="O22" s="112" t="n">
        <f aca="false">IF(D22=0,0,(E22*D22*AJ22))</f>
        <v>0</v>
      </c>
      <c r="P22" s="137"/>
      <c r="Q22" s="149" t="n">
        <f aca="false">R22+U22</f>
        <v>2.388</v>
      </c>
      <c r="R22" s="107" t="n">
        <f aca="false">'MIDS DATA'!K26</f>
        <v>2.388</v>
      </c>
      <c r="S22" s="114" t="n">
        <f aca="false">E22*D22*Q22*AJ22</f>
        <v>0</v>
      </c>
      <c r="T22" s="114" t="n">
        <f aca="false">IF(D22=0,0,(E22*D22*AJ22))</f>
        <v>0</v>
      </c>
      <c r="U22" s="115" t="n">
        <v>0</v>
      </c>
      <c r="V22" s="116" t="n">
        <f aca="false">AVERAGE(U22:U28)</f>
        <v>0</v>
      </c>
      <c r="W22" s="117" t="n">
        <f aca="false">$M$3-X22</f>
        <v>1.4443625</v>
      </c>
      <c r="X22" s="118" t="n">
        <f aca="false">Y22/10000</f>
        <v>0.0121375</v>
      </c>
      <c r="Y22" s="159" t="n">
        <f aca="false">((Y$31-Y$19)/12)+Y21</f>
        <v>121.375</v>
      </c>
      <c r="Z22" s="112" t="n">
        <f aca="false">E22*D22*W23</f>
        <v>0</v>
      </c>
      <c r="AA22" s="112" t="n">
        <f aca="false">IF(D22=0,0,(E22*D22))</f>
        <v>0</v>
      </c>
      <c r="AB22" s="120"/>
      <c r="AC22" s="121" t="n">
        <v>-0.345</v>
      </c>
      <c r="AD22" s="156" t="n">
        <f aca="false">'MIDS DATA'!I26</f>
        <v>-0.345</v>
      </c>
      <c r="AE22" s="112" t="n">
        <f aca="false">E22*D22*AJ22*AC22</f>
        <v>-0</v>
      </c>
      <c r="AF22" s="112" t="n">
        <f aca="false">IF(D22=0,0,(E22*D22*AJ22))</f>
        <v>0</v>
      </c>
      <c r="AG22" s="123" t="n">
        <f aca="false">'MIDS DATA'!C26</f>
        <v>0.059628306979612</v>
      </c>
      <c r="AH22" s="124" t="n">
        <f aca="false">'MIDS DATA'!D26</f>
        <v>0.930616890530503</v>
      </c>
      <c r="AI22" s="123" t="n">
        <f aca="false">'MIDS DATA'!E26</f>
        <v>0.066773642540117</v>
      </c>
      <c r="AJ22" s="124" t="n">
        <f aca="false">'MIDS DATA'!F26</f>
        <v>0.922761634345557</v>
      </c>
      <c r="AK22" s="125" t="n">
        <f aca="false">'MIDS DATA'!B26</f>
        <v>1.443214251166</v>
      </c>
      <c r="AL22" s="160"/>
      <c r="AM22" s="125"/>
      <c r="AN22" s="127"/>
      <c r="AO22" s="128"/>
      <c r="AP22" s="129"/>
      <c r="AQ22" s="130"/>
      <c r="AR22" s="130"/>
      <c r="AS22" s="130"/>
      <c r="AT22" s="130"/>
      <c r="AU22" s="130"/>
      <c r="AV22" s="130"/>
      <c r="AW22" s="130"/>
      <c r="AX22" s="130"/>
    </row>
    <row r="23" customFormat="false" ht="15" hidden="false" customHeight="false" outlineLevel="0" collapsed="false">
      <c r="A23" s="88" t="e">
        <f aca="false">A22+1</f>
        <v>#REF!</v>
      </c>
      <c r="B23" s="146" t="n">
        <v>37012</v>
      </c>
      <c r="C23" s="147" t="n">
        <f aca="false">IF(B23&gt;=$I$2,IF(B23&lt;=$I$3,TRUE(),FALSE()),FALSE())</f>
        <v>0</v>
      </c>
      <c r="D23" s="148" t="n">
        <f aca="false">IF(C23=TRUE(),1,0)</f>
        <v>0</v>
      </c>
      <c r="E23" s="148" t="n">
        <f aca="false">B24-B23</f>
        <v>31</v>
      </c>
      <c r="F23" s="149" t="n">
        <v>2.76044287806591</v>
      </c>
      <c r="G23" s="150" t="n">
        <f aca="false">E23*D23*AH23*F23</f>
        <v>0</v>
      </c>
      <c r="H23" s="150" t="n">
        <f aca="false">IF(D23=0,0,(D23*E23*AH23))</f>
        <v>0</v>
      </c>
      <c r="I23" s="151" t="n">
        <f aca="false">POS!AB36</f>
        <v>2.76044287806591</v>
      </c>
      <c r="J23" s="137"/>
      <c r="K23" s="152" t="n">
        <f aca="false">M23-Q23</f>
        <v>-0.347604599645734</v>
      </c>
      <c r="L23" s="153" t="n">
        <f aca="false">E23*D23*K23*AJ23</f>
        <v>-0</v>
      </c>
      <c r="M23" s="154" t="n">
        <f aca="false">F23*1.054615/W23</f>
        <v>2.01639540035427</v>
      </c>
      <c r="N23" s="112" t="n">
        <f aca="false">E23*D23*AJ23*M23</f>
        <v>0</v>
      </c>
      <c r="O23" s="112" t="n">
        <f aca="false">IF(D23=0,0,(E23*D23*AJ23))</f>
        <v>0</v>
      </c>
      <c r="P23" s="137"/>
      <c r="Q23" s="149" t="n">
        <f aca="false">R23+U23</f>
        <v>2.364</v>
      </c>
      <c r="R23" s="151" t="n">
        <f aca="false">'MIDS DATA'!K27</f>
        <v>2.364</v>
      </c>
      <c r="S23" s="157" t="n">
        <f aca="false">E23*D23*Q23*AJ23</f>
        <v>0</v>
      </c>
      <c r="T23" s="157" t="n">
        <f aca="false">IF(D23=0,0,(E23*D23*AJ23))</f>
        <v>0</v>
      </c>
      <c r="U23" s="158" t="n">
        <v>0</v>
      </c>
      <c r="V23" s="137"/>
      <c r="W23" s="117" t="n">
        <f aca="false">$M$3-X23</f>
        <v>1.44376666666667</v>
      </c>
      <c r="X23" s="118" t="n">
        <f aca="false">Y23/10000</f>
        <v>0.0127333333333333</v>
      </c>
      <c r="Y23" s="159" t="n">
        <f aca="false">((Y$31-Y$19)/12)+Y22</f>
        <v>127.333333333333</v>
      </c>
      <c r="Z23" s="112" t="n">
        <f aca="false">E23*D23*W24</f>
        <v>0</v>
      </c>
      <c r="AA23" s="112" t="n">
        <f aca="false">IF(D23=0,0,(E23*D23))</f>
        <v>0</v>
      </c>
      <c r="AB23" s="120"/>
      <c r="AC23" s="121" t="n">
        <v>-0.345</v>
      </c>
      <c r="AD23" s="122" t="n">
        <f aca="false">'MIDS DATA'!I27</f>
        <v>-0.345</v>
      </c>
      <c r="AE23" s="112" t="n">
        <f aca="false">E23*D23*AJ23*AC23</f>
        <v>-0</v>
      </c>
      <c r="AF23" s="112" t="n">
        <f aca="false">IF(D23=0,0,(E23*D23*AJ23))</f>
        <v>0</v>
      </c>
      <c r="AG23" s="123" t="n">
        <f aca="false">'MIDS DATA'!C27</f>
        <v>0.059954906702513</v>
      </c>
      <c r="AH23" s="124" t="n">
        <f aca="false">'MIDS DATA'!D27</f>
        <v>0.925753067516621</v>
      </c>
      <c r="AI23" s="123" t="n">
        <f aca="false">'MIDS DATA'!E27</f>
        <v>0.067039012548038</v>
      </c>
      <c r="AJ23" s="124" t="n">
        <f aca="false">'MIDS DATA'!F27</f>
        <v>0.917489087214433</v>
      </c>
      <c r="AK23" s="125" t="n">
        <f aca="false">'MIDS DATA'!B27</f>
        <v>1.442507093195</v>
      </c>
      <c r="AL23" s="160"/>
      <c r="AM23" s="125"/>
      <c r="AN23" s="127"/>
      <c r="AO23" s="128"/>
      <c r="AP23" s="129"/>
      <c r="AQ23" s="130"/>
      <c r="AR23" s="130"/>
      <c r="AS23" s="130"/>
      <c r="AT23" s="130"/>
      <c r="AU23" s="130"/>
      <c r="AV23" s="130"/>
      <c r="AW23" s="130"/>
      <c r="AX23" s="130"/>
    </row>
    <row r="24" customFormat="false" ht="15" hidden="false" customHeight="false" outlineLevel="0" collapsed="false">
      <c r="A24" s="88" t="e">
        <f aca="false">A23+1</f>
        <v>#REF!</v>
      </c>
      <c r="B24" s="146" t="n">
        <v>37043</v>
      </c>
      <c r="C24" s="147" t="n">
        <f aca="false">IF(B24&gt;=$I$2,IF(B24&lt;=$I$3,TRUE(),FALSE()),FALSE())</f>
        <v>0</v>
      </c>
      <c r="D24" s="148" t="n">
        <f aca="false">IF(C24=TRUE(),1,0)</f>
        <v>0</v>
      </c>
      <c r="E24" s="148" t="n">
        <f aca="false">B25-B24</f>
        <v>30</v>
      </c>
      <c r="F24" s="149" t="n">
        <v>2.77820564488362</v>
      </c>
      <c r="G24" s="150" t="n">
        <f aca="false">E24*D24*AH24*F24</f>
        <v>0</v>
      </c>
      <c r="H24" s="150" t="n">
        <f aca="false">IF(D24=0,0,(D24*E24*AH24))</f>
        <v>0</v>
      </c>
      <c r="I24" s="151" t="n">
        <f aca="false">POS!AB37</f>
        <v>2.77820564488362</v>
      </c>
      <c r="J24" s="137"/>
      <c r="K24" s="152" t="n">
        <f aca="false">M24-Q24</f>
        <v>-0.347791740170097</v>
      </c>
      <c r="L24" s="153" t="n">
        <f aca="false">E24*D24*K24*AJ24</f>
        <v>-0</v>
      </c>
      <c r="M24" s="154" t="n">
        <f aca="false">F24*1.054615/W24</f>
        <v>2.0302082598299</v>
      </c>
      <c r="N24" s="112" t="n">
        <f aca="false">E24*D24*AJ24*M24</f>
        <v>0</v>
      </c>
      <c r="O24" s="112" t="n">
        <f aca="false">IF(D24=0,0,(E24*D24*AJ24))</f>
        <v>0</v>
      </c>
      <c r="P24" s="137"/>
      <c r="Q24" s="149" t="n">
        <f aca="false">R24+U24</f>
        <v>2.378</v>
      </c>
      <c r="R24" s="151" t="n">
        <f aca="false">'MIDS DATA'!K28</f>
        <v>2.378</v>
      </c>
      <c r="S24" s="157" t="n">
        <f aca="false">E24*D24*Q24*AJ24</f>
        <v>0</v>
      </c>
      <c r="T24" s="157" t="n">
        <f aca="false">IF(D24=0,0,(E24*D24*AJ24))</f>
        <v>0</v>
      </c>
      <c r="U24" s="158" t="n">
        <v>0</v>
      </c>
      <c r="V24" s="137"/>
      <c r="W24" s="117" t="n">
        <f aca="false">$M$3-X24</f>
        <v>1.44317083333333</v>
      </c>
      <c r="X24" s="118" t="n">
        <f aca="false">Y24/10000</f>
        <v>0.0133291666666667</v>
      </c>
      <c r="Y24" s="159" t="n">
        <f aca="false">((Y$31-Y$19)/12)+Y23</f>
        <v>133.291666666667</v>
      </c>
      <c r="Z24" s="112" t="n">
        <f aca="false">E24*D24*W25</f>
        <v>0</v>
      </c>
      <c r="AA24" s="112" t="n">
        <f aca="false">IF(D24=0,0,(E24*D24))</f>
        <v>0</v>
      </c>
      <c r="AB24" s="120"/>
      <c r="AC24" s="121" t="n">
        <v>-0.345</v>
      </c>
      <c r="AD24" s="122" t="n">
        <f aca="false">'MIDS DATA'!I28</f>
        <v>-0.345</v>
      </c>
      <c r="AE24" s="112" t="n">
        <f aca="false">E24*D24*AJ24*AC24</f>
        <v>-0</v>
      </c>
      <c r="AF24" s="112" t="n">
        <f aca="false">IF(D24=0,0,(E24*D24*AJ24))</f>
        <v>0</v>
      </c>
      <c r="AG24" s="123" t="n">
        <f aca="false">'MIDS DATA'!C28</f>
        <v>0.060292393120079</v>
      </c>
      <c r="AH24" s="124" t="n">
        <f aca="false">'MIDS DATA'!D28</f>
        <v>0.920703499957612</v>
      </c>
      <c r="AI24" s="123" t="n">
        <f aca="false">'MIDS DATA'!E28</f>
        <v>0.067313228247387</v>
      </c>
      <c r="AJ24" s="124" t="n">
        <f aca="false">'MIDS DATA'!F28</f>
        <v>0.912032063463732</v>
      </c>
      <c r="AK24" s="125" t="n">
        <f aca="false">'MIDS DATA'!B28</f>
        <v>1.441791704313</v>
      </c>
      <c r="AL24" s="160"/>
      <c r="AM24" s="125"/>
      <c r="AN24" s="127"/>
      <c r="AO24" s="128"/>
      <c r="AP24" s="129"/>
      <c r="AQ24" s="130"/>
      <c r="AR24" s="130"/>
      <c r="AS24" s="130"/>
      <c r="AT24" s="130"/>
      <c r="AU24" s="130"/>
      <c r="AV24" s="130"/>
      <c r="AW24" s="130"/>
      <c r="AX24" s="130"/>
    </row>
    <row r="25" customFormat="false" ht="15" hidden="false" customHeight="false" outlineLevel="0" collapsed="false">
      <c r="A25" s="88" t="e">
        <f aca="false">A24+1</f>
        <v>#REF!</v>
      </c>
      <c r="B25" s="146" t="n">
        <v>37073</v>
      </c>
      <c r="C25" s="147" t="n">
        <f aca="false">IF(B25&gt;=$I$2,IF(B25&lt;=$I$3,TRUE(),FALSE()),FALSE())</f>
        <v>0</v>
      </c>
      <c r="D25" s="148" t="n">
        <f aca="false">IF(C25=TRUE(),1,0)</f>
        <v>0</v>
      </c>
      <c r="E25" s="148" t="n">
        <f aca="false">B26-B25</f>
        <v>31</v>
      </c>
      <c r="F25" s="149" t="n">
        <v>2.79334188656176</v>
      </c>
      <c r="G25" s="150" t="n">
        <f aca="false">E25*D25*AH25*F25</f>
        <v>0</v>
      </c>
      <c r="H25" s="150" t="n">
        <f aca="false">IF(D25=0,0,(D25*E25*AH25))</f>
        <v>0</v>
      </c>
      <c r="I25" s="151" t="n">
        <f aca="false">POS!AB38</f>
        <v>2.79334188656176</v>
      </c>
      <c r="J25" s="137"/>
      <c r="K25" s="152" t="n">
        <f aca="false">M25-Q25</f>
        <v>-0.347887628929985</v>
      </c>
      <c r="L25" s="153" t="n">
        <f aca="false">E25*D25*K25*AJ25</f>
        <v>-0</v>
      </c>
      <c r="M25" s="154" t="n">
        <f aca="false">F25*1.054615/W25</f>
        <v>2.04211237107002</v>
      </c>
      <c r="N25" s="112" t="n">
        <f aca="false">E25*D25*AJ25*M25</f>
        <v>0</v>
      </c>
      <c r="O25" s="112" t="n">
        <f aca="false">IF(D25=0,0,(E25*D25*AJ25))</f>
        <v>0</v>
      </c>
      <c r="P25" s="137"/>
      <c r="Q25" s="149" t="n">
        <f aca="false">R25+U25</f>
        <v>2.39</v>
      </c>
      <c r="R25" s="151" t="n">
        <f aca="false">'MIDS DATA'!K29</f>
        <v>2.39</v>
      </c>
      <c r="S25" s="157" t="n">
        <f aca="false">E25*D25*Q25*AJ25</f>
        <v>0</v>
      </c>
      <c r="T25" s="157" t="n">
        <f aca="false">IF(D25=0,0,(E25*D25*AJ25))</f>
        <v>0</v>
      </c>
      <c r="U25" s="158" t="n">
        <v>0</v>
      </c>
      <c r="V25" s="137"/>
      <c r="W25" s="117" t="n">
        <f aca="false">$M$3-X25</f>
        <v>1.442575</v>
      </c>
      <c r="X25" s="118" t="n">
        <f aca="false">Y25/10000</f>
        <v>0.013925</v>
      </c>
      <c r="Y25" s="159" t="n">
        <f aca="false">((Y$31-Y$19)/12)+Y24</f>
        <v>139.25</v>
      </c>
      <c r="Z25" s="112" t="n">
        <f aca="false">E25*D25*W26</f>
        <v>0</v>
      </c>
      <c r="AA25" s="112" t="n">
        <f aca="false">IF(D25=0,0,(E25*D25))</f>
        <v>0</v>
      </c>
      <c r="AB25" s="120"/>
      <c r="AC25" s="121" t="n">
        <v>-0.345</v>
      </c>
      <c r="AD25" s="122" t="n">
        <f aca="false">'MIDS DATA'!I29</f>
        <v>-0.345</v>
      </c>
      <c r="AE25" s="112" t="n">
        <f aca="false">E25*D25*AJ25*AC25</f>
        <v>-0</v>
      </c>
      <c r="AF25" s="112" t="n">
        <f aca="false">IF(D25=0,0,(E25*D25*AJ25))</f>
        <v>0</v>
      </c>
      <c r="AG25" s="123" t="n">
        <f aca="false">'MIDS DATA'!C29</f>
        <v>0.060618992915041</v>
      </c>
      <c r="AH25" s="124" t="n">
        <f aca="false">'MIDS DATA'!D29</f>
        <v>0.915794621283448</v>
      </c>
      <c r="AI25" s="123" t="n">
        <f aca="false">'MIDS DATA'!E29</f>
        <v>0.067565844203733</v>
      </c>
      <c r="AJ25" s="124" t="n">
        <f aca="false">'MIDS DATA'!F29</f>
        <v>0.906759619784903</v>
      </c>
      <c r="AK25" s="125" t="n">
        <f aca="false">'MIDS DATA'!B29</f>
        <v>1.44114039974</v>
      </c>
      <c r="AL25" s="160"/>
      <c r="AM25" s="125"/>
      <c r="AN25" s="127"/>
      <c r="AO25" s="128"/>
      <c r="AP25" s="129"/>
      <c r="AQ25" s="130"/>
      <c r="AR25" s="130"/>
      <c r="AS25" s="130"/>
      <c r="AT25" s="130"/>
      <c r="AU25" s="130"/>
      <c r="AV25" s="130"/>
      <c r="AW25" s="130"/>
      <c r="AX25" s="130"/>
    </row>
    <row r="26" customFormat="false" ht="15" hidden="false" customHeight="false" outlineLevel="0" collapsed="false">
      <c r="A26" s="88" t="e">
        <f aca="false">A25+1</f>
        <v>#REF!</v>
      </c>
      <c r="B26" s="146" t="n">
        <v>37104</v>
      </c>
      <c r="C26" s="147" t="n">
        <f aca="false">IF(B26&gt;=$I$2,IF(B26&lt;=$I$3,TRUE(),FALSE()),FALSE())</f>
        <v>0</v>
      </c>
      <c r="D26" s="148" t="n">
        <f aca="false">IF(C26=TRUE(),1,0)</f>
        <v>0</v>
      </c>
      <c r="E26" s="148" t="n">
        <f aca="false">B27-B26</f>
        <v>31</v>
      </c>
      <c r="F26" s="149" t="n">
        <v>2.80992427877268</v>
      </c>
      <c r="G26" s="150" t="n">
        <f aca="false">E26*D26*AH26*F26</f>
        <v>0</v>
      </c>
      <c r="H26" s="150" t="n">
        <f aca="false">IF(D26=0,0,(D26*E26*AH26))</f>
        <v>0</v>
      </c>
      <c r="I26" s="151" t="n">
        <f aca="false">POS!AB39</f>
        <v>2.80992427877268</v>
      </c>
      <c r="J26" s="137"/>
      <c r="K26" s="152" t="n">
        <f aca="false">M26-Q26</f>
        <v>-0.347916014211128</v>
      </c>
      <c r="L26" s="153" t="n">
        <f aca="false">E26*D26*K26*AJ26</f>
        <v>-0</v>
      </c>
      <c r="M26" s="154" t="n">
        <f aca="false">F26*1.054615/W26</f>
        <v>2.05508398578887</v>
      </c>
      <c r="N26" s="112" t="n">
        <f aca="false">E26*D26*AJ26*M26</f>
        <v>0</v>
      </c>
      <c r="O26" s="112" t="n">
        <f aca="false">IF(D26=0,0,(E26*D26*AJ26))</f>
        <v>0</v>
      </c>
      <c r="P26" s="137"/>
      <c r="Q26" s="149" t="n">
        <f aca="false">R26+U26</f>
        <v>2.403</v>
      </c>
      <c r="R26" s="151" t="n">
        <f aca="false">'MIDS DATA'!K30</f>
        <v>2.403</v>
      </c>
      <c r="S26" s="157" t="n">
        <f aca="false">E26*D26*Q26*AJ26</f>
        <v>0</v>
      </c>
      <c r="T26" s="157" t="n">
        <f aca="false">IF(D26=0,0,(E26*D26*AJ26))</f>
        <v>0</v>
      </c>
      <c r="U26" s="158" t="n">
        <v>0</v>
      </c>
      <c r="V26" s="137"/>
      <c r="W26" s="117" t="n">
        <f aca="false">$M$3-X26</f>
        <v>1.44197916666667</v>
      </c>
      <c r="X26" s="118" t="n">
        <f aca="false">Y26/10000</f>
        <v>0.0145208333333333</v>
      </c>
      <c r="Y26" s="159" t="n">
        <f aca="false">((Y$31-Y$19)/12)+Y25</f>
        <v>145.208333333333</v>
      </c>
      <c r="Z26" s="112" t="n">
        <f aca="false">E26*D26*W27</f>
        <v>0</v>
      </c>
      <c r="AA26" s="112" t="n">
        <f aca="false">IF(D26=0,0,(E26*D26))</f>
        <v>0</v>
      </c>
      <c r="AB26" s="120"/>
      <c r="AC26" s="121" t="n">
        <v>-0.345</v>
      </c>
      <c r="AD26" s="122" t="n">
        <f aca="false">'MIDS DATA'!I30</f>
        <v>-0.345</v>
      </c>
      <c r="AE26" s="112" t="n">
        <f aca="false">E26*D26*AJ26*AC26</f>
        <v>-0</v>
      </c>
      <c r="AF26" s="112" t="n">
        <f aca="false">IF(D26=0,0,(E26*D26*AJ26))</f>
        <v>0</v>
      </c>
      <c r="AG26" s="123" t="n">
        <f aca="false">'MIDS DATA'!C30</f>
        <v>0.060956479407057</v>
      </c>
      <c r="AH26" s="124" t="n">
        <f aca="false">'MIDS DATA'!D30</f>
        <v>0.910699856875759</v>
      </c>
      <c r="AI26" s="123" t="n">
        <f aca="false">'MIDS DATA'!E30</f>
        <v>0.067802727116879</v>
      </c>
      <c r="AJ26" s="124" t="n">
        <f aca="false">'MIDS DATA'!F30</f>
        <v>0.901338281053889</v>
      </c>
      <c r="AK26" s="125" t="n">
        <f aca="false">'MIDS DATA'!B30</f>
        <v>1.440538129186</v>
      </c>
      <c r="AL26" s="160"/>
      <c r="AM26" s="125"/>
      <c r="AN26" s="127"/>
      <c r="AO26" s="128"/>
      <c r="AP26" s="129"/>
      <c r="AQ26" s="130"/>
      <c r="AR26" s="130"/>
      <c r="AS26" s="130"/>
      <c r="AT26" s="130"/>
      <c r="AU26" s="130"/>
      <c r="AV26" s="130"/>
      <c r="AW26" s="130"/>
      <c r="AX26" s="130"/>
    </row>
    <row r="27" customFormat="false" ht="15" hidden="false" customHeight="false" outlineLevel="0" collapsed="false">
      <c r="A27" s="88" t="e">
        <f aca="false">A26+1</f>
        <v>#REF!</v>
      </c>
      <c r="B27" s="146" t="n">
        <v>37135</v>
      </c>
      <c r="C27" s="147" t="n">
        <f aca="false">IF(B27&gt;=$I$2,IF(B27&lt;=$I$3,TRUE(),FALSE()),FALSE())</f>
        <v>0</v>
      </c>
      <c r="D27" s="148" t="n">
        <f aca="false">IF(C27=TRUE(),1,0)</f>
        <v>0</v>
      </c>
      <c r="E27" s="148" t="n">
        <f aca="false">B28-B27</f>
        <v>30</v>
      </c>
      <c r="F27" s="149" t="n">
        <v>2.82244495304384</v>
      </c>
      <c r="G27" s="150" t="n">
        <f aca="false">E27*D27*AH27*F27</f>
        <v>0</v>
      </c>
      <c r="H27" s="150" t="n">
        <f aca="false">IF(D27=0,0,(D27*E27*AH27))</f>
        <v>0</v>
      </c>
      <c r="I27" s="151" t="n">
        <f aca="false">POS!AB40</f>
        <v>2.82244495304384</v>
      </c>
      <c r="J27" s="137"/>
      <c r="K27" s="152" t="n">
        <f aca="false">M27-Q27</f>
        <v>-0.347905506871183</v>
      </c>
      <c r="L27" s="153" t="n">
        <f aca="false">E27*D27*K27*AJ27</f>
        <v>-0</v>
      </c>
      <c r="M27" s="154" t="n">
        <f aca="false">F27*1.054615/W27</f>
        <v>2.06509449312882</v>
      </c>
      <c r="N27" s="112" t="n">
        <f aca="false">E27*D27*AJ27*M27</f>
        <v>0</v>
      </c>
      <c r="O27" s="112" t="n">
        <f aca="false">IF(D27=0,0,(E27*D27*AJ27))</f>
        <v>0</v>
      </c>
      <c r="P27" s="137"/>
      <c r="Q27" s="149" t="n">
        <f aca="false">R27+U27</f>
        <v>2.413</v>
      </c>
      <c r="R27" s="151" t="n">
        <f aca="false">'MIDS DATA'!K31</f>
        <v>2.413</v>
      </c>
      <c r="S27" s="157" t="n">
        <f aca="false">E27*D27*Q27*AJ27</f>
        <v>0</v>
      </c>
      <c r="T27" s="157" t="n">
        <f aca="false">IF(D27=0,0,(E27*D27*AJ27))</f>
        <v>0</v>
      </c>
      <c r="U27" s="158" t="n">
        <v>0</v>
      </c>
      <c r="V27" s="137"/>
      <c r="W27" s="117" t="n">
        <f aca="false">$M$3-X27</f>
        <v>1.44138333333333</v>
      </c>
      <c r="X27" s="118" t="n">
        <f aca="false">Y27/10000</f>
        <v>0.0151166666666667</v>
      </c>
      <c r="Y27" s="159" t="n">
        <f aca="false">((Y$31-Y$19)/12)+Y26</f>
        <v>151.166666666667</v>
      </c>
      <c r="Z27" s="112" t="n">
        <f aca="false">E27*D27*W28</f>
        <v>0</v>
      </c>
      <c r="AA27" s="112" t="n">
        <f aca="false">IF(D27=0,0,(E27*D27))</f>
        <v>0</v>
      </c>
      <c r="AB27" s="120"/>
      <c r="AC27" s="121" t="n">
        <v>-0.345</v>
      </c>
      <c r="AD27" s="122" t="n">
        <f aca="false">'MIDS DATA'!I31</f>
        <v>-0.345</v>
      </c>
      <c r="AE27" s="112" t="n">
        <f aca="false">E27*D27*AJ27*AC27</f>
        <v>-0</v>
      </c>
      <c r="AF27" s="112" t="n">
        <f aca="false">IF(D27=0,0,(E27*D27*AJ27))</f>
        <v>0</v>
      </c>
      <c r="AG27" s="123" t="n">
        <f aca="false">'MIDS DATA'!C31</f>
        <v>0.0612939659369</v>
      </c>
      <c r="AH27" s="124" t="n">
        <f aca="false">'MIDS DATA'!D31</f>
        <v>0.905583165996858</v>
      </c>
      <c r="AI27" s="123" t="n">
        <f aca="false">'MIDS DATA'!E31</f>
        <v>0.068039610048599</v>
      </c>
      <c r="AJ27" s="124" t="n">
        <f aca="false">'MIDS DATA'!F31</f>
        <v>0.895914547805733</v>
      </c>
      <c r="AK27" s="125" t="n">
        <f aca="false">'MIDS DATA'!B31</f>
        <v>1.439960097862</v>
      </c>
      <c r="AL27" s="160"/>
      <c r="AM27" s="125"/>
      <c r="AN27" s="127"/>
      <c r="AO27" s="128"/>
      <c r="AP27" s="129"/>
      <c r="AQ27" s="130"/>
      <c r="AR27" s="130"/>
      <c r="AS27" s="130"/>
      <c r="AT27" s="130"/>
      <c r="AU27" s="130"/>
      <c r="AV27" s="130"/>
      <c r="AW27" s="130"/>
      <c r="AX27" s="130"/>
    </row>
    <row r="28" customFormat="false" ht="15" hidden="false" customHeight="false" outlineLevel="0" collapsed="false">
      <c r="A28" s="88" t="e">
        <f aca="false">A27+1</f>
        <v>#REF!</v>
      </c>
      <c r="B28" s="131" t="n">
        <v>37165</v>
      </c>
      <c r="C28" s="147" t="n">
        <f aca="false">IF(B28&gt;=$I$2,IF(B28&lt;=$I$3,TRUE(),FALSE()),FALSE())</f>
        <v>0</v>
      </c>
      <c r="D28" s="148" t="n">
        <f aca="false">IF(C28=TRUE(),1,0)</f>
        <v>0</v>
      </c>
      <c r="E28" s="148" t="n">
        <f aca="false">B29-B28</f>
        <v>31</v>
      </c>
      <c r="F28" s="134" t="n">
        <v>2.86239203758857</v>
      </c>
      <c r="G28" s="150" t="n">
        <f aca="false">E28*D28*AH28*F28</f>
        <v>0</v>
      </c>
      <c r="H28" s="150" t="n">
        <f aca="false">IF(D28=0,0,(D28*E28*AH28))</f>
        <v>0</v>
      </c>
      <c r="I28" s="136" t="n">
        <f aca="false">POS!AB41</f>
        <v>2.86239203758857</v>
      </c>
      <c r="J28" s="137"/>
      <c r="K28" s="138" t="n">
        <f aca="false">M28-Q28</f>
        <v>-0.347811376610725</v>
      </c>
      <c r="L28" s="153" t="n">
        <f aca="false">E28*D28*K28*AJ28</f>
        <v>-0</v>
      </c>
      <c r="M28" s="140" t="n">
        <f aca="false">F28*1.054615/W28</f>
        <v>2.09518862338927</v>
      </c>
      <c r="N28" s="112" t="n">
        <f aca="false">E28*D28*AJ28*M28</f>
        <v>0</v>
      </c>
      <c r="O28" s="112" t="n">
        <f aca="false">IF(D28=0,0,(E28*D28*AJ28))</f>
        <v>0</v>
      </c>
      <c r="P28" s="137"/>
      <c r="Q28" s="134" t="n">
        <f aca="false">R28+U28</f>
        <v>2.443</v>
      </c>
      <c r="R28" s="136" t="n">
        <f aca="false">'MIDS DATA'!K32</f>
        <v>2.443</v>
      </c>
      <c r="S28" s="141" t="n">
        <f aca="false">E28*D28*Q28*AJ28</f>
        <v>0</v>
      </c>
      <c r="T28" s="141" t="n">
        <f aca="false">IF(D28=0,0,(E28*D28*AJ28))</f>
        <v>0</v>
      </c>
      <c r="U28" s="142" t="n">
        <v>0</v>
      </c>
      <c r="V28" s="137"/>
      <c r="W28" s="143" t="n">
        <f aca="false">$M$3-X28</f>
        <v>1.4407875</v>
      </c>
      <c r="X28" s="118" t="n">
        <f aca="false">Y28/10000</f>
        <v>0.0157125</v>
      </c>
      <c r="Y28" s="159" t="n">
        <f aca="false">((Y$31-Y$19)/12)+Y27</f>
        <v>157.125</v>
      </c>
      <c r="Z28" s="112" t="n">
        <f aca="false">E28*D28*W29</f>
        <v>0</v>
      </c>
      <c r="AA28" s="112" t="n">
        <f aca="false">IF(D28=0,0,(E28*D28))</f>
        <v>0</v>
      </c>
      <c r="AB28" s="120"/>
      <c r="AC28" s="144" t="n">
        <v>-0.345</v>
      </c>
      <c r="AD28" s="145" t="n">
        <f aca="false">'MIDS DATA'!I32</f>
        <v>-0.345</v>
      </c>
      <c r="AE28" s="112" t="n">
        <f aca="false">E28*D28*AJ28*AC28</f>
        <v>-0</v>
      </c>
      <c r="AF28" s="112" t="n">
        <f aca="false">IF(D28=0,0,(E28*D28*AJ28))</f>
        <v>0</v>
      </c>
      <c r="AG28" s="123" t="n">
        <f aca="false">'MIDS DATA'!C32</f>
        <v>0.061620565840499</v>
      </c>
      <c r="AH28" s="124" t="n">
        <f aca="false">'MIDS DATA'!D32</f>
        <v>0.900611313852205</v>
      </c>
      <c r="AI28" s="123" t="n">
        <f aca="false">'MIDS DATA'!E32</f>
        <v>0.068254387582894</v>
      </c>
      <c r="AJ28" s="124" t="n">
        <f aca="false">'MIDS DATA'!F32</f>
        <v>0.890685396092102</v>
      </c>
      <c r="AK28" s="125" t="n">
        <f aca="false">'MIDS DATA'!B32</f>
        <v>1.439458481225</v>
      </c>
      <c r="AL28" s="160"/>
      <c r="AM28" s="125"/>
      <c r="AN28" s="127"/>
      <c r="AO28" s="128"/>
      <c r="AP28" s="129"/>
      <c r="AQ28" s="130"/>
      <c r="AR28" s="130"/>
      <c r="AS28" s="130"/>
      <c r="AT28" s="130"/>
      <c r="AU28" s="130"/>
      <c r="AV28" s="130"/>
      <c r="AW28" s="130"/>
      <c r="AX28" s="130"/>
    </row>
    <row r="29" customFormat="false" ht="15" hidden="false" customHeight="false" outlineLevel="0" collapsed="false">
      <c r="A29" s="88" t="e">
        <f aca="false">A28+1</f>
        <v>#REF!</v>
      </c>
      <c r="B29" s="102" t="n">
        <v>37196</v>
      </c>
      <c r="C29" s="147" t="n">
        <f aca="false">IF(B29&gt;=$I$2,IF(B29&lt;=$I$3,TRUE(),FALSE()),FALSE())</f>
        <v>0</v>
      </c>
      <c r="D29" s="148" t="n">
        <f aca="false">IF(C29=TRUE(),1,0)</f>
        <v>0</v>
      </c>
      <c r="E29" s="148" t="n">
        <f aca="false">B30-B29</f>
        <v>30</v>
      </c>
      <c r="F29" s="105" t="n">
        <v>3.04293787233354</v>
      </c>
      <c r="G29" s="150" t="n">
        <f aca="false">E29*D29*AH29*F29</f>
        <v>0</v>
      </c>
      <c r="H29" s="150" t="n">
        <f aca="false">IF(D29=0,0,(D29*E29*AH29))</f>
        <v>0</v>
      </c>
      <c r="I29" s="107" t="n">
        <f aca="false">POS!AB42</f>
        <v>3.04293787233354</v>
      </c>
      <c r="J29" s="137"/>
      <c r="K29" s="109" t="n">
        <f aca="false">M29-Q29</f>
        <v>-0.342735527633914</v>
      </c>
      <c r="L29" s="110" t="n">
        <f aca="false">E29*D29*K29*AJ29</f>
        <v>-0</v>
      </c>
      <c r="M29" s="111" t="n">
        <f aca="false">F29*1.054615/W29</f>
        <v>2.22826447236609</v>
      </c>
      <c r="N29" s="112" t="n">
        <f aca="false">E29*D29*AJ29*M29</f>
        <v>0</v>
      </c>
      <c r="O29" s="112" t="n">
        <f aca="false">IF(D29=0,0,(E29*D29*AJ29))</f>
        <v>0</v>
      </c>
      <c r="P29" s="137"/>
      <c r="Q29" s="105" t="n">
        <f aca="false">R29+U29</f>
        <v>2.571</v>
      </c>
      <c r="R29" s="107" t="n">
        <f aca="false">'MIDS DATA'!K33</f>
        <v>2.571</v>
      </c>
      <c r="S29" s="114" t="n">
        <f aca="false">E29*D29*Q29*AJ29</f>
        <v>0</v>
      </c>
      <c r="T29" s="114" t="n">
        <f aca="false">IF(D29=0,0,(E29*D29*AJ29))</f>
        <v>0</v>
      </c>
      <c r="U29" s="115" t="n">
        <v>0</v>
      </c>
      <c r="V29" s="137"/>
      <c r="W29" s="162" t="n">
        <f aca="false">$M$3-X29</f>
        <v>1.44019166666667</v>
      </c>
      <c r="X29" s="118" t="n">
        <f aca="false">Y29/10000</f>
        <v>0.0163083333333333</v>
      </c>
      <c r="Y29" s="159" t="n">
        <f aca="false">((Y$31-Y$19)/12)+Y28</f>
        <v>163.083333333333</v>
      </c>
      <c r="Z29" s="112" t="n">
        <f aca="false">E29*D29*W30</f>
        <v>0</v>
      </c>
      <c r="AA29" s="112" t="n">
        <f aca="false">IF(D29=0,0,(E29*D29))</f>
        <v>0</v>
      </c>
      <c r="AB29" s="120"/>
      <c r="AC29" s="163" t="n">
        <v>-0.34</v>
      </c>
      <c r="AD29" s="156" t="n">
        <f aca="false">'MIDS DATA'!I33</f>
        <v>-0.34</v>
      </c>
      <c r="AE29" s="112" t="n">
        <f aca="false">E29*D29*AJ29*AC29</f>
        <v>-0</v>
      </c>
      <c r="AF29" s="112" t="n">
        <f aca="false">IF(D29=0,0,(E29*D29*AJ29))</f>
        <v>0</v>
      </c>
      <c r="AG29" s="123" t="n">
        <f aca="false">'MIDS DATA'!C33</f>
        <v>0.061958052444756</v>
      </c>
      <c r="AH29" s="124" t="n">
        <f aca="false">'MIDS DATA'!D33</f>
        <v>0.895453526151089</v>
      </c>
      <c r="AI29" s="123" t="n">
        <f aca="false">'MIDS DATA'!E33</f>
        <v>0.068452526945277</v>
      </c>
      <c r="AJ29" s="124" t="n">
        <f aca="false">'MIDS DATA'!F33</f>
        <v>0.885319169606817</v>
      </c>
      <c r="AK29" s="125" t="n">
        <f aca="false">'MIDS DATA'!B33</f>
        <v>1.439027279172</v>
      </c>
      <c r="AL29" s="160"/>
      <c r="AM29" s="125"/>
      <c r="AN29" s="127"/>
      <c r="AO29" s="128"/>
      <c r="AP29" s="129"/>
      <c r="AQ29" s="164"/>
      <c r="AR29" s="130"/>
      <c r="AS29" s="130"/>
      <c r="AT29" s="130"/>
      <c r="AU29" s="130"/>
      <c r="AV29" s="130"/>
      <c r="AW29" s="130"/>
      <c r="AX29" s="130"/>
    </row>
    <row r="30" customFormat="false" ht="15" hidden="false" customHeight="false" outlineLevel="0" collapsed="false">
      <c r="A30" s="88" t="e">
        <f aca="false">A29+1</f>
        <v>#REF!</v>
      </c>
      <c r="B30" s="146" t="n">
        <v>37226</v>
      </c>
      <c r="C30" s="147" t="n">
        <f aca="false">IF(B30&gt;=$I$2,IF(B30&lt;=$I$3,TRUE(),FALSE()),FALSE())</f>
        <v>0</v>
      </c>
      <c r="D30" s="148" t="n">
        <f aca="false">IF(C30=TRUE(),1,0)</f>
        <v>0</v>
      </c>
      <c r="E30" s="148" t="n">
        <f aca="false">B31-B30</f>
        <v>31</v>
      </c>
      <c r="F30" s="149" t="n">
        <v>3.21256841802954</v>
      </c>
      <c r="G30" s="150" t="n">
        <f aca="false">E30*D30*AH30*F30</f>
        <v>0</v>
      </c>
      <c r="H30" s="150" t="n">
        <f aca="false">IF(D30=0,0,(D30*E30*AH30))</f>
        <v>0</v>
      </c>
      <c r="I30" s="151" t="n">
        <f aca="false">POS!AB43</f>
        <v>3.21256841802954</v>
      </c>
      <c r="J30" s="137"/>
      <c r="K30" s="152" t="n">
        <f aca="false">M30-Q30</f>
        <v>-0.342545812559502</v>
      </c>
      <c r="L30" s="153" t="n">
        <f aca="false">E30*D30*K30*AJ30</f>
        <v>-0</v>
      </c>
      <c r="M30" s="154" t="n">
        <f aca="false">F30*1.054615/W30</f>
        <v>2.3534541874405</v>
      </c>
      <c r="N30" s="112" t="n">
        <f aca="false">E30*D30*AJ30*M30</f>
        <v>0</v>
      </c>
      <c r="O30" s="112" t="n">
        <f aca="false">IF(D30=0,0,(E30*D30*AJ30))</f>
        <v>0</v>
      </c>
      <c r="P30" s="137"/>
      <c r="Q30" s="149" t="n">
        <f aca="false">R30+U30</f>
        <v>2.696</v>
      </c>
      <c r="R30" s="151" t="n">
        <f aca="false">'MIDS DATA'!K34</f>
        <v>2.696</v>
      </c>
      <c r="S30" s="157" t="n">
        <f aca="false">E30*D30*Q30*AJ30</f>
        <v>0</v>
      </c>
      <c r="T30" s="157" t="n">
        <f aca="false">IF(D30=0,0,(E30*D30*AJ30))</f>
        <v>0</v>
      </c>
      <c r="U30" s="158" t="n">
        <v>0</v>
      </c>
      <c r="V30" s="137"/>
      <c r="W30" s="117" t="n">
        <f aca="false">$M$3-X30</f>
        <v>1.43959583333333</v>
      </c>
      <c r="X30" s="118" t="n">
        <f aca="false">Y30/10000</f>
        <v>0.0169041666666667</v>
      </c>
      <c r="Y30" s="159" t="n">
        <f aca="false">((Y$31-Y$19)/12)+Y29</f>
        <v>169.041666666667</v>
      </c>
      <c r="Z30" s="112" t="n">
        <f aca="false">E30*D30*W31</f>
        <v>0</v>
      </c>
      <c r="AA30" s="112" t="n">
        <f aca="false">IF(D30=0,0,(E30*D30))</f>
        <v>0</v>
      </c>
      <c r="AB30" s="120"/>
      <c r="AC30" s="121" t="n">
        <v>-0.34</v>
      </c>
      <c r="AD30" s="122" t="n">
        <f aca="false">'MIDS DATA'!I34</f>
        <v>-0.34</v>
      </c>
      <c r="AE30" s="112" t="n">
        <f aca="false">E30*D30*AJ30*AC30</f>
        <v>-0</v>
      </c>
      <c r="AF30" s="112" t="n">
        <f aca="false">IF(D30=0,0,(E30*D30*AJ30))</f>
        <v>0</v>
      </c>
      <c r="AG30" s="123" t="n">
        <f aca="false">'MIDS DATA'!C34</f>
        <v>0.062284652420357</v>
      </c>
      <c r="AH30" s="124" t="n">
        <f aca="false">'MIDS DATA'!D34</f>
        <v>0.89044321597752</v>
      </c>
      <c r="AI30" s="123" t="n">
        <f aca="false">'MIDS DATA'!E34</f>
        <v>0.068644274727694</v>
      </c>
      <c r="AJ30" s="124" t="n">
        <f aca="false">'MIDS DATA'!F34</f>
        <v>0.880129607413369</v>
      </c>
      <c r="AK30" s="125" t="n">
        <f aca="false">'MIDS DATA'!B34</f>
        <v>1.438641589496</v>
      </c>
      <c r="AL30" s="160"/>
      <c r="AM30" s="125"/>
      <c r="AN30" s="127"/>
      <c r="AO30" s="128"/>
      <c r="AP30" s="129"/>
      <c r="AQ30" s="164"/>
      <c r="AR30" s="130"/>
      <c r="AS30" s="130"/>
      <c r="AT30" s="130"/>
      <c r="AU30" s="130"/>
      <c r="AV30" s="130"/>
      <c r="AW30" s="130"/>
      <c r="AX30" s="130"/>
    </row>
    <row r="31" customFormat="false" ht="15" hidden="false" customHeight="false" outlineLevel="0" collapsed="false">
      <c r="A31" s="88" t="e">
        <f aca="false">A30+1</f>
        <v>#REF!</v>
      </c>
      <c r="B31" s="146" t="n">
        <v>37257</v>
      </c>
      <c r="C31" s="147" t="n">
        <f aca="false">IF(B31&gt;=$I$2,IF(B31&lt;=$I$3,TRUE(),FALSE()),FALSE())</f>
        <v>0</v>
      </c>
      <c r="D31" s="148" t="n">
        <f aca="false">IF(C31=TRUE(),1,0)</f>
        <v>0</v>
      </c>
      <c r="E31" s="148" t="n">
        <f aca="false">B32-B31</f>
        <v>31</v>
      </c>
      <c r="F31" s="149" t="n">
        <v>3.24860414143268</v>
      </c>
      <c r="G31" s="150" t="n">
        <f aca="false">E31*D31*AH31*F31</f>
        <v>0</v>
      </c>
      <c r="H31" s="150" t="n">
        <f aca="false">IF(D31=0,0,(D31*E31*AH31))</f>
        <v>0</v>
      </c>
      <c r="I31" s="151" t="n">
        <f aca="false">POS!AB44</f>
        <v>3.24860414143268</v>
      </c>
      <c r="J31" s="137"/>
      <c r="K31" s="152" t="n">
        <f aca="false">M31-Q31</f>
        <v>-0.342161461697688</v>
      </c>
      <c r="L31" s="153" t="n">
        <f aca="false">E31*D31*K31*AJ31</f>
        <v>-0</v>
      </c>
      <c r="M31" s="154" t="n">
        <f aca="false">F31*1.054615/W31</f>
        <v>2.38083853830231</v>
      </c>
      <c r="N31" s="112" t="n">
        <f aca="false">E31*D31*AJ31*M31</f>
        <v>0</v>
      </c>
      <c r="O31" s="112" t="n">
        <f aca="false">IF(D31=0,0,(E31*D31*AJ31))</f>
        <v>0</v>
      </c>
      <c r="P31" s="137"/>
      <c r="Q31" s="149" t="n">
        <f aca="false">R31+U31</f>
        <v>2.723</v>
      </c>
      <c r="R31" s="151" t="n">
        <f aca="false">'MIDS DATA'!K35</f>
        <v>2.723</v>
      </c>
      <c r="S31" s="157" t="n">
        <f aca="false">E31*D31*Q31*AJ31</f>
        <v>0</v>
      </c>
      <c r="T31" s="157" t="n">
        <f aca="false">IF(D31=0,0,(E31*D31*AJ31))</f>
        <v>0</v>
      </c>
      <c r="U31" s="158" t="n">
        <v>0</v>
      </c>
      <c r="V31" s="137"/>
      <c r="W31" s="117" t="n">
        <f aca="false">$M$3-X31</f>
        <v>1.439</v>
      </c>
      <c r="X31" s="118" t="n">
        <f aca="false">Y31/10000</f>
        <v>0.0175</v>
      </c>
      <c r="Y31" s="161" t="n">
        <v>175</v>
      </c>
      <c r="Z31" s="112" t="n">
        <f aca="false">E31*D31*W32</f>
        <v>0</v>
      </c>
      <c r="AA31" s="112" t="n">
        <f aca="false">IF(D31=0,0,(E31*D31))</f>
        <v>0</v>
      </c>
      <c r="AB31" s="120"/>
      <c r="AC31" s="121" t="n">
        <v>-0.34</v>
      </c>
      <c r="AD31" s="122" t="n">
        <f aca="false">'MIDS DATA'!I35</f>
        <v>-0.34</v>
      </c>
      <c r="AE31" s="112" t="n">
        <f aca="false">E31*D31*AJ31*AC31</f>
        <v>-0</v>
      </c>
      <c r="AF31" s="112" t="n">
        <f aca="false">IF(D31=0,0,(E31*D31*AJ31))</f>
        <v>0</v>
      </c>
      <c r="AG31" s="123" t="n">
        <f aca="false">'MIDS DATA'!C35</f>
        <v>0.062622139099005</v>
      </c>
      <c r="AH31" s="124" t="n">
        <f aca="false">'MIDS DATA'!D35</f>
        <v>0.885247043491531</v>
      </c>
      <c r="AI31" s="123" t="n">
        <f aca="false">'MIDS DATA'!E35</f>
        <v>0.06883502555908</v>
      </c>
      <c r="AJ31" s="124" t="n">
        <f aca="false">'MIDS DATA'!F35</f>
        <v>0.874783409878616</v>
      </c>
      <c r="AK31" s="125" t="n">
        <f aca="false">'MIDS DATA'!B35</f>
        <v>1.438295967706</v>
      </c>
      <c r="AL31" s="160"/>
      <c r="AM31" s="125"/>
      <c r="AN31" s="127"/>
      <c r="AO31" s="128"/>
      <c r="AP31" s="129"/>
      <c r="AQ31" s="164"/>
      <c r="AR31" s="130"/>
      <c r="AS31" s="130"/>
      <c r="AT31" s="130"/>
      <c r="AU31" s="130"/>
      <c r="AV31" s="130"/>
      <c r="AW31" s="130"/>
      <c r="AX31" s="130"/>
    </row>
    <row r="32" customFormat="false" ht="15" hidden="false" customHeight="false" outlineLevel="0" collapsed="false">
      <c r="A32" s="88" t="e">
        <f aca="false">A31+1</f>
        <v>#REF!</v>
      </c>
      <c r="B32" s="146" t="n">
        <v>37288</v>
      </c>
      <c r="C32" s="147" t="n">
        <f aca="false">IF(B32&gt;=$I$2,IF(B32&lt;=$I$3,TRUE(),FALSE()),FALSE())</f>
        <v>0</v>
      </c>
      <c r="D32" s="148" t="n">
        <f aca="false">IF(C32=TRUE(),1,0)</f>
        <v>0</v>
      </c>
      <c r="E32" s="148" t="n">
        <f aca="false">B33-B32</f>
        <v>28</v>
      </c>
      <c r="F32" s="149" t="n">
        <v>3.1039977443089</v>
      </c>
      <c r="G32" s="150" t="n">
        <f aca="false">E32*D32*AH32*F32</f>
        <v>0</v>
      </c>
      <c r="H32" s="150" t="n">
        <f aca="false">IF(D32=0,0,(D32*E32*AH32))</f>
        <v>0</v>
      </c>
      <c r="I32" s="151" t="n">
        <f aca="false">POS!AB45</f>
        <v>3.1039977443089</v>
      </c>
      <c r="J32" s="137"/>
      <c r="K32" s="152" t="n">
        <f aca="false">M32-Q32</f>
        <v>-0.342349960991082</v>
      </c>
      <c r="L32" s="153" t="n">
        <f aca="false">E32*D32*K32*AJ32</f>
        <v>-0</v>
      </c>
      <c r="M32" s="154" t="n">
        <f aca="false">F32*1.054615/W32</f>
        <v>2.27565003900892</v>
      </c>
      <c r="N32" s="112" t="n">
        <f aca="false">E32*D32*AJ32*M32</f>
        <v>0</v>
      </c>
      <c r="O32" s="112" t="n">
        <f aca="false">IF(D32=0,0,(E32*D32*AJ32))</f>
        <v>0</v>
      </c>
      <c r="P32" s="137"/>
      <c r="Q32" s="149" t="n">
        <f aca="false">R32+U32</f>
        <v>2.618</v>
      </c>
      <c r="R32" s="151" t="n">
        <f aca="false">'MIDS DATA'!K36</f>
        <v>2.618</v>
      </c>
      <c r="S32" s="157" t="n">
        <f aca="false">E32*D32*Q32*AJ32</f>
        <v>0</v>
      </c>
      <c r="T32" s="157" t="n">
        <f aca="false">IF(D32=0,0,(E32*D32*AJ32))</f>
        <v>0</v>
      </c>
      <c r="U32" s="158" t="n">
        <v>0</v>
      </c>
      <c r="V32" s="137"/>
      <c r="W32" s="117" t="n">
        <f aca="false">$M$3-X32</f>
        <v>1.4385</v>
      </c>
      <c r="X32" s="118" t="n">
        <f aca="false">Y32/10000</f>
        <v>0.018</v>
      </c>
      <c r="Y32" s="159" t="n">
        <f aca="false">((Y$43-Y$31)/12)+Y31</f>
        <v>180</v>
      </c>
      <c r="Z32" s="112" t="n">
        <f aca="false">E32*D32*W33</f>
        <v>0</v>
      </c>
      <c r="AA32" s="112" t="n">
        <f aca="false">IF(D32=0,0,(E32*D32))</f>
        <v>0</v>
      </c>
      <c r="AB32" s="120"/>
      <c r="AC32" s="121" t="n">
        <v>-0.34</v>
      </c>
      <c r="AD32" s="122" t="n">
        <f aca="false">'MIDS DATA'!I36</f>
        <v>-0.34</v>
      </c>
      <c r="AE32" s="112" t="n">
        <f aca="false">E32*D32*AJ32*AC32</f>
        <v>-0</v>
      </c>
      <c r="AF32" s="112" t="n">
        <f aca="false">IF(D32=0,0,(E32*D32*AJ32))</f>
        <v>0</v>
      </c>
      <c r="AG32" s="123" t="n">
        <f aca="false">'MIDS DATA'!C36</f>
        <v>0.062821293949421</v>
      </c>
      <c r="AH32" s="124" t="n">
        <f aca="false">'MIDS DATA'!D36</f>
        <v>0.880275755479088</v>
      </c>
      <c r="AI32" s="123" t="n">
        <f aca="false">'MIDS DATA'!E36</f>
        <v>0.069015546092804</v>
      </c>
      <c r="AJ32" s="124" t="n">
        <f aca="false">'MIDS DATA'!F36</f>
        <v>0.869460226124616</v>
      </c>
      <c r="AK32" s="125" t="n">
        <f aca="false">'MIDS DATA'!B36</f>
        <v>1.437616964056</v>
      </c>
      <c r="AL32" s="160"/>
      <c r="AM32" s="125"/>
      <c r="AN32" s="127"/>
      <c r="AO32" s="128"/>
      <c r="AP32" s="129"/>
      <c r="AQ32" s="164"/>
      <c r="AR32" s="130"/>
      <c r="AS32" s="130"/>
      <c r="AT32" s="130"/>
      <c r="AU32" s="130"/>
      <c r="AV32" s="130"/>
      <c r="AW32" s="130"/>
      <c r="AX32" s="130"/>
    </row>
    <row r="33" customFormat="false" ht="15" hidden="false" customHeight="false" outlineLevel="0" collapsed="false">
      <c r="A33" s="88" t="e">
        <f aca="false">A32+1</f>
        <v>#REF!</v>
      </c>
      <c r="B33" s="131" t="n">
        <v>37316</v>
      </c>
      <c r="C33" s="147" t="n">
        <f aca="false">IF(B33&gt;=$I$2,IF(B33&lt;=$I$3,TRUE(),FALSE()),FALSE())</f>
        <v>0</v>
      </c>
      <c r="D33" s="148" t="n">
        <f aca="false">IF(C33=TRUE(),1,0)</f>
        <v>0</v>
      </c>
      <c r="E33" s="148" t="n">
        <f aca="false">B34-B33</f>
        <v>31</v>
      </c>
      <c r="F33" s="134" t="n">
        <v>2.95935682627959</v>
      </c>
      <c r="G33" s="150" t="n">
        <f aca="false">E33*D33*AH33*F33</f>
        <v>0</v>
      </c>
      <c r="H33" s="150" t="n">
        <f aca="false">IF(D33=0,0,(D33*E33*AH33))</f>
        <v>0</v>
      </c>
      <c r="I33" s="136" t="n">
        <f aca="false">POS!AB46</f>
        <v>2.95935682627959</v>
      </c>
      <c r="J33" s="137"/>
      <c r="K33" s="138" t="n">
        <f aca="false">M33-Q33</f>
        <v>-0.342636926740718</v>
      </c>
      <c r="L33" s="139" t="n">
        <f aca="false">E33*D33*K33*AJ33</f>
        <v>-0</v>
      </c>
      <c r="M33" s="140" t="n">
        <f aca="false">F33*1.054615/W33</f>
        <v>2.17036307325928</v>
      </c>
      <c r="N33" s="112" t="n">
        <f aca="false">E33*D33*AJ33*M33</f>
        <v>0</v>
      </c>
      <c r="O33" s="112" t="n">
        <f aca="false">IF(D33=0,0,(E33*D33*AJ33))</f>
        <v>0</v>
      </c>
      <c r="P33" s="137"/>
      <c r="Q33" s="134" t="n">
        <f aca="false">R33+U33</f>
        <v>2.513</v>
      </c>
      <c r="R33" s="136" t="n">
        <f aca="false">'MIDS DATA'!K37</f>
        <v>2.513</v>
      </c>
      <c r="S33" s="141" t="n">
        <f aca="false">E33*D33*Q33*AJ33</f>
        <v>0</v>
      </c>
      <c r="T33" s="141" t="n">
        <f aca="false">IF(D33=0,0,(E33*D33*AJ33))</f>
        <v>0</v>
      </c>
      <c r="U33" s="142" t="n">
        <v>0</v>
      </c>
      <c r="V33" s="137"/>
      <c r="W33" s="143" t="n">
        <f aca="false">$M$3-X33</f>
        <v>1.438</v>
      </c>
      <c r="X33" s="118" t="n">
        <f aca="false">Y33/10000</f>
        <v>0.0185</v>
      </c>
      <c r="Y33" s="159" t="n">
        <f aca="false">((Y$43-Y$31)/12)+Y32</f>
        <v>185</v>
      </c>
      <c r="Z33" s="112" t="n">
        <f aca="false">E33*D33*W34</f>
        <v>0</v>
      </c>
      <c r="AA33" s="112" t="n">
        <f aca="false">IF(D33=0,0,(E33*D33))</f>
        <v>0</v>
      </c>
      <c r="AB33" s="120"/>
      <c r="AC33" s="144" t="n">
        <v>-0.34</v>
      </c>
      <c r="AD33" s="145" t="n">
        <f aca="false">'MIDS DATA'!I37</f>
        <v>-0.34</v>
      </c>
      <c r="AE33" s="112" t="n">
        <f aca="false">E33*D33*AJ33*AC33</f>
        <v>-0</v>
      </c>
      <c r="AF33" s="112" t="n">
        <f aca="false">IF(D33=0,0,(E33*D33*AJ33))</f>
        <v>0</v>
      </c>
      <c r="AG33" s="123" t="n">
        <f aca="false">'MIDS DATA'!C37</f>
        <v>0.062950061932335</v>
      </c>
      <c r="AH33" s="124" t="n">
        <f aca="false">'MIDS DATA'!D37</f>
        <v>0.875877717198828</v>
      </c>
      <c r="AI33" s="123" t="n">
        <f aca="false">'MIDS DATA'!E37</f>
        <v>0.069178596906725</v>
      </c>
      <c r="AJ33" s="124" t="n">
        <f aca="false">'MIDS DATA'!F37</f>
        <v>0.864658045691246</v>
      </c>
      <c r="AK33" s="125" t="n">
        <f aca="false">'MIDS DATA'!B37</f>
        <v>1.436855580169</v>
      </c>
      <c r="AL33" s="160"/>
      <c r="AM33" s="125"/>
      <c r="AN33" s="127"/>
      <c r="AO33" s="128"/>
      <c r="AP33" s="129"/>
      <c r="AQ33" s="164"/>
      <c r="AR33" s="130"/>
      <c r="AS33" s="130"/>
      <c r="AT33" s="130"/>
      <c r="AU33" s="130"/>
      <c r="AV33" s="130"/>
      <c r="AW33" s="130"/>
      <c r="AX33" s="130"/>
    </row>
    <row r="34" customFormat="false" ht="15" hidden="false" customHeight="false" outlineLevel="0" collapsed="false">
      <c r="A34" s="88" t="e">
        <f aca="false">A33+1</f>
        <v>#REF!</v>
      </c>
      <c r="B34" s="102" t="n">
        <v>37347</v>
      </c>
      <c r="C34" s="147" t="n">
        <f aca="false">IF(B34&gt;=$I$2,IF(B34&lt;=$I$3,TRUE(),FALSE()),FALSE())</f>
        <v>0</v>
      </c>
      <c r="D34" s="148" t="n">
        <f aca="false">IF(C34=TRUE(),1,0)</f>
        <v>0</v>
      </c>
      <c r="E34" s="148" t="n">
        <f aca="false">B35-B34</f>
        <v>30</v>
      </c>
      <c r="F34" s="149" t="n">
        <v>2.81345829523895</v>
      </c>
      <c r="G34" s="150" t="n">
        <f aca="false">E34*D34*AH34*F34</f>
        <v>0</v>
      </c>
      <c r="H34" s="150" t="n">
        <f aca="false">IF(D34=0,0,(D34*E34*AH34))</f>
        <v>0</v>
      </c>
      <c r="I34" s="107" t="n">
        <f aca="false">POS!AB47</f>
        <v>2.81345829523895</v>
      </c>
      <c r="J34" s="137"/>
      <c r="K34" s="152" t="n">
        <f aca="false">M34-Q34</f>
        <v>-0.352919777368056</v>
      </c>
      <c r="L34" s="153" t="n">
        <f aca="false">E34*D34*K34*AJ34</f>
        <v>-0</v>
      </c>
      <c r="M34" s="154" t="n">
        <f aca="false">F34*1.054615/W34</f>
        <v>2.06408022263194</v>
      </c>
      <c r="N34" s="112" t="n">
        <f aca="false">E34*D34*AJ34*M34</f>
        <v>0</v>
      </c>
      <c r="O34" s="112" t="n">
        <f aca="false">IF(D34=0,0,(E34*D34*AJ34))</f>
        <v>0</v>
      </c>
      <c r="P34" s="137"/>
      <c r="Q34" s="149" t="n">
        <f aca="false">R34+U34</f>
        <v>2.417</v>
      </c>
      <c r="R34" s="107" t="n">
        <f aca="false">'MIDS DATA'!K38</f>
        <v>2.417</v>
      </c>
      <c r="S34" s="114" t="n">
        <f aca="false">E34*D34*Q34*AJ34</f>
        <v>0</v>
      </c>
      <c r="T34" s="114" t="n">
        <f aca="false">IF(D34=0,0,(E34*D34*AJ34))</f>
        <v>0</v>
      </c>
      <c r="U34" s="115" t="n">
        <v>0</v>
      </c>
      <c r="V34" s="137"/>
      <c r="W34" s="117" t="n">
        <f aca="false">$M$3-X34</f>
        <v>1.4375</v>
      </c>
      <c r="X34" s="118" t="n">
        <f aca="false">Y34/10000</f>
        <v>0.019</v>
      </c>
      <c r="Y34" s="159" t="n">
        <f aca="false">((Y$43-Y$31)/12)+Y33</f>
        <v>190</v>
      </c>
      <c r="Z34" s="112" t="n">
        <f aca="false">E34*D34*W35</f>
        <v>0</v>
      </c>
      <c r="AA34" s="112" t="n">
        <f aca="false">IF(D34=0,0,(E34*D34))</f>
        <v>0</v>
      </c>
      <c r="AB34" s="120"/>
      <c r="AC34" s="121" t="n">
        <v>-0.35</v>
      </c>
      <c r="AD34" s="156" t="n">
        <f aca="false">'MIDS DATA'!I38</f>
        <v>-0.35</v>
      </c>
      <c r="AE34" s="112" t="n">
        <f aca="false">E34*D34*AJ34*AC34</f>
        <v>-0</v>
      </c>
      <c r="AF34" s="112" t="n">
        <f aca="false">IF(D34=0,0,(E34*D34*AJ34))</f>
        <v>0</v>
      </c>
      <c r="AG34" s="123" t="n">
        <f aca="false">'MIDS DATA'!C38</f>
        <v>0.063092626491263</v>
      </c>
      <c r="AH34" s="124" t="n">
        <f aca="false">'MIDS DATA'!D38</f>
        <v>0.8710146573592</v>
      </c>
      <c r="AI34" s="123" t="n">
        <f aca="false">'MIDS DATA'!E38</f>
        <v>0.069338051302397</v>
      </c>
      <c r="AJ34" s="124" t="n">
        <f aca="false">'MIDS DATA'!F38</f>
        <v>0.859386981429761</v>
      </c>
      <c r="AK34" s="125" t="n">
        <f aca="false">'MIDS DATA'!B38</f>
        <v>1.43606969286</v>
      </c>
      <c r="AL34" s="160"/>
      <c r="AM34" s="125"/>
      <c r="AN34" s="127"/>
      <c r="AO34" s="128"/>
      <c r="AP34" s="129"/>
      <c r="AQ34" s="164"/>
      <c r="AR34" s="130"/>
      <c r="AS34" s="130"/>
      <c r="AT34" s="130"/>
      <c r="AU34" s="130"/>
      <c r="AV34" s="130"/>
      <c r="AW34" s="130"/>
      <c r="AX34" s="130"/>
    </row>
    <row r="35" customFormat="false" ht="15" hidden="false" customHeight="false" outlineLevel="0" collapsed="false">
      <c r="A35" s="88" t="e">
        <f aca="false">A34+1</f>
        <v>#REF!</v>
      </c>
      <c r="B35" s="146" t="n">
        <v>37377</v>
      </c>
      <c r="C35" s="147" t="n">
        <f aca="false">IF(B35&gt;=$I$2,IF(B35&lt;=$I$3,TRUE(),FALSE()),FALSE())</f>
        <v>0</v>
      </c>
      <c r="D35" s="148" t="n">
        <f aca="false">IF(C35=TRUE(),1,0)</f>
        <v>0</v>
      </c>
      <c r="E35" s="148" t="n">
        <f aca="false">B36-B35</f>
        <v>31</v>
      </c>
      <c r="F35" s="149" t="n">
        <v>2.78358692445992</v>
      </c>
      <c r="G35" s="150" t="n">
        <f aca="false">E35*D35*AH35*F35</f>
        <v>0</v>
      </c>
      <c r="H35" s="150" t="n">
        <f aca="false">IF(D35=0,0,(D35*E35*AH35))</f>
        <v>0</v>
      </c>
      <c r="I35" s="151" t="n">
        <f aca="false">POS!AB48</f>
        <v>2.78358692445992</v>
      </c>
      <c r="J35" s="137"/>
      <c r="K35" s="152" t="n">
        <f aca="false">M35-Q35</f>
        <v>-0.353124200181422</v>
      </c>
      <c r="L35" s="153" t="n">
        <f aca="false">E35*D35*K35*AJ35</f>
        <v>-0</v>
      </c>
      <c r="M35" s="154" t="n">
        <f aca="false">F35*1.054615/W35</f>
        <v>2.04287579981858</v>
      </c>
      <c r="N35" s="112" t="n">
        <f aca="false">E35*D35*AJ35*M35</f>
        <v>0</v>
      </c>
      <c r="O35" s="112" t="n">
        <f aca="false">IF(D35=0,0,(E35*D35*AJ35))</f>
        <v>0</v>
      </c>
      <c r="P35" s="137"/>
      <c r="Q35" s="149" t="n">
        <f aca="false">R35+U35</f>
        <v>2.396</v>
      </c>
      <c r="R35" s="151" t="n">
        <f aca="false">'MIDS DATA'!K39</f>
        <v>2.396</v>
      </c>
      <c r="S35" s="157" t="n">
        <f aca="false">E35*D35*Q35*AJ35</f>
        <v>0</v>
      </c>
      <c r="T35" s="157" t="n">
        <f aca="false">IF(D35=0,0,(E35*D35*AJ35))</f>
        <v>0</v>
      </c>
      <c r="U35" s="158" t="n">
        <v>0</v>
      </c>
      <c r="V35" s="137"/>
      <c r="W35" s="117" t="n">
        <f aca="false">$M$3-X35</f>
        <v>1.437</v>
      </c>
      <c r="X35" s="118" t="n">
        <f aca="false">Y35/10000</f>
        <v>0.0195</v>
      </c>
      <c r="Y35" s="159" t="n">
        <f aca="false">((Y$43-Y$31)/12)+Y34</f>
        <v>195</v>
      </c>
      <c r="Z35" s="112" t="n">
        <f aca="false">E35*D35*W36</f>
        <v>0</v>
      </c>
      <c r="AA35" s="112" t="n">
        <f aca="false">IF(D35=0,0,(E35*D35))</f>
        <v>0</v>
      </c>
      <c r="AB35" s="120"/>
      <c r="AC35" s="121" t="n">
        <v>-0.35</v>
      </c>
      <c r="AD35" s="122" t="n">
        <f aca="false">'MIDS DATA'!I39</f>
        <v>-0.35</v>
      </c>
      <c r="AE35" s="112" t="n">
        <f aca="false">E35*D35*AJ35*AC35</f>
        <v>-0</v>
      </c>
      <c r="AF35" s="112" t="n">
        <f aca="false">IF(D35=0,0,(E35*D35*AJ35))</f>
        <v>0</v>
      </c>
      <c r="AG35" s="123" t="n">
        <f aca="false">'MIDS DATA'!C39</f>
        <v>0.063230592199872</v>
      </c>
      <c r="AH35" s="124" t="n">
        <f aca="false">'MIDS DATA'!D39</f>
        <v>0.86631484677474</v>
      </c>
      <c r="AI35" s="123" t="n">
        <f aca="false">'MIDS DATA'!E39</f>
        <v>0.069461144070955</v>
      </c>
      <c r="AJ35" s="124" t="n">
        <f aca="false">'MIDS DATA'!F39</f>
        <v>0.854354709176111</v>
      </c>
      <c r="AK35" s="125" t="n">
        <f aca="false">'MIDS DATA'!B39</f>
        <v>1.435405711717</v>
      </c>
      <c r="AL35" s="160"/>
      <c r="AM35" s="125"/>
      <c r="AN35" s="127"/>
      <c r="AO35" s="128"/>
      <c r="AP35" s="129"/>
      <c r="AQ35" s="164"/>
      <c r="AR35" s="130"/>
      <c r="AS35" s="130"/>
      <c r="AT35" s="130"/>
      <c r="AU35" s="130"/>
      <c r="AV35" s="130"/>
      <c r="AW35" s="130"/>
      <c r="AX35" s="130"/>
    </row>
    <row r="36" customFormat="false" ht="15" hidden="false" customHeight="false" outlineLevel="0" collapsed="false">
      <c r="A36" s="88" t="e">
        <f aca="false">A35+1</f>
        <v>#REF!</v>
      </c>
      <c r="B36" s="146" t="n">
        <v>37408</v>
      </c>
      <c r="C36" s="147" t="n">
        <f aca="false">IF(B36&gt;=$I$2,IF(B36&lt;=$I$3,TRUE(),FALSE()),FALSE())</f>
        <v>0</v>
      </c>
      <c r="D36" s="148" t="n">
        <f aca="false">IF(C36=TRUE(),1,0)</f>
        <v>0</v>
      </c>
      <c r="E36" s="148" t="n">
        <f aca="false">B37-B36</f>
        <v>30</v>
      </c>
      <c r="F36" s="149" t="n">
        <v>2.7917830848283</v>
      </c>
      <c r="G36" s="150" t="n">
        <f aca="false">E36*D36*AH36*F36</f>
        <v>0</v>
      </c>
      <c r="H36" s="150" t="n">
        <f aca="false">IF(D36=0,0,(D36*E36*AH36))</f>
        <v>0</v>
      </c>
      <c r="I36" s="151" t="n">
        <f aca="false">POS!AB49</f>
        <v>2.7917830848283</v>
      </c>
      <c r="J36" s="137"/>
      <c r="K36" s="152" t="n">
        <f aca="false">M36-Q36</f>
        <v>-0.353395880260218</v>
      </c>
      <c r="L36" s="153" t="n">
        <f aca="false">E36*D36*K36*AJ36</f>
        <v>-0</v>
      </c>
      <c r="M36" s="154" t="n">
        <f aca="false">F36*1.054615/W36</f>
        <v>2.04960411973978</v>
      </c>
      <c r="N36" s="112" t="n">
        <f aca="false">E36*D36*AJ36*M36</f>
        <v>0</v>
      </c>
      <c r="O36" s="112" t="n">
        <f aca="false">IF(D36=0,0,(E36*D36*AJ36))</f>
        <v>0</v>
      </c>
      <c r="P36" s="137"/>
      <c r="Q36" s="149" t="n">
        <f aca="false">R36+U36</f>
        <v>2.403</v>
      </c>
      <c r="R36" s="151" t="n">
        <f aca="false">'MIDS DATA'!K40</f>
        <v>2.403</v>
      </c>
      <c r="S36" s="157" t="n">
        <f aca="false">E36*D36*Q36*AJ36</f>
        <v>0</v>
      </c>
      <c r="T36" s="157" t="n">
        <f aca="false">IF(D36=0,0,(E36*D36*AJ36))</f>
        <v>0</v>
      </c>
      <c r="U36" s="158" t="n">
        <v>0</v>
      </c>
      <c r="V36" s="137"/>
      <c r="W36" s="117" t="n">
        <f aca="false">$M$3-X36</f>
        <v>1.4365</v>
      </c>
      <c r="X36" s="118" t="n">
        <f aca="false">Y36/10000</f>
        <v>0.02</v>
      </c>
      <c r="Y36" s="159" t="n">
        <f aca="false">((Y$43-Y$31)/12)+Y35</f>
        <v>200</v>
      </c>
      <c r="Z36" s="112" t="n">
        <f aca="false">E36*D36*W37</f>
        <v>0</v>
      </c>
      <c r="AA36" s="112" t="n">
        <f aca="false">IF(D36=0,0,(E36*D36))</f>
        <v>0</v>
      </c>
      <c r="AB36" s="120"/>
      <c r="AC36" s="121" t="n">
        <v>-0.35</v>
      </c>
      <c r="AD36" s="122" t="n">
        <f aca="false">'MIDS DATA'!I40</f>
        <v>-0.35</v>
      </c>
      <c r="AE36" s="112" t="n">
        <f aca="false">E36*D36*AJ36*AC36</f>
        <v>-0</v>
      </c>
      <c r="AF36" s="112" t="n">
        <f aca="false">IF(D36=0,0,(E36*D36*AJ36))</f>
        <v>0</v>
      </c>
      <c r="AG36" s="123" t="n">
        <f aca="false">'MIDS DATA'!C40</f>
        <v>0.063373156772069</v>
      </c>
      <c r="AH36" s="124" t="n">
        <f aca="false">'MIDS DATA'!D40</f>
        <v>0.861465151398386</v>
      </c>
      <c r="AI36" s="123" t="n">
        <f aca="false">'MIDS DATA'!E40</f>
        <v>0.069588339937063</v>
      </c>
      <c r="AJ36" s="124" t="n">
        <f aca="false">'MIDS DATA'!F40</f>
        <v>0.849168230574037</v>
      </c>
      <c r="AK36" s="125" t="n">
        <f aca="false">'MIDS DATA'!B40</f>
        <v>1.434723572502</v>
      </c>
      <c r="AL36" s="160"/>
      <c r="AM36" s="125"/>
      <c r="AN36" s="127"/>
      <c r="AO36" s="128"/>
      <c r="AP36" s="129"/>
      <c r="AQ36" s="164"/>
      <c r="AR36" s="130"/>
      <c r="AS36" s="130"/>
      <c r="AT36" s="130"/>
      <c r="AU36" s="130"/>
      <c r="AV36" s="130"/>
      <c r="AW36" s="130"/>
      <c r="AX36" s="130"/>
    </row>
    <row r="37" customFormat="false" ht="15" hidden="false" customHeight="false" outlineLevel="0" collapsed="false">
      <c r="A37" s="88" t="e">
        <f aca="false">A36+1</f>
        <v>#REF!</v>
      </c>
      <c r="B37" s="146" t="n">
        <v>37438</v>
      </c>
      <c r="C37" s="147" t="n">
        <f aca="false">IF(B37&gt;=$I$2,IF(B37&lt;=$I$3,TRUE(),FALSE()),FALSE())</f>
        <v>0</v>
      </c>
      <c r="D37" s="148" t="n">
        <f aca="false">IF(C37=TRUE(),1,0)</f>
        <v>0</v>
      </c>
      <c r="E37" s="148" t="n">
        <f aca="false">B38-B37</f>
        <v>31</v>
      </c>
      <c r="F37" s="149" t="n">
        <v>2.79871959799452</v>
      </c>
      <c r="G37" s="150" t="n">
        <f aca="false">E37*D37*AH37*F37</f>
        <v>0</v>
      </c>
      <c r="H37" s="150" t="n">
        <f aca="false">IF(D37=0,0,(D37*E37*AH37))</f>
        <v>0</v>
      </c>
      <c r="I37" s="151" t="n">
        <f aca="false">POS!AB50</f>
        <v>2.79871959799452</v>
      </c>
      <c r="J37" s="137"/>
      <c r="K37" s="152" t="n">
        <f aca="false">M37-Q37</f>
        <v>-0.353587974346107</v>
      </c>
      <c r="L37" s="153" t="n">
        <f aca="false">E37*D37*K37*AJ37</f>
        <v>-0</v>
      </c>
      <c r="M37" s="154" t="n">
        <f aca="false">F37*1.054615/W37</f>
        <v>2.05541202565389</v>
      </c>
      <c r="N37" s="112" t="n">
        <f aca="false">E37*D37*AJ37*M37</f>
        <v>0</v>
      </c>
      <c r="O37" s="112" t="n">
        <f aca="false">IF(D37=0,0,(E37*D37*AJ37))</f>
        <v>0</v>
      </c>
      <c r="P37" s="137"/>
      <c r="Q37" s="149" t="n">
        <f aca="false">R37+U37</f>
        <v>2.409</v>
      </c>
      <c r="R37" s="151" t="n">
        <f aca="false">'MIDS DATA'!K41</f>
        <v>2.409</v>
      </c>
      <c r="S37" s="157" t="n">
        <f aca="false">E37*D37*Q37*AJ37</f>
        <v>0</v>
      </c>
      <c r="T37" s="157" t="n">
        <f aca="false">IF(D37=0,0,(E37*D37*AJ37))</f>
        <v>0</v>
      </c>
      <c r="U37" s="158" t="n">
        <v>0</v>
      </c>
      <c r="V37" s="137"/>
      <c r="W37" s="117" t="n">
        <f aca="false">$M$3-X37</f>
        <v>1.436</v>
      </c>
      <c r="X37" s="118" t="n">
        <f aca="false">Y37/10000</f>
        <v>0.0205</v>
      </c>
      <c r="Y37" s="159" t="n">
        <f aca="false">((Y$43-Y$31)/12)+Y36</f>
        <v>205</v>
      </c>
      <c r="Z37" s="112" t="n">
        <f aca="false">E37*D37*W38</f>
        <v>0</v>
      </c>
      <c r="AA37" s="112" t="n">
        <f aca="false">IF(D37=0,0,(E37*D37))</f>
        <v>0</v>
      </c>
      <c r="AB37" s="120"/>
      <c r="AC37" s="121" t="n">
        <v>-0.35</v>
      </c>
      <c r="AD37" s="122" t="n">
        <f aca="false">'MIDS DATA'!I41</f>
        <v>-0.35</v>
      </c>
      <c r="AE37" s="112" t="n">
        <f aca="false">E37*D37*AJ37*AC37</f>
        <v>-0</v>
      </c>
      <c r="AF37" s="112" t="n">
        <f aca="false">IF(D37=0,0,(E37*D37*AJ37))</f>
        <v>0</v>
      </c>
      <c r="AG37" s="123" t="n">
        <f aca="false">'MIDS DATA'!C41</f>
        <v>0.063511122493518</v>
      </c>
      <c r="AH37" s="124" t="n">
        <f aca="false">'MIDS DATA'!D41</f>
        <v>0.856778632019364</v>
      </c>
      <c r="AI37" s="123" t="n">
        <f aca="false">'MIDS DATA'!E41</f>
        <v>0.069702731844404</v>
      </c>
      <c r="AJ37" s="124" t="n">
        <f aca="false">'MIDS DATA'!F41</f>
        <v>0.844179829086647</v>
      </c>
      <c r="AK37" s="125" t="n">
        <f aca="false">'MIDS DATA'!B41</f>
        <v>1.434097087995</v>
      </c>
      <c r="AL37" s="160"/>
      <c r="AM37" s="125"/>
      <c r="AN37" s="127"/>
      <c r="AO37" s="128"/>
      <c r="AP37" s="129"/>
      <c r="AQ37" s="164"/>
      <c r="AR37" s="130"/>
      <c r="AS37" s="130"/>
      <c r="AT37" s="130"/>
      <c r="AU37" s="130"/>
      <c r="AV37" s="130"/>
      <c r="AW37" s="130"/>
      <c r="AX37" s="130"/>
    </row>
    <row r="38" customFormat="false" ht="15" hidden="false" customHeight="false" outlineLevel="0" collapsed="false">
      <c r="A38" s="88" t="e">
        <f aca="false">A37+1</f>
        <v>#REF!</v>
      </c>
      <c r="B38" s="146" t="n">
        <v>37469</v>
      </c>
      <c r="C38" s="147" t="n">
        <f aca="false">IF(B38&gt;=$I$2,IF(B38&lt;=$I$3,TRUE(),FALSE()),FALSE())</f>
        <v>0</v>
      </c>
      <c r="D38" s="148" t="n">
        <f aca="false">IF(C38=TRUE(),1,0)</f>
        <v>0</v>
      </c>
      <c r="E38" s="148" t="n">
        <f aca="false">B39-B38</f>
        <v>31</v>
      </c>
      <c r="F38" s="149" t="n">
        <v>2.80843679504985</v>
      </c>
      <c r="G38" s="150" t="n">
        <f aca="false">E38*D38*AH38*F38</f>
        <v>0</v>
      </c>
      <c r="H38" s="150" t="n">
        <f aca="false">IF(D38=0,0,(D38*E38*AH38))</f>
        <v>0</v>
      </c>
      <c r="I38" s="151" t="n">
        <f aca="false">POS!AB51</f>
        <v>2.80843679504985</v>
      </c>
      <c r="J38" s="137"/>
      <c r="K38" s="152" t="n">
        <f aca="false">M38-Q38</f>
        <v>-0.353733144819576</v>
      </c>
      <c r="L38" s="153" t="n">
        <f aca="false">E38*D38*K38*AJ38</f>
        <v>-0</v>
      </c>
      <c r="M38" s="154" t="n">
        <f aca="false">F38*1.054615/W38</f>
        <v>2.06326685518042</v>
      </c>
      <c r="N38" s="112" t="n">
        <f aca="false">E38*D38*AJ38*M38</f>
        <v>0</v>
      </c>
      <c r="O38" s="112" t="n">
        <f aca="false">IF(D38=0,0,(E38*D38*AJ38))</f>
        <v>0</v>
      </c>
      <c r="P38" s="137"/>
      <c r="Q38" s="149" t="n">
        <f aca="false">R38+U38</f>
        <v>2.417</v>
      </c>
      <c r="R38" s="151" t="n">
        <f aca="false">'MIDS DATA'!K42</f>
        <v>2.417</v>
      </c>
      <c r="S38" s="157" t="n">
        <f aca="false">E38*D38*Q38*AJ38</f>
        <v>0</v>
      </c>
      <c r="T38" s="157" t="n">
        <f aca="false">IF(D38=0,0,(E38*D38*AJ38))</f>
        <v>0</v>
      </c>
      <c r="U38" s="158" t="n">
        <v>0</v>
      </c>
      <c r="V38" s="137"/>
      <c r="W38" s="117" t="n">
        <f aca="false">$M$3-X38</f>
        <v>1.4355</v>
      </c>
      <c r="X38" s="118" t="n">
        <f aca="false">Y38/10000</f>
        <v>0.021</v>
      </c>
      <c r="Y38" s="159" t="n">
        <f aca="false">((Y$43-Y$31)/12)+Y37</f>
        <v>210</v>
      </c>
      <c r="Z38" s="112" t="n">
        <f aca="false">E38*D38*W39</f>
        <v>0</v>
      </c>
      <c r="AA38" s="112" t="n">
        <f aca="false">IF(D38=0,0,(E38*D38))</f>
        <v>0</v>
      </c>
      <c r="AB38" s="120"/>
      <c r="AC38" s="121" t="n">
        <v>-0.35</v>
      </c>
      <c r="AD38" s="122" t="n">
        <f aca="false">'MIDS DATA'!I42</f>
        <v>-0.35</v>
      </c>
      <c r="AE38" s="112" t="n">
        <f aca="false">E38*D38*AJ38*AC38</f>
        <v>-0</v>
      </c>
      <c r="AF38" s="112" t="n">
        <f aca="false">IF(D38=0,0,(E38*D38*AJ38))</f>
        <v>0</v>
      </c>
      <c r="AG38" s="123" t="n">
        <f aca="false">'MIDS DATA'!C42</f>
        <v>0.063653687078981</v>
      </c>
      <c r="AH38" s="124" t="n">
        <f aca="false">'MIDS DATA'!D42</f>
        <v>0.851943037617796</v>
      </c>
      <c r="AI38" s="123" t="n">
        <f aca="false">'MIDS DATA'!E42</f>
        <v>0.069806582293442</v>
      </c>
      <c r="AJ38" s="124" t="n">
        <f aca="false">'MIDS DATA'!F42</f>
        <v>0.839069698553825</v>
      </c>
      <c r="AK38" s="125" t="n">
        <f aca="false">'MIDS DATA'!B42</f>
        <v>1.433506575345</v>
      </c>
      <c r="AL38" s="160"/>
      <c r="AM38" s="125"/>
      <c r="AN38" s="127"/>
      <c r="AO38" s="128"/>
      <c r="AP38" s="129"/>
      <c r="AQ38" s="164"/>
      <c r="AR38" s="130"/>
      <c r="AS38" s="130"/>
      <c r="AT38" s="130"/>
      <c r="AU38" s="130"/>
      <c r="AV38" s="130"/>
      <c r="AW38" s="130"/>
      <c r="AX38" s="130"/>
    </row>
    <row r="39" customFormat="false" ht="15" hidden="false" customHeight="false" outlineLevel="0" collapsed="false">
      <c r="A39" s="88" t="e">
        <f aca="false">A38+1</f>
        <v>#REF!</v>
      </c>
      <c r="B39" s="146" t="n">
        <v>37500</v>
      </c>
      <c r="C39" s="147" t="n">
        <f aca="false">IF(B39&gt;=$I$2,IF(B39&lt;=$I$3,TRUE(),FALSE()),FALSE())</f>
        <v>0</v>
      </c>
      <c r="D39" s="148" t="n">
        <f aca="false">IF(C39=TRUE(),1,0)</f>
        <v>0</v>
      </c>
      <c r="E39" s="148" t="n">
        <f aca="false">B40-B39</f>
        <v>30</v>
      </c>
      <c r="F39" s="149" t="n">
        <v>2.81137281873409</v>
      </c>
      <c r="G39" s="150" t="n">
        <f aca="false">E39*D39*AH39*F39</f>
        <v>0</v>
      </c>
      <c r="H39" s="150" t="n">
        <f aca="false">IF(D39=0,0,(D39*E39*AH39))</f>
        <v>0</v>
      </c>
      <c r="I39" s="151" t="n">
        <f aca="false">POS!AB52</f>
        <v>2.81137281873409</v>
      </c>
      <c r="J39" s="137"/>
      <c r="K39" s="152" t="n">
        <f aca="false">M39-Q39</f>
        <v>-0.353856484160803</v>
      </c>
      <c r="L39" s="153" t="n">
        <f aca="false">E39*D39*K39*AJ39</f>
        <v>-0</v>
      </c>
      <c r="M39" s="154" t="n">
        <f aca="false">F39*1.054615/W39</f>
        <v>2.0661435158392</v>
      </c>
      <c r="N39" s="112" t="n">
        <f aca="false">E39*D39*AJ39*M39</f>
        <v>0</v>
      </c>
      <c r="O39" s="112" t="n">
        <f aca="false">IF(D39=0,0,(E39*D39*AJ39))</f>
        <v>0</v>
      </c>
      <c r="P39" s="137"/>
      <c r="Q39" s="149" t="n">
        <f aca="false">R39+U39</f>
        <v>2.42</v>
      </c>
      <c r="R39" s="151" t="n">
        <f aca="false">'MIDS DATA'!K43</f>
        <v>2.42</v>
      </c>
      <c r="S39" s="157" t="n">
        <f aca="false">E39*D39*Q39*AJ39</f>
        <v>0</v>
      </c>
      <c r="T39" s="157" t="n">
        <f aca="false">IF(D39=0,0,(E39*D39*AJ39))</f>
        <v>0</v>
      </c>
      <c r="U39" s="158" t="n">
        <v>0</v>
      </c>
      <c r="V39" s="137"/>
      <c r="W39" s="117" t="n">
        <f aca="false">$M$3-X39</f>
        <v>1.435</v>
      </c>
      <c r="X39" s="118" t="n">
        <f aca="false">Y39/10000</f>
        <v>0.0215</v>
      </c>
      <c r="Y39" s="159" t="n">
        <f aca="false">((Y$43-Y$31)/12)+Y38</f>
        <v>215</v>
      </c>
      <c r="Z39" s="112" t="n">
        <f aca="false">E39*D39*W40</f>
        <v>0</v>
      </c>
      <c r="AA39" s="112" t="n">
        <f aca="false">IF(D39=0,0,(E39*D39))</f>
        <v>0</v>
      </c>
      <c r="AB39" s="120"/>
      <c r="AC39" s="121" t="n">
        <v>-0.35</v>
      </c>
      <c r="AD39" s="122" t="n">
        <f aca="false">'MIDS DATA'!I43</f>
        <v>-0.35</v>
      </c>
      <c r="AE39" s="112" t="n">
        <f aca="false">E39*D39*AJ39*AC39</f>
        <v>-0</v>
      </c>
      <c r="AF39" s="112" t="n">
        <f aca="false">IF(D39=0,0,(E39*D39*AJ39))</f>
        <v>0</v>
      </c>
      <c r="AG39" s="123" t="n">
        <f aca="false">'MIDS DATA'!C43</f>
        <v>0.063796251671185</v>
      </c>
      <c r="AH39" s="124" t="n">
        <f aca="false">'MIDS DATA'!D43</f>
        <v>0.847114887631504</v>
      </c>
      <c r="AI39" s="123" t="n">
        <f aca="false">'MIDS DATA'!E43</f>
        <v>0.069910432746047</v>
      </c>
      <c r="AJ39" s="124" t="n">
        <f aca="false">'MIDS DATA'!F43</f>
        <v>0.833976306389194</v>
      </c>
      <c r="AK39" s="125" t="n">
        <f aca="false">'MIDS DATA'!B43</f>
        <v>1.432925488233</v>
      </c>
      <c r="AL39" s="160"/>
      <c r="AM39" s="125"/>
      <c r="AN39" s="127"/>
      <c r="AO39" s="128"/>
      <c r="AP39" s="129"/>
      <c r="AQ39" s="164"/>
      <c r="AR39" s="130"/>
      <c r="AS39" s="130"/>
      <c r="AT39" s="130"/>
      <c r="AU39" s="130"/>
      <c r="AV39" s="130"/>
      <c r="AW39" s="130"/>
      <c r="AX39" s="130"/>
    </row>
    <row r="40" customFormat="false" ht="15" hidden="false" customHeight="false" outlineLevel="0" collapsed="false">
      <c r="A40" s="88" t="e">
        <f aca="false">A39+1</f>
        <v>#REF!</v>
      </c>
      <c r="B40" s="131" t="n">
        <v>37530</v>
      </c>
      <c r="C40" s="147" t="n">
        <f aca="false">IF(B40&gt;=$I$2,IF(B40&lt;=$I$3,TRUE(),FALSE()),FALSE())</f>
        <v>0</v>
      </c>
      <c r="D40" s="148" t="n">
        <f aca="false">IF(C40=TRUE(),1,0)</f>
        <v>0</v>
      </c>
      <c r="E40" s="148" t="n">
        <f aca="false">B41-B40</f>
        <v>31</v>
      </c>
      <c r="F40" s="134" t="n">
        <v>2.85514164793021</v>
      </c>
      <c r="G40" s="150" t="n">
        <f aca="false">E40*D40*AH40*F40</f>
        <v>0</v>
      </c>
      <c r="H40" s="150" t="n">
        <f aca="false">IF(D40=0,0,(D40*E40*AH40))</f>
        <v>0</v>
      </c>
      <c r="I40" s="136" t="n">
        <f aca="false">POS!AB53</f>
        <v>2.85514164793021</v>
      </c>
      <c r="J40" s="137"/>
      <c r="K40" s="138" t="n">
        <f aca="false">M40-Q40</f>
        <v>-0.353958376415533</v>
      </c>
      <c r="L40" s="153" t="n">
        <f aca="false">E40*D40*K40*AJ40</f>
        <v>-0</v>
      </c>
      <c r="M40" s="140" t="n">
        <f aca="false">F40*1.054615/W40</f>
        <v>2.09904162358447</v>
      </c>
      <c r="N40" s="112" t="n">
        <f aca="false">E40*D40*AJ40*M40</f>
        <v>0</v>
      </c>
      <c r="O40" s="112" t="n">
        <f aca="false">IF(D40=0,0,(E40*D40*AJ40))</f>
        <v>0</v>
      </c>
      <c r="P40" s="137"/>
      <c r="Q40" s="134" t="n">
        <f aca="false">R40+U40</f>
        <v>2.453</v>
      </c>
      <c r="R40" s="136" t="n">
        <f aca="false">'MIDS DATA'!K44</f>
        <v>2.453</v>
      </c>
      <c r="S40" s="141" t="n">
        <f aca="false">E40*D40*Q40*AJ40</f>
        <v>0</v>
      </c>
      <c r="T40" s="141" t="n">
        <f aca="false">IF(D40=0,0,(E40*D40*AJ40))</f>
        <v>0</v>
      </c>
      <c r="U40" s="142" t="n">
        <v>0</v>
      </c>
      <c r="V40" s="137"/>
      <c r="W40" s="143" t="n">
        <f aca="false">$M$3-X40</f>
        <v>1.4345</v>
      </c>
      <c r="X40" s="118" t="n">
        <f aca="false">Y40/10000</f>
        <v>0.022</v>
      </c>
      <c r="Y40" s="159" t="n">
        <f aca="false">((Y$43-Y$31)/12)+Y39</f>
        <v>220</v>
      </c>
      <c r="Z40" s="112" t="n">
        <f aca="false">E40*D40*W41</f>
        <v>0</v>
      </c>
      <c r="AA40" s="112" t="n">
        <f aca="false">IF(D40=0,0,(E40*D40))</f>
        <v>0</v>
      </c>
      <c r="AB40" s="120"/>
      <c r="AC40" s="144" t="n">
        <v>-0.35</v>
      </c>
      <c r="AD40" s="145" t="n">
        <f aca="false">'MIDS DATA'!I44</f>
        <v>-0.35</v>
      </c>
      <c r="AE40" s="112" t="n">
        <f aca="false">E40*D40*AJ40*AC40</f>
        <v>-0</v>
      </c>
      <c r="AF40" s="112" t="n">
        <f aca="false">IF(D40=0,0,(E40*D40*AJ40))</f>
        <v>0</v>
      </c>
      <c r="AG40" s="123" t="n">
        <f aca="false">'MIDS DATA'!C44</f>
        <v>0.063934217412</v>
      </c>
      <c r="AH40" s="124" t="n">
        <f aca="false">'MIDS DATA'!D44</f>
        <v>0.842449747178364</v>
      </c>
      <c r="AI40" s="123" t="n">
        <f aca="false">'MIDS DATA'!E44</f>
        <v>0.070003897388147</v>
      </c>
      <c r="AJ40" s="124" t="n">
        <f aca="false">'MIDS DATA'!F44</f>
        <v>0.829078575575642</v>
      </c>
      <c r="AK40" s="125" t="n">
        <f aca="false">'MIDS DATA'!B44</f>
        <v>1.432398633618</v>
      </c>
      <c r="AL40" s="160"/>
      <c r="AM40" s="125"/>
      <c r="AN40" s="127"/>
      <c r="AO40" s="128"/>
      <c r="AP40" s="129"/>
      <c r="AQ40" s="164"/>
      <c r="AR40" s="130"/>
      <c r="AS40" s="130"/>
      <c r="AT40" s="130"/>
      <c r="AU40" s="130"/>
      <c r="AV40" s="130"/>
      <c r="AW40" s="130"/>
      <c r="AX40" s="130"/>
    </row>
    <row r="41" customFormat="false" ht="15" hidden="false" customHeight="false" outlineLevel="0" collapsed="false">
      <c r="A41" s="88" t="e">
        <f aca="false">A40+1</f>
        <v>#REF!</v>
      </c>
      <c r="B41" s="102" t="n">
        <v>37561</v>
      </c>
      <c r="C41" s="147" t="n">
        <f aca="false">IF(B41&gt;=$I$2,IF(B41&lt;=$I$3,TRUE(),FALSE()),FALSE())</f>
        <v>0</v>
      </c>
      <c r="D41" s="148" t="n">
        <f aca="false">IF(C41=TRUE(),1,0)</f>
        <v>0</v>
      </c>
      <c r="E41" s="148" t="n">
        <f aca="false">B42-B41</f>
        <v>30</v>
      </c>
      <c r="F41" s="105" t="n">
        <v>3.04687660072566</v>
      </c>
      <c r="G41" s="150" t="n">
        <f aca="false">E41*D41*AH41*F41</f>
        <v>0</v>
      </c>
      <c r="H41" s="150" t="n">
        <f aca="false">IF(D41=0,0,(D41*E41*AH41))</f>
        <v>0</v>
      </c>
      <c r="I41" s="107" t="n">
        <f aca="false">POS!AB54</f>
        <v>3.04687660072566</v>
      </c>
      <c r="J41" s="137"/>
      <c r="K41" s="109" t="n">
        <f aca="false">M41-Q41</f>
        <v>-0.349217736210393</v>
      </c>
      <c r="L41" s="110" t="n">
        <f aca="false">E41*D41*K41*AJ41</f>
        <v>-0</v>
      </c>
      <c r="M41" s="111" t="n">
        <f aca="false">F41*1.054615/W41</f>
        <v>2.24078226378961</v>
      </c>
      <c r="N41" s="112" t="n">
        <f aca="false">E41*D41*AJ41*M41</f>
        <v>0</v>
      </c>
      <c r="O41" s="112" t="n">
        <f aca="false">IF(D41=0,0,(E41*D41*AJ41))</f>
        <v>0</v>
      </c>
      <c r="P41" s="137"/>
      <c r="Q41" s="105" t="n">
        <f aca="false">R41+U41</f>
        <v>2.59</v>
      </c>
      <c r="R41" s="107" t="n">
        <f aca="false">'MIDS DATA'!K45</f>
        <v>2.59</v>
      </c>
      <c r="S41" s="114" t="n">
        <f aca="false">E41*D41*Q41*AJ41</f>
        <v>0</v>
      </c>
      <c r="T41" s="114" t="n">
        <f aca="false">IF(D41=0,0,(E41*D41*AJ41))</f>
        <v>0</v>
      </c>
      <c r="U41" s="115" t="n">
        <v>0</v>
      </c>
      <c r="V41" s="137"/>
      <c r="W41" s="162" t="n">
        <f aca="false">$M$3-X41</f>
        <v>1.434</v>
      </c>
      <c r="X41" s="118" t="n">
        <f aca="false">Y41/10000</f>
        <v>0.0225</v>
      </c>
      <c r="Y41" s="159" t="n">
        <f aca="false">((Y$43-Y$31)/12)+Y40</f>
        <v>225</v>
      </c>
      <c r="Z41" s="112" t="n">
        <f aca="false">E41*D41*W42</f>
        <v>0</v>
      </c>
      <c r="AA41" s="112" t="n">
        <f aca="false">IF(D41=0,0,(E41*D41))</f>
        <v>0</v>
      </c>
      <c r="AB41" s="120"/>
      <c r="AC41" s="163" t="n">
        <v>-0.345</v>
      </c>
      <c r="AD41" s="156" t="n">
        <f aca="false">'MIDS DATA'!I45</f>
        <v>-0.345</v>
      </c>
      <c r="AE41" s="112" t="n">
        <f aca="false">E41*D41*AJ41*AC41</f>
        <v>-0</v>
      </c>
      <c r="AF41" s="112" t="n">
        <f aca="false">IF(D41=0,0,(E41*D41*AJ41))</f>
        <v>0</v>
      </c>
      <c r="AG41" s="123" t="n">
        <f aca="false">'MIDS DATA'!C45</f>
        <v>0.064076782017462</v>
      </c>
      <c r="AH41" s="124" t="n">
        <f aca="false">'MIDS DATA'!D45</f>
        <v>0.837636785835202</v>
      </c>
      <c r="AI41" s="123" t="n">
        <f aca="false">'MIDS DATA'!E45</f>
        <v>0.070090363072926</v>
      </c>
      <c r="AJ41" s="124" t="n">
        <f aca="false">'MIDS DATA'!F45</f>
        <v>0.824057589794067</v>
      </c>
      <c r="AK41" s="125" t="n">
        <f aca="false">'MIDS DATA'!B45</f>
        <v>1.431904427107</v>
      </c>
      <c r="AL41" s="160"/>
      <c r="AM41" s="125"/>
      <c r="AN41" s="127"/>
      <c r="AO41" s="128"/>
      <c r="AP41" s="129"/>
      <c r="AQ41" s="164"/>
      <c r="AR41" s="130"/>
      <c r="AS41" s="130"/>
      <c r="AT41" s="130"/>
      <c r="AU41" s="130"/>
      <c r="AV41" s="130"/>
      <c r="AW41" s="130"/>
      <c r="AX41" s="130"/>
    </row>
    <row r="42" customFormat="false" ht="15" hidden="false" customHeight="false" outlineLevel="0" collapsed="false">
      <c r="A42" s="88" t="e">
        <f aca="false">A41+1</f>
        <v>#REF!</v>
      </c>
      <c r="B42" s="146" t="n">
        <v>37591</v>
      </c>
      <c r="C42" s="147" t="n">
        <f aca="false">IF(B42&gt;=$I$2,IF(B42&lt;=$I$3,TRUE(),FALSE()),FALSE())</f>
        <v>0</v>
      </c>
      <c r="D42" s="148" t="n">
        <f aca="false">IF(C42=TRUE(),1,0)</f>
        <v>0</v>
      </c>
      <c r="E42" s="148" t="n">
        <f aca="false">B43-B42</f>
        <v>31</v>
      </c>
      <c r="F42" s="149" t="n">
        <v>3.21276538439611</v>
      </c>
      <c r="G42" s="150" t="n">
        <f aca="false">E42*D42*AH42*F42</f>
        <v>0</v>
      </c>
      <c r="H42" s="150" t="n">
        <f aca="false">IF(D42=0,0,(D42*E42*AH42))</f>
        <v>0</v>
      </c>
      <c r="I42" s="151" t="n">
        <f aca="false">POS!AB55</f>
        <v>3.21276538439611</v>
      </c>
      <c r="J42" s="137"/>
      <c r="K42" s="152" t="n">
        <f aca="false">M42-Q42</f>
        <v>-0.349393047879381</v>
      </c>
      <c r="L42" s="153" t="n">
        <f aca="false">E42*D42*K42*AJ42</f>
        <v>-0</v>
      </c>
      <c r="M42" s="154" t="n">
        <f aca="false">F42*1.054615/W42</f>
        <v>2.36360695212062</v>
      </c>
      <c r="N42" s="112" t="n">
        <f aca="false">E42*D42*AJ42*M42</f>
        <v>0</v>
      </c>
      <c r="O42" s="112" t="n">
        <f aca="false">IF(D42=0,0,(E42*D42*AJ42))</f>
        <v>0</v>
      </c>
      <c r="P42" s="137"/>
      <c r="Q42" s="149" t="n">
        <f aca="false">R42+U42</f>
        <v>2.713</v>
      </c>
      <c r="R42" s="151" t="n">
        <f aca="false">'MIDS DATA'!K46</f>
        <v>2.713</v>
      </c>
      <c r="S42" s="157" t="n">
        <f aca="false">E42*D42*Q42*AJ42</f>
        <v>0</v>
      </c>
      <c r="T42" s="157" t="n">
        <f aca="false">IF(D42=0,0,(E42*D42*AJ42))</f>
        <v>0</v>
      </c>
      <c r="U42" s="158" t="n">
        <v>0</v>
      </c>
      <c r="V42" s="137"/>
      <c r="W42" s="117" t="n">
        <f aca="false">$M$3-X42</f>
        <v>1.4335</v>
      </c>
      <c r="X42" s="118" t="n">
        <f aca="false">Y42/10000</f>
        <v>0.023</v>
      </c>
      <c r="Y42" s="159" t="n">
        <f aca="false">((Y$43-Y$31)/12)+Y41</f>
        <v>230</v>
      </c>
      <c r="Z42" s="112" t="n">
        <f aca="false">E42*D42*W43</f>
        <v>0</v>
      </c>
      <c r="AA42" s="112" t="n">
        <f aca="false">IF(D42=0,0,(E42*D42))</f>
        <v>0</v>
      </c>
      <c r="AB42" s="120"/>
      <c r="AC42" s="121" t="n">
        <v>-0.345</v>
      </c>
      <c r="AD42" s="122" t="n">
        <f aca="false">'MIDS DATA'!I46</f>
        <v>-0.345</v>
      </c>
      <c r="AE42" s="112" t="n">
        <f aca="false">E42*D42*AJ42*AC42</f>
        <v>-0</v>
      </c>
      <c r="AF42" s="112" t="n">
        <f aca="false">IF(D42=0,0,(E42*D42*AJ42))</f>
        <v>0</v>
      </c>
      <c r="AG42" s="123" t="n">
        <f aca="false">'MIDS DATA'!C46</f>
        <v>0.064214747771106</v>
      </c>
      <c r="AH42" s="124" t="n">
        <f aca="false">'MIDS DATA'!D46</f>
        <v>0.832986687027971</v>
      </c>
      <c r="AI42" s="123" t="n">
        <f aca="false">'MIDS DATA'!E46</f>
        <v>0.070174039544421</v>
      </c>
      <c r="AJ42" s="124" t="n">
        <f aca="false">'MIDS DATA'!F46</f>
        <v>0.819216472144384</v>
      </c>
      <c r="AK42" s="125" t="n">
        <f aca="false">'MIDS DATA'!B46</f>
        <v>1.431438933868</v>
      </c>
      <c r="AL42" s="160"/>
      <c r="AM42" s="125"/>
      <c r="AN42" s="127"/>
      <c r="AO42" s="128"/>
      <c r="AP42" s="129"/>
      <c r="AQ42" s="164"/>
      <c r="AR42" s="130"/>
      <c r="AS42" s="130"/>
      <c r="AT42" s="130"/>
      <c r="AU42" s="130"/>
      <c r="AV42" s="130"/>
      <c r="AW42" s="130"/>
      <c r="AX42" s="130"/>
    </row>
    <row r="43" customFormat="false" ht="15" hidden="false" customHeight="false" outlineLevel="0" collapsed="false">
      <c r="A43" s="88" t="e">
        <f aca="false">A42+1</f>
        <v>#REF!</v>
      </c>
      <c r="B43" s="146" t="n">
        <v>37622</v>
      </c>
      <c r="C43" s="147" t="n">
        <f aca="false">IF(B43&gt;=$I$2,IF(B43&lt;=$I$3,TRUE(),FALSE()),FALSE())</f>
        <v>0</v>
      </c>
      <c r="D43" s="148" t="n">
        <f aca="false">IF(C43=TRUE(),1,0)</f>
        <v>0</v>
      </c>
      <c r="E43" s="148" t="n">
        <f aca="false">B44-B43</f>
        <v>31</v>
      </c>
      <c r="F43" s="149" t="n">
        <v>3.25240309325013</v>
      </c>
      <c r="G43" s="150" t="n">
        <f aca="false">E43*D43*AH43*F43</f>
        <v>0</v>
      </c>
      <c r="H43" s="150" t="n">
        <f aca="false">IF(D43=0,0,(D43*E43*AH43))</f>
        <v>0</v>
      </c>
      <c r="I43" s="151" t="n">
        <f aca="false">POS!AB56</f>
        <v>3.25240309325013</v>
      </c>
      <c r="J43" s="137"/>
      <c r="K43" s="152" t="n">
        <f aca="false">M43-Q43</f>
        <v>-0.349397007545019</v>
      </c>
      <c r="L43" s="153" t="n">
        <f aca="false">E43*D43*K43*AJ43</f>
        <v>-0</v>
      </c>
      <c r="M43" s="154" t="n">
        <f aca="false">F43*1.054615/W43</f>
        <v>2.39360299245498</v>
      </c>
      <c r="N43" s="112" t="n">
        <f aca="false">E43*D43*AJ43*M43</f>
        <v>0</v>
      </c>
      <c r="O43" s="112" t="n">
        <f aca="false">IF(D43=0,0,(E43*D43*AJ43))</f>
        <v>0</v>
      </c>
      <c r="P43" s="137"/>
      <c r="Q43" s="149" t="n">
        <f aca="false">R43+U43</f>
        <v>2.743</v>
      </c>
      <c r="R43" s="151" t="n">
        <f aca="false">'MIDS DATA'!K47</f>
        <v>2.743</v>
      </c>
      <c r="S43" s="157" t="n">
        <f aca="false">E43*D43*Q43*AJ43</f>
        <v>0</v>
      </c>
      <c r="T43" s="157" t="n">
        <f aca="false">IF(D43=0,0,(E43*D43*AJ43))</f>
        <v>0</v>
      </c>
      <c r="U43" s="158" t="n">
        <v>0</v>
      </c>
      <c r="V43" s="137"/>
      <c r="W43" s="117" t="n">
        <f aca="false">$M$3-X43</f>
        <v>1.433</v>
      </c>
      <c r="X43" s="118" t="n">
        <f aca="false">Y43/10000</f>
        <v>0.0235</v>
      </c>
      <c r="Y43" s="161" t="n">
        <v>235</v>
      </c>
      <c r="Z43" s="112" t="n">
        <f aca="false">E43*D43*W44</f>
        <v>0</v>
      </c>
      <c r="AA43" s="112" t="n">
        <f aca="false">IF(D43=0,0,(E43*D43))</f>
        <v>0</v>
      </c>
      <c r="AB43" s="120"/>
      <c r="AC43" s="121" t="n">
        <v>-0.345</v>
      </c>
      <c r="AD43" s="122" t="n">
        <f aca="false">'MIDS DATA'!I47</f>
        <v>-0.345</v>
      </c>
      <c r="AE43" s="112" t="n">
        <f aca="false">E43*D43*AJ43*AC43</f>
        <v>-0</v>
      </c>
      <c r="AF43" s="112" t="n">
        <f aca="false">IF(D43=0,0,(E43*D43*AJ43))</f>
        <v>0</v>
      </c>
      <c r="AG43" s="123" t="n">
        <f aca="false">'MIDS DATA'!C47</f>
        <v>0.064357312389835</v>
      </c>
      <c r="AH43" s="124" t="n">
        <f aca="false">'MIDS DATA'!D47</f>
        <v>0.828189619979386</v>
      </c>
      <c r="AI43" s="123" t="n">
        <f aca="false">'MIDS DATA'!E47</f>
        <v>0.07026063840726</v>
      </c>
      <c r="AJ43" s="124" t="n">
        <f aca="false">'MIDS DATA'!F47</f>
        <v>0.814232196898991</v>
      </c>
      <c r="AK43" s="125" t="n">
        <f aca="false">'MIDS DATA'!B47</f>
        <v>1.430970557945</v>
      </c>
      <c r="AL43" s="160"/>
      <c r="AM43" s="125"/>
      <c r="AN43" s="127"/>
      <c r="AO43" s="128"/>
      <c r="AP43" s="129"/>
      <c r="AQ43" s="164"/>
      <c r="AR43" s="130"/>
      <c r="AS43" s="130"/>
      <c r="AT43" s="130"/>
      <c r="AU43" s="130"/>
      <c r="AV43" s="130"/>
      <c r="AW43" s="130"/>
      <c r="AX43" s="130"/>
    </row>
    <row r="44" customFormat="false" ht="15" hidden="false" customHeight="false" outlineLevel="0" collapsed="false">
      <c r="A44" s="88" t="e">
        <f aca="false">A43+1</f>
        <v>#REF!</v>
      </c>
      <c r="B44" s="146" t="n">
        <v>37653</v>
      </c>
      <c r="C44" s="147" t="n">
        <f aca="false">IF(B44&gt;=$I$2,IF(B44&lt;=$I$3,TRUE(),FALSE()),FALSE())</f>
        <v>0</v>
      </c>
      <c r="D44" s="148" t="n">
        <f aca="false">IF(C44=TRUE(),1,0)</f>
        <v>0</v>
      </c>
      <c r="E44" s="148" t="n">
        <f aca="false">B45-B44</f>
        <v>28</v>
      </c>
      <c r="F44" s="149" t="n">
        <v>3.13905090374678</v>
      </c>
      <c r="G44" s="150" t="n">
        <f aca="false">E44*D44*AH44*F44</f>
        <v>0</v>
      </c>
      <c r="H44" s="150" t="n">
        <f aca="false">IF(D44=0,0,(D44*E44*AH44))</f>
        <v>0</v>
      </c>
      <c r="I44" s="151" t="n">
        <f aca="false">POS!AB57</f>
        <v>3.13905090374678</v>
      </c>
      <c r="J44" s="137"/>
      <c r="K44" s="152" t="n">
        <f aca="false">M44-Q44</f>
        <v>-0.349310424047534</v>
      </c>
      <c r="L44" s="153" t="n">
        <f aca="false">E44*D44*K44*AJ44</f>
        <v>-0</v>
      </c>
      <c r="M44" s="154" t="n">
        <f aca="false">F44*1.054615/W44</f>
        <v>2.31118957595247</v>
      </c>
      <c r="N44" s="112" t="n">
        <f aca="false">E44*D44*AJ44*M44</f>
        <v>0</v>
      </c>
      <c r="O44" s="112" t="n">
        <f aca="false">IF(D44=0,0,(E44*D44*AJ44))</f>
        <v>0</v>
      </c>
      <c r="P44" s="137"/>
      <c r="Q44" s="149" t="n">
        <f aca="false">R44+U44</f>
        <v>2.6605</v>
      </c>
      <c r="R44" s="151" t="n">
        <f aca="false">'MIDS DATA'!K48</f>
        <v>2.6605</v>
      </c>
      <c r="S44" s="157" t="n">
        <f aca="false">E44*D44*Q44*AJ44</f>
        <v>0</v>
      </c>
      <c r="T44" s="157" t="n">
        <f aca="false">IF(D44=0,0,(E44*D44*AJ44))</f>
        <v>0</v>
      </c>
      <c r="U44" s="158" t="n">
        <v>0</v>
      </c>
      <c r="V44" s="137"/>
      <c r="W44" s="117" t="n">
        <f aca="false">$M$3-X44</f>
        <v>1.432375</v>
      </c>
      <c r="X44" s="118" t="n">
        <f aca="false">Y44/10000</f>
        <v>0.024125</v>
      </c>
      <c r="Y44" s="159" t="n">
        <f aca="false">((Y$55-Y$43)/12)+Y43</f>
        <v>241.25</v>
      </c>
      <c r="Z44" s="112" t="n">
        <f aca="false">E44*D44*W45</f>
        <v>0</v>
      </c>
      <c r="AA44" s="112" t="n">
        <f aca="false">IF(D44=0,0,(E44*D44))</f>
        <v>0</v>
      </c>
      <c r="AB44" s="120"/>
      <c r="AC44" s="121" t="n">
        <v>-0.345</v>
      </c>
      <c r="AD44" s="122" t="n">
        <f aca="false">'MIDS DATA'!I48</f>
        <v>-0.345</v>
      </c>
      <c r="AE44" s="112" t="n">
        <f aca="false">E44*D44*AJ44*AC44</f>
        <v>-0</v>
      </c>
      <c r="AF44" s="112" t="n">
        <f aca="false">IF(D44=0,0,(E44*D44*AJ44))</f>
        <v>0</v>
      </c>
      <c r="AG44" s="123" t="n">
        <f aca="false">'MIDS DATA'!C48</f>
        <v>0.064450735341223</v>
      </c>
      <c r="AH44" s="124" t="n">
        <f aca="false">'MIDS DATA'!D48</f>
        <v>0.823520892240599</v>
      </c>
      <c r="AI44" s="123" t="n">
        <f aca="false">'MIDS DATA'!E48</f>
        <v>0.070347398982891</v>
      </c>
      <c r="AJ44" s="124" t="n">
        <f aca="false">'MIDS DATA'!F48</f>
        <v>0.809266375961289</v>
      </c>
      <c r="AK44" s="125" t="n">
        <f aca="false">'MIDS DATA'!B48</f>
        <v>1.430306409114</v>
      </c>
      <c r="AL44" s="160"/>
      <c r="AM44" s="125"/>
      <c r="AN44" s="127"/>
      <c r="AO44" s="128"/>
      <c r="AP44" s="129"/>
      <c r="AQ44" s="164"/>
      <c r="AR44" s="130"/>
      <c r="AS44" s="130"/>
      <c r="AT44" s="130"/>
      <c r="AU44" s="130"/>
      <c r="AV44" s="130"/>
      <c r="AW44" s="130"/>
      <c r="AX44" s="130"/>
    </row>
    <row r="45" customFormat="false" ht="15" hidden="false" customHeight="false" outlineLevel="0" collapsed="false">
      <c r="A45" s="88" t="e">
        <f aca="false">A44+1</f>
        <v>#REF!</v>
      </c>
      <c r="B45" s="131" t="n">
        <v>37681</v>
      </c>
      <c r="C45" s="147" t="n">
        <f aca="false">IF(B45&gt;=$I$2,IF(B45&lt;=$I$3,TRUE(),FALSE()),FALSE())</f>
        <v>0</v>
      </c>
      <c r="D45" s="148" t="n">
        <f aca="false">IF(C45=TRUE(),1,0)</f>
        <v>0</v>
      </c>
      <c r="E45" s="148" t="n">
        <f aca="false">B46-B45</f>
        <v>31</v>
      </c>
      <c r="F45" s="134" t="n">
        <v>2.99528701610804</v>
      </c>
      <c r="G45" s="150" t="n">
        <f aca="false">E45*D45*AH45*F45</f>
        <v>0</v>
      </c>
      <c r="H45" s="150" t="n">
        <f aca="false">IF(D45=0,0,(D45*E45*AH45))</f>
        <v>0</v>
      </c>
      <c r="I45" s="136" t="n">
        <f aca="false">POS!AB58</f>
        <v>2.99528701610804</v>
      </c>
      <c r="J45" s="137"/>
      <c r="K45" s="138" t="n">
        <f aca="false">M45-Q45</f>
        <v>-0.34919679309043</v>
      </c>
      <c r="L45" s="139" t="n">
        <f aca="false">E45*D45*K45*AJ45</f>
        <v>-0</v>
      </c>
      <c r="M45" s="140" t="n">
        <f aca="false">F45*1.054615/W45</f>
        <v>2.20630320690957</v>
      </c>
      <c r="N45" s="112" t="n">
        <f aca="false">E45*D45*AJ45*M45</f>
        <v>0</v>
      </c>
      <c r="O45" s="112" t="n">
        <f aca="false">IF(D45=0,0,(E45*D45*AJ45))</f>
        <v>0</v>
      </c>
      <c r="P45" s="137"/>
      <c r="Q45" s="134" t="n">
        <f aca="false">R45+U45</f>
        <v>2.5555</v>
      </c>
      <c r="R45" s="136" t="n">
        <f aca="false">'MIDS DATA'!K49</f>
        <v>2.5555</v>
      </c>
      <c r="S45" s="141" t="n">
        <f aca="false">E45*D45*Q45*AJ45</f>
        <v>0</v>
      </c>
      <c r="T45" s="141" t="n">
        <f aca="false">IF(D45=0,0,(E45*D45*AJ45))</f>
        <v>0</v>
      </c>
      <c r="U45" s="142" t="n">
        <v>0</v>
      </c>
      <c r="V45" s="137"/>
      <c r="W45" s="143" t="n">
        <f aca="false">$M$3-X45</f>
        <v>1.43175</v>
      </c>
      <c r="X45" s="118" t="n">
        <f aca="false">Y45/10000</f>
        <v>0.02475</v>
      </c>
      <c r="Y45" s="159" t="n">
        <f aca="false">((Y$55-Y$43)/12)+Y44</f>
        <v>247.5</v>
      </c>
      <c r="Z45" s="112" t="n">
        <f aca="false">E45*D45*W46</f>
        <v>0</v>
      </c>
      <c r="AA45" s="112" t="n">
        <f aca="false">IF(D45=0,0,(E45*D45))</f>
        <v>0</v>
      </c>
      <c r="AB45" s="120"/>
      <c r="AC45" s="144" t="n">
        <v>-0.345</v>
      </c>
      <c r="AD45" s="145" t="n">
        <f aca="false">'MIDS DATA'!I49</f>
        <v>-0.345</v>
      </c>
      <c r="AE45" s="112" t="n">
        <f aca="false">E45*D45*AJ45*AC45</f>
        <v>-0</v>
      </c>
      <c r="AF45" s="112" t="n">
        <f aca="false">IF(D45=0,0,(E45*D45*AJ45))</f>
        <v>0</v>
      </c>
      <c r="AG45" s="123" t="n">
        <f aca="false">'MIDS DATA'!C49</f>
        <v>0.064516959443386</v>
      </c>
      <c r="AH45" s="124" t="n">
        <f aca="false">'MIDS DATA'!D49</f>
        <v>0.819361012612291</v>
      </c>
      <c r="AI45" s="123" t="n">
        <f aca="false">'MIDS DATA'!E49</f>
        <v>0.070425763375923</v>
      </c>
      <c r="AJ45" s="124" t="n">
        <f aca="false">'MIDS DATA'!F49</f>
        <v>0.804797320469184</v>
      </c>
      <c r="AK45" s="125" t="n">
        <f aca="false">'MIDS DATA'!B49</f>
        <v>1.429629286617</v>
      </c>
      <c r="AL45" s="160"/>
      <c r="AM45" s="125"/>
      <c r="AN45" s="127"/>
      <c r="AO45" s="128"/>
      <c r="AP45" s="129"/>
      <c r="AQ45" s="164"/>
      <c r="AR45" s="130"/>
      <c r="AS45" s="130"/>
      <c r="AT45" s="130"/>
      <c r="AU45" s="130"/>
      <c r="AV45" s="130"/>
      <c r="AW45" s="130"/>
      <c r="AX45" s="130"/>
    </row>
    <row r="46" customFormat="false" ht="15" hidden="false" customHeight="false" outlineLevel="0" collapsed="false">
      <c r="A46" s="88" t="e">
        <f aca="false">A45+1</f>
        <v>#REF!</v>
      </c>
      <c r="B46" s="102" t="n">
        <v>37712</v>
      </c>
      <c r="C46" s="147" t="n">
        <f aca="false">IF(B46&gt;=$I$2,IF(B46&lt;=$I$3,TRUE(),FALSE()),FALSE())</f>
        <v>0</v>
      </c>
      <c r="D46" s="148" t="n">
        <f aca="false">IF(C46=TRUE(),1,0)</f>
        <v>0</v>
      </c>
      <c r="E46" s="148" t="n">
        <f aca="false">B47-B46</f>
        <v>30</v>
      </c>
      <c r="F46" s="105" t="n">
        <v>2.76220710475804</v>
      </c>
      <c r="G46" s="150" t="n">
        <f aca="false">E46*D46*AH46*F46</f>
        <v>0</v>
      </c>
      <c r="H46" s="150" t="n">
        <f aca="false">IF(D46=0,0,(D46*E46*AH46))</f>
        <v>0</v>
      </c>
      <c r="I46" s="107" t="n">
        <f aca="false">POS!AB59</f>
        <v>2.76220710475804</v>
      </c>
      <c r="J46" s="137"/>
      <c r="K46" s="152" t="n">
        <f aca="false">M46-Q46</f>
        <v>-0.423992936826339</v>
      </c>
      <c r="L46" s="153" t="n">
        <f aca="false">E46*D46*K46*AJ46</f>
        <v>-0</v>
      </c>
      <c r="M46" s="154" t="n">
        <f aca="false">F46*1.054615/W46</f>
        <v>2.03550706317366</v>
      </c>
      <c r="N46" s="112" t="n">
        <f aca="false">E46*D46*AJ46*M46</f>
        <v>0</v>
      </c>
      <c r="O46" s="112" t="n">
        <f aca="false">IF(D46=0,0,(E46*D46*AJ46))</f>
        <v>0</v>
      </c>
      <c r="P46" s="137"/>
      <c r="Q46" s="149" t="n">
        <f aca="false">R46+U46</f>
        <v>2.4595</v>
      </c>
      <c r="R46" s="107" t="n">
        <f aca="false">'MIDS DATA'!K50</f>
        <v>2.4595</v>
      </c>
      <c r="S46" s="114" t="n">
        <f aca="false">E46*D46*Q46*AJ46</f>
        <v>0</v>
      </c>
      <c r="T46" s="114" t="n">
        <f aca="false">IF(D46=0,0,(E46*D46*AJ46))</f>
        <v>0</v>
      </c>
      <c r="U46" s="115" t="n">
        <v>0</v>
      </c>
      <c r="V46" s="137"/>
      <c r="W46" s="117" t="n">
        <f aca="false">$M$3-X46</f>
        <v>1.431125</v>
      </c>
      <c r="X46" s="118" t="n">
        <f aca="false">Y46/10000</f>
        <v>0.025375</v>
      </c>
      <c r="Y46" s="159" t="n">
        <f aca="false">((Y$55-Y$43)/12)+Y45</f>
        <v>253.75</v>
      </c>
      <c r="Z46" s="112" t="n">
        <f aca="false">E46*D46*W47</f>
        <v>0</v>
      </c>
      <c r="AA46" s="112" t="n">
        <f aca="false">IF(D46=0,0,(E46*D46))</f>
        <v>0</v>
      </c>
      <c r="AB46" s="120"/>
      <c r="AC46" s="121" t="n">
        <v>-0.42</v>
      </c>
      <c r="AD46" s="156" t="n">
        <f aca="false">'MIDS DATA'!I50</f>
        <v>-0.42</v>
      </c>
      <c r="AE46" s="112" t="n">
        <f aca="false">E46*D46*AJ46*AC46</f>
        <v>-0</v>
      </c>
      <c r="AF46" s="112" t="n">
        <f aca="false">IF(D46=0,0,(E46*D46*AJ46))</f>
        <v>0</v>
      </c>
      <c r="AG46" s="123" t="n">
        <f aca="false">'MIDS DATA'!C50</f>
        <v>0.064590278986762</v>
      </c>
      <c r="AH46" s="124" t="n">
        <f aca="false">'MIDS DATA'!D50</f>
        <v>0.814770595688516</v>
      </c>
      <c r="AI46" s="123" t="n">
        <f aca="false">'MIDS DATA'!E50</f>
        <v>0.070502773409115</v>
      </c>
      <c r="AJ46" s="124" t="n">
        <f aca="false">'MIDS DATA'!F50</f>
        <v>0.799891676272813</v>
      </c>
      <c r="AK46" s="125" t="n">
        <f aca="false">'MIDS DATA'!B50</f>
        <v>1.428920411433</v>
      </c>
      <c r="AL46" s="160"/>
      <c r="AM46" s="125"/>
      <c r="AN46" s="127"/>
      <c r="AO46" s="128"/>
      <c r="AP46" s="129"/>
      <c r="AQ46" s="164"/>
      <c r="AR46" s="130"/>
      <c r="AS46" s="130"/>
      <c r="AT46" s="130"/>
      <c r="AU46" s="130"/>
      <c r="AV46" s="130"/>
      <c r="AW46" s="130"/>
      <c r="AX46" s="130"/>
    </row>
    <row r="47" customFormat="false" ht="15" hidden="false" customHeight="false" outlineLevel="0" collapsed="false">
      <c r="A47" s="88" t="e">
        <f aca="false">A46+1</f>
        <v>#REF!</v>
      </c>
      <c r="B47" s="146" t="n">
        <v>37742</v>
      </c>
      <c r="C47" s="147" t="n">
        <f aca="false">IF(B47&gt;=$I$2,IF(B47&lt;=$I$3,TRUE(),FALSE()),FALSE())</f>
        <v>0</v>
      </c>
      <c r="D47" s="148" t="n">
        <f aca="false">IF(C47=TRUE(),1,0)</f>
        <v>0</v>
      </c>
      <c r="E47" s="148" t="n">
        <f aca="false">B48-B47</f>
        <v>31</v>
      </c>
      <c r="F47" s="149" t="n">
        <v>2.73256593693613</v>
      </c>
      <c r="G47" s="150" t="n">
        <f aca="false">E47*D47*AH47*F47</f>
        <v>0</v>
      </c>
      <c r="H47" s="150" t="n">
        <f aca="false">IF(D47=0,0,(D47*E47*AH47))</f>
        <v>0</v>
      </c>
      <c r="I47" s="151" t="n">
        <f aca="false">POS!AB60</f>
        <v>2.73256593693613</v>
      </c>
      <c r="J47" s="137"/>
      <c r="K47" s="152" t="n">
        <f aca="false">M47-Q47</f>
        <v>-0.423956116335618</v>
      </c>
      <c r="L47" s="153" t="n">
        <f aca="false">E47*D47*K47*AJ47</f>
        <v>-0</v>
      </c>
      <c r="M47" s="154" t="n">
        <f aca="false">F47*1.054615/W47</f>
        <v>2.01454388366438</v>
      </c>
      <c r="N47" s="112" t="n">
        <f aca="false">E47*D47*AJ47*M47</f>
        <v>0</v>
      </c>
      <c r="O47" s="112" t="n">
        <f aca="false">IF(D47=0,0,(E47*D47*AJ47))</f>
        <v>0</v>
      </c>
      <c r="P47" s="137"/>
      <c r="Q47" s="149" t="n">
        <f aca="false">R47+U47</f>
        <v>2.4385</v>
      </c>
      <c r="R47" s="151" t="n">
        <f aca="false">'MIDS DATA'!K51</f>
        <v>2.4385</v>
      </c>
      <c r="S47" s="157" t="n">
        <f aca="false">E47*D47*Q47*AJ47</f>
        <v>0</v>
      </c>
      <c r="T47" s="157" t="n">
        <f aca="false">IF(D47=0,0,(E47*D47*AJ47))</f>
        <v>0</v>
      </c>
      <c r="U47" s="158" t="n">
        <v>0</v>
      </c>
      <c r="V47" s="137"/>
      <c r="W47" s="117" t="n">
        <f aca="false">$M$3-X47</f>
        <v>1.4305</v>
      </c>
      <c r="X47" s="118" t="n">
        <f aca="false">Y47/10000</f>
        <v>0.026</v>
      </c>
      <c r="Y47" s="159" t="n">
        <f aca="false">((Y$55-Y$43)/12)+Y46</f>
        <v>260</v>
      </c>
      <c r="Z47" s="112" t="n">
        <f aca="false">E47*D47*W48</f>
        <v>0</v>
      </c>
      <c r="AA47" s="112" t="n">
        <f aca="false">IF(D47=0,0,(E47*D47))</f>
        <v>0</v>
      </c>
      <c r="AB47" s="120"/>
      <c r="AC47" s="121" t="n">
        <v>-0.42</v>
      </c>
      <c r="AD47" s="122" t="n">
        <f aca="false">'MIDS DATA'!I51</f>
        <v>-0.42</v>
      </c>
      <c r="AE47" s="112" t="n">
        <f aca="false">E47*D47*AJ47*AC47</f>
        <v>-0</v>
      </c>
      <c r="AF47" s="112" t="n">
        <f aca="false">IF(D47=0,0,(E47*D47*AJ47))</f>
        <v>0</v>
      </c>
      <c r="AG47" s="123" t="n">
        <f aca="false">'MIDS DATA'!C51</f>
        <v>0.064661233385274</v>
      </c>
      <c r="AH47" s="124" t="n">
        <f aca="false">'MIDS DATA'!D51</f>
        <v>0.810343448745607</v>
      </c>
      <c r="AI47" s="123" t="n">
        <f aca="false">'MIDS DATA'!E51</f>
        <v>0.070564277097944</v>
      </c>
      <c r="AJ47" s="124" t="n">
        <f aca="false">'MIDS DATA'!F51</f>
        <v>0.795196250824733</v>
      </c>
      <c r="AK47" s="125" t="n">
        <f aca="false">'MIDS DATA'!B51</f>
        <v>1.428293330275</v>
      </c>
      <c r="AL47" s="160"/>
      <c r="AM47" s="125"/>
      <c r="AN47" s="127"/>
      <c r="AO47" s="128"/>
      <c r="AP47" s="129"/>
      <c r="AQ47" s="164"/>
      <c r="AR47" s="130"/>
      <c r="AS47" s="130"/>
      <c r="AT47" s="130"/>
      <c r="AU47" s="130"/>
      <c r="AV47" s="130"/>
      <c r="AW47" s="130"/>
      <c r="AX47" s="130"/>
    </row>
    <row r="48" customFormat="false" ht="15" hidden="false" customHeight="false" outlineLevel="0" collapsed="false">
      <c r="A48" s="88" t="e">
        <f aca="false">A47+1</f>
        <v>#REF!</v>
      </c>
      <c r="B48" s="146" t="n">
        <v>37773</v>
      </c>
      <c r="C48" s="147" t="n">
        <f aca="false">IF(B48&gt;=$I$2,IF(B48&lt;=$I$3,TRUE(),FALSE()),FALSE())</f>
        <v>0</v>
      </c>
      <c r="D48" s="148" t="n">
        <f aca="false">IF(C48=TRUE(),1,0)</f>
        <v>0</v>
      </c>
      <c r="E48" s="148" t="n">
        <f aca="false">B49-B48</f>
        <v>30</v>
      </c>
      <c r="F48" s="149" t="n">
        <v>2.74080321997599</v>
      </c>
      <c r="G48" s="150" t="n">
        <f aca="false">E48*D48*AH48*F48</f>
        <v>0</v>
      </c>
      <c r="H48" s="150" t="n">
        <f aca="false">IF(D48=0,0,(D48*E48*AH48))</f>
        <v>0</v>
      </c>
      <c r="I48" s="151" t="n">
        <f aca="false">POS!AB61</f>
        <v>2.74080321997599</v>
      </c>
      <c r="J48" s="137"/>
      <c r="K48" s="152" t="n">
        <f aca="false">M48-Q48</f>
        <v>-0.424000087185959</v>
      </c>
      <c r="L48" s="153" t="n">
        <f aca="false">E48*D48*K48*AJ48</f>
        <v>-0</v>
      </c>
      <c r="M48" s="154" t="n">
        <f aca="false">F48*1.054615/W48</f>
        <v>2.02149991281404</v>
      </c>
      <c r="N48" s="112" t="n">
        <f aca="false">E48*D48*AJ48*M48</f>
        <v>0</v>
      </c>
      <c r="O48" s="112" t="n">
        <f aca="false">IF(D48=0,0,(E48*D48*AJ48))</f>
        <v>0</v>
      </c>
      <c r="P48" s="137"/>
      <c r="Q48" s="149" t="n">
        <f aca="false">R48+U48</f>
        <v>2.4455</v>
      </c>
      <c r="R48" s="151" t="n">
        <f aca="false">'MIDS DATA'!K52</f>
        <v>2.4455</v>
      </c>
      <c r="S48" s="157" t="n">
        <f aca="false">E48*D48*Q48*AJ48</f>
        <v>0</v>
      </c>
      <c r="T48" s="157" t="n">
        <f aca="false">IF(D48=0,0,(E48*D48*AJ48))</f>
        <v>0</v>
      </c>
      <c r="U48" s="158" t="n">
        <v>0</v>
      </c>
      <c r="V48" s="137"/>
      <c r="W48" s="117" t="n">
        <f aca="false">$M$3-X48</f>
        <v>1.429875</v>
      </c>
      <c r="X48" s="118" t="n">
        <f aca="false">Y48/10000</f>
        <v>0.026625</v>
      </c>
      <c r="Y48" s="159" t="n">
        <f aca="false">((Y$55-Y$43)/12)+Y47</f>
        <v>266.25</v>
      </c>
      <c r="Z48" s="112" t="n">
        <f aca="false">E48*D48*W49</f>
        <v>0</v>
      </c>
      <c r="AA48" s="112" t="n">
        <f aca="false">IF(D48=0,0,(E48*D48))</f>
        <v>0</v>
      </c>
      <c r="AB48" s="120"/>
      <c r="AC48" s="121" t="n">
        <v>-0.42</v>
      </c>
      <c r="AD48" s="122" t="n">
        <f aca="false">'MIDS DATA'!I52</f>
        <v>-0.42</v>
      </c>
      <c r="AE48" s="112" t="n">
        <f aca="false">E48*D48*AJ48*AC48</f>
        <v>-0</v>
      </c>
      <c r="AF48" s="112" t="n">
        <f aca="false">IF(D48=0,0,(E48*D48*AJ48))</f>
        <v>0</v>
      </c>
      <c r="AG48" s="123" t="n">
        <f aca="false">'MIDS DATA'!C52</f>
        <v>0.064734552932157</v>
      </c>
      <c r="AH48" s="124" t="n">
        <f aca="false">'MIDS DATA'!D52</f>
        <v>0.805784448959714</v>
      </c>
      <c r="AI48" s="123" t="n">
        <f aca="false">'MIDS DATA'!E52</f>
        <v>0.070627830911048</v>
      </c>
      <c r="AJ48" s="124" t="n">
        <f aca="false">'MIDS DATA'!F52</f>
        <v>0.79036516696701</v>
      </c>
      <c r="AK48" s="125" t="n">
        <f aca="false">'MIDS DATA'!B52</f>
        <v>1.427647929921</v>
      </c>
      <c r="AL48" s="160"/>
      <c r="AM48" s="125"/>
      <c r="AN48" s="127"/>
      <c r="AO48" s="128"/>
      <c r="AP48" s="129"/>
      <c r="AQ48" s="164"/>
      <c r="AR48" s="130"/>
      <c r="AS48" s="130"/>
      <c r="AT48" s="130"/>
      <c r="AU48" s="130"/>
      <c r="AV48" s="130"/>
      <c r="AW48" s="130"/>
      <c r="AX48" s="130"/>
    </row>
    <row r="49" customFormat="false" ht="15" hidden="false" customHeight="false" outlineLevel="0" collapsed="false">
      <c r="A49" s="88" t="e">
        <f aca="false">A48+1</f>
        <v>#REF!</v>
      </c>
      <c r="B49" s="146" t="n">
        <v>37803</v>
      </c>
      <c r="C49" s="147" t="n">
        <f aca="false">IF(B49&gt;=$I$2,IF(B49&lt;=$I$3,TRUE(),FALSE()),FALSE())</f>
        <v>0</v>
      </c>
      <c r="D49" s="148" t="n">
        <f aca="false">IF(C49=TRUE(),1,0)</f>
        <v>0</v>
      </c>
      <c r="E49" s="148" t="n">
        <f aca="false">B50-B49</f>
        <v>31</v>
      </c>
      <c r="F49" s="149" t="n">
        <v>2.74775024574891</v>
      </c>
      <c r="G49" s="150" t="n">
        <f aca="false">E49*D49*AH49*F49</f>
        <v>0</v>
      </c>
      <c r="H49" s="150" t="n">
        <f aca="false">IF(D49=0,0,(D49*E49*AH49))</f>
        <v>0</v>
      </c>
      <c r="I49" s="151" t="n">
        <f aca="false">POS!AB62</f>
        <v>2.74775024574891</v>
      </c>
      <c r="J49" s="137"/>
      <c r="K49" s="152" t="n">
        <f aca="false">M49-Q49</f>
        <v>-0.423990029441675</v>
      </c>
      <c r="L49" s="153" t="n">
        <f aca="false">E49*D49*K49*AJ49</f>
        <v>-0</v>
      </c>
      <c r="M49" s="154" t="n">
        <f aca="false">F49*1.054615/W49</f>
        <v>2.02750997055833</v>
      </c>
      <c r="N49" s="112" t="n">
        <f aca="false">E49*D49*AJ49*M49</f>
        <v>0</v>
      </c>
      <c r="O49" s="112" t="n">
        <f aca="false">IF(D49=0,0,(E49*D49*AJ49))</f>
        <v>0</v>
      </c>
      <c r="P49" s="137"/>
      <c r="Q49" s="149" t="n">
        <f aca="false">R49+U49</f>
        <v>2.4515</v>
      </c>
      <c r="R49" s="151" t="n">
        <f aca="false">'MIDS DATA'!K53</f>
        <v>2.4515</v>
      </c>
      <c r="S49" s="157" t="n">
        <f aca="false">E49*D49*Q49*AJ49</f>
        <v>0</v>
      </c>
      <c r="T49" s="157" t="n">
        <f aca="false">IF(D49=0,0,(E49*D49*AJ49))</f>
        <v>0</v>
      </c>
      <c r="U49" s="158" t="n">
        <v>0</v>
      </c>
      <c r="V49" s="137"/>
      <c r="W49" s="117" t="n">
        <f aca="false">$M$3-X49</f>
        <v>1.42925</v>
      </c>
      <c r="X49" s="118" t="n">
        <f aca="false">Y49/10000</f>
        <v>0.02725</v>
      </c>
      <c r="Y49" s="159" t="n">
        <f aca="false">((Y$55-Y$43)/12)+Y48</f>
        <v>272.5</v>
      </c>
      <c r="Z49" s="112" t="n">
        <f aca="false">E49*D49*W50</f>
        <v>0</v>
      </c>
      <c r="AA49" s="112" t="n">
        <f aca="false">IF(D49=0,0,(E49*D49))</f>
        <v>0</v>
      </c>
      <c r="AB49" s="120"/>
      <c r="AC49" s="121" t="n">
        <v>-0.42</v>
      </c>
      <c r="AD49" s="122" t="n">
        <f aca="false">'MIDS DATA'!I53</f>
        <v>-0.42</v>
      </c>
      <c r="AE49" s="112" t="n">
        <f aca="false">E49*D49*AJ49*AC49</f>
        <v>-0</v>
      </c>
      <c r="AF49" s="112" t="n">
        <f aca="false">IF(D49=0,0,(E49*D49*AJ49))</f>
        <v>0</v>
      </c>
      <c r="AG49" s="123" t="n">
        <f aca="false">'MIDS DATA'!C53</f>
        <v>0.064805507334062</v>
      </c>
      <c r="AH49" s="124" t="n">
        <f aca="false">'MIDS DATA'!D53</f>
        <v>0.801387744142967</v>
      </c>
      <c r="AI49" s="123" t="n">
        <f aca="false">'MIDS DATA'!E53</f>
        <v>0.070686518174743</v>
      </c>
      <c r="AJ49" s="124" t="n">
        <f aca="false">'MIDS DATA'!F53</f>
        <v>0.785717501416771</v>
      </c>
      <c r="AK49" s="125" t="n">
        <f aca="false">'MIDS DATA'!B53</f>
        <v>1.427039322313</v>
      </c>
      <c r="AL49" s="160"/>
      <c r="AM49" s="125"/>
      <c r="AN49" s="127"/>
      <c r="AO49" s="128"/>
      <c r="AP49" s="129"/>
      <c r="AQ49" s="164"/>
      <c r="AR49" s="130"/>
      <c r="AS49" s="130"/>
      <c r="AT49" s="130"/>
      <c r="AU49" s="130"/>
      <c r="AV49" s="130"/>
      <c r="AW49" s="130"/>
      <c r="AX49" s="130"/>
    </row>
    <row r="50" customFormat="false" ht="15" hidden="false" customHeight="false" outlineLevel="0" collapsed="false">
      <c r="A50" s="88" t="e">
        <f aca="false">A49+1</f>
        <v>#REF!</v>
      </c>
      <c r="B50" s="146" t="n">
        <v>37834</v>
      </c>
      <c r="C50" s="147" t="n">
        <f aca="false">IF(B50&gt;=$I$2,IF(B50&lt;=$I$3,TRUE(),FALSE()),FALSE())</f>
        <v>0</v>
      </c>
      <c r="D50" s="148" t="n">
        <f aca="false">IF(C50=TRUE(),1,0)</f>
        <v>0</v>
      </c>
      <c r="E50" s="148" t="n">
        <f aca="false">B51-B50</f>
        <v>31</v>
      </c>
      <c r="F50" s="149" t="n">
        <v>2.75739976044864</v>
      </c>
      <c r="G50" s="150" t="n">
        <f aca="false">E50*D50*AH50*F50</f>
        <v>0</v>
      </c>
      <c r="H50" s="150" t="n">
        <f aca="false">IF(D50=0,0,(D50*E50*AH50))</f>
        <v>0</v>
      </c>
      <c r="I50" s="151" t="n">
        <f aca="false">POS!AB63</f>
        <v>2.75739976044864</v>
      </c>
      <c r="J50" s="137"/>
      <c r="K50" s="152" t="n">
        <f aca="false">M50-Q50</f>
        <v>-0.423979728154312</v>
      </c>
      <c r="L50" s="153" t="n">
        <f aca="false">E50*D50*K50*AJ50</f>
        <v>-0</v>
      </c>
      <c r="M50" s="154" t="n">
        <f aca="false">F50*1.054615/W50</f>
        <v>2.03552027184569</v>
      </c>
      <c r="N50" s="112" t="n">
        <f aca="false">E50*D50*AJ50*M50</f>
        <v>0</v>
      </c>
      <c r="O50" s="112" t="n">
        <f aca="false">IF(D50=0,0,(E50*D50*AJ50))</f>
        <v>0</v>
      </c>
      <c r="P50" s="137"/>
      <c r="Q50" s="149" t="n">
        <f aca="false">R50+U50</f>
        <v>2.4595</v>
      </c>
      <c r="R50" s="151" t="n">
        <f aca="false">'MIDS DATA'!K54</f>
        <v>2.4595</v>
      </c>
      <c r="S50" s="157" t="n">
        <f aca="false">E50*D50*Q50*AJ50</f>
        <v>0</v>
      </c>
      <c r="T50" s="157" t="n">
        <f aca="false">IF(D50=0,0,(E50*D50*AJ50))</f>
        <v>0</v>
      </c>
      <c r="U50" s="158" t="n">
        <v>0</v>
      </c>
      <c r="V50" s="137"/>
      <c r="W50" s="117" t="n">
        <f aca="false">$M$3-X50</f>
        <v>1.428625</v>
      </c>
      <c r="X50" s="118" t="n">
        <f aca="false">Y50/10000</f>
        <v>0.027875</v>
      </c>
      <c r="Y50" s="159" t="n">
        <f aca="false">((Y$55-Y$43)/12)+Y49</f>
        <v>278.75</v>
      </c>
      <c r="Z50" s="112" t="n">
        <f aca="false">E50*D50*W51</f>
        <v>0</v>
      </c>
      <c r="AA50" s="112" t="n">
        <f aca="false">IF(D50=0,0,(E50*D50))</f>
        <v>0</v>
      </c>
      <c r="AB50" s="120"/>
      <c r="AC50" s="121" t="n">
        <v>-0.42</v>
      </c>
      <c r="AD50" s="122" t="n">
        <f aca="false">'MIDS DATA'!I54</f>
        <v>-0.42</v>
      </c>
      <c r="AE50" s="112" t="n">
        <f aca="false">E50*D50*AJ50*AC50</f>
        <v>-0</v>
      </c>
      <c r="AF50" s="112" t="n">
        <f aca="false">IF(D50=0,0,(E50*D50*AJ50))</f>
        <v>0</v>
      </c>
      <c r="AG50" s="123" t="n">
        <f aca="false">'MIDS DATA'!C54</f>
        <v>0.064878826884451</v>
      </c>
      <c r="AH50" s="124" t="n">
        <f aca="false">'MIDS DATA'!D54</f>
        <v>0.796860239605198</v>
      </c>
      <c r="AI50" s="123" t="n">
        <f aca="false">'MIDS DATA'!E54</f>
        <v>0.070743108850886</v>
      </c>
      <c r="AJ50" s="124" t="n">
        <f aca="false">'MIDS DATA'!F54</f>
        <v>0.780946860596749</v>
      </c>
      <c r="AK50" s="125" t="n">
        <f aca="false">'MIDS DATA'!B54</f>
        <v>1.426433518833</v>
      </c>
      <c r="AL50" s="160"/>
      <c r="AM50" s="125"/>
      <c r="AN50" s="127"/>
      <c r="AO50" s="128"/>
      <c r="AP50" s="129"/>
      <c r="AQ50" s="164"/>
      <c r="AR50" s="130"/>
      <c r="AS50" s="130"/>
      <c r="AT50" s="130"/>
      <c r="AU50" s="130"/>
      <c r="AV50" s="130"/>
      <c r="AW50" s="130"/>
      <c r="AX50" s="130"/>
    </row>
    <row r="51" customFormat="false" ht="15" hidden="false" customHeight="false" outlineLevel="0" collapsed="false">
      <c r="A51" s="88" t="e">
        <f aca="false">A50+1</f>
        <v>#REF!</v>
      </c>
      <c r="B51" s="146" t="n">
        <v>37865</v>
      </c>
      <c r="C51" s="147" t="n">
        <f aca="false">IF(B51&gt;=$I$2,IF(B51&lt;=$I$3,TRUE(),FALSE()),FALSE())</f>
        <v>0</v>
      </c>
      <c r="D51" s="148" t="n">
        <f aca="false">IF(C51=TRUE(),1,0)</f>
        <v>0</v>
      </c>
      <c r="E51" s="148" t="n">
        <f aca="false">B52-B51</f>
        <v>30</v>
      </c>
      <c r="F51" s="149" t="n">
        <v>2.76029112198864</v>
      </c>
      <c r="G51" s="150" t="n">
        <f aca="false">E51*D51*AH51*F51</f>
        <v>0</v>
      </c>
      <c r="H51" s="150" t="n">
        <f aca="false">IF(D51=0,0,(D51*E51*AH51))</f>
        <v>0</v>
      </c>
      <c r="I51" s="151" t="n">
        <f aca="false">POS!AB64</f>
        <v>2.76029112198864</v>
      </c>
      <c r="J51" s="137"/>
      <c r="K51" s="152" t="n">
        <f aca="false">M51-Q51</f>
        <v>-0.423953486263273</v>
      </c>
      <c r="L51" s="153" t="n">
        <f aca="false">E51*D51*K51*AJ51</f>
        <v>-0</v>
      </c>
      <c r="M51" s="154" t="n">
        <f aca="false">F51*1.054615/W51</f>
        <v>2.03854651373673</v>
      </c>
      <c r="N51" s="112" t="n">
        <f aca="false">E51*D51*AJ51*M51</f>
        <v>0</v>
      </c>
      <c r="O51" s="112" t="n">
        <f aca="false">IF(D51=0,0,(E51*D51*AJ51))</f>
        <v>0</v>
      </c>
      <c r="P51" s="137"/>
      <c r="Q51" s="149" t="n">
        <f aca="false">R51+U51</f>
        <v>2.4625</v>
      </c>
      <c r="R51" s="151" t="n">
        <f aca="false">'MIDS DATA'!K55</f>
        <v>2.4625</v>
      </c>
      <c r="S51" s="157" t="n">
        <f aca="false">E51*D51*Q51*AJ51</f>
        <v>0</v>
      </c>
      <c r="T51" s="157" t="n">
        <f aca="false">IF(D51=0,0,(E51*D51*AJ51))</f>
        <v>0</v>
      </c>
      <c r="U51" s="158" t="n">
        <v>0</v>
      </c>
      <c r="V51" s="137"/>
      <c r="W51" s="117" t="n">
        <f aca="false">$M$3-X51</f>
        <v>1.428</v>
      </c>
      <c r="X51" s="118" t="n">
        <f aca="false">Y51/10000</f>
        <v>0.0285</v>
      </c>
      <c r="Y51" s="159" t="n">
        <f aca="false">((Y$55-Y$43)/12)+Y50</f>
        <v>285</v>
      </c>
      <c r="Z51" s="112" t="n">
        <f aca="false">E51*D51*W52</f>
        <v>0</v>
      </c>
      <c r="AA51" s="112" t="n">
        <f aca="false">IF(D51=0,0,(E51*D51))</f>
        <v>0</v>
      </c>
      <c r="AB51" s="120"/>
      <c r="AC51" s="121" t="n">
        <v>-0.42</v>
      </c>
      <c r="AD51" s="122" t="n">
        <f aca="false">'MIDS DATA'!I55</f>
        <v>-0.42</v>
      </c>
      <c r="AE51" s="112" t="n">
        <f aca="false">E51*D51*AJ51*AC51</f>
        <v>-0</v>
      </c>
      <c r="AF51" s="112" t="n">
        <f aca="false">IF(D51=0,0,(E51*D51*AJ51))</f>
        <v>0</v>
      </c>
      <c r="AG51" s="123" t="n">
        <f aca="false">'MIDS DATA'!C55</f>
        <v>0.064952146436623</v>
      </c>
      <c r="AH51" s="124" t="n">
        <f aca="false">'MIDS DATA'!D55</f>
        <v>0.792348769079184</v>
      </c>
      <c r="AI51" s="123" t="n">
        <f aca="false">'MIDS DATA'!E55</f>
        <v>0.070799699528087</v>
      </c>
      <c r="AJ51" s="124" t="n">
        <f aca="false">'MIDS DATA'!F55</f>
        <v>0.776197988268487</v>
      </c>
      <c r="AK51" s="125" t="n">
        <f aca="false">'MIDS DATA'!B55</f>
        <v>1.425831926561</v>
      </c>
      <c r="AL51" s="160"/>
      <c r="AM51" s="125"/>
      <c r="AN51" s="127"/>
      <c r="AO51" s="128"/>
      <c r="AP51" s="129"/>
      <c r="AQ51" s="164"/>
      <c r="AR51" s="130"/>
      <c r="AS51" s="130"/>
      <c r="AT51" s="130"/>
      <c r="AU51" s="130"/>
      <c r="AV51" s="130"/>
      <c r="AW51" s="130"/>
      <c r="AX51" s="130"/>
    </row>
    <row r="52" customFormat="false" ht="15" hidden="false" customHeight="false" outlineLevel="0" collapsed="false">
      <c r="A52" s="88" t="e">
        <f aca="false">A51+1</f>
        <v>#REF!</v>
      </c>
      <c r="B52" s="131" t="n">
        <v>37895</v>
      </c>
      <c r="C52" s="147" t="n">
        <f aca="false">IF(B52&gt;=$I$2,IF(B52&lt;=$I$3,TRUE(),FALSE()),FALSE())</f>
        <v>0</v>
      </c>
      <c r="D52" s="148" t="n">
        <f aca="false">IF(C52=TRUE(),1,0)</f>
        <v>0</v>
      </c>
      <c r="E52" s="148" t="n">
        <f aca="false">B53-B52</f>
        <v>31</v>
      </c>
      <c r="F52" s="134" t="n">
        <v>2.80377377908506</v>
      </c>
      <c r="G52" s="150" t="n">
        <f aca="false">E52*D52*AH52*F52</f>
        <v>0</v>
      </c>
      <c r="H52" s="150" t="n">
        <f aca="false">IF(D52=0,0,(D52*E52*AH52))</f>
        <v>0</v>
      </c>
      <c r="I52" s="136" t="n">
        <f aca="false">POS!AB65</f>
        <v>2.80377377908506</v>
      </c>
      <c r="J52" s="137"/>
      <c r="K52" s="138" t="n">
        <f aca="false">M52-Q52</f>
        <v>-0.423933744440112</v>
      </c>
      <c r="L52" s="153" t="n">
        <f aca="false">E52*D52*K52*AJ52</f>
        <v>-0</v>
      </c>
      <c r="M52" s="140" t="n">
        <f aca="false">F52*1.054615/W52</f>
        <v>2.07156625555989</v>
      </c>
      <c r="N52" s="112" t="n">
        <f aca="false">E52*D52*AJ52*M52</f>
        <v>0</v>
      </c>
      <c r="O52" s="112" t="n">
        <f aca="false">IF(D52=0,0,(E52*D52*AJ52))</f>
        <v>0</v>
      </c>
      <c r="P52" s="137"/>
      <c r="Q52" s="134" t="n">
        <f aca="false">R52+U52</f>
        <v>2.4955</v>
      </c>
      <c r="R52" s="136" t="n">
        <f aca="false">'MIDS DATA'!K56</f>
        <v>2.4955</v>
      </c>
      <c r="S52" s="141" t="n">
        <f aca="false">E52*D52*Q52*AJ52</f>
        <v>0</v>
      </c>
      <c r="T52" s="141" t="n">
        <f aca="false">IF(D52=0,0,(E52*D52*AJ52))</f>
        <v>0</v>
      </c>
      <c r="U52" s="142" t="n">
        <v>0</v>
      </c>
      <c r="V52" s="137"/>
      <c r="W52" s="143" t="n">
        <f aca="false">$M$3-X52</f>
        <v>1.427375</v>
      </c>
      <c r="X52" s="118" t="n">
        <f aca="false">Y52/10000</f>
        <v>0.029125</v>
      </c>
      <c r="Y52" s="159" t="n">
        <f aca="false">((Y$55-Y$43)/12)+Y51</f>
        <v>291.25</v>
      </c>
      <c r="Z52" s="112" t="n">
        <f aca="false">E52*D52*W53</f>
        <v>0</v>
      </c>
      <c r="AA52" s="112" t="n">
        <f aca="false">IF(D52=0,0,(E52*D52))</f>
        <v>0</v>
      </c>
      <c r="AB52" s="120"/>
      <c r="AC52" s="144" t="n">
        <v>-0.42</v>
      </c>
      <c r="AD52" s="145" t="n">
        <f aca="false">'MIDS DATA'!I56</f>
        <v>-0.42</v>
      </c>
      <c r="AE52" s="112" t="n">
        <f aca="false">E52*D52*AJ52*AC52</f>
        <v>-0</v>
      </c>
      <c r="AF52" s="112" t="n">
        <f aca="false">IF(D52=0,0,(E52*D52*AJ52))</f>
        <v>0</v>
      </c>
      <c r="AG52" s="123" t="n">
        <f aca="false">'MIDS DATA'!C56</f>
        <v>0.065023100843646</v>
      </c>
      <c r="AH52" s="124" t="n">
        <f aca="false">'MIDS DATA'!D56</f>
        <v>0.787998113435648</v>
      </c>
      <c r="AI52" s="123" t="n">
        <f aca="false">'MIDS DATA'!E56</f>
        <v>0.070852189706528</v>
      </c>
      <c r="AJ52" s="124" t="n">
        <f aca="false">'MIDS DATA'!F56</f>
        <v>0.77162930289057</v>
      </c>
      <c r="AK52" s="125" t="n">
        <f aca="false">'MIDS DATA'!B56</f>
        <v>1.425265405091</v>
      </c>
      <c r="AL52" s="160"/>
      <c r="AM52" s="125"/>
      <c r="AN52" s="127"/>
      <c r="AO52" s="128"/>
      <c r="AP52" s="129"/>
      <c r="AQ52" s="164"/>
      <c r="AR52" s="130"/>
      <c r="AS52" s="130"/>
      <c r="AT52" s="130"/>
      <c r="AU52" s="130"/>
      <c r="AV52" s="130"/>
      <c r="AW52" s="130"/>
      <c r="AX52" s="130"/>
    </row>
    <row r="53" customFormat="false" ht="15" hidden="false" customHeight="false" outlineLevel="0" collapsed="false">
      <c r="A53" s="88" t="e">
        <f aca="false">A52+1</f>
        <v>#REF!</v>
      </c>
      <c r="B53" s="102" t="n">
        <v>37926</v>
      </c>
      <c r="C53" s="147" t="n">
        <f aca="false">IF(B53&gt;=$I$2,IF(B53&lt;=$I$3,TRUE(),FALSE()),FALSE())</f>
        <v>0</v>
      </c>
      <c r="D53" s="148" t="n">
        <f aca="false">IF(C53=TRUE(),1,0)</f>
        <v>0</v>
      </c>
      <c r="E53" s="148" t="n">
        <f aca="false">B54-B53</f>
        <v>30</v>
      </c>
      <c r="F53" s="105" t="n">
        <v>3.028170034954</v>
      </c>
      <c r="G53" s="150" t="n">
        <f aca="false">E53*D53*AH53*F53</f>
        <v>0</v>
      </c>
      <c r="H53" s="150" t="n">
        <f aca="false">IF(D53=0,0,(D53*E53*AH53))</f>
        <v>0</v>
      </c>
      <c r="I53" s="107" t="n">
        <f aca="false">POS!AB66</f>
        <v>3.028170034954</v>
      </c>
      <c r="J53" s="137"/>
      <c r="K53" s="109" t="n">
        <f aca="false">M53-Q53</f>
        <v>-0.394158635771497</v>
      </c>
      <c r="L53" s="110" t="n">
        <f aca="false">E53*D53*K53*AJ53</f>
        <v>-0</v>
      </c>
      <c r="M53" s="111" t="n">
        <f aca="false">F53*1.054615/W53</f>
        <v>2.2383413642285</v>
      </c>
      <c r="N53" s="112" t="n">
        <f aca="false">E53*D53*AJ53*M53</f>
        <v>0</v>
      </c>
      <c r="O53" s="112" t="n">
        <f aca="false">IF(D53=0,0,(E53*D53*AJ53))</f>
        <v>0</v>
      </c>
      <c r="P53" s="137"/>
      <c r="Q53" s="105" t="n">
        <f aca="false">R53+U53</f>
        <v>2.6325</v>
      </c>
      <c r="R53" s="107" t="n">
        <f aca="false">'MIDS DATA'!K57</f>
        <v>2.6325</v>
      </c>
      <c r="S53" s="114" t="n">
        <f aca="false">E53*D53*Q53*AJ53</f>
        <v>0</v>
      </c>
      <c r="T53" s="114" t="n">
        <f aca="false">IF(D53=0,0,(E53*D53*AJ53))</f>
        <v>0</v>
      </c>
      <c r="U53" s="115" t="n">
        <v>0</v>
      </c>
      <c r="V53" s="137"/>
      <c r="W53" s="162" t="n">
        <f aca="false">$M$3-X53</f>
        <v>1.42675</v>
      </c>
      <c r="X53" s="118" t="n">
        <f aca="false">Y53/10000</f>
        <v>0.02975</v>
      </c>
      <c r="Y53" s="159" t="n">
        <f aca="false">((Y$55-Y$43)/12)+Y52</f>
        <v>297.5</v>
      </c>
      <c r="Z53" s="112" t="n">
        <f aca="false">E53*D53*W54</f>
        <v>0</v>
      </c>
      <c r="AA53" s="112" t="n">
        <f aca="false">IF(D53=0,0,(E53*D53))</f>
        <v>0</v>
      </c>
      <c r="AB53" s="137"/>
      <c r="AC53" s="163" t="n">
        <v>-0.39</v>
      </c>
      <c r="AD53" s="156" t="n">
        <f aca="false">'MIDS DATA'!I57</f>
        <v>-0.39</v>
      </c>
      <c r="AE53" s="112" t="n">
        <f aca="false">E53*D53*AJ53*AC53</f>
        <v>-0</v>
      </c>
      <c r="AF53" s="112" t="n">
        <f aca="false">IF(D53=0,0,(E53*D53*AJ53))</f>
        <v>0</v>
      </c>
      <c r="AG53" s="123" t="n">
        <f aca="false">'MIDS DATA'!C57</f>
        <v>0.065096420399323</v>
      </c>
      <c r="AH53" s="124" t="n">
        <f aca="false">'MIDS DATA'!D57</f>
        <v>0.783518245928128</v>
      </c>
      <c r="AI53" s="123" t="n">
        <f aca="false">'MIDS DATA'!E57</f>
        <v>0.070903569292886</v>
      </c>
      <c r="AJ53" s="124" t="n">
        <f aca="false">'MIDS DATA'!F57</f>
        <v>0.766937939188767</v>
      </c>
      <c r="AK53" s="125" t="n">
        <f aca="false">'MIDS DATA'!B57</f>
        <v>1.424699649676</v>
      </c>
      <c r="AL53" s="165"/>
      <c r="AM53" s="165"/>
      <c r="AN53" s="165"/>
      <c r="AO53" s="128"/>
      <c r="AP53" s="129"/>
      <c r="AQ53" s="130"/>
      <c r="AR53" s="130"/>
      <c r="AS53" s="130"/>
      <c r="AT53" s="130"/>
      <c r="AU53" s="130"/>
      <c r="AV53" s="130"/>
      <c r="AW53" s="130"/>
      <c r="AX53" s="130"/>
    </row>
    <row r="54" customFormat="false" ht="15" hidden="false" customHeight="false" outlineLevel="0" collapsed="false">
      <c r="A54" s="88" t="e">
        <f aca="false">A53+1</f>
        <v>#REF!</v>
      </c>
      <c r="B54" s="146" t="n">
        <v>37956</v>
      </c>
      <c r="C54" s="147" t="n">
        <f aca="false">IF(B54&gt;=$I$2,IF(B54&lt;=$I$3,TRUE(),FALSE()),FALSE())</f>
        <v>0</v>
      </c>
      <c r="D54" s="148" t="n">
        <f aca="false">IF(C54=TRUE(),1,0)</f>
        <v>0</v>
      </c>
      <c r="E54" s="148" t="n">
        <f aca="false">B55-B54</f>
        <v>31</v>
      </c>
      <c r="F54" s="149" t="n">
        <v>3.19304760406344</v>
      </c>
      <c r="G54" s="150" t="n">
        <f aca="false">E54*D54*AH54*F54</f>
        <v>0</v>
      </c>
      <c r="H54" s="150" t="n">
        <f aca="false">IF(D54=0,0,(D54*E54*AH54))</f>
        <v>0</v>
      </c>
      <c r="I54" s="151" t="n">
        <f aca="false">POS!AB67</f>
        <v>3.19304760406344</v>
      </c>
      <c r="J54" s="137"/>
      <c r="K54" s="152" t="n">
        <f aca="false">M54-Q54</f>
        <v>-0.39425123221361</v>
      </c>
      <c r="L54" s="153" t="n">
        <f aca="false">E54*D54*K54*AJ54</f>
        <v>-0</v>
      </c>
      <c r="M54" s="154" t="n">
        <f aca="false">F54*1.054615/W54</f>
        <v>2.36124876778639</v>
      </c>
      <c r="N54" s="112" t="n">
        <f aca="false">E54*D54*AJ54*M54</f>
        <v>0</v>
      </c>
      <c r="O54" s="112" t="n">
        <f aca="false">IF(D54=0,0,(E54*D54*AJ54))</f>
        <v>0</v>
      </c>
      <c r="P54" s="137"/>
      <c r="Q54" s="149" t="n">
        <f aca="false">R54+U54</f>
        <v>2.7555</v>
      </c>
      <c r="R54" s="151" t="n">
        <f aca="false">'MIDS DATA'!K58</f>
        <v>2.7555</v>
      </c>
      <c r="S54" s="157" t="n">
        <f aca="false">E54*D54*Q54*AJ54</f>
        <v>0</v>
      </c>
      <c r="T54" s="157" t="n">
        <f aca="false">IF(D54=0,0,(E54*D54*AJ54))</f>
        <v>0</v>
      </c>
      <c r="U54" s="158" t="n">
        <v>0</v>
      </c>
      <c r="V54" s="137"/>
      <c r="W54" s="117" t="n">
        <f aca="false">$M$3-X54</f>
        <v>1.426125</v>
      </c>
      <c r="X54" s="118" t="n">
        <f aca="false">Y54/10000</f>
        <v>0.030375</v>
      </c>
      <c r="Y54" s="159" t="n">
        <f aca="false">((Y$55-Y$43)/12)+Y53</f>
        <v>303.75</v>
      </c>
      <c r="Z54" s="112" t="n">
        <f aca="false">E54*D54*W55</f>
        <v>0</v>
      </c>
      <c r="AA54" s="112" t="n">
        <f aca="false">IF(D54=0,0,(E54*D54))</f>
        <v>0</v>
      </c>
      <c r="AB54" s="137"/>
      <c r="AC54" s="121" t="n">
        <v>-0.39</v>
      </c>
      <c r="AD54" s="122" t="n">
        <f aca="false">'MIDS DATA'!I58</f>
        <v>-0.39</v>
      </c>
      <c r="AE54" s="112" t="n">
        <f aca="false">E54*D54*AJ54*AC54</f>
        <v>-0</v>
      </c>
      <c r="AF54" s="112" t="n">
        <f aca="false">IF(D54=0,0,(E54*D54*AJ54))</f>
        <v>0</v>
      </c>
      <c r="AG54" s="123" t="n">
        <f aca="false">'MIDS DATA'!C58</f>
        <v>0.06516737480974</v>
      </c>
      <c r="AH54" s="124" t="n">
        <f aca="false">'MIDS DATA'!D58</f>
        <v>0.779198205874866</v>
      </c>
      <c r="AI54" s="123" t="n">
        <f aca="false">'MIDS DATA'!E58</f>
        <v>0.070953291474062</v>
      </c>
      <c r="AJ54" s="124" t="n">
        <f aca="false">'MIDS DATA'!F58</f>
        <v>0.762418957894224</v>
      </c>
      <c r="AK54" s="125" t="n">
        <f aca="false">'MIDS DATA'!B58</f>
        <v>1.424157274552</v>
      </c>
      <c r="AL54" s="165"/>
      <c r="AM54" s="165"/>
      <c r="AN54" s="165"/>
      <c r="AO54" s="128"/>
      <c r="AP54" s="160"/>
      <c r="AQ54" s="130"/>
      <c r="AR54" s="130"/>
      <c r="AS54" s="130"/>
      <c r="AT54" s="130"/>
      <c r="AU54" s="130"/>
      <c r="AV54" s="130"/>
      <c r="AW54" s="130"/>
      <c r="AX54" s="130"/>
    </row>
    <row r="55" customFormat="false" ht="15" hidden="false" customHeight="false" outlineLevel="0" collapsed="false">
      <c r="A55" s="88" t="e">
        <f aca="false">A54+1</f>
        <v>#REF!</v>
      </c>
      <c r="B55" s="146" t="n">
        <v>37987</v>
      </c>
      <c r="C55" s="147" t="n">
        <f aca="false">IF(B55&gt;=$I$2,IF(B55&lt;=$I$3,TRUE(),FALSE()),FALSE())</f>
        <v>0</v>
      </c>
      <c r="D55" s="148" t="n">
        <f aca="false">IF(C55=TRUE(),1,0)</f>
        <v>0</v>
      </c>
      <c r="E55" s="148" t="n">
        <f aca="false">B56-B55</f>
        <v>31</v>
      </c>
      <c r="F55" s="149" t="n">
        <v>3.23897486811314</v>
      </c>
      <c r="G55" s="150" t="n">
        <f aca="false">E55*D55*AH55*F55</f>
        <v>0</v>
      </c>
      <c r="H55" s="150" t="n">
        <f aca="false">IF(D55=0,0,(D55*E55*AH55))</f>
        <v>0</v>
      </c>
      <c r="I55" s="151" t="n">
        <f aca="false">POS!AB68</f>
        <v>3.23897486811314</v>
      </c>
      <c r="J55" s="137"/>
      <c r="K55" s="152" t="n">
        <f aca="false">M55-Q55</f>
        <v>-0.394238000326101</v>
      </c>
      <c r="L55" s="153" t="n">
        <f aca="false">E55*D55*K55*AJ55</f>
        <v>-0</v>
      </c>
      <c r="M55" s="154" t="n">
        <f aca="false">F55*1.054615/W55</f>
        <v>2.3962619996739</v>
      </c>
      <c r="N55" s="112" t="n">
        <f aca="false">E55*D55*AJ55*M55</f>
        <v>0</v>
      </c>
      <c r="O55" s="112" t="n">
        <f aca="false">IF(D55=0,0,(E55*D55*AJ55))</f>
        <v>0</v>
      </c>
      <c r="P55" s="137"/>
      <c r="Q55" s="149" t="n">
        <f aca="false">R55+U55</f>
        <v>2.7905</v>
      </c>
      <c r="R55" s="151" t="n">
        <f aca="false">'MIDS DATA'!K59</f>
        <v>2.7905</v>
      </c>
      <c r="S55" s="157" t="n">
        <f aca="false">E55*D55*Q55*AJ55</f>
        <v>0</v>
      </c>
      <c r="T55" s="157" t="n">
        <f aca="false">IF(D55=0,0,(E55*D55*AJ55))</f>
        <v>0</v>
      </c>
      <c r="U55" s="158" t="n">
        <v>0</v>
      </c>
      <c r="V55" s="137"/>
      <c r="W55" s="117" t="n">
        <f aca="false">$M$3-X55</f>
        <v>1.4255</v>
      </c>
      <c r="X55" s="118" t="n">
        <f aca="false">Y55/10000</f>
        <v>0.031</v>
      </c>
      <c r="Y55" s="161" t="n">
        <v>310</v>
      </c>
      <c r="Z55" s="112" t="n">
        <f aca="false">E55*D55*W56</f>
        <v>0</v>
      </c>
      <c r="AA55" s="112" t="n">
        <f aca="false">IF(D55=0,0,(E55*D55))</f>
        <v>0</v>
      </c>
      <c r="AB55" s="137"/>
      <c r="AC55" s="121" t="n">
        <v>-0.39</v>
      </c>
      <c r="AD55" s="122" t="n">
        <f aca="false">'MIDS DATA'!I59</f>
        <v>-0.39</v>
      </c>
      <c r="AE55" s="112" t="n">
        <f aca="false">E55*D55*AJ55*AC55</f>
        <v>-0</v>
      </c>
      <c r="AF55" s="112" t="n">
        <f aca="false">IF(D55=0,0,(E55*D55*AJ55))</f>
        <v>0</v>
      </c>
      <c r="AG55" s="123" t="n">
        <f aca="false">'MIDS DATA'!C59</f>
        <v>0.065240694368923</v>
      </c>
      <c r="AH55" s="124" t="n">
        <f aca="false">'MIDS DATA'!D59</f>
        <v>0.774750006256694</v>
      </c>
      <c r="AI55" s="123" t="n">
        <f aca="false">'MIDS DATA'!E59</f>
        <v>0.071009016435577</v>
      </c>
      <c r="AJ55" s="124" t="n">
        <f aca="false">'MIDS DATA'!F59</f>
        <v>0.757758397970809</v>
      </c>
      <c r="AK55" s="125" t="n">
        <f aca="false">'MIDS DATA'!B59</f>
        <v>1.423578366362</v>
      </c>
      <c r="AL55" s="165"/>
      <c r="AM55" s="165"/>
      <c r="AN55" s="165"/>
      <c r="AO55" s="128"/>
      <c r="AP55" s="166"/>
      <c r="AQ55" s="130"/>
      <c r="AR55" s="130"/>
      <c r="AS55" s="130"/>
      <c r="AT55" s="130"/>
      <c r="AU55" s="130"/>
      <c r="AV55" s="130"/>
      <c r="AW55" s="130"/>
      <c r="AX55" s="130"/>
    </row>
    <row r="56" customFormat="false" ht="15" hidden="false" customHeight="false" outlineLevel="0" collapsed="false">
      <c r="A56" s="88" t="e">
        <f aca="false">A55+1</f>
        <v>#REF!</v>
      </c>
      <c r="B56" s="146" t="n">
        <v>38018</v>
      </c>
      <c r="C56" s="147" t="n">
        <f aca="false">IF(B56&gt;=$I$2,IF(B56&lt;=$I$3,TRUE(),FALSE()),FALSE())</f>
        <v>0</v>
      </c>
      <c r="D56" s="148" t="n">
        <f aca="false">IF(C56=TRUE(),1,0)</f>
        <v>0</v>
      </c>
      <c r="E56" s="148" t="n">
        <f aca="false">B57-B56</f>
        <v>29</v>
      </c>
      <c r="F56" s="149" t="n">
        <v>3.12633922193467</v>
      </c>
      <c r="G56" s="150" t="n">
        <f aca="false">E56*D56*AH56*F56</f>
        <v>0</v>
      </c>
      <c r="H56" s="150" t="n">
        <f aca="false">IF(D56=0,0,(D56*E56*AH56))</f>
        <v>0</v>
      </c>
      <c r="I56" s="151" t="n">
        <f aca="false">POS!AB69</f>
        <v>3.12633922193467</v>
      </c>
      <c r="J56" s="137"/>
      <c r="K56" s="152" t="n">
        <f aca="false">M56-Q56</f>
        <v>-0.3941890194165</v>
      </c>
      <c r="L56" s="153" t="n">
        <f aca="false">E56*D56*K56*AJ56</f>
        <v>-0</v>
      </c>
      <c r="M56" s="154" t="n">
        <f aca="false">F56*1.054615/W56</f>
        <v>2.3138109805835</v>
      </c>
      <c r="N56" s="112" t="n">
        <f aca="false">E56*D56*AJ56*M56</f>
        <v>0</v>
      </c>
      <c r="O56" s="112" t="n">
        <f aca="false">IF(D56=0,0,(E56*D56*AJ56))</f>
        <v>0</v>
      </c>
      <c r="P56" s="137"/>
      <c r="Q56" s="149" t="n">
        <f aca="false">R56+U56</f>
        <v>2.708</v>
      </c>
      <c r="R56" s="151" t="n">
        <f aca="false">'MIDS DATA'!K60</f>
        <v>2.708</v>
      </c>
      <c r="S56" s="157" t="n">
        <f aca="false">E56*D56*Q56*AJ56</f>
        <v>0</v>
      </c>
      <c r="T56" s="157" t="n">
        <f aca="false">IF(D56=0,0,(E56*D56*AJ56))</f>
        <v>0</v>
      </c>
      <c r="U56" s="158" t="n">
        <v>0</v>
      </c>
      <c r="V56" s="137"/>
      <c r="W56" s="117" t="n">
        <f aca="false">$M$3-X56</f>
        <v>1.42495833333333</v>
      </c>
      <c r="X56" s="118" t="n">
        <f aca="false">Y56/10000</f>
        <v>0.0315416666666667</v>
      </c>
      <c r="Y56" s="159" t="n">
        <f aca="false">((Y$67-Y$55)/12)+Y55</f>
        <v>315.416666666667</v>
      </c>
      <c r="Z56" s="112" t="n">
        <f aca="false">E56*D56*W57</f>
        <v>0</v>
      </c>
      <c r="AA56" s="112" t="n">
        <f aca="false">IF(D56=0,0,(E56*D56))</f>
        <v>0</v>
      </c>
      <c r="AB56" s="137"/>
      <c r="AC56" s="121" t="n">
        <v>-0.39</v>
      </c>
      <c r="AD56" s="122" t="n">
        <f aca="false">'MIDS DATA'!I60</f>
        <v>-0.39</v>
      </c>
      <c r="AE56" s="112" t="n">
        <f aca="false">E56*D56*AJ56*AC56</f>
        <v>-0</v>
      </c>
      <c r="AF56" s="112" t="n">
        <f aca="false">IF(D56=0,0,(E56*D56*AJ56))</f>
        <v>0</v>
      </c>
      <c r="AG56" s="123" t="n">
        <f aca="false">'MIDS DATA'!C60</f>
        <v>0.065314013929888</v>
      </c>
      <c r="AH56" s="124" t="n">
        <f aca="false">'MIDS DATA'!D60</f>
        <v>0.770317923349848</v>
      </c>
      <c r="AI56" s="123" t="n">
        <f aca="false">'MIDS DATA'!E60</f>
        <v>0.071069376463213</v>
      </c>
      <c r="AJ56" s="124" t="n">
        <f aca="false">'MIDS DATA'!F60</f>
        <v>0.753105765278259</v>
      </c>
      <c r="AK56" s="125" t="n">
        <f aca="false">'MIDS DATA'!B60</f>
        <v>1.422977978489</v>
      </c>
      <c r="AL56" s="165"/>
      <c r="AM56" s="165"/>
      <c r="AN56" s="165"/>
      <c r="AO56" s="128"/>
      <c r="AP56" s="166"/>
      <c r="AQ56" s="130"/>
      <c r="AR56" s="130"/>
      <c r="AS56" s="130"/>
      <c r="AT56" s="130"/>
      <c r="AU56" s="130"/>
      <c r="AV56" s="130"/>
      <c r="AW56" s="130"/>
      <c r="AX56" s="130"/>
    </row>
    <row r="57" customFormat="false" ht="15" hidden="false" customHeight="false" outlineLevel="0" collapsed="false">
      <c r="A57" s="88" t="e">
        <f aca="false">A56+1</f>
        <v>#REF!</v>
      </c>
      <c r="B57" s="131" t="n">
        <v>38047</v>
      </c>
      <c r="C57" s="147" t="n">
        <f aca="false">IF(B57&gt;=$I$2,IF(B57&lt;=$I$3,TRUE(),FALSE()),FALSE())</f>
        <v>0</v>
      </c>
      <c r="D57" s="148" t="n">
        <f aca="false">IF(C57=TRUE(),1,0)</f>
        <v>0</v>
      </c>
      <c r="E57" s="148" t="n">
        <f aca="false">B58-B57</f>
        <v>31</v>
      </c>
      <c r="F57" s="134" t="n">
        <v>2.98355156031268</v>
      </c>
      <c r="G57" s="150" t="n">
        <f aca="false">E57*D57*AH57*F57</f>
        <v>0</v>
      </c>
      <c r="H57" s="150" t="n">
        <f aca="false">IF(D57=0,0,(D57*E57*AH57))</f>
        <v>0</v>
      </c>
      <c r="I57" s="136" t="n">
        <f aca="false">POS!AB70</f>
        <v>2.98355156031268</v>
      </c>
      <c r="J57" s="137"/>
      <c r="K57" s="138" t="n">
        <f aca="false">M57-Q57</f>
        <v>-0.3940268094922</v>
      </c>
      <c r="L57" s="139" t="n">
        <f aca="false">E57*D57*K57*AJ57</f>
        <v>-0</v>
      </c>
      <c r="M57" s="140" t="n">
        <f aca="false">F57*1.054615/W57</f>
        <v>2.2089731905078</v>
      </c>
      <c r="N57" s="112" t="n">
        <f aca="false">E57*D57*AJ57*M57</f>
        <v>0</v>
      </c>
      <c r="O57" s="112" t="n">
        <f aca="false">IF(D57=0,0,(E57*D57*AJ57))</f>
        <v>0</v>
      </c>
      <c r="P57" s="137"/>
      <c r="Q57" s="134" t="n">
        <f aca="false">R57+U57</f>
        <v>2.603</v>
      </c>
      <c r="R57" s="136" t="n">
        <f aca="false">'MIDS DATA'!K61</f>
        <v>2.603</v>
      </c>
      <c r="S57" s="141" t="n">
        <f aca="false">E57*D57*Q57*AJ57</f>
        <v>0</v>
      </c>
      <c r="T57" s="141" t="n">
        <f aca="false">IF(D57=0,0,(E57*D57*AJ57))</f>
        <v>0</v>
      </c>
      <c r="U57" s="142" t="n">
        <v>0</v>
      </c>
      <c r="V57" s="137"/>
      <c r="W57" s="143" t="n">
        <f aca="false">$M$3-X57</f>
        <v>1.42441666666667</v>
      </c>
      <c r="X57" s="118" t="n">
        <f aca="false">Y57/10000</f>
        <v>0.0320833333333333</v>
      </c>
      <c r="Y57" s="159" t="n">
        <f aca="false">((Y$67-Y$55)/12)+Y56</f>
        <v>320.833333333333</v>
      </c>
      <c r="Z57" s="112" t="n">
        <f aca="false">E57*D57*W58</f>
        <v>0</v>
      </c>
      <c r="AA57" s="112" t="n">
        <f aca="false">IF(D57=0,0,(E57*D57))</f>
        <v>0</v>
      </c>
      <c r="AB57" s="137"/>
      <c r="AC57" s="144" t="n">
        <v>-0.39</v>
      </c>
      <c r="AD57" s="145" t="n">
        <f aca="false">'MIDS DATA'!I61</f>
        <v>-0.39</v>
      </c>
      <c r="AE57" s="112" t="n">
        <f aca="false">E57*D57*AJ57*AC57</f>
        <v>-0</v>
      </c>
      <c r="AF57" s="112" t="n">
        <f aca="false">IF(D57=0,0,(E57*D57*AJ57))</f>
        <v>0</v>
      </c>
      <c r="AG57" s="123" t="n">
        <f aca="false">'MIDS DATA'!C61</f>
        <v>0.06538260319821</v>
      </c>
      <c r="AH57" s="124" t="n">
        <f aca="false">'MIDS DATA'!D61</f>
        <v>0.766186384908317</v>
      </c>
      <c r="AI57" s="123" t="n">
        <f aca="false">'MIDS DATA'!E61</f>
        <v>0.071125842296608</v>
      </c>
      <c r="AJ57" s="124" t="n">
        <f aca="false">'MIDS DATA'!F61</f>
        <v>0.748772465468598</v>
      </c>
      <c r="AK57" s="125" t="n">
        <f aca="false">'MIDS DATA'!B61</f>
        <v>1.422419328973</v>
      </c>
      <c r="AL57" s="165"/>
      <c r="AM57" s="165"/>
      <c r="AN57" s="165"/>
      <c r="AO57" s="128"/>
      <c r="AP57" s="166"/>
      <c r="AQ57" s="130"/>
      <c r="AR57" s="130"/>
      <c r="AS57" s="130"/>
      <c r="AT57" s="130"/>
      <c r="AU57" s="130"/>
      <c r="AV57" s="130"/>
      <c r="AW57" s="130"/>
      <c r="AX57" s="130"/>
    </row>
    <row r="58" customFormat="false" ht="15" hidden="false" customHeight="false" outlineLevel="0" collapsed="false">
      <c r="A58" s="88" t="e">
        <f aca="false">A57+1</f>
        <v>#REF!</v>
      </c>
      <c r="B58" s="102" t="n">
        <v>38078</v>
      </c>
      <c r="C58" s="147" t="n">
        <f aca="false">IF(B58&gt;=$I$2,IF(B58&lt;=$I$3,TRUE(),FALSE()),FALSE())</f>
        <v>0</v>
      </c>
      <c r="D58" s="148" t="n">
        <f aca="false">IF(C58=TRUE(),1,0)</f>
        <v>0</v>
      </c>
      <c r="E58" s="148" t="n">
        <f aca="false">B59-B58</f>
        <v>30</v>
      </c>
      <c r="F58" s="149" t="n">
        <v>2.7317408862286</v>
      </c>
      <c r="G58" s="150" t="n">
        <f aca="false">E58*D58*AH58*F58</f>
        <v>0</v>
      </c>
      <c r="H58" s="150" t="n">
        <f aca="false">IF(D58=0,0,(D58*E58*AH58))</f>
        <v>0</v>
      </c>
      <c r="I58" s="107" t="n">
        <f aca="false">POS!AB71</f>
        <v>2.7317408862286</v>
      </c>
      <c r="J58" s="137"/>
      <c r="K58" s="152" t="n">
        <f aca="false">M58-Q58</f>
        <v>-0.483693941020123</v>
      </c>
      <c r="L58" s="153" t="n">
        <f aca="false">E58*D58*K58*AJ58</f>
        <v>-0</v>
      </c>
      <c r="M58" s="154" t="n">
        <f aca="false">F58*1.054615/W58</f>
        <v>2.02330605897988</v>
      </c>
      <c r="N58" s="112" t="n">
        <f aca="false">E58*D58*AJ58*M58</f>
        <v>0</v>
      </c>
      <c r="O58" s="112" t="n">
        <f aca="false">IF(D58=0,0,(E58*D58*AJ58))</f>
        <v>0</v>
      </c>
      <c r="P58" s="137"/>
      <c r="Q58" s="149" t="n">
        <f aca="false">R58+U58</f>
        <v>2.507</v>
      </c>
      <c r="R58" s="107" t="n">
        <f aca="false">'MIDS DATA'!K62</f>
        <v>2.507</v>
      </c>
      <c r="S58" s="114" t="n">
        <f aca="false">E58*D58*Q58*AJ58</f>
        <v>0</v>
      </c>
      <c r="T58" s="114" t="n">
        <f aca="false">IF(D58=0,0,(E58*D58*AJ58))</f>
        <v>0</v>
      </c>
      <c r="U58" s="115" t="n">
        <v>0</v>
      </c>
      <c r="V58" s="137"/>
      <c r="W58" s="117" t="n">
        <f aca="false">$M$3-X58</f>
        <v>1.423875</v>
      </c>
      <c r="X58" s="118" t="n">
        <f aca="false">Y58/10000</f>
        <v>0.032625</v>
      </c>
      <c r="Y58" s="159" t="n">
        <f aca="false">((Y$67-Y$55)/12)+Y57</f>
        <v>326.25</v>
      </c>
      <c r="Z58" s="112" t="n">
        <f aca="false">E58*D58*W59</f>
        <v>0</v>
      </c>
      <c r="AA58" s="112" t="n">
        <f aca="false">IF(D58=0,0,(E58*D58))</f>
        <v>0</v>
      </c>
      <c r="AB58" s="137"/>
      <c r="AC58" s="121" t="n">
        <v>-0.48</v>
      </c>
      <c r="AD58" s="156" t="n">
        <f aca="false">'MIDS DATA'!I62</f>
        <v>-0.48</v>
      </c>
      <c r="AE58" s="112" t="n">
        <f aca="false">E58*D58*AJ58*AC58</f>
        <v>-0</v>
      </c>
      <c r="AF58" s="112" t="n">
        <f aca="false">IF(D58=0,0,(E58*D58*AJ58))</f>
        <v>0</v>
      </c>
      <c r="AG58" s="123" t="n">
        <f aca="false">'MIDS DATA'!C62</f>
        <v>0.065455922762624</v>
      </c>
      <c r="AH58" s="124" t="n">
        <f aca="false">'MIDS DATA'!D62</f>
        <v>0.761785536895127</v>
      </c>
      <c r="AI58" s="123" t="n">
        <f aca="false">'MIDS DATA'!E62</f>
        <v>0.071177729859772</v>
      </c>
      <c r="AJ58" s="124" t="n">
        <f aca="false">'MIDS DATA'!F62</f>
        <v>0.744186485565987</v>
      </c>
      <c r="AK58" s="125" t="n">
        <f aca="false">'MIDS DATA'!B62</f>
        <v>1.421874500474</v>
      </c>
      <c r="AL58" s="165"/>
      <c r="AM58" s="165"/>
      <c r="AN58" s="165"/>
      <c r="AO58" s="128"/>
      <c r="AP58" s="166"/>
      <c r="AQ58" s="130"/>
      <c r="AR58" s="130"/>
      <c r="AS58" s="130"/>
      <c r="AT58" s="130"/>
      <c r="AU58" s="130"/>
      <c r="AV58" s="130"/>
      <c r="AW58" s="130"/>
      <c r="AX58" s="130"/>
    </row>
    <row r="59" customFormat="false" ht="15" hidden="false" customHeight="false" outlineLevel="0" collapsed="false">
      <c r="A59" s="88" t="e">
        <f aca="false">A58+1</f>
        <v>#REF!</v>
      </c>
      <c r="B59" s="146" t="n">
        <v>38108</v>
      </c>
      <c r="C59" s="147" t="n">
        <f aca="false">IF(B59&gt;=$I$2,IF(B59&lt;=$I$3,TRUE(),FALSE()),FALSE())</f>
        <v>0</v>
      </c>
      <c r="D59" s="148" t="n">
        <f aca="false">IF(C59=TRUE(),1,0)</f>
        <v>0</v>
      </c>
      <c r="E59" s="148" t="n">
        <f aca="false">B60-B59</f>
        <v>31</v>
      </c>
      <c r="F59" s="149" t="n">
        <v>2.70254497332021</v>
      </c>
      <c r="G59" s="150" t="n">
        <f aca="false">E59*D59*AH59*F59</f>
        <v>0</v>
      </c>
      <c r="H59" s="150" t="n">
        <f aca="false">IF(D59=0,0,(D59*E59*AH59))</f>
        <v>0</v>
      </c>
      <c r="I59" s="151" t="n">
        <f aca="false">POS!AB72</f>
        <v>2.70254497332021</v>
      </c>
      <c r="J59" s="137"/>
      <c r="K59" s="152" t="n">
        <f aca="false">M59-Q59</f>
        <v>-0.483556580535301</v>
      </c>
      <c r="L59" s="153" t="n">
        <f aca="false">E59*D59*K59*AJ59</f>
        <v>-0</v>
      </c>
      <c r="M59" s="154" t="n">
        <f aca="false">F59*1.054615/W59</f>
        <v>2.0024434194647</v>
      </c>
      <c r="N59" s="112" t="n">
        <f aca="false">E59*D59*AJ59*M59</f>
        <v>0</v>
      </c>
      <c r="O59" s="112" t="n">
        <f aca="false">IF(D59=0,0,(E59*D59*AJ59))</f>
        <v>0</v>
      </c>
      <c r="P59" s="137"/>
      <c r="Q59" s="149" t="n">
        <f aca="false">R59+U59</f>
        <v>2.486</v>
      </c>
      <c r="R59" s="151" t="n">
        <f aca="false">'MIDS DATA'!K63</f>
        <v>2.486</v>
      </c>
      <c r="S59" s="157" t="n">
        <f aca="false">E59*D59*Q59*AJ59</f>
        <v>0</v>
      </c>
      <c r="T59" s="157" t="n">
        <f aca="false">IF(D59=0,0,(E59*D59*AJ59))</f>
        <v>0</v>
      </c>
      <c r="U59" s="158" t="n">
        <v>0</v>
      </c>
      <c r="V59" s="137"/>
      <c r="W59" s="117" t="n">
        <f aca="false">$M$3-X59</f>
        <v>1.42333333333333</v>
      </c>
      <c r="X59" s="118" t="n">
        <f aca="false">Y59/10000</f>
        <v>0.0331666666666667</v>
      </c>
      <c r="Y59" s="159" t="n">
        <f aca="false">((Y$67-Y$55)/12)+Y58</f>
        <v>331.666666666667</v>
      </c>
      <c r="Z59" s="112" t="n">
        <f aca="false">E59*D59*W60</f>
        <v>0</v>
      </c>
      <c r="AA59" s="112" t="n">
        <f aca="false">IF(D59=0,0,(E59*D59))</f>
        <v>0</v>
      </c>
      <c r="AB59" s="137"/>
      <c r="AC59" s="121" t="n">
        <v>-0.48</v>
      </c>
      <c r="AD59" s="122" t="n">
        <f aca="false">'MIDS DATA'!I63</f>
        <v>-0.48</v>
      </c>
      <c r="AE59" s="112" t="n">
        <f aca="false">E59*D59*AJ59*AC59</f>
        <v>-0</v>
      </c>
      <c r="AF59" s="112" t="n">
        <f aca="false">IF(D59=0,0,(E59*D59*AJ59))</f>
        <v>0</v>
      </c>
      <c r="AG59" s="123" t="n">
        <f aca="false">'MIDS DATA'!C63</f>
        <v>0.065526877181493</v>
      </c>
      <c r="AH59" s="124" t="n">
        <f aca="false">'MIDS DATA'!D63</f>
        <v>0.757542036205036</v>
      </c>
      <c r="AI59" s="123" t="n">
        <f aca="false">'MIDS DATA'!E63</f>
        <v>0.071219197859118</v>
      </c>
      <c r="AJ59" s="124" t="n">
        <f aca="false">'MIDS DATA'!F63</f>
        <v>0.739796104149471</v>
      </c>
      <c r="AK59" s="125" t="n">
        <f aca="false">'MIDS DATA'!B63</f>
        <v>1.421403932887</v>
      </c>
      <c r="AL59" s="165"/>
      <c r="AM59" s="165"/>
      <c r="AN59" s="165"/>
      <c r="AO59" s="128"/>
      <c r="AP59" s="166"/>
      <c r="AQ59" s="130"/>
      <c r="AR59" s="130"/>
      <c r="AS59" s="130"/>
      <c r="AT59" s="130"/>
      <c r="AU59" s="130"/>
      <c r="AV59" s="130"/>
      <c r="AW59" s="130"/>
      <c r="AX59" s="130"/>
    </row>
    <row r="60" customFormat="false" ht="15" hidden="false" customHeight="false" outlineLevel="0" collapsed="false">
      <c r="A60" s="88" t="e">
        <f aca="false">A59+1</f>
        <v>#REF!</v>
      </c>
      <c r="B60" s="146" t="n">
        <v>38139</v>
      </c>
      <c r="C60" s="147" t="n">
        <f aca="false">IF(B60&gt;=$I$2,IF(B60&lt;=$I$3,TRUE(),FALSE()),FALSE())</f>
        <v>0</v>
      </c>
      <c r="D60" s="148" t="n">
        <f aca="false">IF(C60=TRUE(),1,0)</f>
        <v>0</v>
      </c>
      <c r="E60" s="148" t="n">
        <f aca="false">B61-B60</f>
        <v>30</v>
      </c>
      <c r="F60" s="149" t="n">
        <v>2.71106154202816</v>
      </c>
      <c r="G60" s="150" t="n">
        <f aca="false">E60*D60*AH60*F60</f>
        <v>0</v>
      </c>
      <c r="H60" s="150" t="n">
        <f aca="false">IF(D60=0,0,(D60*E60*AH60))</f>
        <v>0</v>
      </c>
      <c r="I60" s="151" t="n">
        <f aca="false">POS!AB73</f>
        <v>2.71106154202816</v>
      </c>
      <c r="J60" s="137"/>
      <c r="K60" s="152" t="n">
        <f aca="false">M60-Q60</f>
        <v>-0.483481505388332</v>
      </c>
      <c r="L60" s="153" t="n">
        <f aca="false">E60*D60*K60*AJ60</f>
        <v>-0</v>
      </c>
      <c r="M60" s="154" t="n">
        <f aca="false">F60*1.054615/W60</f>
        <v>2.00951849461167</v>
      </c>
      <c r="N60" s="112" t="n">
        <f aca="false">E60*D60*AJ60*M60</f>
        <v>0</v>
      </c>
      <c r="O60" s="112" t="n">
        <f aca="false">IF(D60=0,0,(E60*D60*AJ60))</f>
        <v>0</v>
      </c>
      <c r="P60" s="137"/>
      <c r="Q60" s="149" t="n">
        <f aca="false">R60+U60</f>
        <v>2.493</v>
      </c>
      <c r="R60" s="151" t="n">
        <f aca="false">'MIDS DATA'!K64</f>
        <v>2.493</v>
      </c>
      <c r="S60" s="157" t="n">
        <f aca="false">E60*D60*Q60*AJ60</f>
        <v>0</v>
      </c>
      <c r="T60" s="157" t="n">
        <f aca="false">IF(D60=0,0,(E60*D60*AJ60))</f>
        <v>0</v>
      </c>
      <c r="U60" s="158" t="n">
        <v>0</v>
      </c>
      <c r="V60" s="137"/>
      <c r="W60" s="117" t="n">
        <f aca="false">$M$3-X60</f>
        <v>1.42279166666667</v>
      </c>
      <c r="X60" s="118" t="n">
        <f aca="false">Y60/10000</f>
        <v>0.0337083333333333</v>
      </c>
      <c r="Y60" s="159" t="n">
        <f aca="false">((Y$67-Y$55)/12)+Y59</f>
        <v>337.083333333333</v>
      </c>
      <c r="Z60" s="112" t="n">
        <f aca="false">E60*D60*W61</f>
        <v>0</v>
      </c>
      <c r="AA60" s="112" t="n">
        <f aca="false">IF(D60=0,0,(E60*D60))</f>
        <v>0</v>
      </c>
      <c r="AB60" s="137"/>
      <c r="AC60" s="121" t="n">
        <v>-0.48</v>
      </c>
      <c r="AD60" s="122" t="n">
        <f aca="false">'MIDS DATA'!I64</f>
        <v>-0.48</v>
      </c>
      <c r="AE60" s="112" t="n">
        <f aca="false">E60*D60*AJ60*AC60</f>
        <v>-0</v>
      </c>
      <c r="AF60" s="112" t="n">
        <f aca="false">IF(D60=0,0,(E60*D60*AJ60))</f>
        <v>0</v>
      </c>
      <c r="AG60" s="123" t="n">
        <f aca="false">'MIDS DATA'!C64</f>
        <v>0.065600196749412</v>
      </c>
      <c r="AH60" s="124" t="n">
        <f aca="false">'MIDS DATA'!D64</f>
        <v>0.753172995226221</v>
      </c>
      <c r="AI60" s="123" t="n">
        <f aca="false">'MIDS DATA'!E64</f>
        <v>0.071262048125706</v>
      </c>
      <c r="AJ60" s="124" t="n">
        <f aca="false">'MIDS DATA'!F64</f>
        <v>0.735281507358435</v>
      </c>
      <c r="AK60" s="125" t="n">
        <f aca="false">'MIDS DATA'!B64</f>
        <v>1.420924861543</v>
      </c>
      <c r="AL60" s="165"/>
      <c r="AM60" s="165"/>
      <c r="AN60" s="165"/>
      <c r="AO60" s="128"/>
      <c r="AP60" s="166"/>
      <c r="AQ60" s="130"/>
      <c r="AR60" s="130"/>
      <c r="AS60" s="130"/>
      <c r="AT60" s="130"/>
      <c r="AU60" s="130"/>
      <c r="AV60" s="130"/>
      <c r="AW60" s="130"/>
      <c r="AX60" s="130"/>
    </row>
    <row r="61" customFormat="false" ht="15" hidden="false" customHeight="false" outlineLevel="0" collapsed="false">
      <c r="A61" s="88" t="e">
        <f aca="false">A60+1</f>
        <v>#REF!</v>
      </c>
      <c r="B61" s="146" t="n">
        <v>38169</v>
      </c>
      <c r="C61" s="147" t="n">
        <f aca="false">IF(B61&gt;=$I$2,IF(B61&lt;=$I$3,TRUE(),FALSE()),FALSE())</f>
        <v>0</v>
      </c>
      <c r="D61" s="148" t="n">
        <f aca="false">IF(C61=TRUE(),1,0)</f>
        <v>0</v>
      </c>
      <c r="E61" s="148" t="n">
        <f aca="false">B62-B61</f>
        <v>31</v>
      </c>
      <c r="F61" s="149" t="n">
        <v>2.71826829042991</v>
      </c>
      <c r="G61" s="150" t="n">
        <f aca="false">E61*D61*AH61*F61</f>
        <v>0</v>
      </c>
      <c r="H61" s="150" t="n">
        <f aca="false">IF(D61=0,0,(D61*E61*AH61))</f>
        <v>0</v>
      </c>
      <c r="I61" s="151" t="n">
        <f aca="false">POS!AB74</f>
        <v>2.71826829042991</v>
      </c>
      <c r="J61" s="137"/>
      <c r="K61" s="152" t="n">
        <f aca="false">M61-Q61</f>
        <v>-0.483372288197051</v>
      </c>
      <c r="L61" s="153" t="n">
        <f aca="false">E61*D61*K61*AJ61</f>
        <v>-0</v>
      </c>
      <c r="M61" s="154" t="n">
        <f aca="false">F61*1.054615/W61</f>
        <v>2.01562771180295</v>
      </c>
      <c r="N61" s="112" t="n">
        <f aca="false">E61*D61*AJ61*M61</f>
        <v>0</v>
      </c>
      <c r="O61" s="112" t="n">
        <f aca="false">IF(D61=0,0,(E61*D61*AJ61))</f>
        <v>0</v>
      </c>
      <c r="P61" s="137"/>
      <c r="Q61" s="149" t="n">
        <f aca="false">R61+U61</f>
        <v>2.499</v>
      </c>
      <c r="R61" s="151" t="n">
        <f aca="false">'MIDS DATA'!K65</f>
        <v>2.499</v>
      </c>
      <c r="S61" s="157" t="n">
        <f aca="false">E61*D61*Q61*AJ61</f>
        <v>0</v>
      </c>
      <c r="T61" s="157" t="n">
        <f aca="false">IF(D61=0,0,(E61*D61*AJ61))</f>
        <v>0</v>
      </c>
      <c r="U61" s="158" t="n">
        <v>0</v>
      </c>
      <c r="V61" s="137"/>
      <c r="W61" s="117" t="n">
        <f aca="false">$M$3-X61</f>
        <v>1.42225</v>
      </c>
      <c r="X61" s="118" t="n">
        <f aca="false">Y61/10000</f>
        <v>0.03425</v>
      </c>
      <c r="Y61" s="159" t="n">
        <f aca="false">((Y$67-Y$55)/12)+Y60</f>
        <v>342.5</v>
      </c>
      <c r="Z61" s="112" t="n">
        <f aca="false">E61*D61*W62</f>
        <v>0</v>
      </c>
      <c r="AA61" s="112" t="n">
        <f aca="false">IF(D61=0,0,(E61*D61))</f>
        <v>0</v>
      </c>
      <c r="AB61" s="137"/>
      <c r="AC61" s="121" t="n">
        <v>-0.48</v>
      </c>
      <c r="AD61" s="122" t="n">
        <f aca="false">'MIDS DATA'!I65</f>
        <v>-0.48</v>
      </c>
      <c r="AE61" s="112" t="n">
        <f aca="false">E61*D61*AJ61*AC61</f>
        <v>-0</v>
      </c>
      <c r="AF61" s="112" t="n">
        <f aca="false">IF(D61=0,0,(E61*D61*AJ61))</f>
        <v>0</v>
      </c>
      <c r="AG61" s="123" t="n">
        <f aca="false">'MIDS DATA'!C65</f>
        <v>0.065671151171674</v>
      </c>
      <c r="AH61" s="124" t="n">
        <f aca="false">'MIDS DATA'!D65</f>
        <v>0.748960298863458</v>
      </c>
      <c r="AI61" s="123" t="n">
        <f aca="false">'MIDS DATA'!E65</f>
        <v>0.071303516126208</v>
      </c>
      <c r="AJ61" s="124" t="n">
        <f aca="false">'MIDS DATA'!F65</f>
        <v>0.73093389063248</v>
      </c>
      <c r="AK61" s="125" t="n">
        <f aca="false">'MIDS DATA'!B65</f>
        <v>1.420468186938</v>
      </c>
      <c r="AL61" s="165"/>
      <c r="AM61" s="165"/>
      <c r="AN61" s="165"/>
      <c r="AO61" s="128"/>
      <c r="AP61" s="166"/>
      <c r="AQ61" s="130"/>
      <c r="AR61" s="130"/>
      <c r="AS61" s="130"/>
      <c r="AT61" s="130"/>
      <c r="AU61" s="130"/>
      <c r="AV61" s="130"/>
      <c r="AW61" s="130"/>
      <c r="AX61" s="130"/>
    </row>
    <row r="62" customFormat="false" ht="15" hidden="false" customHeight="false" outlineLevel="0" collapsed="false">
      <c r="A62" s="88" t="e">
        <f aca="false">A61+1</f>
        <v>#REF!</v>
      </c>
      <c r="B62" s="146" t="n">
        <v>38200</v>
      </c>
      <c r="C62" s="147" t="n">
        <f aca="false">IF(B62&gt;=$I$2,IF(B62&lt;=$I$3,TRUE(),FALSE()),FALSE())</f>
        <v>0</v>
      </c>
      <c r="D62" s="148" t="n">
        <f aca="false">IF(C62=TRUE(),1,0)</f>
        <v>0</v>
      </c>
      <c r="E62" s="148" t="n">
        <f aca="false">B63-B62</f>
        <v>31</v>
      </c>
      <c r="F62" s="149" t="n">
        <v>2.72814618979539</v>
      </c>
      <c r="G62" s="150" t="n">
        <f aca="false">E62*D62*AH62*F62</f>
        <v>0</v>
      </c>
      <c r="H62" s="150" t="n">
        <f aca="false">IF(D62=0,0,(D62*E62*AH62))</f>
        <v>0</v>
      </c>
      <c r="I62" s="151" t="n">
        <f aca="false">POS!AB75</f>
        <v>2.72814618979539</v>
      </c>
      <c r="J62" s="137"/>
      <c r="K62" s="152" t="n">
        <f aca="false">M62-Q62</f>
        <v>-0.483276971518253</v>
      </c>
      <c r="L62" s="153" t="n">
        <f aca="false">E62*D62*K62*AJ62</f>
        <v>-0</v>
      </c>
      <c r="M62" s="154" t="n">
        <f aca="false">F62*1.054615/W62</f>
        <v>2.02372302848175</v>
      </c>
      <c r="N62" s="112" t="n">
        <f aca="false">E62*D62*AJ62*M62</f>
        <v>0</v>
      </c>
      <c r="O62" s="112" t="n">
        <f aca="false">IF(D62=0,0,(E62*D62*AJ62))</f>
        <v>0</v>
      </c>
      <c r="P62" s="137"/>
      <c r="Q62" s="149" t="n">
        <f aca="false">R62+U62</f>
        <v>2.507</v>
      </c>
      <c r="R62" s="151" t="n">
        <f aca="false">'MIDS DATA'!K66</f>
        <v>2.507</v>
      </c>
      <c r="S62" s="157" t="n">
        <f aca="false">E62*D62*Q62*AJ62</f>
        <v>0</v>
      </c>
      <c r="T62" s="157" t="n">
        <f aca="false">IF(D62=0,0,(E62*D62*AJ62))</f>
        <v>0</v>
      </c>
      <c r="U62" s="158" t="n">
        <v>0</v>
      </c>
      <c r="V62" s="137"/>
      <c r="W62" s="117" t="n">
        <f aca="false">$M$3-X62</f>
        <v>1.42170833333333</v>
      </c>
      <c r="X62" s="118" t="n">
        <f aca="false">Y62/10000</f>
        <v>0.0347916666666667</v>
      </c>
      <c r="Y62" s="159" t="n">
        <f aca="false">((Y$67-Y$55)/12)+Y61</f>
        <v>347.916666666667</v>
      </c>
      <c r="Z62" s="112" t="n">
        <f aca="false">E62*D62*W63</f>
        <v>0</v>
      </c>
      <c r="AA62" s="112" t="n">
        <f aca="false">IF(D62=0,0,(E62*D62))</f>
        <v>0</v>
      </c>
      <c r="AB62" s="137"/>
      <c r="AC62" s="121" t="n">
        <v>-0.48</v>
      </c>
      <c r="AD62" s="122" t="n">
        <f aca="false">'MIDS DATA'!I66</f>
        <v>-0.48</v>
      </c>
      <c r="AE62" s="112" t="n">
        <f aca="false">E62*D62*AJ62*AC62</f>
        <v>-0</v>
      </c>
      <c r="AF62" s="112" t="n">
        <f aca="false">IF(D62=0,0,(E62*D62*AJ62))</f>
        <v>0</v>
      </c>
      <c r="AG62" s="123" t="n">
        <f aca="false">'MIDS DATA'!C66</f>
        <v>0.065744470743098</v>
      </c>
      <c r="AH62" s="124" t="n">
        <f aca="false">'MIDS DATA'!D66</f>
        <v>0.744623111857304</v>
      </c>
      <c r="AI62" s="123" t="n">
        <f aca="false">'MIDS DATA'!E66</f>
        <v>0.071346366394</v>
      </c>
      <c r="AJ62" s="124" t="n">
        <f aca="false">'MIDS DATA'!F66</f>
        <v>0.726463340887974</v>
      </c>
      <c r="AK62" s="125" t="n">
        <f aca="false">'MIDS DATA'!B66</f>
        <v>1.420003456547</v>
      </c>
      <c r="AL62" s="165"/>
      <c r="AM62" s="165"/>
      <c r="AN62" s="165"/>
      <c r="AO62" s="128"/>
      <c r="AP62" s="166"/>
      <c r="AQ62" s="130"/>
      <c r="AR62" s="130"/>
      <c r="AS62" s="130"/>
      <c r="AT62" s="130"/>
      <c r="AU62" s="130"/>
      <c r="AV62" s="130"/>
      <c r="AW62" s="130"/>
      <c r="AX62" s="130"/>
    </row>
    <row r="63" customFormat="false" ht="15" hidden="false" customHeight="false" outlineLevel="0" collapsed="false">
      <c r="A63" s="88" t="e">
        <f aca="false">A62+1</f>
        <v>#REF!</v>
      </c>
      <c r="B63" s="146" t="n">
        <v>38231</v>
      </c>
      <c r="C63" s="147" t="n">
        <f aca="false">IF(B63&gt;=$I$2,IF(B63&lt;=$I$3,TRUE(),FALSE()),FALSE())</f>
        <v>0</v>
      </c>
      <c r="D63" s="148" t="n">
        <f aca="false">IF(C63=TRUE(),1,0)</f>
        <v>0</v>
      </c>
      <c r="E63" s="148" t="n">
        <f aca="false">B64-B63</f>
        <v>30</v>
      </c>
      <c r="F63" s="149" t="n">
        <v>2.73130372761386</v>
      </c>
      <c r="G63" s="150" t="n">
        <f aca="false">E63*D63*AH63*F63</f>
        <v>0</v>
      </c>
      <c r="H63" s="150" t="n">
        <f aca="false">IF(D63=0,0,(D63*E63*AH63))</f>
        <v>0</v>
      </c>
      <c r="I63" s="151" t="n">
        <f aca="false">POS!AB76</f>
        <v>2.73130372761386</v>
      </c>
      <c r="J63" s="137"/>
      <c r="K63" s="152" t="n">
        <f aca="false">M63-Q63</f>
        <v>-0.48316250918436</v>
      </c>
      <c r="L63" s="153" t="n">
        <f aca="false">E63*D63*K63*AJ63</f>
        <v>-0</v>
      </c>
      <c r="M63" s="154" t="n">
        <f aca="false">F63*1.054615/W63</f>
        <v>2.02683749081564</v>
      </c>
      <c r="N63" s="112" t="n">
        <f aca="false">E63*D63*AJ63*M63</f>
        <v>0</v>
      </c>
      <c r="O63" s="112" t="n">
        <f aca="false">IF(D63=0,0,(E63*D63*AJ63))</f>
        <v>0</v>
      </c>
      <c r="P63" s="137"/>
      <c r="Q63" s="149" t="n">
        <f aca="false">R63+U63</f>
        <v>2.51</v>
      </c>
      <c r="R63" s="151" t="n">
        <f aca="false">'MIDS DATA'!K67</f>
        <v>2.51</v>
      </c>
      <c r="S63" s="157" t="n">
        <f aca="false">E63*D63*Q63*AJ63</f>
        <v>0</v>
      </c>
      <c r="T63" s="157" t="n">
        <f aca="false">IF(D63=0,0,(E63*D63*AJ63))</f>
        <v>0</v>
      </c>
      <c r="U63" s="158" t="n">
        <v>0</v>
      </c>
      <c r="V63" s="137"/>
      <c r="W63" s="117" t="n">
        <f aca="false">$M$3-X63</f>
        <v>1.42116666666667</v>
      </c>
      <c r="X63" s="118" t="n">
        <f aca="false">Y63/10000</f>
        <v>0.0353333333333334</v>
      </c>
      <c r="Y63" s="159" t="n">
        <f aca="false">((Y$67-Y$55)/12)+Y62</f>
        <v>353.333333333334</v>
      </c>
      <c r="Z63" s="112" t="n">
        <f aca="false">E63*D63*W64</f>
        <v>0</v>
      </c>
      <c r="AA63" s="112" t="n">
        <f aca="false">IF(D63=0,0,(E63*D63))</f>
        <v>0</v>
      </c>
      <c r="AB63" s="137"/>
      <c r="AC63" s="121" t="n">
        <v>-0.48</v>
      </c>
      <c r="AD63" s="122" t="n">
        <f aca="false">'MIDS DATA'!I67</f>
        <v>-0.48</v>
      </c>
      <c r="AE63" s="112" t="n">
        <f aca="false">E63*D63*AJ63*AC63</f>
        <v>-0</v>
      </c>
      <c r="AF63" s="112" t="n">
        <f aca="false">IF(D63=0,0,(E63*D63*AJ63))</f>
        <v>0</v>
      </c>
      <c r="AG63" s="123" t="n">
        <f aca="false">'MIDS DATA'!C67</f>
        <v>0.065817790316303</v>
      </c>
      <c r="AH63" s="124" t="n">
        <f aca="false">'MIDS DATA'!D67</f>
        <v>0.740302129311701</v>
      </c>
      <c r="AI63" s="123" t="n">
        <f aca="false">'MIDS DATA'!E67</f>
        <v>0.071389216662379</v>
      </c>
      <c r="AJ63" s="124" t="n">
        <f aca="false">'MIDS DATA'!F67</f>
        <v>0.72201506596594</v>
      </c>
      <c r="AK63" s="125" t="n">
        <f aca="false">'MIDS DATA'!B67</f>
        <v>1.419546002779</v>
      </c>
      <c r="AL63" s="165"/>
      <c r="AM63" s="165"/>
      <c r="AN63" s="165"/>
      <c r="AO63" s="128"/>
      <c r="AP63" s="166"/>
      <c r="AQ63" s="130"/>
      <c r="AR63" s="130"/>
      <c r="AS63" s="130"/>
      <c r="AT63" s="130"/>
      <c r="AU63" s="130"/>
      <c r="AV63" s="130"/>
      <c r="AW63" s="130"/>
      <c r="AX63" s="130"/>
    </row>
    <row r="64" customFormat="false" ht="15" hidden="false" customHeight="false" outlineLevel="0" collapsed="false">
      <c r="A64" s="88" t="e">
        <f aca="false">A63+1</f>
        <v>#REF!</v>
      </c>
      <c r="B64" s="131" t="n">
        <v>38261</v>
      </c>
      <c r="C64" s="147" t="n">
        <f aca="false">IF(B64&gt;=$I$2,IF(B64&lt;=$I$3,TRUE(),FALSE()),FALSE())</f>
        <v>0</v>
      </c>
      <c r="D64" s="148" t="n">
        <f aca="false">IF(C64=TRUE(),1,0)</f>
        <v>0</v>
      </c>
      <c r="E64" s="148" t="n">
        <f aca="false">B65-B64</f>
        <v>31</v>
      </c>
      <c r="F64" s="134" t="n">
        <v>2.77485213854848</v>
      </c>
      <c r="G64" s="150" t="n">
        <f aca="false">E64*D64*AH64*F64</f>
        <v>0</v>
      </c>
      <c r="H64" s="150" t="n">
        <f aca="false">IF(D64=0,0,(D64*E64*AH64))</f>
        <v>0</v>
      </c>
      <c r="I64" s="136" t="n">
        <f aca="false">POS!AB77</f>
        <v>2.77485213854848</v>
      </c>
      <c r="J64" s="137"/>
      <c r="K64" s="138" t="n">
        <f aca="false">M64-Q64</f>
        <v>-0.483061108247918</v>
      </c>
      <c r="L64" s="153" t="n">
        <f aca="false">E64*D64*K64*AJ64</f>
        <v>-0</v>
      </c>
      <c r="M64" s="140" t="n">
        <f aca="false">F64*1.054615/W64</f>
        <v>2.05993889175208</v>
      </c>
      <c r="N64" s="112" t="n">
        <f aca="false">E64*D64*AJ64*M64</f>
        <v>0</v>
      </c>
      <c r="O64" s="112" t="n">
        <f aca="false">IF(D64=0,0,(E64*D64*AJ64))</f>
        <v>0</v>
      </c>
      <c r="P64" s="137"/>
      <c r="Q64" s="134" t="n">
        <f aca="false">R64+U64</f>
        <v>2.543</v>
      </c>
      <c r="R64" s="136" t="n">
        <f aca="false">'MIDS DATA'!K68</f>
        <v>2.543</v>
      </c>
      <c r="S64" s="141" t="n">
        <f aca="false">E64*D64*Q64*AJ64</f>
        <v>0</v>
      </c>
      <c r="T64" s="141" t="n">
        <f aca="false">IF(D64=0,0,(E64*D64*AJ64))</f>
        <v>0</v>
      </c>
      <c r="U64" s="142" t="n">
        <v>0</v>
      </c>
      <c r="V64" s="137"/>
      <c r="W64" s="143" t="n">
        <f aca="false">$M$3-X64</f>
        <v>1.420625</v>
      </c>
      <c r="X64" s="118" t="n">
        <f aca="false">Y64/10000</f>
        <v>0.035875</v>
      </c>
      <c r="Y64" s="159" t="n">
        <f aca="false">((Y$67-Y$55)/12)+Y63</f>
        <v>358.75</v>
      </c>
      <c r="Z64" s="112" t="n">
        <f aca="false">E64*D64*W65</f>
        <v>0</v>
      </c>
      <c r="AA64" s="112" t="n">
        <f aca="false">IF(D64=0,0,(E64*D64))</f>
        <v>0</v>
      </c>
      <c r="AB64" s="137"/>
      <c r="AC64" s="144" t="n">
        <v>-0.48</v>
      </c>
      <c r="AD64" s="145" t="n">
        <f aca="false">'MIDS DATA'!I68</f>
        <v>-0.48</v>
      </c>
      <c r="AE64" s="112" t="n">
        <f aca="false">E64*D64*AJ64*AC64</f>
        <v>-0</v>
      </c>
      <c r="AF64" s="112" t="n">
        <f aca="false">IF(D64=0,0,(E64*D64*AJ64))</f>
        <v>0</v>
      </c>
      <c r="AG64" s="123" t="n">
        <f aca="false">'MIDS DATA'!C68</f>
        <v>0.065888744743681</v>
      </c>
      <c r="AH64" s="124" t="n">
        <f aca="false">'MIDS DATA'!D68</f>
        <v>0.736135971687918</v>
      </c>
      <c r="AI64" s="123" t="n">
        <f aca="false">'MIDS DATA'!E68</f>
        <v>0.071430684664624</v>
      </c>
      <c r="AJ64" s="124" t="n">
        <f aca="false">'MIDS DATA'!F68</f>
        <v>0.717731422698781</v>
      </c>
      <c r="AK64" s="125" t="n">
        <f aca="false">'MIDS DATA'!B68</f>
        <v>1.4191102268</v>
      </c>
      <c r="AL64" s="165"/>
      <c r="AM64" s="165"/>
      <c r="AN64" s="165"/>
      <c r="AO64" s="128"/>
      <c r="AP64" s="166"/>
      <c r="AQ64" s="130"/>
      <c r="AR64" s="130"/>
      <c r="AS64" s="130"/>
      <c r="AT64" s="130"/>
      <c r="AU64" s="130"/>
      <c r="AV64" s="130"/>
      <c r="AW64" s="130"/>
      <c r="AX64" s="130"/>
    </row>
    <row r="65" customFormat="false" ht="15" hidden="false" customHeight="false" outlineLevel="0" collapsed="false">
      <c r="A65" s="88" t="e">
        <f aca="false">A64+1</f>
        <v>#REF!</v>
      </c>
      <c r="B65" s="102" t="n">
        <v>38292</v>
      </c>
      <c r="C65" s="147" t="n">
        <f aca="false">IF(B65&gt;=$I$2,IF(B65&lt;=$I$3,TRUE(),FALSE()),FALSE())</f>
        <v>0</v>
      </c>
      <c r="D65" s="148" t="n">
        <f aca="false">IF(C65=TRUE(),1,0)</f>
        <v>0</v>
      </c>
      <c r="E65" s="148" t="n">
        <f aca="false">B66-B65</f>
        <v>30</v>
      </c>
      <c r="F65" s="105" t="n">
        <v>3.06577178728792</v>
      </c>
      <c r="G65" s="150" t="n">
        <f aca="false">E65*D65*AH65*F65</f>
        <v>0</v>
      </c>
      <c r="H65" s="150" t="n">
        <f aca="false">IF(D65=0,0,(D65*E65*AH65))</f>
        <v>0</v>
      </c>
      <c r="I65" s="107" t="n">
        <f aca="false">POS!AB78</f>
        <v>3.06577178728792</v>
      </c>
      <c r="J65" s="137"/>
      <c r="K65" s="109"/>
      <c r="L65" s="153"/>
      <c r="M65" s="111"/>
      <c r="N65" s="112" t="n">
        <f aca="false">E65*D65*AJ65*M65</f>
        <v>0</v>
      </c>
      <c r="O65" s="112" t="n">
        <f aca="false">IF(D65=0,0,(E65*D65*AJ65))</f>
        <v>0</v>
      </c>
      <c r="P65" s="137"/>
      <c r="Q65" s="105" t="n">
        <f aca="false">R65+U65</f>
        <v>2.68</v>
      </c>
      <c r="R65" s="107" t="n">
        <f aca="false">'MIDS DATA'!K69</f>
        <v>2.68</v>
      </c>
      <c r="S65" s="114" t="n">
        <f aca="false">E65*D65*Q65*AJ65</f>
        <v>0</v>
      </c>
      <c r="T65" s="114" t="n">
        <f aca="false">IF(D65=0,0,(E65*D65*AJ65))</f>
        <v>0</v>
      </c>
      <c r="U65" s="115" t="n">
        <v>0</v>
      </c>
      <c r="V65" s="137"/>
      <c r="W65" s="162" t="n">
        <f aca="false">$M$3-X65</f>
        <v>1.42008333333333</v>
      </c>
      <c r="X65" s="118" t="n">
        <f aca="false">Y65/10000</f>
        <v>0.0364166666666667</v>
      </c>
      <c r="Y65" s="159" t="n">
        <f aca="false">((Y$67-Y$55)/12)+Y64</f>
        <v>364.166666666667</v>
      </c>
      <c r="Z65" s="112" t="n">
        <f aca="false">E65*D65*W66</f>
        <v>0</v>
      </c>
      <c r="AA65" s="112" t="n">
        <f aca="false">IF(D65=0,0,(E65*D65))</f>
        <v>0</v>
      </c>
      <c r="AB65" s="137"/>
      <c r="AC65" s="163" t="n">
        <v>-0.4</v>
      </c>
      <c r="AD65" s="156" t="n">
        <f aca="false">'MIDS DATA'!I69</f>
        <v>-0.4</v>
      </c>
      <c r="AE65" s="112" t="n">
        <f aca="false">E65*D65*AJ65*AC65</f>
        <v>-0</v>
      </c>
      <c r="AF65" s="112" t="n">
        <f aca="false">IF(D65=0,0,(E65*D65*AJ65))</f>
        <v>0</v>
      </c>
      <c r="AG65" s="123" t="n">
        <f aca="false">'MIDS DATA'!C69</f>
        <v>0.06596206432039</v>
      </c>
      <c r="AH65" s="124" t="n">
        <f aca="false">'MIDS DATA'!D69</f>
        <v>0.731846904418353</v>
      </c>
      <c r="AI65" s="123" t="n">
        <f aca="false">'MIDS DATA'!E69</f>
        <v>0.071473534934206</v>
      </c>
      <c r="AJ65" s="124" t="n">
        <f aca="false">'MIDS DATA'!F69</f>
        <v>0.713326762848478</v>
      </c>
      <c r="AK65" s="125" t="n">
        <f aca="false">'MIDS DATA'!B69</f>
        <v>1.418667069653</v>
      </c>
      <c r="AL65" s="165"/>
      <c r="AM65" s="165"/>
      <c r="AN65" s="165"/>
      <c r="AO65" s="128"/>
      <c r="AP65" s="166"/>
      <c r="AQ65" s="130"/>
      <c r="AR65" s="130"/>
      <c r="AS65" s="130"/>
      <c r="AT65" s="130"/>
      <c r="AU65" s="130"/>
      <c r="AV65" s="130"/>
      <c r="AW65" s="130"/>
      <c r="AX65" s="130"/>
    </row>
    <row r="66" customFormat="false" ht="15" hidden="false" customHeight="false" outlineLevel="0" collapsed="false">
      <c r="A66" s="88" t="e">
        <f aca="false">A65+1</f>
        <v>#REF!</v>
      </c>
      <c r="B66" s="146" t="n">
        <v>38322</v>
      </c>
      <c r="C66" s="147" t="n">
        <f aca="false">IF(B66&gt;=$I$2,IF(B66&lt;=$I$3,TRUE(),FALSE()),FALSE())</f>
        <v>0</v>
      </c>
      <c r="D66" s="148" t="n">
        <f aca="false">IF(C66=TRUE(),1,0)</f>
        <v>0</v>
      </c>
      <c r="E66" s="148" t="n">
        <f aca="false">B67-B66</f>
        <v>31</v>
      </c>
      <c r="F66" s="149" t="n">
        <v>3.23020106238941</v>
      </c>
      <c r="G66" s="150" t="n">
        <f aca="false">E66*D66*AH66*F66</f>
        <v>0</v>
      </c>
      <c r="H66" s="150" t="n">
        <f aca="false">IF(D66=0,0,(D66*E66*AH66))</f>
        <v>0</v>
      </c>
      <c r="I66" s="151" t="n">
        <f aca="false">POS!AB79</f>
        <v>3.23020106238941</v>
      </c>
      <c r="J66" s="137"/>
      <c r="K66" s="152"/>
      <c r="L66" s="153"/>
      <c r="M66" s="154"/>
      <c r="N66" s="112" t="n">
        <f aca="false">E66*D66*AJ66*M66</f>
        <v>0</v>
      </c>
      <c r="O66" s="112" t="n">
        <f aca="false">IF(D66=0,0,(E66*D66*AJ66))</f>
        <v>0</v>
      </c>
      <c r="P66" s="137"/>
      <c r="Q66" s="149" t="n">
        <f aca="false">R66+U66</f>
        <v>2.803</v>
      </c>
      <c r="R66" s="151" t="n">
        <f aca="false">'MIDS DATA'!K70</f>
        <v>2.803</v>
      </c>
      <c r="S66" s="157" t="n">
        <f aca="false">E66*D66*Q66*AJ66</f>
        <v>0</v>
      </c>
      <c r="T66" s="157" t="n">
        <f aca="false">IF(D66=0,0,(E66*D66*AJ66))</f>
        <v>0</v>
      </c>
      <c r="U66" s="158" t="n">
        <v>0</v>
      </c>
      <c r="V66" s="137"/>
      <c r="W66" s="117" t="n">
        <f aca="false">$M$3-X66</f>
        <v>1.41954166666667</v>
      </c>
      <c r="X66" s="118" t="n">
        <f aca="false">Y66/10000</f>
        <v>0.0369583333333334</v>
      </c>
      <c r="Y66" s="159" t="n">
        <f aca="false">((Y$67-Y$55)/12)+Y65</f>
        <v>369.583333333334</v>
      </c>
      <c r="Z66" s="112" t="n">
        <f aca="false">E66*D66*W67</f>
        <v>0</v>
      </c>
      <c r="AA66" s="112" t="n">
        <f aca="false">IF(D66=0,0,(E66*D66))</f>
        <v>0</v>
      </c>
      <c r="AB66" s="137"/>
      <c r="AC66" s="121" t="n">
        <v>-0.4</v>
      </c>
      <c r="AD66" s="122" t="n">
        <f aca="false">'MIDS DATA'!I70</f>
        <v>-0.4</v>
      </c>
      <c r="AE66" s="112" t="n">
        <f aca="false">E66*D66*AJ66*AC66</f>
        <v>-0</v>
      </c>
      <c r="AF66" s="112" t="n">
        <f aca="false">IF(D66=0,0,(E66*D66*AJ66))</f>
        <v>0</v>
      </c>
      <c r="AG66" s="123" t="n">
        <f aca="false">'MIDS DATA'!C70</f>
        <v>0.06603301875116</v>
      </c>
      <c r="AH66" s="124" t="n">
        <f aca="false">'MIDS DATA'!D70</f>
        <v>0.727711649803762</v>
      </c>
      <c r="AI66" s="123" t="n">
        <f aca="false">'MIDS DATA'!E70</f>
        <v>0.071515002937605</v>
      </c>
      <c r="AJ66" s="124" t="n">
        <f aca="false">'MIDS DATA'!F70</f>
        <v>0.709085189066414</v>
      </c>
      <c r="AK66" s="125" t="n">
        <f aca="false">'MIDS DATA'!B70</f>
        <v>1.418245115306</v>
      </c>
      <c r="AL66" s="165"/>
      <c r="AM66" s="165"/>
      <c r="AN66" s="165"/>
      <c r="AO66" s="128"/>
      <c r="AP66" s="166"/>
      <c r="AQ66" s="130"/>
      <c r="AR66" s="130"/>
      <c r="AS66" s="130"/>
      <c r="AT66" s="130"/>
      <c r="AU66" s="130"/>
      <c r="AV66" s="130"/>
      <c r="AW66" s="130"/>
      <c r="AX66" s="130"/>
    </row>
    <row r="67" customFormat="false" ht="15" hidden="false" customHeight="false" outlineLevel="0" collapsed="false">
      <c r="A67" s="88" t="e">
        <f aca="false">A66+1</f>
        <v>#REF!</v>
      </c>
      <c r="B67" s="146" t="n">
        <v>38353</v>
      </c>
      <c r="C67" s="147" t="n">
        <f aca="false">IF(B67&gt;=$I$2,IF(B67&lt;=$I$3,TRUE(),FALSE()),FALSE())</f>
        <v>0</v>
      </c>
      <c r="D67" s="148" t="n">
        <f aca="false">IF(C67=TRUE(),1,0)</f>
        <v>0</v>
      </c>
      <c r="E67" s="148" t="n">
        <f aca="false">B68-B67</f>
        <v>31</v>
      </c>
      <c r="F67" s="149" t="n">
        <v>3.28633701131308</v>
      </c>
      <c r="G67" s="150" t="n">
        <f aca="false">E67*D67*AH67*F67</f>
        <v>0</v>
      </c>
      <c r="H67" s="150" t="n">
        <f aca="false">IF(D67=0,0,(D67*E67*AH67))</f>
        <v>0</v>
      </c>
      <c r="I67" s="151" t="n">
        <f aca="false">POS!AB80</f>
        <v>3.28633701131308</v>
      </c>
      <c r="J67" s="137"/>
      <c r="K67" s="152"/>
      <c r="L67" s="153"/>
      <c r="M67" s="154"/>
      <c r="N67" s="112" t="n">
        <f aca="false">E67*D67*AJ67*M67</f>
        <v>0</v>
      </c>
      <c r="O67" s="112" t="n">
        <f aca="false">IF(D67=0,0,(E67*D67*AJ67))</f>
        <v>0</v>
      </c>
      <c r="P67" s="137"/>
      <c r="Q67" s="149" t="n">
        <f aca="false">R67+U67</f>
        <v>2.8455</v>
      </c>
      <c r="R67" s="151" t="n">
        <f aca="false">'MIDS DATA'!K71</f>
        <v>2.8455</v>
      </c>
      <c r="S67" s="157" t="n">
        <f aca="false">E67*D67*Q67*AJ67</f>
        <v>0</v>
      </c>
      <c r="T67" s="157" t="n">
        <f aca="false">IF(D67=0,0,(E67*D67*AJ67))</f>
        <v>0</v>
      </c>
      <c r="U67" s="158" t="n">
        <v>0</v>
      </c>
      <c r="V67" s="137"/>
      <c r="W67" s="117" t="n">
        <f aca="false">$M$3-X67</f>
        <v>1.419</v>
      </c>
      <c r="X67" s="118" t="n">
        <f aca="false">Y67/10000</f>
        <v>0.0375</v>
      </c>
      <c r="Y67" s="161" t="n">
        <v>375</v>
      </c>
      <c r="Z67" s="112" t="n">
        <f aca="false">E67*D67*W68</f>
        <v>0</v>
      </c>
      <c r="AA67" s="112" t="n">
        <f aca="false">IF(D67=0,0,(E67*D67))</f>
        <v>0</v>
      </c>
      <c r="AB67" s="137"/>
      <c r="AC67" s="121" t="n">
        <v>-0.4</v>
      </c>
      <c r="AD67" s="122" t="n">
        <f aca="false">'MIDS DATA'!I71</f>
        <v>-0.4</v>
      </c>
      <c r="AE67" s="112" t="n">
        <f aca="false">E67*D67*AJ67*AC67</f>
        <v>-0</v>
      </c>
      <c r="AF67" s="112" t="n">
        <f aca="false">IF(D67=0,0,(E67*D67*AJ67))</f>
        <v>0</v>
      </c>
      <c r="AG67" s="123" t="n">
        <f aca="false">'MIDS DATA'!C71</f>
        <v>0.066106338331374</v>
      </c>
      <c r="AH67" s="124" t="n">
        <f aca="false">'MIDS DATA'!D71</f>
        <v>0.723454532239503</v>
      </c>
      <c r="AI67" s="123" t="n">
        <f aca="false">'MIDS DATA'!E71</f>
        <v>0.071557853208382</v>
      </c>
      <c r="AJ67" s="124" t="n">
        <f aca="false">'MIDS DATA'!F71</f>
        <v>0.704723857722981</v>
      </c>
      <c r="AK67" s="125" t="n">
        <f aca="false">'MIDS DATA'!B71</f>
        <v>1.41781622646</v>
      </c>
      <c r="AL67" s="165"/>
      <c r="AM67" s="165"/>
      <c r="AN67" s="165"/>
      <c r="AO67" s="128"/>
      <c r="AP67" s="166"/>
      <c r="AQ67" s="130"/>
      <c r="AR67" s="130"/>
      <c r="AS67" s="130"/>
      <c r="AT67" s="130"/>
      <c r="AU67" s="130"/>
      <c r="AV67" s="130"/>
      <c r="AW67" s="130"/>
      <c r="AX67" s="130"/>
    </row>
    <row r="68" customFormat="false" ht="15" hidden="false" customHeight="false" outlineLevel="0" collapsed="false">
      <c r="A68" s="88" t="e">
        <f aca="false">A67+1</f>
        <v>#REF!</v>
      </c>
      <c r="B68" s="146" t="n">
        <v>38384</v>
      </c>
      <c r="C68" s="147" t="n">
        <f aca="false">IF(B68&gt;=$I$2,IF(B68&lt;=$I$3,TRUE(),FALSE()),FALSE())</f>
        <v>0</v>
      </c>
      <c r="D68" s="148" t="n">
        <f aca="false">IF(C68=TRUE(),1,0)</f>
        <v>0</v>
      </c>
      <c r="E68" s="148" t="n">
        <f aca="false">B69-B68</f>
        <v>28</v>
      </c>
      <c r="F68" s="149" t="n">
        <v>3.17408898112409</v>
      </c>
      <c r="G68" s="150" t="n">
        <f aca="false">E68*D68*AH68*F68</f>
        <v>0</v>
      </c>
      <c r="H68" s="150" t="n">
        <f aca="false">IF(D68=0,0,(D68*E68*AH68))</f>
        <v>0</v>
      </c>
      <c r="I68" s="151" t="n">
        <f aca="false">POS!AB81</f>
        <v>3.17408898112409</v>
      </c>
      <c r="J68" s="137"/>
      <c r="K68" s="152"/>
      <c r="L68" s="153"/>
      <c r="M68" s="154"/>
      <c r="N68" s="112" t="n">
        <f aca="false">E68*D68*AJ68*M68</f>
        <v>0</v>
      </c>
      <c r="O68" s="112" t="n">
        <f aca="false">IF(D68=0,0,(E68*D68*AJ68))</f>
        <v>0</v>
      </c>
      <c r="P68" s="137"/>
      <c r="Q68" s="149" t="n">
        <f aca="false">R68+U68</f>
        <v>2.763</v>
      </c>
      <c r="R68" s="151" t="n">
        <f aca="false">'MIDS DATA'!K72</f>
        <v>2.763</v>
      </c>
      <c r="S68" s="157" t="n">
        <f aca="false">E68*D68*Q68*AJ68</f>
        <v>0</v>
      </c>
      <c r="T68" s="157" t="n">
        <f aca="false">IF(D68=0,0,(E68*D68*AJ68))</f>
        <v>0</v>
      </c>
      <c r="U68" s="158" t="n">
        <v>0</v>
      </c>
      <c r="V68" s="137"/>
      <c r="W68" s="117" t="n">
        <f aca="false">$M$3-X68</f>
        <v>1.419</v>
      </c>
      <c r="X68" s="118" t="n">
        <f aca="false">Y68/10000</f>
        <v>0.0375</v>
      </c>
      <c r="Y68" s="159" t="n">
        <f aca="false">((Y$78-Y$67)/12)+Y67</f>
        <v>375</v>
      </c>
      <c r="Z68" s="112" t="n">
        <f aca="false">E68*D68*W69</f>
        <v>0</v>
      </c>
      <c r="AA68" s="112" t="n">
        <f aca="false">IF(D68=0,0,(E68*D68))</f>
        <v>0</v>
      </c>
      <c r="AB68" s="137"/>
      <c r="AC68" s="121" t="n">
        <v>-0.4</v>
      </c>
      <c r="AD68" s="122" t="n">
        <f aca="false">'MIDS DATA'!I72</f>
        <v>-0.4</v>
      </c>
      <c r="AE68" s="112" t="n">
        <f aca="false">E68*D68*AJ68*AC68</f>
        <v>-0</v>
      </c>
      <c r="AF68" s="112" t="n">
        <f aca="false">IF(D68=0,0,(E68*D68*AJ68))</f>
        <v>0</v>
      </c>
      <c r="AG68" s="123" t="n">
        <f aca="false">'MIDS DATA'!C72</f>
        <v>0.066150130638445</v>
      </c>
      <c r="AH68" s="124" t="n">
        <f aca="false">'MIDS DATA'!D72</f>
        <v>0.719317732761803</v>
      </c>
      <c r="AI68" s="123" t="n">
        <f aca="false">'MIDS DATA'!E72</f>
        <v>0.071599309943699</v>
      </c>
      <c r="AJ68" s="124" t="n">
        <f aca="false">'MIDS DATA'!F72</f>
        <v>0.700389206032045</v>
      </c>
      <c r="AK68" s="125" t="n">
        <f aca="false">'MIDS DATA'!B72</f>
        <v>1.417199163804</v>
      </c>
      <c r="AL68" s="165"/>
      <c r="AM68" s="165"/>
      <c r="AN68" s="165"/>
      <c r="AO68" s="128"/>
      <c r="AP68" s="166"/>
      <c r="AQ68" s="130"/>
      <c r="AR68" s="130"/>
      <c r="AS68" s="130"/>
      <c r="AT68" s="130"/>
      <c r="AU68" s="130"/>
      <c r="AV68" s="130"/>
      <c r="AW68" s="130"/>
      <c r="AX68" s="130"/>
    </row>
    <row r="69" customFormat="false" ht="15" hidden="false" customHeight="false" outlineLevel="0" collapsed="false">
      <c r="A69" s="88" t="e">
        <f aca="false">A68+1</f>
        <v>#REF!</v>
      </c>
      <c r="B69" s="131" t="n">
        <v>38412</v>
      </c>
      <c r="C69" s="147" t="n">
        <f aca="false">IF(B69&gt;=$I$2,IF(B69&lt;=$I$3,TRUE(),FALSE()),FALSE())</f>
        <v>0</v>
      </c>
      <c r="D69" s="148" t="n">
        <f aca="false">IF(C69=TRUE(),1,0)</f>
        <v>0</v>
      </c>
      <c r="E69" s="148" t="n">
        <f aca="false">B70-B69</f>
        <v>31</v>
      </c>
      <c r="F69" s="134" t="n">
        <v>3.03170280404962</v>
      </c>
      <c r="G69" s="150" t="n">
        <f aca="false">E69*D69*AH69*F69</f>
        <v>0</v>
      </c>
      <c r="H69" s="150" t="n">
        <f aca="false">IF(D69=0,0,(D69*E69*AH69))</f>
        <v>0</v>
      </c>
      <c r="I69" s="136" t="n">
        <f aca="false">POS!AB82</f>
        <v>3.03170280404962</v>
      </c>
      <c r="J69" s="137"/>
      <c r="K69" s="138"/>
      <c r="L69" s="153"/>
      <c r="M69" s="140"/>
      <c r="N69" s="112" t="n">
        <f aca="false">E69*D69*AJ69*M69</f>
        <v>0</v>
      </c>
      <c r="O69" s="112" t="n">
        <f aca="false">IF(D69=0,0,(E69*D69*AJ69))</f>
        <v>0</v>
      </c>
      <c r="P69" s="137"/>
      <c r="Q69" s="134" t="n">
        <f aca="false">R69+U69</f>
        <v>2.658</v>
      </c>
      <c r="R69" s="136" t="n">
        <f aca="false">'MIDS DATA'!K73</f>
        <v>2.658</v>
      </c>
      <c r="S69" s="141" t="n">
        <f aca="false">E69*D69*Q69*AJ69</f>
        <v>0</v>
      </c>
      <c r="T69" s="141" t="n">
        <f aca="false">IF(D69=0,0,(E69*D69*AJ69))</f>
        <v>0</v>
      </c>
      <c r="U69" s="142" t="n">
        <v>0</v>
      </c>
      <c r="V69" s="137"/>
      <c r="W69" s="143" t="n">
        <f aca="false">$M$3-X69</f>
        <v>1.419</v>
      </c>
      <c r="X69" s="118" t="n">
        <f aca="false">Y69/10000</f>
        <v>0.0375</v>
      </c>
      <c r="Y69" s="159" t="n">
        <f aca="false">((Y$78-Y$67)/12)+Y68</f>
        <v>375</v>
      </c>
      <c r="Z69" s="112" t="n">
        <f aca="false">E69*D69*W70</f>
        <v>0</v>
      </c>
      <c r="AA69" s="112" t="n">
        <f aca="false">IF(D69=0,0,(E69*D69))</f>
        <v>0</v>
      </c>
      <c r="AB69" s="137"/>
      <c r="AC69" s="144" t="n">
        <v>-0.4</v>
      </c>
      <c r="AD69" s="145" t="n">
        <f aca="false">'MIDS DATA'!I73</f>
        <v>-0.4</v>
      </c>
      <c r="AE69" s="112" t="n">
        <f aca="false">E69*D69*AJ69*AC69</f>
        <v>-0</v>
      </c>
      <c r="AF69" s="112" t="n">
        <f aca="false">IF(D69=0,0,(E69*D69*AJ69))</f>
        <v>0</v>
      </c>
      <c r="AG69" s="123" t="n">
        <f aca="false">'MIDS DATA'!C73</f>
        <v>0.066178774609411</v>
      </c>
      <c r="AH69" s="124" t="n">
        <f aca="false">'MIDS DATA'!D73</f>
        <v>0.715636019001773</v>
      </c>
      <c r="AI69" s="123" t="n">
        <f aca="false">'MIDS DATA'!E73</f>
        <v>0.071636062464612</v>
      </c>
      <c r="AJ69" s="124" t="n">
        <f aca="false">'MIDS DATA'!F73</f>
        <v>0.696495285056771</v>
      </c>
      <c r="AK69" s="125" t="n">
        <f aca="false">'MIDS DATA'!B73</f>
        <v>1.416570519765</v>
      </c>
      <c r="AL69" s="165"/>
      <c r="AM69" s="165"/>
      <c r="AN69" s="165"/>
      <c r="AO69" s="128"/>
      <c r="AP69" s="166"/>
      <c r="AQ69" s="130"/>
      <c r="AR69" s="130"/>
      <c r="AS69" s="130"/>
      <c r="AT69" s="130"/>
      <c r="AU69" s="130"/>
      <c r="AV69" s="130"/>
      <c r="AW69" s="130"/>
      <c r="AX69" s="130"/>
    </row>
    <row r="70" customFormat="false" ht="15" hidden="false" customHeight="false" outlineLevel="0" collapsed="false">
      <c r="A70" s="88" t="e">
        <f aca="false">A69+1</f>
        <v>#REF!</v>
      </c>
      <c r="B70" s="102" t="n">
        <v>38443</v>
      </c>
      <c r="C70" s="147" t="n">
        <f aca="false">IF(B70&gt;=$I$2,IF(B70&lt;=$I$3,TRUE(),FALSE()),FALSE())</f>
        <v>0</v>
      </c>
      <c r="D70" s="148" t="n">
        <f aca="false">IF(C70=TRUE(),1,0)</f>
        <v>0</v>
      </c>
      <c r="E70" s="148" t="n">
        <f aca="false">B71-B70</f>
        <v>30</v>
      </c>
      <c r="F70" s="105" t="n">
        <v>2.76718002468843</v>
      </c>
      <c r="G70" s="150" t="n">
        <f aca="false">E70*D70*AH70*F70</f>
        <v>0</v>
      </c>
      <c r="H70" s="150" t="n">
        <f aca="false">IF(D70=0,0,(D70*E70*AH70))</f>
        <v>0</v>
      </c>
      <c r="I70" s="107" t="n">
        <f aca="false">POS!AB83</f>
        <v>2.76718002468843</v>
      </c>
      <c r="J70" s="137"/>
      <c r="K70" s="109"/>
      <c r="L70" s="153"/>
      <c r="M70" s="111"/>
      <c r="N70" s="112" t="n">
        <f aca="false">E70*D70*AJ70*M70</f>
        <v>0</v>
      </c>
      <c r="O70" s="112" t="n">
        <f aca="false">IF(D70=0,0,(E70*D70*AJ70))</f>
        <v>0</v>
      </c>
      <c r="P70" s="137"/>
      <c r="Q70" s="149" t="n">
        <f aca="false">R70+U70</f>
        <v>2.562</v>
      </c>
      <c r="R70" s="107" t="n">
        <f aca="false">'MIDS DATA'!K74</f>
        <v>2.562</v>
      </c>
      <c r="S70" s="114" t="n">
        <f aca="false">E70*D70*Q70*AJ70</f>
        <v>0</v>
      </c>
      <c r="T70" s="114" t="n">
        <f aca="false">IF(D70=0,0,(E70*D70*AJ70))</f>
        <v>0</v>
      </c>
      <c r="U70" s="115" t="n">
        <v>0</v>
      </c>
      <c r="V70" s="137"/>
      <c r="W70" s="117" t="n">
        <f aca="false">$M$3-X70</f>
        <v>1.419</v>
      </c>
      <c r="X70" s="118" t="n">
        <f aca="false">Y70/10000</f>
        <v>0.0375</v>
      </c>
      <c r="Y70" s="159" t="n">
        <f aca="false">((Y$78-Y$67)/12)+Y69</f>
        <v>375</v>
      </c>
      <c r="Z70" s="112" t="n">
        <f aca="false">E70*D70*W71</f>
        <v>0</v>
      </c>
      <c r="AA70" s="112" t="n">
        <f aca="false">IF(D70=0,0,(E70*D70))</f>
        <v>0</v>
      </c>
      <c r="AB70" s="137"/>
      <c r="AC70" s="121" t="n">
        <v>-0.5</v>
      </c>
      <c r="AD70" s="156" t="n">
        <f aca="false">'MIDS DATA'!I74</f>
        <v>-0.5</v>
      </c>
      <c r="AE70" s="112" t="n">
        <f aca="false">E70*D70*AJ70*AC70</f>
        <v>-0</v>
      </c>
      <c r="AF70" s="112" t="n">
        <f aca="false">IF(D70=0,0,(E70*D70*AJ70))</f>
        <v>0</v>
      </c>
      <c r="AG70" s="123" t="n">
        <f aca="false">'MIDS DATA'!C74</f>
        <v>0.066210487577585</v>
      </c>
      <c r="AH70" s="124" t="n">
        <f aca="false">'MIDS DATA'!D74</f>
        <v>0.711578286047485</v>
      </c>
      <c r="AI70" s="123" t="n">
        <f aca="false">'MIDS DATA'!E74</f>
        <v>0.071676752756143</v>
      </c>
      <c r="AJ70" s="124" t="n">
        <f aca="false">'MIDS DATA'!F74</f>
        <v>0.692205015811678</v>
      </c>
      <c r="AK70" s="125" t="n">
        <f aca="false">'MIDS DATA'!B74</f>
        <v>1.41587288464</v>
      </c>
      <c r="AL70" s="165"/>
      <c r="AM70" s="165"/>
      <c r="AN70" s="165"/>
      <c r="AO70" s="128"/>
      <c r="AP70" s="166"/>
      <c r="AQ70" s="130"/>
      <c r="AR70" s="130"/>
      <c r="AS70" s="130"/>
      <c r="AT70" s="130"/>
      <c r="AU70" s="130"/>
      <c r="AV70" s="130"/>
      <c r="AW70" s="130"/>
      <c r="AX70" s="130"/>
    </row>
    <row r="71" customFormat="false" ht="15" hidden="false" customHeight="false" outlineLevel="0" collapsed="false">
      <c r="A71" s="88" t="e">
        <f aca="false">A70+1</f>
        <v>#REF!</v>
      </c>
      <c r="B71" s="146" t="n">
        <v>38473</v>
      </c>
      <c r="C71" s="147" t="n">
        <f aca="false">IF(B71&gt;=$I$2,IF(B71&lt;=$I$3,TRUE(),FALSE()),FALSE())</f>
        <v>0</v>
      </c>
      <c r="D71" s="148" t="n">
        <f aca="false">IF(C71=TRUE(),1,0)</f>
        <v>0</v>
      </c>
      <c r="E71" s="148" t="n">
        <f aca="false">B72-B71</f>
        <v>31</v>
      </c>
      <c r="F71" s="149" t="n">
        <v>2.73768907011637</v>
      </c>
      <c r="G71" s="150" t="n">
        <f aca="false">E71*D71*AH71*F71</f>
        <v>0</v>
      </c>
      <c r="H71" s="150" t="n">
        <f aca="false">IF(D71=0,0,(D71*E71*AH71))</f>
        <v>0</v>
      </c>
      <c r="I71" s="151" t="n">
        <f aca="false">POS!AB84</f>
        <v>2.73768907011637</v>
      </c>
      <c r="J71" s="137"/>
      <c r="K71" s="152"/>
      <c r="L71" s="153"/>
      <c r="M71" s="154"/>
      <c r="N71" s="112" t="n">
        <f aca="false">E71*D71*AJ71*M71</f>
        <v>0</v>
      </c>
      <c r="O71" s="112" t="n">
        <f aca="false">IF(D71=0,0,(E71*D71*AJ71))</f>
        <v>0</v>
      </c>
      <c r="P71" s="137"/>
      <c r="Q71" s="149" t="n">
        <f aca="false">R71+U71</f>
        <v>2.541</v>
      </c>
      <c r="R71" s="151" t="n">
        <f aca="false">'MIDS DATA'!K75</f>
        <v>2.541</v>
      </c>
      <c r="S71" s="157" t="n">
        <f aca="false">E71*D71*Q71*AJ71</f>
        <v>0</v>
      </c>
      <c r="T71" s="157" t="n">
        <f aca="false">IF(D71=0,0,(E71*D71*AJ71))</f>
        <v>0</v>
      </c>
      <c r="U71" s="158" t="n">
        <v>0</v>
      </c>
      <c r="V71" s="137"/>
      <c r="W71" s="117" t="n">
        <f aca="false">$M$3-X71</f>
        <v>1.419</v>
      </c>
      <c r="X71" s="118" t="n">
        <f aca="false">Y71/10000</f>
        <v>0.0375</v>
      </c>
      <c r="Y71" s="159" t="n">
        <f aca="false">((Y$78-Y$67)/12)+Y70</f>
        <v>375</v>
      </c>
      <c r="Z71" s="112" t="n">
        <f aca="false">E71*D71*W72</f>
        <v>0</v>
      </c>
      <c r="AA71" s="112" t="n">
        <f aca="false">IF(D71=0,0,(E71*D71))</f>
        <v>0</v>
      </c>
      <c r="AB71" s="137"/>
      <c r="AC71" s="121" t="n">
        <v>-0.5</v>
      </c>
      <c r="AD71" s="122" t="n">
        <f aca="false">'MIDS DATA'!I75</f>
        <v>-0.5</v>
      </c>
      <c r="AE71" s="112" t="n">
        <f aca="false">E71*D71*AJ71*AC71</f>
        <v>-0</v>
      </c>
      <c r="AF71" s="112" t="n">
        <f aca="false">IF(D71=0,0,(E71*D71*AJ71))</f>
        <v>0</v>
      </c>
      <c r="AG71" s="123" t="n">
        <f aca="false">'MIDS DATA'!C75</f>
        <v>0.066241177547101</v>
      </c>
      <c r="AH71" s="124" t="n">
        <f aca="false">'MIDS DATA'!D75</f>
        <v>0.707669846231601</v>
      </c>
      <c r="AI71" s="123" t="n">
        <f aca="false">'MIDS DATA'!E75</f>
        <v>0.071716130458146</v>
      </c>
      <c r="AJ71" s="124" t="n">
        <f aca="false">'MIDS DATA'!F75</f>
        <v>0.688073940334572</v>
      </c>
      <c r="AK71" s="125" t="n">
        <f aca="false">'MIDS DATA'!B75</f>
        <v>1.415196119334</v>
      </c>
      <c r="AL71" s="165"/>
      <c r="AM71" s="165"/>
      <c r="AN71" s="165"/>
      <c r="AO71" s="128"/>
      <c r="AP71" s="166"/>
      <c r="AQ71" s="130"/>
      <c r="AR71" s="130"/>
      <c r="AS71" s="130"/>
      <c r="AT71" s="130"/>
      <c r="AU71" s="130"/>
      <c r="AV71" s="130"/>
      <c r="AW71" s="130"/>
      <c r="AX71" s="130"/>
    </row>
    <row r="72" customFormat="false" ht="15" hidden="false" customHeight="false" outlineLevel="0" collapsed="false">
      <c r="A72" s="88" t="e">
        <f aca="false">A71+1</f>
        <v>#REF!</v>
      </c>
      <c r="B72" s="146" t="n">
        <v>38504</v>
      </c>
      <c r="C72" s="147" t="n">
        <f aca="false">IF(B72&gt;=$I$2,IF(B72&lt;=$I$3,TRUE(),FALSE()),FALSE())</f>
        <v>0</v>
      </c>
      <c r="D72" s="148" t="n">
        <f aca="false">IF(C72=TRUE(),1,0)</f>
        <v>0</v>
      </c>
      <c r="E72" s="148" t="n">
        <f aca="false">B73-B72</f>
        <v>30</v>
      </c>
      <c r="F72" s="149" t="n">
        <v>2.74571774709149</v>
      </c>
      <c r="G72" s="150" t="n">
        <f aca="false">E72*D72*AH72*F72</f>
        <v>0</v>
      </c>
      <c r="H72" s="150" t="n">
        <f aca="false">IF(D72=0,0,(D72*E72*AH72))</f>
        <v>0</v>
      </c>
      <c r="I72" s="151" t="n">
        <f aca="false">POS!AB85</f>
        <v>2.74571774709149</v>
      </c>
      <c r="J72" s="137"/>
      <c r="K72" s="152"/>
      <c r="L72" s="153"/>
      <c r="M72" s="154"/>
      <c r="N72" s="112" t="n">
        <f aca="false">E72*D72*AJ72*M72</f>
        <v>0</v>
      </c>
      <c r="O72" s="112" t="n">
        <f aca="false">IF(D72=0,0,(E72*D72*AJ72))</f>
        <v>0</v>
      </c>
      <c r="P72" s="137"/>
      <c r="Q72" s="149" t="n">
        <f aca="false">R72+U72</f>
        <v>2.548</v>
      </c>
      <c r="R72" s="151" t="n">
        <f aca="false">'MIDS DATA'!K76</f>
        <v>2.548</v>
      </c>
      <c r="S72" s="157" t="n">
        <f aca="false">E72*D72*Q72*AJ72</f>
        <v>0</v>
      </c>
      <c r="T72" s="157" t="n">
        <f aca="false">IF(D72=0,0,(E72*D72*AJ72))</f>
        <v>0</v>
      </c>
      <c r="U72" s="158" t="n">
        <v>0</v>
      </c>
      <c r="V72" s="137"/>
      <c r="W72" s="117" t="n">
        <f aca="false">$M$3-X72</f>
        <v>1.419</v>
      </c>
      <c r="X72" s="118" t="n">
        <f aca="false">Y72/10000</f>
        <v>0.0375</v>
      </c>
      <c r="Y72" s="159" t="n">
        <f aca="false">((Y$78-Y$67)/12)+Y71</f>
        <v>375</v>
      </c>
      <c r="Z72" s="112" t="n">
        <f aca="false">E72*D72*W73</f>
        <v>0</v>
      </c>
      <c r="AA72" s="112" t="n">
        <f aca="false">IF(D72=0,0,(E72*D72))</f>
        <v>0</v>
      </c>
      <c r="AB72" s="137"/>
      <c r="AC72" s="121" t="n">
        <v>-0.5</v>
      </c>
      <c r="AD72" s="122" t="n">
        <f aca="false">'MIDS DATA'!I76</f>
        <v>-0.5</v>
      </c>
      <c r="AE72" s="112" t="n">
        <f aca="false">E72*D72*AJ72*AC72</f>
        <v>-0</v>
      </c>
      <c r="AF72" s="112" t="n">
        <f aca="false">IF(D72=0,0,(E72*D72*AJ72))</f>
        <v>0</v>
      </c>
      <c r="AG72" s="123" t="n">
        <f aca="false">'MIDS DATA'!C76</f>
        <v>0.06627289051593</v>
      </c>
      <c r="AH72" s="124" t="n">
        <f aca="false">'MIDS DATA'!D76</f>
        <v>0.703650071073211</v>
      </c>
      <c r="AI72" s="123" t="n">
        <f aca="false">'MIDS DATA'!E76</f>
        <v>0.071756820750754</v>
      </c>
      <c r="AJ72" s="124" t="n">
        <f aca="false">'MIDS DATA'!F76</f>
        <v>0.683826577829061</v>
      </c>
      <c r="AK72" s="125" t="n">
        <f aca="false">'MIDS DATA'!B76</f>
        <v>1.41449510907</v>
      </c>
      <c r="AL72" s="165"/>
      <c r="AM72" s="165"/>
      <c r="AN72" s="165"/>
      <c r="AO72" s="128"/>
      <c r="AP72" s="166"/>
      <c r="AQ72" s="130"/>
      <c r="AR72" s="130"/>
      <c r="AS72" s="130"/>
      <c r="AT72" s="130"/>
      <c r="AU72" s="130"/>
      <c r="AV72" s="130"/>
      <c r="AW72" s="130"/>
      <c r="AX72" s="130"/>
    </row>
    <row r="73" customFormat="false" ht="15" hidden="false" customHeight="false" outlineLevel="0" collapsed="false">
      <c r="A73" s="88" t="e">
        <f aca="false">A72+1</f>
        <v>#REF!</v>
      </c>
      <c r="B73" s="146" t="n">
        <v>38534</v>
      </c>
      <c r="C73" s="147" t="n">
        <f aca="false">IF(B73&gt;=$I$2,IF(B73&lt;=$I$3,TRUE(),FALSE()),FALSE())</f>
        <v>0</v>
      </c>
      <c r="D73" s="148" t="n">
        <f aca="false">IF(C73=TRUE(),1,0)</f>
        <v>0</v>
      </c>
      <c r="E73" s="148" t="n">
        <f aca="false">B74-B73</f>
        <v>31</v>
      </c>
      <c r="F73" s="149" t="n">
        <v>2.75243795657097</v>
      </c>
      <c r="G73" s="150" t="n">
        <f aca="false">E73*D73*AH73*F73</f>
        <v>0</v>
      </c>
      <c r="H73" s="150" t="n">
        <f aca="false">IF(D73=0,0,(D73*E73*AH73))</f>
        <v>0</v>
      </c>
      <c r="I73" s="151" t="n">
        <f aca="false">POS!AB86</f>
        <v>2.75243795657097</v>
      </c>
      <c r="J73" s="137"/>
      <c r="K73" s="152"/>
      <c r="L73" s="153"/>
      <c r="M73" s="154"/>
      <c r="N73" s="112" t="n">
        <f aca="false">E73*D73*AJ73*M73</f>
        <v>0</v>
      </c>
      <c r="O73" s="112" t="n">
        <f aca="false">IF(D73=0,0,(E73*D73*AJ73))</f>
        <v>0</v>
      </c>
      <c r="P73" s="137"/>
      <c r="Q73" s="149" t="n">
        <f aca="false">R73+U73</f>
        <v>2.554</v>
      </c>
      <c r="R73" s="151" t="n">
        <f aca="false">'MIDS DATA'!K77</f>
        <v>2.554</v>
      </c>
      <c r="S73" s="157" t="n">
        <f aca="false">E73*D73*Q73*AJ73</f>
        <v>0</v>
      </c>
      <c r="T73" s="157" t="n">
        <f aca="false">IF(D73=0,0,(E73*D73*AJ73))</f>
        <v>0</v>
      </c>
      <c r="U73" s="158" t="n">
        <v>0</v>
      </c>
      <c r="V73" s="137"/>
      <c r="W73" s="117" t="n">
        <f aca="false">$M$3-X73</f>
        <v>1.419</v>
      </c>
      <c r="X73" s="118" t="n">
        <f aca="false">Y73/10000</f>
        <v>0.0375</v>
      </c>
      <c r="Y73" s="159" t="n">
        <f aca="false">((Y$78-Y$67)/12)+Y72</f>
        <v>375</v>
      </c>
      <c r="Z73" s="112" t="n">
        <f aca="false">E73*D73*W74</f>
        <v>0</v>
      </c>
      <c r="AA73" s="112" t="n">
        <f aca="false">IF(D73=0,0,(E73*D73))</f>
        <v>0</v>
      </c>
      <c r="AB73" s="137"/>
      <c r="AC73" s="121" t="n">
        <v>-0.5</v>
      </c>
      <c r="AD73" s="122" t="n">
        <f aca="false">'MIDS DATA'!I77</f>
        <v>-0.5</v>
      </c>
      <c r="AE73" s="112" t="n">
        <f aca="false">E73*D73*AJ73*AC73</f>
        <v>-0</v>
      </c>
      <c r="AF73" s="112" t="n">
        <f aca="false">IF(D73=0,0,(E73*D73*AJ73))</f>
        <v>0</v>
      </c>
      <c r="AG73" s="123" t="n">
        <f aca="false">'MIDS DATA'!C77</f>
        <v>0.066303580486081</v>
      </c>
      <c r="AH73" s="124" t="n">
        <f aca="false">'MIDS DATA'!D77</f>
        <v>0.699778237970137</v>
      </c>
      <c r="AI73" s="123" t="n">
        <f aca="false">'MIDS DATA'!E77</f>
        <v>0.071796198453798</v>
      </c>
      <c r="AJ73" s="124" t="n">
        <f aca="false">'MIDS DATA'!F77</f>
        <v>0.679736879199284</v>
      </c>
      <c r="AK73" s="125" t="n">
        <f aca="false">'MIDS DATA'!B77</f>
        <v>1.41381508311</v>
      </c>
      <c r="AL73" s="165"/>
      <c r="AM73" s="165"/>
      <c r="AN73" s="165"/>
      <c r="AO73" s="128"/>
      <c r="AP73" s="166"/>
      <c r="AQ73" s="130"/>
      <c r="AR73" s="130"/>
      <c r="AS73" s="130"/>
      <c r="AT73" s="130"/>
      <c r="AU73" s="130"/>
      <c r="AV73" s="130"/>
      <c r="AW73" s="130"/>
      <c r="AX73" s="130"/>
    </row>
    <row r="74" customFormat="false" ht="15" hidden="false" customHeight="false" outlineLevel="0" collapsed="false">
      <c r="A74" s="88" t="e">
        <f aca="false">A73+1</f>
        <v>#REF!</v>
      </c>
      <c r="B74" s="146" t="n">
        <v>38565</v>
      </c>
      <c r="C74" s="147" t="n">
        <f aca="false">IF(B74&gt;=$I$2,IF(B74&lt;=$I$3,TRUE(),FALSE()),FALSE())</f>
        <v>0</v>
      </c>
      <c r="D74" s="148" t="n">
        <f aca="false">IF(C74=TRUE(),1,0)</f>
        <v>0</v>
      </c>
      <c r="E74" s="148" t="n">
        <f aca="false">B75-B74</f>
        <v>31</v>
      </c>
      <c r="F74" s="149" t="n">
        <v>2.76178163301412</v>
      </c>
      <c r="G74" s="150" t="n">
        <f aca="false">E74*D74*AH74*F74</f>
        <v>0</v>
      </c>
      <c r="H74" s="150" t="n">
        <f aca="false">IF(D74=0,0,(D74*E74*AH74))</f>
        <v>0</v>
      </c>
      <c r="I74" s="151" t="n">
        <f aca="false">POS!AB87</f>
        <v>2.76178163301412</v>
      </c>
      <c r="J74" s="137"/>
      <c r="K74" s="152"/>
      <c r="L74" s="153"/>
      <c r="M74" s="154"/>
      <c r="N74" s="112" t="n">
        <f aca="false">E74*D74*AJ74*M74</f>
        <v>0</v>
      </c>
      <c r="O74" s="112" t="n">
        <f aca="false">IF(D74=0,0,(E74*D74*AJ74))</f>
        <v>0</v>
      </c>
      <c r="P74" s="137"/>
      <c r="Q74" s="149" t="n">
        <f aca="false">R74+U74</f>
        <v>2.562</v>
      </c>
      <c r="R74" s="151" t="n">
        <f aca="false">'MIDS DATA'!K78</f>
        <v>2.562</v>
      </c>
      <c r="S74" s="157" t="n">
        <f aca="false">E74*D74*Q74*AJ74</f>
        <v>0</v>
      </c>
      <c r="T74" s="157" t="n">
        <f aca="false">IF(D74=0,0,(E74*D74*AJ74))</f>
        <v>0</v>
      </c>
      <c r="U74" s="158" t="n">
        <v>0</v>
      </c>
      <c r="V74" s="137"/>
      <c r="W74" s="117" t="n">
        <f aca="false">$M$3-X74</f>
        <v>1.419</v>
      </c>
      <c r="X74" s="118" t="n">
        <f aca="false">Y74/10000</f>
        <v>0.0375</v>
      </c>
      <c r="Y74" s="159" t="n">
        <f aca="false">((Y$78-Y$67)/12)+Y73</f>
        <v>375</v>
      </c>
      <c r="Z74" s="112" t="n">
        <f aca="false">E74*D74*W75</f>
        <v>0</v>
      </c>
      <c r="AA74" s="112" t="n">
        <f aca="false">IF(D74=0,0,(E74*D74))</f>
        <v>0</v>
      </c>
      <c r="AB74" s="137"/>
      <c r="AC74" s="121" t="n">
        <v>-0.5</v>
      </c>
      <c r="AD74" s="122" t="n">
        <f aca="false">'MIDS DATA'!I78</f>
        <v>-0.5</v>
      </c>
      <c r="AE74" s="112" t="n">
        <f aca="false">E74*D74*AJ74*AC74</f>
        <v>-0</v>
      </c>
      <c r="AF74" s="112" t="n">
        <f aca="false">IF(D74=0,0,(E74*D74*AJ74))</f>
        <v>0</v>
      </c>
      <c r="AG74" s="123" t="n">
        <f aca="false">'MIDS DATA'!C78</f>
        <v>0.066335293455566</v>
      </c>
      <c r="AH74" s="124" t="n">
        <f aca="false">'MIDS DATA'!D78</f>
        <v>0.695796159047968</v>
      </c>
      <c r="AI74" s="123" t="n">
        <f aca="false">'MIDS DATA'!E78</f>
        <v>0.071836888747482</v>
      </c>
      <c r="AJ74" s="124" t="n">
        <f aca="false">'MIDS DATA'!F78</f>
        <v>0.675532122191219</v>
      </c>
      <c r="AK74" s="125" t="n">
        <f aca="false">'MIDS DATA'!B78</f>
        <v>1.413110709312</v>
      </c>
      <c r="AL74" s="165"/>
      <c r="AM74" s="165"/>
      <c r="AN74" s="165"/>
      <c r="AO74" s="128"/>
      <c r="AP74" s="166"/>
      <c r="AQ74" s="130"/>
      <c r="AR74" s="130"/>
      <c r="AS74" s="130"/>
      <c r="AT74" s="130"/>
      <c r="AU74" s="130"/>
      <c r="AV74" s="130"/>
      <c r="AW74" s="130"/>
      <c r="AX74" s="130"/>
    </row>
    <row r="75" customFormat="false" ht="15" hidden="false" customHeight="false" outlineLevel="0" collapsed="false">
      <c r="A75" s="88" t="e">
        <f aca="false">A74+1</f>
        <v>#REF!</v>
      </c>
      <c r="B75" s="146" t="n">
        <v>38596</v>
      </c>
      <c r="C75" s="147" t="n">
        <f aca="false">IF(B75&gt;=$I$2,IF(B75&lt;=$I$3,TRUE(),FALSE()),FALSE())</f>
        <v>0</v>
      </c>
      <c r="D75" s="148" t="n">
        <f aca="false">IF(C75=TRUE(),1,0)</f>
        <v>0</v>
      </c>
      <c r="E75" s="148" t="n">
        <f aca="false">B76-B75</f>
        <v>30</v>
      </c>
      <c r="F75" s="149" t="n">
        <v>2.76441777713373</v>
      </c>
      <c r="G75" s="150" t="n">
        <f aca="false">E75*D75*AH75*F75</f>
        <v>0</v>
      </c>
      <c r="H75" s="150" t="n">
        <f aca="false">IF(D75=0,0,(D75*E75*AH75))</f>
        <v>0</v>
      </c>
      <c r="I75" s="151" t="n">
        <f aca="false">POS!AB88</f>
        <v>2.76441777713373</v>
      </c>
      <c r="J75" s="137"/>
      <c r="K75" s="152"/>
      <c r="L75" s="153"/>
      <c r="M75" s="154"/>
      <c r="N75" s="112" t="n">
        <f aca="false">E75*D75*AJ75*M75</f>
        <v>0</v>
      </c>
      <c r="O75" s="112" t="n">
        <f aca="false">IF(D75=0,0,(E75*D75*AJ75))</f>
        <v>0</v>
      </c>
      <c r="P75" s="137"/>
      <c r="Q75" s="149" t="n">
        <f aca="false">R75+U75</f>
        <v>2.565</v>
      </c>
      <c r="R75" s="151" t="n">
        <f aca="false">'MIDS DATA'!K79</f>
        <v>2.565</v>
      </c>
      <c r="S75" s="157" t="n">
        <f aca="false">E75*D75*Q75*AJ75</f>
        <v>0</v>
      </c>
      <c r="T75" s="157" t="n">
        <f aca="false">IF(D75=0,0,(E75*D75*AJ75))</f>
        <v>0</v>
      </c>
      <c r="U75" s="158" t="n">
        <v>0</v>
      </c>
      <c r="V75" s="137"/>
      <c r="W75" s="117" t="n">
        <f aca="false">$M$3-X75</f>
        <v>1.419</v>
      </c>
      <c r="X75" s="118" t="n">
        <f aca="false">Y75/10000</f>
        <v>0.0375</v>
      </c>
      <c r="Y75" s="159" t="n">
        <f aca="false">((Y$78-Y$67)/12)+Y74</f>
        <v>375</v>
      </c>
      <c r="Z75" s="112" t="n">
        <f aca="false">E75*D75*W76</f>
        <v>0</v>
      </c>
      <c r="AA75" s="112" t="n">
        <f aca="false">IF(D75=0,0,(E75*D75))</f>
        <v>0</v>
      </c>
      <c r="AB75" s="137"/>
      <c r="AC75" s="121" t="n">
        <v>-0.5</v>
      </c>
      <c r="AD75" s="122" t="n">
        <f aca="false">'MIDS DATA'!I79</f>
        <v>-0.5</v>
      </c>
      <c r="AE75" s="112" t="n">
        <f aca="false">E75*D75*AJ75*AC75</f>
        <v>-0</v>
      </c>
      <c r="AF75" s="112" t="n">
        <f aca="false">IF(D75=0,0,(E75*D75*AJ75))</f>
        <v>0</v>
      </c>
      <c r="AG75" s="123" t="n">
        <f aca="false">'MIDS DATA'!C79</f>
        <v>0.066367006425383</v>
      </c>
      <c r="AH75" s="124" t="n">
        <f aca="false">'MIDS DATA'!D79</f>
        <v>0.691833137196211</v>
      </c>
      <c r="AI75" s="123" t="n">
        <f aca="false">'MIDS DATA'!E79</f>
        <v>0.071877579041714</v>
      </c>
      <c r="AJ75" s="124" t="n">
        <f aca="false">'MIDS DATA'!F79</f>
        <v>0.671348901824915</v>
      </c>
      <c r="AK75" s="125" t="n">
        <f aca="false">'MIDS DATA'!B79</f>
        <v>1.41240463064</v>
      </c>
      <c r="AL75" s="165"/>
      <c r="AM75" s="165"/>
      <c r="AN75" s="165"/>
      <c r="AO75" s="128"/>
      <c r="AP75" s="166"/>
      <c r="AQ75" s="130"/>
      <c r="AR75" s="130"/>
      <c r="AS75" s="130"/>
      <c r="AT75" s="130"/>
      <c r="AU75" s="130"/>
      <c r="AV75" s="130"/>
      <c r="AW75" s="130"/>
      <c r="AX75" s="130"/>
    </row>
    <row r="76" customFormat="false" ht="15" hidden="false" customHeight="false" outlineLevel="0" collapsed="false">
      <c r="A76" s="88" t="e">
        <f aca="false">A75+1</f>
        <v>#REF!</v>
      </c>
      <c r="B76" s="131" t="n">
        <v>38626</v>
      </c>
      <c r="C76" s="147" t="n">
        <f aca="false">IF(B76&gt;=$I$2,IF(B76&lt;=$I$3,TRUE(),FALSE()),FALSE())</f>
        <v>0</v>
      </c>
      <c r="D76" s="148" t="n">
        <f aca="false">IF(C76=TRUE(),1,0)</f>
        <v>0</v>
      </c>
      <c r="E76" s="148" t="n">
        <f aca="false">B77-B76</f>
        <v>31</v>
      </c>
      <c r="F76" s="134" t="n">
        <v>2.80723293166473</v>
      </c>
      <c r="G76" s="150" t="n">
        <f aca="false">E76*D76*AH76*F76</f>
        <v>0</v>
      </c>
      <c r="H76" s="150" t="n">
        <f aca="false">IF(D76=0,0,(D76*E76*AH76))</f>
        <v>0</v>
      </c>
      <c r="I76" s="136" t="n">
        <f aca="false">POS!AB89</f>
        <v>2.80723293166473</v>
      </c>
      <c r="J76" s="137"/>
      <c r="K76" s="138"/>
      <c r="L76" s="153"/>
      <c r="M76" s="140"/>
      <c r="N76" s="112" t="n">
        <f aca="false">E76*D76*AJ76*M76</f>
        <v>0</v>
      </c>
      <c r="O76" s="112" t="n">
        <f aca="false">IF(D76=0,0,(E76*D76*AJ76))</f>
        <v>0</v>
      </c>
      <c r="P76" s="137"/>
      <c r="Q76" s="134" t="n">
        <f aca="false">R76+U76</f>
        <v>2.598</v>
      </c>
      <c r="R76" s="136" t="n">
        <f aca="false">'MIDS DATA'!K80</f>
        <v>2.598</v>
      </c>
      <c r="S76" s="141" t="n">
        <f aca="false">E76*D76*Q76*AJ76</f>
        <v>0</v>
      </c>
      <c r="T76" s="141" t="n">
        <f aca="false">IF(D76=0,0,(E76*D76*AJ76))</f>
        <v>0</v>
      </c>
      <c r="U76" s="142" t="n">
        <v>0</v>
      </c>
      <c r="V76" s="137"/>
      <c r="W76" s="117" t="n">
        <f aca="false">$M$3-X76</f>
        <v>1.419</v>
      </c>
      <c r="X76" s="118" t="n">
        <f aca="false">Y76/10000</f>
        <v>0.0375</v>
      </c>
      <c r="Y76" s="159" t="n">
        <f aca="false">((Y$78-Y$67)/12)+Y75</f>
        <v>375</v>
      </c>
      <c r="Z76" s="112" t="n">
        <f aca="false">E76*D76*W77</f>
        <v>0</v>
      </c>
      <c r="AA76" s="112" t="n">
        <f aca="false">IF(D76=0,0,(E76*D76))</f>
        <v>0</v>
      </c>
      <c r="AB76" s="137"/>
      <c r="AC76" s="144" t="n">
        <v>-0.5</v>
      </c>
      <c r="AD76" s="145" t="n">
        <f aca="false">'MIDS DATA'!I80</f>
        <v>-0.5</v>
      </c>
      <c r="AE76" s="112" t="n">
        <f aca="false">E76*D76*AJ76*AC76</f>
        <v>-0</v>
      </c>
      <c r="AF76" s="112" t="n">
        <f aca="false">IF(D76=0,0,(E76*D76*AJ76))</f>
        <v>0</v>
      </c>
      <c r="AG76" s="123" t="n">
        <f aca="false">'MIDS DATA'!C80</f>
        <v>0.066397696396491</v>
      </c>
      <c r="AH76" s="124" t="n">
        <f aca="false">'MIDS DATA'!D80</f>
        <v>0.688016036237057</v>
      </c>
      <c r="AI76" s="123" t="n">
        <f aca="false">'MIDS DATA'!E80</f>
        <v>0.07191695674633</v>
      </c>
      <c r="AJ76" s="124" t="n">
        <f aca="false">'MIDS DATA'!F80</f>
        <v>0.66732105665525</v>
      </c>
      <c r="AK76" s="125" t="n">
        <f aca="false">'MIDS DATA'!B80</f>
        <v>1.41171970827</v>
      </c>
      <c r="AL76" s="165"/>
      <c r="AM76" s="165"/>
      <c r="AN76" s="165"/>
      <c r="AO76" s="128"/>
      <c r="AP76" s="166"/>
      <c r="AQ76" s="130"/>
      <c r="AR76" s="130"/>
      <c r="AS76" s="130"/>
      <c r="AT76" s="130"/>
      <c r="AU76" s="130"/>
      <c r="AV76" s="130"/>
      <c r="AW76" s="130"/>
      <c r="AX76" s="130"/>
    </row>
    <row r="77" customFormat="false" ht="15" hidden="false" customHeight="false" outlineLevel="0" collapsed="false">
      <c r="A77" s="88" t="e">
        <f aca="false">A76+1</f>
        <v>#REF!</v>
      </c>
      <c r="B77" s="102" t="n">
        <v>38657</v>
      </c>
      <c r="C77" s="147" t="n">
        <f aca="false">IF(B77&gt;=$I$2,IF(B77&lt;=$I$3,TRUE(),FALSE()),FALSE())</f>
        <v>0</v>
      </c>
      <c r="D77" s="148" t="n">
        <f aca="false">IF(C77=TRUE(),1,0)</f>
        <v>0</v>
      </c>
      <c r="E77" s="148" t="n">
        <f aca="false">B78-B77</f>
        <v>30</v>
      </c>
      <c r="F77" s="105" t="n">
        <v>3.09603358177173</v>
      </c>
      <c r="G77" s="150" t="n">
        <f aca="false">E77*D77*AH77*F77</f>
        <v>0</v>
      </c>
      <c r="H77" s="150" t="n">
        <f aca="false">IF(D77=0,0,(D77*E77*AH77))</f>
        <v>0</v>
      </c>
      <c r="I77" s="107" t="n">
        <f aca="false">POS!AB90</f>
        <v>3.09603358177173</v>
      </c>
      <c r="J77" s="137"/>
      <c r="K77" s="109"/>
      <c r="L77" s="153"/>
      <c r="M77" s="111"/>
      <c r="N77" s="112" t="n">
        <f aca="false">E77*D77*AJ77*M77</f>
        <v>0</v>
      </c>
      <c r="O77" s="112" t="n">
        <f aca="false">IF(D77=0,0,(E77*D77*AJ77))</f>
        <v>0</v>
      </c>
      <c r="P77" s="137"/>
      <c r="Q77" s="105" t="n">
        <f aca="false">R77+U77</f>
        <v>2.735</v>
      </c>
      <c r="R77" s="107" t="n">
        <f aca="false">'MIDS DATA'!K81</f>
        <v>2.735</v>
      </c>
      <c r="S77" s="114" t="n">
        <f aca="false">E77*D77*Q77*AJ77</f>
        <v>0</v>
      </c>
      <c r="T77" s="114" t="n">
        <f aca="false">IF(D77=0,0,(E77*D77*AJ77))</f>
        <v>0</v>
      </c>
      <c r="U77" s="115" t="n">
        <v>0</v>
      </c>
      <c r="V77" s="137"/>
      <c r="W77" s="117" t="n">
        <f aca="false">$M$3-X77</f>
        <v>1.419</v>
      </c>
      <c r="X77" s="118" t="n">
        <f aca="false">Y77/10000</f>
        <v>0.0375</v>
      </c>
      <c r="Y77" s="159" t="n">
        <f aca="false">((Y$78-Y$67)/12)+Y76</f>
        <v>375</v>
      </c>
      <c r="Z77" s="112" t="n">
        <f aca="false">E77*D77*W78</f>
        <v>0</v>
      </c>
      <c r="AA77" s="112" t="n">
        <f aca="false">IF(D77=0,0,(E77*D77))</f>
        <v>0</v>
      </c>
      <c r="AB77" s="137"/>
      <c r="AC77" s="163" t="n">
        <v>-0.42</v>
      </c>
      <c r="AD77" s="156" t="n">
        <f aca="false">'MIDS DATA'!I81</f>
        <v>-0.42</v>
      </c>
      <c r="AE77" s="112" t="n">
        <f aca="false">E77*D77*AJ77*AC77</f>
        <v>-0</v>
      </c>
      <c r="AF77" s="112" t="n">
        <f aca="false">IF(D77=0,0,(E77*D77*AJ77))</f>
        <v>0</v>
      </c>
      <c r="AG77" s="123" t="n">
        <f aca="false">'MIDS DATA'!C81</f>
        <v>0.066429409366963</v>
      </c>
      <c r="AH77" s="124" t="n">
        <f aca="false">'MIDS DATA'!D81</f>
        <v>0.684090317352158</v>
      </c>
      <c r="AI77" s="123" t="n">
        <f aca="false">'MIDS DATA'!E81</f>
        <v>0.071957647041637</v>
      </c>
      <c r="AJ77" s="124" t="n">
        <f aca="false">'MIDS DATA'!F81</f>
        <v>0.663179988134634</v>
      </c>
      <c r="AK77" s="125" t="n">
        <f aca="false">'MIDS DATA'!B81</f>
        <v>1.41101028365</v>
      </c>
      <c r="AN77" s="167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</row>
    <row r="78" customFormat="false" ht="15" hidden="false" customHeight="false" outlineLevel="0" collapsed="false">
      <c r="A78" s="88" t="e">
        <f aca="false">A77+1</f>
        <v>#REF!</v>
      </c>
      <c r="B78" s="146" t="n">
        <v>38687</v>
      </c>
      <c r="C78" s="147" t="n">
        <f aca="false">IF(B78&gt;=$I$2,IF(B78&lt;=$I$3,TRUE(),FALSE()),FALSE())</f>
        <v>0</v>
      </c>
      <c r="D78" s="148" t="n">
        <f aca="false">IF(C78=TRUE(),1,0)</f>
        <v>0</v>
      </c>
      <c r="E78" s="148" t="n">
        <f aca="false">B79-B78</f>
        <v>31</v>
      </c>
      <c r="F78" s="149" t="n">
        <v>3.2589410897016</v>
      </c>
      <c r="G78" s="150" t="n">
        <f aca="false">E78*D78*AH78*F78</f>
        <v>0</v>
      </c>
      <c r="H78" s="150" t="n">
        <f aca="false">IF(D78=0,0,(D78*E78*AH78))</f>
        <v>0</v>
      </c>
      <c r="I78" s="151" t="n">
        <f aca="false">POS!AB91</f>
        <v>3.2589410897016</v>
      </c>
      <c r="J78" s="137"/>
      <c r="K78" s="152"/>
      <c r="L78" s="153"/>
      <c r="M78" s="154"/>
      <c r="N78" s="112" t="n">
        <f aca="false">E78*D78*AJ78*M78</f>
        <v>0</v>
      </c>
      <c r="O78" s="112" t="n">
        <f aca="false">IF(D78=0,0,(E78*D78*AJ78))</f>
        <v>0</v>
      </c>
      <c r="P78" s="137"/>
      <c r="Q78" s="149" t="n">
        <f aca="false">R78+U78</f>
        <v>2.858</v>
      </c>
      <c r="R78" s="151" t="n">
        <f aca="false">'MIDS DATA'!K82</f>
        <v>2.858</v>
      </c>
      <c r="S78" s="157" t="n">
        <f aca="false">E78*D78*Q78*AJ78</f>
        <v>0</v>
      </c>
      <c r="T78" s="157" t="n">
        <f aca="false">IF(D78=0,0,(E78*D78*AJ78))</f>
        <v>0</v>
      </c>
      <c r="U78" s="158" t="n">
        <v>0</v>
      </c>
      <c r="V78" s="137"/>
      <c r="W78" s="117" t="n">
        <f aca="false">$M$3-X78</f>
        <v>1.419</v>
      </c>
      <c r="X78" s="118" t="n">
        <f aca="false">Y78/10000</f>
        <v>0.0375</v>
      </c>
      <c r="Y78" s="161" t="n">
        <v>375</v>
      </c>
      <c r="Z78" s="112" t="n">
        <f aca="false">E78*D78*W79</f>
        <v>0</v>
      </c>
      <c r="AA78" s="112" t="n">
        <f aca="false">IF(D78=0,0,(E78*D78))</f>
        <v>0</v>
      </c>
      <c r="AB78" s="137"/>
      <c r="AC78" s="121" t="n">
        <v>-0.42</v>
      </c>
      <c r="AD78" s="122" t="n">
        <f aca="false">'MIDS DATA'!I82</f>
        <v>-0.42</v>
      </c>
      <c r="AE78" s="112" t="n">
        <f aca="false">E78*D78*AJ78*AC78</f>
        <v>-0</v>
      </c>
      <c r="AF78" s="112" t="n">
        <f aca="false">IF(D78=0,0,(E78*D78*AJ78))</f>
        <v>0</v>
      </c>
      <c r="AG78" s="123" t="n">
        <f aca="false">'MIDS DATA'!C82</f>
        <v>0.066460099338706</v>
      </c>
      <c r="AH78" s="124" t="n">
        <f aca="false">'MIDS DATA'!D82</f>
        <v>0.680309190184947</v>
      </c>
      <c r="AI78" s="123" t="n">
        <f aca="false">'MIDS DATA'!E82</f>
        <v>0.071997024747294</v>
      </c>
      <c r="AJ78" s="124" t="n">
        <f aca="false">'MIDS DATA'!F82</f>
        <v>0.659192789717408</v>
      </c>
      <c r="AK78" s="125" t="n">
        <f aca="false">'MIDS DATA'!B82</f>
        <v>1.410322128932</v>
      </c>
      <c r="AN78" s="167"/>
      <c r="AO78" s="168"/>
      <c r="AP78" s="130"/>
      <c r="AQ78" s="130"/>
      <c r="AR78" s="130"/>
      <c r="AS78" s="130"/>
      <c r="AT78" s="130"/>
      <c r="AU78" s="130"/>
      <c r="AV78" s="130"/>
      <c r="AW78" s="130"/>
      <c r="AX78" s="130"/>
    </row>
    <row r="79" customFormat="false" ht="15" hidden="false" customHeight="false" outlineLevel="0" collapsed="false">
      <c r="A79" s="88" t="e">
        <f aca="false">A78+1</f>
        <v>#REF!</v>
      </c>
      <c r="B79" s="146" t="n">
        <v>38718</v>
      </c>
      <c r="C79" s="147" t="n">
        <f aca="false">IF(B79&gt;=$I$2,IF(B79&lt;=$I$3,TRUE(),FALSE()),FALSE())</f>
        <v>0</v>
      </c>
      <c r="D79" s="148" t="n">
        <f aca="false">IF(C79=TRUE(),1,0)</f>
        <v>0</v>
      </c>
      <c r="E79" s="148" t="n">
        <f aca="false">B80-B79</f>
        <v>31</v>
      </c>
      <c r="F79" s="149" t="n">
        <v>3.32075651845856</v>
      </c>
      <c r="G79" s="150" t="n">
        <f aca="false">E79*D79*AH79*F79</f>
        <v>0</v>
      </c>
      <c r="H79" s="150" t="n">
        <f aca="false">IF(D79=0,0,(D79*E79*AH79))</f>
        <v>0</v>
      </c>
      <c r="I79" s="151" t="n">
        <f aca="false">POS!AB92</f>
        <v>3.32075651845856</v>
      </c>
      <c r="J79" s="137"/>
      <c r="K79" s="152"/>
      <c r="L79" s="153"/>
      <c r="M79" s="154"/>
      <c r="N79" s="112" t="n">
        <f aca="false">E79*D79*AJ79*M79</f>
        <v>0</v>
      </c>
      <c r="O79" s="112" t="n">
        <f aca="false">IF(D79=0,0,(E79*D79*AJ79))</f>
        <v>0</v>
      </c>
      <c r="P79" s="137"/>
      <c r="Q79" s="149" t="n">
        <f aca="false">R79+U79</f>
        <v>2.9055</v>
      </c>
      <c r="R79" s="151" t="n">
        <f aca="false">'MIDS DATA'!K83</f>
        <v>2.9055</v>
      </c>
      <c r="S79" s="157" t="n">
        <f aca="false">E79*D79*Q79*AJ79</f>
        <v>0</v>
      </c>
      <c r="T79" s="157" t="n">
        <f aca="false">IF(D79=0,0,(E79*D79*AJ79))</f>
        <v>0</v>
      </c>
      <c r="U79" s="158" t="n">
        <v>0</v>
      </c>
      <c r="V79" s="137"/>
      <c r="W79" s="169"/>
      <c r="X79" s="118"/>
      <c r="Y79" s="88"/>
      <c r="Z79" s="112" t="n">
        <f aca="false">E79*D79*W80</f>
        <v>0</v>
      </c>
      <c r="AA79" s="112" t="n">
        <f aca="false">IF(D79=0,0,(E79*D79))</f>
        <v>0</v>
      </c>
      <c r="AB79" s="137"/>
      <c r="AC79" s="121" t="n">
        <v>-0.42</v>
      </c>
      <c r="AD79" s="122" t="n">
        <f aca="false">'MIDS DATA'!I83</f>
        <v>-0.42</v>
      </c>
      <c r="AE79" s="112" t="n">
        <f aca="false">E79*D79*AJ79*AC79</f>
        <v>-0</v>
      </c>
      <c r="AF79" s="112" t="n">
        <f aca="false">IF(D79=0,0,(E79*D79*AJ79))</f>
        <v>0</v>
      </c>
      <c r="AG79" s="123" t="n">
        <f aca="false">'MIDS DATA'!C83</f>
        <v>0.066491812309835</v>
      </c>
      <c r="AH79" s="124" t="n">
        <f aca="false">'MIDS DATA'!D83</f>
        <v>0.676420514337632</v>
      </c>
      <c r="AI79" s="123" t="n">
        <f aca="false">'MIDS DATA'!E83</f>
        <v>0.072037715043678</v>
      </c>
      <c r="AJ79" s="124" t="n">
        <f aca="false">'MIDS DATA'!F83</f>
        <v>0.655093572742286</v>
      </c>
      <c r="AK79" s="125" t="n">
        <f aca="false">'MIDS DATA'!B83</f>
        <v>1.409609370082</v>
      </c>
      <c r="AN79" s="167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</row>
    <row r="80" customFormat="false" ht="15" hidden="false" customHeight="false" outlineLevel="0" collapsed="false">
      <c r="A80" s="88" t="e">
        <f aca="false">A79+1</f>
        <v>#REF!</v>
      </c>
      <c r="B80" s="146" t="n">
        <v>38749</v>
      </c>
      <c r="C80" s="147" t="n">
        <f aca="false">IF(B80&gt;=$I$2,IF(B80&lt;=$I$3,TRUE(),FALSE()),FALSE())</f>
        <v>0</v>
      </c>
      <c r="D80" s="148" t="n">
        <f aca="false">IF(C80=TRUE(),1,0)</f>
        <v>0</v>
      </c>
      <c r="E80" s="148" t="n">
        <f aca="false">B81-B80</f>
        <v>28</v>
      </c>
      <c r="F80" s="149" t="n">
        <v>3.20890502102474</v>
      </c>
      <c r="G80" s="150" t="n">
        <f aca="false">E80*D80*AH80*F80</f>
        <v>0</v>
      </c>
      <c r="H80" s="150" t="n">
        <f aca="false">IF(D80=0,0,(D80*E80*AH80))</f>
        <v>0</v>
      </c>
      <c r="I80" s="151" t="n">
        <f aca="false">POS!AB93</f>
        <v>3.20890502102474</v>
      </c>
      <c r="J80" s="137"/>
      <c r="K80" s="152"/>
      <c r="L80" s="153"/>
      <c r="M80" s="154"/>
      <c r="N80" s="112" t="n">
        <f aca="false">E80*D80*AJ80*M80</f>
        <v>0</v>
      </c>
      <c r="O80" s="112" t="n">
        <f aca="false">IF(D80=0,0,(E80*D80*AJ80))</f>
        <v>0</v>
      </c>
      <c r="P80" s="137"/>
      <c r="Q80" s="149" t="n">
        <f aca="false">R80+U80</f>
        <v>2.823</v>
      </c>
      <c r="R80" s="151" t="n">
        <f aca="false">'MIDS DATA'!K84</f>
        <v>2.823</v>
      </c>
      <c r="S80" s="157" t="n">
        <f aca="false">E80*D80*Q80*AJ80</f>
        <v>0</v>
      </c>
      <c r="T80" s="157" t="n">
        <f aca="false">IF(D80=0,0,(E80*D80*AJ80))</f>
        <v>0</v>
      </c>
      <c r="U80" s="158" t="n">
        <v>0</v>
      </c>
      <c r="V80" s="137"/>
      <c r="W80" s="169"/>
      <c r="X80" s="118"/>
      <c r="Y80" s="88"/>
      <c r="Z80" s="112" t="n">
        <f aca="false">E80*D80*W81</f>
        <v>0</v>
      </c>
      <c r="AA80" s="112" t="n">
        <f aca="false">IF(D80=0,0,(E80*D80))</f>
        <v>0</v>
      </c>
      <c r="AB80" s="137"/>
      <c r="AC80" s="121" t="n">
        <v>-0.42</v>
      </c>
      <c r="AD80" s="122" t="n">
        <f aca="false">'MIDS DATA'!I84</f>
        <v>-0.42</v>
      </c>
      <c r="AE80" s="112" t="n">
        <f aca="false">E80*D80*AJ80*AC80</f>
        <v>-0</v>
      </c>
      <c r="AF80" s="112" t="n">
        <f aca="false">IF(D80=0,0,(E80*D80*AJ80))</f>
        <v>0</v>
      </c>
      <c r="AG80" s="123" t="n">
        <f aca="false">'MIDS DATA'!C84</f>
        <v>0.066523525281296</v>
      </c>
      <c r="AH80" s="124" t="n">
        <f aca="false">'MIDS DATA'!D84</f>
        <v>0.672550564243279</v>
      </c>
      <c r="AI80" s="123" t="n">
        <f aca="false">'MIDS DATA'!E84</f>
        <v>0.072078405340608</v>
      </c>
      <c r="AJ80" s="124" t="n">
        <f aca="false">'MIDS DATA'!F84</f>
        <v>0.651015509635457</v>
      </c>
      <c r="AK80" s="125" t="n">
        <f aca="false">'MIDS DATA'!B84</f>
        <v>1.408894921291</v>
      </c>
      <c r="AN80" s="167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</row>
    <row r="81" customFormat="false" ht="15" hidden="false" customHeight="false" outlineLevel="0" collapsed="false">
      <c r="A81" s="88" t="e">
        <f aca="false">A80+1</f>
        <v>#REF!</v>
      </c>
      <c r="B81" s="131" t="n">
        <v>38777</v>
      </c>
      <c r="C81" s="147" t="n">
        <f aca="false">IF(B81&gt;=$I$2,IF(B81&lt;=$I$3,TRUE(),FALSE()),FALSE())</f>
        <v>0</v>
      </c>
      <c r="D81" s="148" t="n">
        <f aca="false">IF(C81=TRUE(),1,0)</f>
        <v>0</v>
      </c>
      <c r="E81" s="148" t="n">
        <f aca="false">B82-B81</f>
        <v>31</v>
      </c>
      <c r="F81" s="134" t="n">
        <v>3.06728200008123</v>
      </c>
      <c r="G81" s="150" t="n">
        <f aca="false">E81*D81*AH81*F81</f>
        <v>0</v>
      </c>
      <c r="H81" s="150" t="n">
        <f aca="false">IF(D81=0,0,(D81*E81*AH81))</f>
        <v>0</v>
      </c>
      <c r="I81" s="136" t="n">
        <f aca="false">POS!AB94</f>
        <v>3.06728200008123</v>
      </c>
      <c r="J81" s="137"/>
      <c r="K81" s="138"/>
      <c r="L81" s="153"/>
      <c r="M81" s="140"/>
      <c r="N81" s="112" t="n">
        <f aca="false">E81*D81*AJ81*M81</f>
        <v>0</v>
      </c>
      <c r="O81" s="112" t="n">
        <f aca="false">IF(D81=0,0,(E81*D81*AJ81))</f>
        <v>0</v>
      </c>
      <c r="P81" s="137"/>
      <c r="Q81" s="134" t="n">
        <f aca="false">R81+U81</f>
        <v>2.718</v>
      </c>
      <c r="R81" s="136" t="n">
        <f aca="false">'MIDS DATA'!K85</f>
        <v>2.718</v>
      </c>
      <c r="S81" s="141" t="n">
        <f aca="false">E81*D81*Q81*AJ81</f>
        <v>0</v>
      </c>
      <c r="T81" s="141" t="n">
        <f aca="false">IF(D81=0,0,(E81*D81*AJ81))</f>
        <v>0</v>
      </c>
      <c r="U81" s="142" t="n">
        <v>0</v>
      </c>
      <c r="V81" s="137"/>
      <c r="W81" s="170"/>
      <c r="X81" s="118"/>
      <c r="Y81" s="88"/>
      <c r="Z81" s="112" t="n">
        <f aca="false">E81*D81*W82</f>
        <v>0</v>
      </c>
      <c r="AA81" s="112" t="n">
        <f aca="false">IF(D81=0,0,(E81*D81))</f>
        <v>0</v>
      </c>
      <c r="AB81" s="137"/>
      <c r="AC81" s="144" t="n">
        <v>-0.42</v>
      </c>
      <c r="AD81" s="145" t="n">
        <f aca="false">'MIDS DATA'!I85</f>
        <v>-0.42</v>
      </c>
      <c r="AE81" s="112" t="n">
        <f aca="false">E81*D81*AJ81*AC81</f>
        <v>-0</v>
      </c>
      <c r="AF81" s="112" t="n">
        <f aca="false">IF(D81=0,0,(E81*D81*AJ81))</f>
        <v>0</v>
      </c>
      <c r="AG81" s="123" t="n">
        <f aca="false">'MIDS DATA'!C85</f>
        <v>0.066552169255805</v>
      </c>
      <c r="AH81" s="124" t="n">
        <f aca="false">'MIDS DATA'!D85</f>
        <v>0.669071165011367</v>
      </c>
      <c r="AI81" s="123" t="n">
        <f aca="false">'MIDS DATA'!E85</f>
        <v>0.072115157867339</v>
      </c>
      <c r="AJ81" s="124" t="n">
        <f aca="false">'MIDS DATA'!F85</f>
        <v>0.647350215624184</v>
      </c>
      <c r="AK81" s="125" t="n">
        <f aca="false">'MIDS DATA'!B85</f>
        <v>1.408248162697</v>
      </c>
      <c r="AN81" s="167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</row>
    <row r="82" customFormat="false" ht="15" hidden="false" customHeight="false" outlineLevel="0" collapsed="false">
      <c r="A82" s="88" t="e">
        <f aca="false">A81+1</f>
        <v>#REF!</v>
      </c>
      <c r="B82" s="102" t="n">
        <v>38808</v>
      </c>
      <c r="C82" s="147" t="n">
        <f aca="false">IF(B82&gt;=$I$2,IF(B82&lt;=$I$3,TRUE(),FALSE()),FALSE())</f>
        <v>0</v>
      </c>
      <c r="D82" s="148" t="n">
        <f aca="false">IF(C82=TRUE(),1,0)</f>
        <v>0</v>
      </c>
      <c r="E82" s="148" t="n">
        <f aca="false">B83-B82</f>
        <v>30</v>
      </c>
      <c r="F82" s="149" t="n">
        <v>2.81757975749679</v>
      </c>
      <c r="G82" s="150" t="n">
        <f aca="false">E82*D82*AH82*F82</f>
        <v>0</v>
      </c>
      <c r="H82" s="150" t="n">
        <f aca="false">IF(D82=0,0,(D82*E82*AH82))</f>
        <v>0</v>
      </c>
      <c r="I82" s="107" t="n">
        <f aca="false">POS!AB95</f>
        <v>2.81757975749679</v>
      </c>
      <c r="J82" s="137"/>
      <c r="K82" s="152"/>
      <c r="L82" s="153"/>
      <c r="M82" s="154"/>
      <c r="N82" s="112" t="n">
        <f aca="false">E82*D82*AJ82*M82</f>
        <v>0</v>
      </c>
      <c r="O82" s="112" t="n">
        <f aca="false">IF(D82=0,0,(E82*D82*AJ82))</f>
        <v>0</v>
      </c>
      <c r="P82" s="137"/>
      <c r="Q82" s="149" t="n">
        <f aca="false">R82+U82</f>
        <v>2.622</v>
      </c>
      <c r="R82" s="107" t="n">
        <f aca="false">'MIDS DATA'!K86</f>
        <v>2.622</v>
      </c>
      <c r="S82" s="114" t="n">
        <f aca="false">E82*D82*Q82*AJ82</f>
        <v>0</v>
      </c>
      <c r="T82" s="114" t="n">
        <f aca="false">IF(D82=0,0,(E82*D82*AJ82))</f>
        <v>0</v>
      </c>
      <c r="U82" s="115" t="n">
        <v>0</v>
      </c>
      <c r="V82" s="137"/>
      <c r="W82" s="171"/>
      <c r="X82" s="118"/>
      <c r="Y82" s="88"/>
      <c r="Z82" s="112" t="n">
        <f aca="false">E82*D82*W83</f>
        <v>0</v>
      </c>
      <c r="AA82" s="112" t="n">
        <f aca="false">IF(D82=0,0,(E82*D82))</f>
        <v>0</v>
      </c>
      <c r="AB82" s="137"/>
      <c r="AC82" s="121" t="n">
        <v>-0.51</v>
      </c>
      <c r="AD82" s="156" t="n">
        <f aca="false">'MIDS DATA'!I86</f>
        <v>-0.51</v>
      </c>
      <c r="AE82" s="112" t="n">
        <f aca="false">E82*D82*AJ82*AC82</f>
        <v>-0</v>
      </c>
      <c r="AF82" s="112" t="n">
        <f aca="false">IF(D82=0,0,(E82*D82*AJ82))</f>
        <v>0</v>
      </c>
      <c r="AG82" s="123" t="n">
        <f aca="false">'MIDS DATA'!C86</f>
        <v>0.0665838822279</v>
      </c>
      <c r="AH82" s="124" t="n">
        <f aca="false">'MIDS DATA'!D86</f>
        <v>0.66523666959314</v>
      </c>
      <c r="AI82" s="123" t="n">
        <f aca="false">'MIDS DATA'!E86</f>
        <v>0.07215584816531</v>
      </c>
      <c r="AJ82" s="124" t="n">
        <f aca="false">'MIDS DATA'!F86</f>
        <v>0.643312199345705</v>
      </c>
      <c r="AK82" s="125" t="n">
        <f aca="false">'MIDS DATA'!B86</f>
        <v>1.407530505978</v>
      </c>
      <c r="AN82" s="167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</row>
    <row r="83" customFormat="false" ht="15" hidden="false" customHeight="false" outlineLevel="0" collapsed="false">
      <c r="A83" s="88" t="e">
        <f aca="false">A82+1</f>
        <v>#REF!</v>
      </c>
      <c r="B83" s="146" t="n">
        <v>38838</v>
      </c>
      <c r="C83" s="147" t="n">
        <f aca="false">IF(B83&gt;=$I$2,IF(B83&lt;=$I$3,TRUE(),FALSE()),FALSE())</f>
        <v>0</v>
      </c>
      <c r="D83" s="148" t="n">
        <f aca="false">IF(C83=TRUE(),1,0)</f>
        <v>0</v>
      </c>
      <c r="E83" s="148" t="n">
        <f aca="false">B84-B83</f>
        <v>31</v>
      </c>
      <c r="F83" s="149" t="n">
        <v>2.78818444512397</v>
      </c>
      <c r="G83" s="150" t="n">
        <f aca="false">E83*D83*AH83*F83</f>
        <v>0</v>
      </c>
      <c r="H83" s="150" t="n">
        <f aca="false">IF(D83=0,0,(D83*E83*AH83))</f>
        <v>0</v>
      </c>
      <c r="I83" s="151" t="n">
        <f aca="false">POS!AB96</f>
        <v>2.78818444512397</v>
      </c>
      <c r="J83" s="137"/>
      <c r="K83" s="152"/>
      <c r="L83" s="153"/>
      <c r="M83" s="154"/>
      <c r="N83" s="112" t="n">
        <f aca="false">E83*D83*AJ83*M83</f>
        <v>0</v>
      </c>
      <c r="O83" s="112" t="n">
        <f aca="false">IF(D83=0,0,(E83*D83*AJ83))</f>
        <v>0</v>
      </c>
      <c r="P83" s="137"/>
      <c r="Q83" s="149" t="n">
        <f aca="false">R83+U83</f>
        <v>2.601</v>
      </c>
      <c r="R83" s="151" t="n">
        <f aca="false">'MIDS DATA'!K87</f>
        <v>2.601</v>
      </c>
      <c r="S83" s="157" t="n">
        <f aca="false">E83*D83*Q83*AJ83</f>
        <v>0</v>
      </c>
      <c r="T83" s="157" t="n">
        <f aca="false">IF(D83=0,0,(E83*D83*AJ83))</f>
        <v>0</v>
      </c>
      <c r="U83" s="158" t="n">
        <v>0</v>
      </c>
      <c r="V83" s="137"/>
      <c r="W83" s="171"/>
      <c r="X83" s="118"/>
      <c r="Y83" s="88"/>
      <c r="Z83" s="112" t="n">
        <f aca="false">E83*D83*W84</f>
        <v>0</v>
      </c>
      <c r="AA83" s="112" t="n">
        <f aca="false">IF(D83=0,0,(E83*D83))</f>
        <v>0</v>
      </c>
      <c r="AB83" s="137"/>
      <c r="AC83" s="121" t="n">
        <v>-0.51</v>
      </c>
      <c r="AD83" s="122" t="n">
        <f aca="false">'MIDS DATA'!I87</f>
        <v>-0.51</v>
      </c>
      <c r="AE83" s="112" t="n">
        <f aca="false">E83*D83*AJ83*AC83</f>
        <v>-0</v>
      </c>
      <c r="AF83" s="112" t="n">
        <f aca="false">IF(D83=0,0,(E83*D83*AJ83))</f>
        <v>0</v>
      </c>
      <c r="AG83" s="123" t="n">
        <f aca="false">'MIDS DATA'!C87</f>
        <v>0.066614572201213</v>
      </c>
      <c r="AH83" s="124" t="n">
        <f aca="false">'MIDS DATA'!D87</f>
        <v>0.661543513071314</v>
      </c>
      <c r="AI83" s="123" t="n">
        <f aca="false">'MIDS DATA'!E87</f>
        <v>0.072195225873545</v>
      </c>
      <c r="AJ83" s="124" t="n">
        <f aca="false">'MIDS DATA'!F87</f>
        <v>0.639424369979902</v>
      </c>
      <c r="AK83" s="125" t="n">
        <f aca="false">'MIDS DATA'!B87</f>
        <v>1.406834398821</v>
      </c>
      <c r="AN83" s="167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</row>
    <row r="84" customFormat="false" ht="15" hidden="false" customHeight="false" outlineLevel="0" collapsed="false">
      <c r="A84" s="88" t="e">
        <f aca="false">A83+1</f>
        <v>#REF!</v>
      </c>
      <c r="B84" s="146" t="n">
        <v>38869</v>
      </c>
      <c r="C84" s="147" t="n">
        <f aca="false">IF(B84&gt;=$I$2,IF(B84&lt;=$I$3,TRUE(),FALSE()),FALSE())</f>
        <v>0</v>
      </c>
      <c r="D84" s="148" t="n">
        <f aca="false">IF(C84=TRUE(),1,0)</f>
        <v>0</v>
      </c>
      <c r="E84" s="148" t="n">
        <f aca="false">B85-B84</f>
        <v>30</v>
      </c>
      <c r="F84" s="149" t="n">
        <v>2.79608474900838</v>
      </c>
      <c r="G84" s="150" t="n">
        <f aca="false">E84*D84*AH84*F84</f>
        <v>0</v>
      </c>
      <c r="H84" s="150" t="n">
        <f aca="false">IF(D84=0,0,(D84*E84*AH84))</f>
        <v>0</v>
      </c>
      <c r="I84" s="151" t="n">
        <f aca="false">POS!AB97</f>
        <v>2.79608474900838</v>
      </c>
      <c r="J84" s="137"/>
      <c r="K84" s="152"/>
      <c r="L84" s="153"/>
      <c r="M84" s="154"/>
      <c r="N84" s="112" t="n">
        <f aca="false">E84*D84*AJ84*M84</f>
        <v>0</v>
      </c>
      <c r="O84" s="112" t="n">
        <f aca="false">IF(D84=0,0,(E84*D84*AJ84))</f>
        <v>0</v>
      </c>
      <c r="P84" s="137"/>
      <c r="Q84" s="149" t="n">
        <f aca="false">R84+U84</f>
        <v>2.608</v>
      </c>
      <c r="R84" s="151" t="n">
        <f aca="false">'MIDS DATA'!K88</f>
        <v>2.608</v>
      </c>
      <c r="S84" s="157" t="n">
        <f aca="false">E84*D84*Q84*AJ84</f>
        <v>0</v>
      </c>
      <c r="T84" s="157" t="n">
        <f aca="false">IF(D84=0,0,(E84*D84*AJ84))</f>
        <v>0</v>
      </c>
      <c r="U84" s="158" t="n">
        <v>0</v>
      </c>
      <c r="V84" s="137"/>
      <c r="W84" s="171"/>
      <c r="X84" s="118"/>
      <c r="Y84" s="88"/>
      <c r="Z84" s="112" t="n">
        <f aca="false">E84*D84*W85</f>
        <v>0</v>
      </c>
      <c r="AA84" s="112" t="n">
        <f aca="false">IF(D84=0,0,(E84*D84))</f>
        <v>0</v>
      </c>
      <c r="AB84" s="137"/>
      <c r="AC84" s="121" t="n">
        <v>-0.51</v>
      </c>
      <c r="AD84" s="122" t="n">
        <f aca="false">'MIDS DATA'!I88</f>
        <v>-0.51</v>
      </c>
      <c r="AE84" s="112" t="n">
        <f aca="false">E84*D84*AJ84*AC84</f>
        <v>-0</v>
      </c>
      <c r="AF84" s="112" t="n">
        <f aca="false">IF(D84=0,0,(E84*D84*AJ84))</f>
        <v>0</v>
      </c>
      <c r="AG84" s="123" t="n">
        <f aca="false">'MIDS DATA'!C88</f>
        <v>0.066646285173964</v>
      </c>
      <c r="AH84" s="124" t="n">
        <f aca="false">'MIDS DATA'!D88</f>
        <v>0.657745420187585</v>
      </c>
      <c r="AI84" s="123" t="n">
        <f aca="false">'MIDS DATA'!E88</f>
        <v>0.072235916172593</v>
      </c>
      <c r="AJ84" s="124" t="n">
        <f aca="false">'MIDS DATA'!F88</f>
        <v>0.635427463751508</v>
      </c>
      <c r="AK84" s="125" t="n">
        <f aca="false">'MIDS DATA'!B88</f>
        <v>1.406113437059</v>
      </c>
      <c r="AN84" s="167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</row>
    <row r="85" customFormat="false" ht="15" hidden="false" customHeight="false" outlineLevel="0" collapsed="false">
      <c r="A85" s="88" t="e">
        <f aca="false">A84+1</f>
        <v>#REF!</v>
      </c>
      <c r="B85" s="146" t="n">
        <v>38899</v>
      </c>
      <c r="C85" s="147" t="n">
        <f aca="false">IF(B85&gt;=$I$2,IF(B85&lt;=$I$3,TRUE(),FALSE()),FALSE())</f>
        <v>0</v>
      </c>
      <c r="D85" s="148" t="n">
        <f aca="false">IF(C85=TRUE(),1,0)</f>
        <v>0</v>
      </c>
      <c r="E85" s="148" t="n">
        <f aca="false">B86-B85</f>
        <v>31</v>
      </c>
      <c r="F85" s="149" t="n">
        <v>2.80268662961202</v>
      </c>
      <c r="G85" s="150" t="n">
        <f aca="false">E85*D85*AH85*F85</f>
        <v>0</v>
      </c>
      <c r="H85" s="150" t="n">
        <f aca="false">IF(D85=0,0,(D85*E85*AH85))</f>
        <v>0</v>
      </c>
      <c r="I85" s="151" t="n">
        <f aca="false">POS!AB98</f>
        <v>2.80268662961202</v>
      </c>
      <c r="J85" s="137"/>
      <c r="K85" s="152"/>
      <c r="L85" s="153"/>
      <c r="M85" s="154"/>
      <c r="N85" s="112" t="n">
        <f aca="false">E85*D85*AJ85*M85</f>
        <v>0</v>
      </c>
      <c r="O85" s="112" t="n">
        <f aca="false">IF(D85=0,0,(E85*D85*AJ85))</f>
        <v>0</v>
      </c>
      <c r="P85" s="137"/>
      <c r="Q85" s="149" t="n">
        <f aca="false">R85+U85</f>
        <v>2.614</v>
      </c>
      <c r="R85" s="151" t="n">
        <f aca="false">'MIDS DATA'!K89</f>
        <v>2.614</v>
      </c>
      <c r="S85" s="157" t="n">
        <f aca="false">E85*D85*Q85*AJ85</f>
        <v>0</v>
      </c>
      <c r="T85" s="157" t="n">
        <f aca="false">IF(D85=0,0,(E85*D85*AJ85))</f>
        <v>0</v>
      </c>
      <c r="U85" s="158" t="n">
        <v>0</v>
      </c>
      <c r="V85" s="137"/>
      <c r="W85" s="171"/>
      <c r="X85" s="118"/>
      <c r="Y85" s="88"/>
      <c r="Z85" s="112" t="n">
        <f aca="false">E85*D85*W86</f>
        <v>0</v>
      </c>
      <c r="AA85" s="112" t="n">
        <f aca="false">IF(D85=0,0,(E85*D85))</f>
        <v>0</v>
      </c>
      <c r="AB85" s="137"/>
      <c r="AC85" s="121" t="n">
        <v>-0.51</v>
      </c>
      <c r="AD85" s="122" t="n">
        <f aca="false">'MIDS DATA'!I89</f>
        <v>-0.51</v>
      </c>
      <c r="AE85" s="112" t="n">
        <f aca="false">E85*D85*AJ85*AC85</f>
        <v>-0</v>
      </c>
      <c r="AF85" s="112" t="n">
        <f aca="false">IF(D85=0,0,(E85*D85*AJ85))</f>
        <v>0</v>
      </c>
      <c r="AG85" s="123" t="n">
        <f aca="false">'MIDS DATA'!C89</f>
        <v>0.066676975147911</v>
      </c>
      <c r="AH85" s="124" t="n">
        <f aca="false">'MIDS DATA'!D89</f>
        <v>0.654087367227408</v>
      </c>
      <c r="AI85" s="123" t="n">
        <f aca="false">'MIDS DATA'!E89</f>
        <v>0.07227529388187</v>
      </c>
      <c r="AJ85" s="124" t="n">
        <f aca="false">'MIDS DATA'!F89</f>
        <v>0.631579273701531</v>
      </c>
      <c r="AK85" s="125" t="n">
        <f aca="false">'MIDS DATA'!B89</f>
        <v>1.405414137211</v>
      </c>
      <c r="AN85" s="167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</row>
    <row r="86" customFormat="false" ht="15" hidden="false" customHeight="false" outlineLevel="0" collapsed="false">
      <c r="A86" s="88" t="e">
        <f aca="false">A85+1</f>
        <v>#REF!</v>
      </c>
      <c r="B86" s="146" t="n">
        <v>38930</v>
      </c>
      <c r="C86" s="147" t="n">
        <f aca="false">IF(B86&gt;=$I$2,IF(B86&lt;=$I$3,TRUE(),FALSE()),FALSE())</f>
        <v>0</v>
      </c>
      <c r="D86" s="148" t="n">
        <f aca="false">IF(C86=TRUE(),1,0)</f>
        <v>0</v>
      </c>
      <c r="E86" s="148" t="n">
        <f aca="false">B87-B86</f>
        <v>31</v>
      </c>
      <c r="F86" s="149" t="n">
        <v>2.81189342685182</v>
      </c>
      <c r="G86" s="150" t="n">
        <f aca="false">E86*D86*AH86*F86</f>
        <v>0</v>
      </c>
      <c r="H86" s="150" t="n">
        <f aca="false">IF(D86=0,0,(D86*E86*AH86))</f>
        <v>0</v>
      </c>
      <c r="I86" s="151" t="n">
        <f aca="false">POS!AB99</f>
        <v>2.81189342685182</v>
      </c>
      <c r="J86" s="137"/>
      <c r="K86" s="152"/>
      <c r="L86" s="153"/>
      <c r="M86" s="154"/>
      <c r="N86" s="112" t="n">
        <f aca="false">E86*D86*AJ86*M86</f>
        <v>0</v>
      </c>
      <c r="O86" s="112" t="n">
        <f aca="false">IF(D86=0,0,(E86*D86*AJ86))</f>
        <v>0</v>
      </c>
      <c r="P86" s="137"/>
      <c r="Q86" s="149" t="n">
        <f aca="false">R86+U86</f>
        <v>2.622</v>
      </c>
      <c r="R86" s="151" t="n">
        <f aca="false">'MIDS DATA'!K90</f>
        <v>2.622</v>
      </c>
      <c r="S86" s="157" t="n">
        <f aca="false">E86*D86*Q86*AJ86</f>
        <v>0</v>
      </c>
      <c r="T86" s="157" t="n">
        <f aca="false">IF(D86=0,0,(E86*D86*AJ86))</f>
        <v>0</v>
      </c>
      <c r="U86" s="158" t="n">
        <v>0</v>
      </c>
      <c r="V86" s="137"/>
      <c r="W86" s="171"/>
      <c r="X86" s="118"/>
      <c r="Y86" s="88"/>
      <c r="Z86" s="112" t="n">
        <f aca="false">E86*D86*W87</f>
        <v>0</v>
      </c>
      <c r="AA86" s="112" t="n">
        <f aca="false">IF(D86=0,0,(E86*D86))</f>
        <v>0</v>
      </c>
      <c r="AB86" s="137"/>
      <c r="AC86" s="121" t="n">
        <v>-0.51</v>
      </c>
      <c r="AD86" s="122" t="n">
        <f aca="false">'MIDS DATA'!I90</f>
        <v>-0.51</v>
      </c>
      <c r="AE86" s="112" t="n">
        <f aca="false">E86*D86*AJ86*AC86</f>
        <v>-0</v>
      </c>
      <c r="AF86" s="112" t="n">
        <f aca="false">IF(D86=0,0,(E86*D86*AJ86))</f>
        <v>0</v>
      </c>
      <c r="AG86" s="123" t="n">
        <f aca="false">'MIDS DATA'!C90</f>
        <v>0.066708688121317</v>
      </c>
      <c r="AH86" s="124" t="n">
        <f aca="false">'MIDS DATA'!D90</f>
        <v>0.650325419349274</v>
      </c>
      <c r="AI86" s="123" t="n">
        <f aca="false">'MIDS DATA'!E90</f>
        <v>0.072315984182</v>
      </c>
      <c r="AJ86" s="124" t="n">
        <f aca="false">'MIDS DATA'!F90</f>
        <v>0.627623178801</v>
      </c>
      <c r="AK86" s="125" t="n">
        <f aca="false">'MIDS DATA'!B90</f>
        <v>1.404689882273</v>
      </c>
    </row>
    <row r="87" customFormat="false" ht="15" hidden="false" customHeight="false" outlineLevel="0" collapsed="false">
      <c r="A87" s="88" t="e">
        <f aca="false">A86+1</f>
        <v>#REF!</v>
      </c>
      <c r="B87" s="146" t="n">
        <v>38961</v>
      </c>
      <c r="C87" s="147" t="n">
        <f aca="false">IF(B87&gt;=$I$2,IF(B87&lt;=$I$3,TRUE(),FALSE()),FALSE())</f>
        <v>0</v>
      </c>
      <c r="D87" s="148" t="n">
        <f aca="false">IF(C87=TRUE(),1,0)</f>
        <v>0</v>
      </c>
      <c r="E87" s="148" t="n">
        <f aca="false">B88-B87</f>
        <v>30</v>
      </c>
      <c r="F87" s="149" t="n">
        <v>2.81443238257885</v>
      </c>
      <c r="G87" s="150" t="n">
        <f aca="false">E87*D87*AH87*F87</f>
        <v>0</v>
      </c>
      <c r="H87" s="150" t="n">
        <f aca="false">IF(D87=0,0,(D87*E87*AH87))</f>
        <v>0</v>
      </c>
      <c r="I87" s="151" t="n">
        <f aca="false">POS!AB100</f>
        <v>2.81443238257885</v>
      </c>
      <c r="J87" s="137"/>
      <c r="K87" s="152"/>
      <c r="L87" s="153"/>
      <c r="M87" s="154"/>
      <c r="N87" s="112" t="n">
        <f aca="false">E87*D87*AJ87*M87</f>
        <v>0</v>
      </c>
      <c r="O87" s="112" t="n">
        <f aca="false">IF(D87=0,0,(E87*D87*AJ87))</f>
        <v>0</v>
      </c>
      <c r="P87" s="137"/>
      <c r="Q87" s="149" t="n">
        <f aca="false">R87+U87</f>
        <v>2.625</v>
      </c>
      <c r="R87" s="151" t="n">
        <f aca="false">'MIDS DATA'!K91</f>
        <v>2.625</v>
      </c>
      <c r="S87" s="157" t="n">
        <f aca="false">E87*D87*Q87*AJ87</f>
        <v>0</v>
      </c>
      <c r="T87" s="157" t="n">
        <f aca="false">IF(D87=0,0,(E87*D87*AJ87))</f>
        <v>0</v>
      </c>
      <c r="U87" s="158" t="n">
        <v>0</v>
      </c>
      <c r="V87" s="137"/>
      <c r="W87" s="171"/>
      <c r="X87" s="118"/>
      <c r="Y87" s="88"/>
      <c r="Z87" s="112" t="n">
        <f aca="false">E87*D87*W88</f>
        <v>0</v>
      </c>
      <c r="AA87" s="112" t="n">
        <f aca="false">IF(D87=0,0,(E87*D87))</f>
        <v>0</v>
      </c>
      <c r="AB87" s="137"/>
      <c r="AC87" s="121" t="n">
        <v>-0.51</v>
      </c>
      <c r="AD87" s="122" t="n">
        <f aca="false">'MIDS DATA'!I91</f>
        <v>-0.51</v>
      </c>
      <c r="AE87" s="112" t="n">
        <f aca="false">E87*D87*AJ87*AC87</f>
        <v>-0</v>
      </c>
      <c r="AF87" s="112" t="n">
        <f aca="false">IF(D87=0,0,(E87*D87*AJ87))</f>
        <v>0</v>
      </c>
      <c r="AG87" s="123" t="n">
        <f aca="false">'MIDS DATA'!C91</f>
        <v>0.066740401095056</v>
      </c>
      <c r="AH87" s="124" t="n">
        <f aca="false">'MIDS DATA'!D91</f>
        <v>0.646581741781752</v>
      </c>
      <c r="AI87" s="123" t="n">
        <f aca="false">'MIDS DATA'!E91</f>
        <v>0.072356674482664</v>
      </c>
      <c r="AJ87" s="124" t="n">
        <f aca="false">'MIDS DATA'!F91</f>
        <v>0.623687709766822</v>
      </c>
      <c r="AK87" s="125" t="n">
        <f aca="false">'MIDS DATA'!B91</f>
        <v>1.403963958314</v>
      </c>
    </row>
    <row r="88" customFormat="false" ht="15" hidden="false" customHeight="false" outlineLevel="0" collapsed="false">
      <c r="A88" s="88" t="e">
        <f aca="false">A87+1</f>
        <v>#REF!</v>
      </c>
      <c r="B88" s="131" t="n">
        <v>38991</v>
      </c>
      <c r="C88" s="147" t="n">
        <f aca="false">IF(B88&gt;=$I$2,IF(B88&lt;=$I$3,TRUE(),FALSE()),FALSE())</f>
        <v>0</v>
      </c>
      <c r="D88" s="148" t="n">
        <f aca="false">IF(C88=TRUE(),1,0)</f>
        <v>0</v>
      </c>
      <c r="E88" s="148" t="n">
        <f aca="false">B89-B88</f>
        <v>31</v>
      </c>
      <c r="F88" s="134" t="n">
        <v>2.85691204076589</v>
      </c>
      <c r="G88" s="150" t="n">
        <f aca="false">E88*D88*AH88*F88</f>
        <v>0</v>
      </c>
      <c r="H88" s="150" t="n">
        <f aca="false">IF(D88=0,0,(D88*E88*AH88))</f>
        <v>0</v>
      </c>
      <c r="I88" s="136" t="n">
        <f aca="false">POS!AB101</f>
        <v>2.85691204076589</v>
      </c>
      <c r="J88" s="137"/>
      <c r="K88" s="138"/>
      <c r="L88" s="153"/>
      <c r="M88" s="140"/>
      <c r="N88" s="112" t="n">
        <f aca="false">E88*D88*AJ88*M88</f>
        <v>0</v>
      </c>
      <c r="O88" s="112" t="n">
        <f aca="false">IF(D88=0,0,(E88*D88*AJ88))</f>
        <v>0</v>
      </c>
      <c r="P88" s="137"/>
      <c r="Q88" s="134" t="n">
        <f aca="false">R88+U88</f>
        <v>2.658</v>
      </c>
      <c r="R88" s="136" t="n">
        <f aca="false">'MIDS DATA'!K92</f>
        <v>2.658</v>
      </c>
      <c r="S88" s="141" t="n">
        <f aca="false">E88*D88*Q88*AJ88</f>
        <v>0</v>
      </c>
      <c r="T88" s="141" t="n">
        <f aca="false">IF(D88=0,0,(E88*D88*AJ88))</f>
        <v>0</v>
      </c>
      <c r="U88" s="142" t="n">
        <v>0</v>
      </c>
      <c r="V88" s="137"/>
      <c r="W88" s="172"/>
      <c r="X88" s="118"/>
      <c r="Y88" s="88"/>
      <c r="Z88" s="112" t="n">
        <f aca="false">E88*D88*W89</f>
        <v>0</v>
      </c>
      <c r="AA88" s="112" t="n">
        <f aca="false">IF(D88=0,0,(E88*D88))</f>
        <v>0</v>
      </c>
      <c r="AB88" s="137"/>
      <c r="AC88" s="144" t="n">
        <v>-0.51</v>
      </c>
      <c r="AD88" s="145" t="n">
        <f aca="false">'MIDS DATA'!I92</f>
        <v>-0.51</v>
      </c>
      <c r="AE88" s="112" t="n">
        <f aca="false">E88*D88*AJ88*AC88</f>
        <v>-0</v>
      </c>
      <c r="AF88" s="112" t="n">
        <f aca="false">IF(D88=0,0,(E88*D88*AJ88))</f>
        <v>0</v>
      </c>
      <c r="AG88" s="123" t="n">
        <f aca="false">'MIDS DATA'!C92</f>
        <v>0.06677109106996</v>
      </c>
      <c r="AH88" s="124" t="n">
        <f aca="false">'MIDS DATA'!D92</f>
        <v>0.642976161394472</v>
      </c>
      <c r="AI88" s="123" t="n">
        <f aca="false">'MIDS DATA'!E92</f>
        <v>0.072396052193512</v>
      </c>
      <c r="AJ88" s="124" t="n">
        <f aca="false">'MIDS DATA'!F92</f>
        <v>0.619898757440961</v>
      </c>
      <c r="AK88" s="125" t="n">
        <f aca="false">'MIDS DATA'!B92</f>
        <v>1.403259865029</v>
      </c>
    </row>
    <row r="89" customFormat="false" ht="15" hidden="false" customHeight="false" outlineLevel="0" collapsed="false">
      <c r="A89" s="88" t="e">
        <f aca="false">A88+1</f>
        <v>#REF!</v>
      </c>
      <c r="B89" s="102" t="n">
        <v>39022</v>
      </c>
      <c r="C89" s="147" t="n">
        <f aca="false">IF(B89&gt;=$I$2,IF(B89&lt;=$I$3,TRUE(),FALSE()),FALSE())</f>
        <v>0</v>
      </c>
      <c r="D89" s="148" t="n">
        <f aca="false">IF(C89=TRUE(),1,0)</f>
        <v>0</v>
      </c>
      <c r="E89" s="148" t="n">
        <f aca="false">B90-B89</f>
        <v>30</v>
      </c>
      <c r="F89" s="105" t="n">
        <v>3.13060133122933</v>
      </c>
      <c r="G89" s="150" t="n">
        <f aca="false">E89*D89*AH89*F89</f>
        <v>0</v>
      </c>
      <c r="H89" s="150" t="n">
        <f aca="false">IF(D89=0,0,(D89*E89*AH89))</f>
        <v>0</v>
      </c>
      <c r="I89" s="107" t="n">
        <f aca="false">POS!AB102</f>
        <v>3.13060133122933</v>
      </c>
      <c r="J89" s="137"/>
      <c r="K89" s="109"/>
      <c r="L89" s="153"/>
      <c r="M89" s="111"/>
      <c r="N89" s="112" t="n">
        <f aca="false">E89*D89*AJ89*M89</f>
        <v>0</v>
      </c>
      <c r="O89" s="112" t="n">
        <f aca="false">IF(D89=0,0,(E89*D89*AJ89))</f>
        <v>0</v>
      </c>
      <c r="P89" s="137"/>
      <c r="Q89" s="105" t="n">
        <f aca="false">R89+U89</f>
        <v>2.795</v>
      </c>
      <c r="R89" s="107" t="n">
        <f aca="false">'MIDS DATA'!K93</f>
        <v>2.795</v>
      </c>
      <c r="S89" s="114" t="n">
        <f aca="false">E89*D89*Q89*AJ89</f>
        <v>0</v>
      </c>
      <c r="T89" s="114" t="n">
        <f aca="false">IF(D89=0,0,(E89*D89*AJ89))</f>
        <v>0</v>
      </c>
      <c r="U89" s="115" t="n">
        <v>0</v>
      </c>
      <c r="V89" s="137"/>
      <c r="W89" s="173"/>
      <c r="X89" s="118"/>
      <c r="Y89" s="88"/>
      <c r="Z89" s="112" t="n">
        <f aca="false">E89*D89*W90</f>
        <v>0</v>
      </c>
      <c r="AA89" s="112" t="n">
        <f aca="false">IF(D89=0,0,(E89*D89))</f>
        <v>0</v>
      </c>
      <c r="AB89" s="137"/>
      <c r="AC89" s="163" t="n">
        <v>-0.44</v>
      </c>
      <c r="AD89" s="156" t="n">
        <f aca="false">'MIDS DATA'!I93</f>
        <v>-0.44</v>
      </c>
      <c r="AE89" s="112" t="n">
        <f aca="false">E89*D89*AJ89*AC89</f>
        <v>-0</v>
      </c>
      <c r="AF89" s="112" t="n">
        <f aca="false">IF(D89=0,0,(E89*D89*AJ89))</f>
        <v>0</v>
      </c>
      <c r="AG89" s="123" t="n">
        <f aca="false">'MIDS DATA'!C93</f>
        <v>0.066802804044355</v>
      </c>
      <c r="AH89" s="124" t="n">
        <f aca="false">'MIDS DATA'!D93</f>
        <v>0.639268241794008</v>
      </c>
      <c r="AI89" s="123" t="n">
        <f aca="false">'MIDS DATA'!E93</f>
        <v>0.072436742495258</v>
      </c>
      <c r="AJ89" s="124" t="n">
        <f aca="false">'MIDS DATA'!F93</f>
        <v>0.616003650176819</v>
      </c>
      <c r="AK89" s="125" t="n">
        <f aca="false">'MIDS DATA'!B93</f>
        <v>1.402530665869</v>
      </c>
    </row>
    <row r="90" customFormat="false" ht="15" hidden="false" customHeight="false" outlineLevel="0" collapsed="false">
      <c r="A90" s="88" t="e">
        <f aca="false">A89+1</f>
        <v>#REF!</v>
      </c>
      <c r="B90" s="146" t="n">
        <v>39052</v>
      </c>
      <c r="C90" s="147" t="n">
        <f aca="false">IF(B90&gt;=$I$2,IF(B90&lt;=$I$3,TRUE(),FALSE()),FALSE())</f>
        <v>0</v>
      </c>
      <c r="D90" s="148" t="n">
        <f aca="false">IF(C90=TRUE(),1,0)</f>
        <v>0</v>
      </c>
      <c r="E90" s="148" t="n">
        <f aca="false">B91-B90</f>
        <v>31</v>
      </c>
      <c r="F90" s="149" t="n">
        <v>3.2924493174376</v>
      </c>
      <c r="G90" s="150" t="n">
        <f aca="false">E90*D90*AH90*F90</f>
        <v>0</v>
      </c>
      <c r="H90" s="150" t="n">
        <f aca="false">IF(D90=0,0,(D90*E90*AH90))</f>
        <v>0</v>
      </c>
      <c r="I90" s="151" t="n">
        <f aca="false">POS!AB103</f>
        <v>3.2924493174376</v>
      </c>
      <c r="J90" s="137"/>
      <c r="K90" s="152"/>
      <c r="L90" s="153"/>
      <c r="M90" s="154"/>
      <c r="N90" s="112" t="n">
        <f aca="false">E90*D90*AJ90*M90</f>
        <v>0</v>
      </c>
      <c r="O90" s="112" t="n">
        <f aca="false">IF(D90=0,0,(E90*D90*AJ90))</f>
        <v>0</v>
      </c>
      <c r="P90" s="137"/>
      <c r="Q90" s="149" t="n">
        <f aca="false">R90+U90</f>
        <v>2.918</v>
      </c>
      <c r="R90" s="151" t="n">
        <f aca="false">'MIDS DATA'!K94</f>
        <v>2.918</v>
      </c>
      <c r="S90" s="157" t="n">
        <f aca="false">E90*D90*Q90*AJ90</f>
        <v>0</v>
      </c>
      <c r="T90" s="157" t="n">
        <f aca="false">IF(D90=0,0,(E90*D90*AJ90))</f>
        <v>0</v>
      </c>
      <c r="U90" s="158" t="n">
        <v>0</v>
      </c>
      <c r="V90" s="137"/>
      <c r="W90" s="169"/>
      <c r="X90" s="118"/>
      <c r="Y90" s="88"/>
      <c r="Z90" s="112" t="n">
        <f aca="false">E90*D90*W91</f>
        <v>0</v>
      </c>
      <c r="AA90" s="112" t="n">
        <f aca="false">IF(D90=0,0,(E90*D90))</f>
        <v>0</v>
      </c>
      <c r="AB90" s="137"/>
      <c r="AC90" s="121" t="n">
        <v>-0.44</v>
      </c>
      <c r="AD90" s="122" t="n">
        <f aca="false">'MIDS DATA'!I94</f>
        <v>-0.44</v>
      </c>
      <c r="AE90" s="112" t="n">
        <f aca="false">E90*D90*AJ90*AC90</f>
        <v>-0</v>
      </c>
      <c r="AF90" s="112" t="n">
        <f aca="false">IF(D90=0,0,(E90*D90*AJ90))</f>
        <v>0</v>
      </c>
      <c r="AG90" s="123" t="n">
        <f aca="false">'MIDS DATA'!C94</f>
        <v>0.066833494019893</v>
      </c>
      <c r="AH90" s="124" t="n">
        <f aca="false">'MIDS DATA'!D94</f>
        <v>0.635697142074856</v>
      </c>
      <c r="AI90" s="123" t="n">
        <f aca="false">'MIDS DATA'!E94</f>
        <v>0.072476120207147</v>
      </c>
      <c r="AJ90" s="124" t="n">
        <f aca="false">'MIDS DATA'!F94</f>
        <v>0.612253613659742</v>
      </c>
      <c r="AK90" s="125" t="n">
        <f aca="false">'MIDS DATA'!B94</f>
        <v>1.401823408821</v>
      </c>
    </row>
    <row r="91" customFormat="false" ht="15" hidden="false" customHeight="false" outlineLevel="0" collapsed="false">
      <c r="A91" s="88" t="e">
        <f aca="false">A90+1</f>
        <v>#REF!</v>
      </c>
      <c r="B91" s="146" t="n">
        <v>39083</v>
      </c>
      <c r="C91" s="147" t="n">
        <f aca="false">IF(B91&gt;=$I$2,IF(B91&lt;=$I$3,TRUE(),FALSE()),FALSE())</f>
        <v>0</v>
      </c>
      <c r="D91" s="148" t="n">
        <f aca="false">IF(C91=TRUE(),1,0)</f>
        <v>0</v>
      </c>
      <c r="E91" s="148" t="n">
        <f aca="false">B92-B91</f>
        <v>31</v>
      </c>
      <c r="F91" s="149" t="n">
        <v>3.36044782451943</v>
      </c>
      <c r="G91" s="150" t="n">
        <f aca="false">E91*D91*AH91*F91</f>
        <v>0</v>
      </c>
      <c r="H91" s="150" t="n">
        <f aca="false">IF(D91=0,0,(D91*E91*AH91))</f>
        <v>0</v>
      </c>
      <c r="I91" s="151" t="n">
        <f aca="false">POS!AB104</f>
        <v>3.36044782451943</v>
      </c>
      <c r="J91" s="137"/>
      <c r="K91" s="152"/>
      <c r="L91" s="153"/>
      <c r="M91" s="154"/>
      <c r="N91" s="112" t="n">
        <f aca="false">E91*D91*AJ91*M91</f>
        <v>0</v>
      </c>
      <c r="O91" s="112" t="n">
        <f aca="false">IF(D91=0,0,(E91*D91*AJ91))</f>
        <v>0</v>
      </c>
      <c r="P91" s="137"/>
      <c r="Q91" s="149" t="n">
        <f aca="false">R91+U91</f>
        <v>2.9705</v>
      </c>
      <c r="R91" s="151" t="n">
        <f aca="false">'MIDS DATA'!K95</f>
        <v>2.9705</v>
      </c>
      <c r="S91" s="157" t="n">
        <f aca="false">E91*D91*Q91*AJ91</f>
        <v>0</v>
      </c>
      <c r="T91" s="157" t="n">
        <f aca="false">IF(D91=0,0,(E91*D91*AJ91))</f>
        <v>0</v>
      </c>
      <c r="U91" s="158" t="n">
        <v>0</v>
      </c>
      <c r="V91" s="137"/>
      <c r="W91" s="169"/>
      <c r="X91" s="118"/>
      <c r="Y91" s="88"/>
      <c r="Z91" s="112" t="n">
        <f aca="false">E91*D91*W92</f>
        <v>0</v>
      </c>
      <c r="AA91" s="112" t="n">
        <f aca="false">IF(D91=0,0,(E91*D91))</f>
        <v>0</v>
      </c>
      <c r="AB91" s="137"/>
      <c r="AC91" s="121" t="n">
        <v>-0.44</v>
      </c>
      <c r="AD91" s="122" t="n">
        <f aca="false">'MIDS DATA'!I95</f>
        <v>-0.44</v>
      </c>
      <c r="AE91" s="112" t="n">
        <f aca="false">E91*D91*AJ91*AC91</f>
        <v>-0</v>
      </c>
      <c r="AF91" s="112" t="n">
        <f aca="false">IF(D91=0,0,(E91*D91*AJ91))</f>
        <v>0</v>
      </c>
      <c r="AG91" s="123" t="n">
        <f aca="false">'MIDS DATA'!C95</f>
        <v>0.066865206994943</v>
      </c>
      <c r="AH91" s="124" t="n">
        <f aca="false">'MIDS DATA'!D95</f>
        <v>0.632024724742095</v>
      </c>
      <c r="AI91" s="123" t="n">
        <f aca="false">'MIDS DATA'!E95</f>
        <v>0.07251681050997</v>
      </c>
      <c r="AJ91" s="124" t="n">
        <f aca="false">'MIDS DATA'!F95</f>
        <v>0.608398570771108</v>
      </c>
      <c r="AK91" s="125" t="n">
        <f aca="false">'MIDS DATA'!B95</f>
        <v>1.401090946432</v>
      </c>
    </row>
    <row r="92" customFormat="false" ht="15" hidden="false" customHeight="false" outlineLevel="0" collapsed="false">
      <c r="A92" s="88" t="e">
        <f aca="false">A91+1</f>
        <v>#REF!</v>
      </c>
      <c r="B92" s="146" t="n">
        <v>39114</v>
      </c>
      <c r="C92" s="147" t="n">
        <f aca="false">IF(B92&gt;=$I$2,IF(B92&lt;=$I$3,TRUE(),FALSE()),FALSE())</f>
        <v>0</v>
      </c>
      <c r="D92" s="148" t="n">
        <f aca="false">IF(C92=TRUE(),1,0)</f>
        <v>0</v>
      </c>
      <c r="E92" s="148" t="n">
        <f aca="false">B93-B92</f>
        <v>28</v>
      </c>
      <c r="F92" s="149" t="n">
        <v>3.24927949159332</v>
      </c>
      <c r="G92" s="150" t="n">
        <f aca="false">E92*D92*AH92*F92</f>
        <v>0</v>
      </c>
      <c r="H92" s="150" t="n">
        <f aca="false">IF(D92=0,0,(D92*E92*AH92))</f>
        <v>0</v>
      </c>
      <c r="I92" s="151" t="n">
        <f aca="false">POS!AB105</f>
        <v>3.24927949159332</v>
      </c>
      <c r="J92" s="137"/>
      <c r="K92" s="152"/>
      <c r="L92" s="153"/>
      <c r="M92" s="154"/>
      <c r="N92" s="112" t="n">
        <f aca="false">E92*D92*AJ92*M92</f>
        <v>0</v>
      </c>
      <c r="O92" s="112" t="n">
        <f aca="false">IF(D92=0,0,(E92*D92*AJ92))</f>
        <v>0</v>
      </c>
      <c r="P92" s="137"/>
      <c r="Q92" s="149" t="n">
        <f aca="false">R92+U92</f>
        <v>2.888</v>
      </c>
      <c r="R92" s="151" t="n">
        <f aca="false">'MIDS DATA'!K96</f>
        <v>2.888</v>
      </c>
      <c r="S92" s="157" t="n">
        <f aca="false">E92*D92*Q92*AJ92</f>
        <v>0</v>
      </c>
      <c r="T92" s="157" t="n">
        <f aca="false">IF(D92=0,0,(E92*D92*AJ92))</f>
        <v>0</v>
      </c>
      <c r="U92" s="158" t="n">
        <v>0</v>
      </c>
      <c r="V92" s="137"/>
      <c r="W92" s="169"/>
      <c r="X92" s="118"/>
      <c r="Y92" s="88"/>
      <c r="Z92" s="112" t="n">
        <f aca="false">E92*D92*W93</f>
        <v>0</v>
      </c>
      <c r="AA92" s="112" t="n">
        <f aca="false">IF(D92=0,0,(E92*D92))</f>
        <v>0</v>
      </c>
      <c r="AB92" s="137"/>
      <c r="AC92" s="121" t="n">
        <v>-0.44</v>
      </c>
      <c r="AD92" s="122" t="n">
        <f aca="false">'MIDS DATA'!I96</f>
        <v>-0.44</v>
      </c>
      <c r="AE92" s="112" t="n">
        <f aca="false">E92*D92*AJ92*AC92</f>
        <v>-0</v>
      </c>
      <c r="AF92" s="112" t="n">
        <f aca="false">IF(D92=0,0,(E92*D92*AJ92))</f>
        <v>0</v>
      </c>
      <c r="AG92" s="123" t="n">
        <f aca="false">'MIDS DATA'!C96</f>
        <v>0.066896919970326</v>
      </c>
      <c r="AH92" s="124" t="n">
        <f aca="false">'MIDS DATA'!D96</f>
        <v>0.62837025179386</v>
      </c>
      <c r="AI92" s="123" t="n">
        <f aca="false">'MIDS DATA'!E96</f>
        <v>0.07255329234194</v>
      </c>
      <c r="AJ92" s="124" t="n">
        <f aca="false">'MIDS DATA'!F96</f>
        <v>0.60458111102954</v>
      </c>
      <c r="AK92" s="125" t="n">
        <f aca="false">'MIDS DATA'!B96</f>
        <v>1.400396986635</v>
      </c>
    </row>
    <row r="93" customFormat="false" ht="15" hidden="false" customHeight="false" outlineLevel="0" collapsed="false">
      <c r="A93" s="88" t="e">
        <f aca="false">A92+1</f>
        <v>#REF!</v>
      </c>
      <c r="B93" s="131" t="n">
        <v>39142</v>
      </c>
      <c r="C93" s="147" t="n">
        <f aca="false">IF(B93&gt;=$I$2,IF(B93&lt;=$I$3,TRUE(),FALSE()),FALSE())</f>
        <v>0</v>
      </c>
      <c r="D93" s="148" t="n">
        <f aca="false">IF(C93=TRUE(),1,0)</f>
        <v>0</v>
      </c>
      <c r="E93" s="148" t="n">
        <f aca="false">B94-B93</f>
        <v>31</v>
      </c>
      <c r="F93" s="134" t="n">
        <v>3.10856229541892</v>
      </c>
      <c r="G93" s="150" t="n">
        <f aca="false">E93*D93*AH93*F93</f>
        <v>0</v>
      </c>
      <c r="H93" s="150" t="n">
        <f aca="false">IF(D93=0,0,(D93*E93*AH93))</f>
        <v>0</v>
      </c>
      <c r="I93" s="136" t="n">
        <f aca="false">POS!AB106</f>
        <v>3.10856229541892</v>
      </c>
      <c r="J93" s="137"/>
      <c r="K93" s="138"/>
      <c r="L93" s="153"/>
      <c r="M93" s="140"/>
      <c r="N93" s="112" t="n">
        <f aca="false">E93*D93*AJ93*M93</f>
        <v>0</v>
      </c>
      <c r="O93" s="112" t="n">
        <f aca="false">IF(D93=0,0,(E93*D93*AJ93))</f>
        <v>0</v>
      </c>
      <c r="P93" s="137"/>
      <c r="Q93" s="134" t="n">
        <f aca="false">R93+U93</f>
        <v>2.783</v>
      </c>
      <c r="R93" s="136" t="n">
        <f aca="false">'MIDS DATA'!K97</f>
        <v>2.783</v>
      </c>
      <c r="S93" s="141" t="n">
        <f aca="false">E93*D93*Q93*AJ93</f>
        <v>0</v>
      </c>
      <c r="T93" s="141" t="n">
        <f aca="false">IF(D93=0,0,(E93*D93*AJ93))</f>
        <v>0</v>
      </c>
      <c r="U93" s="142" t="n">
        <v>0</v>
      </c>
      <c r="V93" s="137"/>
      <c r="W93" s="170"/>
      <c r="X93" s="118"/>
      <c r="Y93" s="88"/>
      <c r="Z93" s="112" t="n">
        <f aca="false">E93*D93*W94</f>
        <v>0</v>
      </c>
      <c r="AA93" s="112" t="n">
        <f aca="false">IF(D93=0,0,(E93*D93))</f>
        <v>0</v>
      </c>
      <c r="AB93" s="137"/>
      <c r="AC93" s="144" t="n">
        <v>-0.44</v>
      </c>
      <c r="AD93" s="145" t="n">
        <f aca="false">'MIDS DATA'!I97</f>
        <v>-0.44</v>
      </c>
      <c r="AE93" s="112" t="n">
        <f aca="false">E93*D93*AJ93*AC93</f>
        <v>-0</v>
      </c>
      <c r="AF93" s="112" t="n">
        <f aca="false">IF(D93=0,0,(E93*D93*AJ93))</f>
        <v>0</v>
      </c>
      <c r="AG93" s="123" t="n">
        <f aca="false">'MIDS DATA'!C97</f>
        <v>0.066925563948377</v>
      </c>
      <c r="AH93" s="124" t="n">
        <f aca="false">'MIDS DATA'!D97</f>
        <v>0.625084806411552</v>
      </c>
      <c r="AI93" s="123" t="n">
        <f aca="false">'MIDS DATA'!E97</f>
        <v>0.072584153014413</v>
      </c>
      <c r="AJ93" s="124" t="n">
        <f aca="false">'MIDS DATA'!F97</f>
        <v>0.601159246119584</v>
      </c>
      <c r="AK93" s="125" t="n">
        <f aca="false">'MIDS DATA'!B97</f>
        <v>1.399789714535</v>
      </c>
    </row>
    <row r="94" customFormat="false" ht="15" hidden="false" customHeight="false" outlineLevel="0" collapsed="false">
      <c r="A94" s="88" t="e">
        <f aca="false">A93+1</f>
        <v>#REF!</v>
      </c>
      <c r="B94" s="102" t="n">
        <v>39173</v>
      </c>
      <c r="C94" s="147" t="n">
        <f aca="false">IF(B94&gt;=$I$2,IF(B94&lt;=$I$3,TRUE(),FALSE()),FALSE())</f>
        <v>0</v>
      </c>
      <c r="D94" s="148" t="n">
        <f aca="false">IF(C94=TRUE(),1,0)</f>
        <v>0</v>
      </c>
      <c r="E94" s="148" t="n">
        <f aca="false">B95-B94</f>
        <v>30</v>
      </c>
      <c r="F94" s="105" t="n">
        <v>2.84715177404391</v>
      </c>
      <c r="G94" s="150" t="n">
        <f aca="false">E94*D94*AH94*F94</f>
        <v>0</v>
      </c>
      <c r="H94" s="150" t="n">
        <f aca="false">IF(D94=0,0,(D94*E94*AH94))</f>
        <v>0</v>
      </c>
      <c r="I94" s="107" t="n">
        <f aca="false">POS!AB107</f>
        <v>2.84715177404391</v>
      </c>
      <c r="J94" s="137"/>
      <c r="K94" s="109"/>
      <c r="L94" s="153"/>
      <c r="M94" s="111"/>
      <c r="N94" s="112" t="n">
        <f aca="false">E94*D94*AJ94*M94</f>
        <v>0</v>
      </c>
      <c r="O94" s="112" t="n">
        <f aca="false">IF(D94=0,0,(E94*D94*AJ94))</f>
        <v>0</v>
      </c>
      <c r="P94" s="137"/>
      <c r="Q94" s="149" t="n">
        <f aca="false">R94+U94</f>
        <v>2.687</v>
      </c>
      <c r="R94" s="107" t="n">
        <f aca="false">'MIDS DATA'!K98</f>
        <v>2.687</v>
      </c>
      <c r="S94" s="114" t="n">
        <f aca="false">E94*D94*Q94*AJ94</f>
        <v>0</v>
      </c>
      <c r="T94" s="114" t="n">
        <f aca="false">IF(D94=0,0,(E94*D94*AJ94))</f>
        <v>0</v>
      </c>
      <c r="U94" s="115" t="n">
        <v>0</v>
      </c>
      <c r="V94" s="137"/>
      <c r="W94" s="174"/>
      <c r="X94" s="118"/>
      <c r="Y94" s="88"/>
      <c r="Z94" s="112" t="n">
        <f aca="false">E94*D94*W95</f>
        <v>0</v>
      </c>
      <c r="AA94" s="112" t="n">
        <f aca="false">IF(D94=0,0,(E94*D94))</f>
        <v>0</v>
      </c>
      <c r="AB94" s="137"/>
      <c r="AC94" s="121" t="n">
        <v>-0.54</v>
      </c>
      <c r="AD94" s="156" t="n">
        <f aca="false">'MIDS DATA'!I98</f>
        <v>-0.54</v>
      </c>
      <c r="AE94" s="112" t="n">
        <f aca="false">E94*D94*AJ94*AC94</f>
        <v>-0</v>
      </c>
      <c r="AF94" s="112" t="n">
        <f aca="false">IF(D94=0,0,(E94*D94*AJ94))</f>
        <v>0</v>
      </c>
      <c r="AG94" s="123" t="n">
        <f aca="false">'MIDS DATA'!C98</f>
        <v>0.066957276924394</v>
      </c>
      <c r="AH94" s="124" t="n">
        <f aca="false">'MIDS DATA'!D98</f>
        <v>0.621464304127874</v>
      </c>
      <c r="AI94" s="123" t="n">
        <f aca="false">'MIDS DATA'!E98</f>
        <v>0.072618320187875</v>
      </c>
      <c r="AJ94" s="124" t="n">
        <f aca="false">'MIDS DATA'!F98</f>
        <v>0.597390160017291</v>
      </c>
      <c r="AK94" s="125" t="n">
        <f aca="false">'MIDS DATA'!B98</f>
        <v>1.399117169127</v>
      </c>
    </row>
    <row r="95" customFormat="false" ht="15" hidden="false" customHeight="false" outlineLevel="0" collapsed="false">
      <c r="A95" s="88" t="e">
        <f aca="false">A94+1</f>
        <v>#REF!</v>
      </c>
      <c r="B95" s="146" t="n">
        <v>39203</v>
      </c>
      <c r="C95" s="147" t="n">
        <f aca="false">IF(B95&gt;=$I$2,IF(B95&lt;=$I$3,TRUE(),FALSE()),FALSE())</f>
        <v>0</v>
      </c>
      <c r="D95" s="148" t="n">
        <f aca="false">IF(C95=TRUE(),1,0)</f>
        <v>0</v>
      </c>
      <c r="E95" s="148" t="n">
        <f aca="false">B96-B95</f>
        <v>31</v>
      </c>
      <c r="F95" s="149" t="n">
        <v>2.81799160566207</v>
      </c>
      <c r="G95" s="150" t="n">
        <f aca="false">E95*D95*AH95*F95</f>
        <v>0</v>
      </c>
      <c r="H95" s="150" t="n">
        <f aca="false">IF(D95=0,0,(D95*E95*AH95))</f>
        <v>0</v>
      </c>
      <c r="I95" s="151" t="n">
        <f aca="false">POS!AB108</f>
        <v>2.81799160566207</v>
      </c>
      <c r="J95" s="137"/>
      <c r="K95" s="152"/>
      <c r="L95" s="153"/>
      <c r="M95" s="154"/>
      <c r="N95" s="112" t="n">
        <f aca="false">E95*D95*AJ95*M95</f>
        <v>0</v>
      </c>
      <c r="O95" s="112" t="n">
        <f aca="false">IF(D95=0,0,(E95*D95*AJ95))</f>
        <v>0</v>
      </c>
      <c r="P95" s="137"/>
      <c r="Q95" s="149" t="n">
        <f aca="false">R95+U95</f>
        <v>2.666</v>
      </c>
      <c r="R95" s="151" t="n">
        <f aca="false">'MIDS DATA'!K99</f>
        <v>2.666</v>
      </c>
      <c r="S95" s="157" t="n">
        <f aca="false">E95*D95*Q95*AJ95</f>
        <v>0</v>
      </c>
      <c r="T95" s="157" t="n">
        <f aca="false">IF(D95=0,0,(E95*D95*AJ95))</f>
        <v>0</v>
      </c>
      <c r="U95" s="158" t="n">
        <v>0</v>
      </c>
      <c r="V95" s="137"/>
      <c r="W95" s="171"/>
      <c r="X95" s="118"/>
      <c r="Y95" s="88"/>
      <c r="Z95" s="112" t="n">
        <f aca="false">E95*D95*W96</f>
        <v>0</v>
      </c>
      <c r="AA95" s="112" t="n">
        <f aca="false">IF(D95=0,0,(E95*D95))</f>
        <v>0</v>
      </c>
      <c r="AB95" s="137"/>
      <c r="AC95" s="121" t="n">
        <v>-0.54</v>
      </c>
      <c r="AD95" s="122" t="n">
        <f aca="false">'MIDS DATA'!I99</f>
        <v>-0.54</v>
      </c>
      <c r="AE95" s="112" t="n">
        <f aca="false">E95*D95*AJ95*AC95</f>
        <v>-0</v>
      </c>
      <c r="AF95" s="112" t="n">
        <f aca="false">IF(D95=0,0,(E95*D95*AJ95))</f>
        <v>0</v>
      </c>
      <c r="AG95" s="123" t="n">
        <f aca="false">'MIDS DATA'!C99</f>
        <v>0.066987966901502</v>
      </c>
      <c r="AH95" s="124" t="n">
        <f aca="false">'MIDS DATA'!D99</f>
        <v>0.617977496886096</v>
      </c>
      <c r="AI95" s="123" t="n">
        <f aca="false">'MIDS DATA'!E99</f>
        <v>0.072651385194818</v>
      </c>
      <c r="AJ95" s="124" t="n">
        <f aca="false">'MIDS DATA'!F99</f>
        <v>0.593761996987934</v>
      </c>
      <c r="AK95" s="125" t="n">
        <f aca="false">'MIDS DATA'!B99</f>
        <v>1.398466110773</v>
      </c>
    </row>
    <row r="96" customFormat="false" ht="15" hidden="false" customHeight="false" outlineLevel="0" collapsed="false">
      <c r="A96" s="88" t="e">
        <f aca="false">A95+1</f>
        <v>#REF!</v>
      </c>
      <c r="B96" s="146" t="n">
        <v>39234</v>
      </c>
      <c r="C96" s="147" t="n">
        <f aca="false">IF(B96&gt;=$I$2,IF(B96&lt;=$I$3,TRUE(),FALSE()),FALSE())</f>
        <v>0</v>
      </c>
      <c r="D96" s="148" t="n">
        <f aca="false">IF(C96=TRUE(),1,0)</f>
        <v>0</v>
      </c>
      <c r="E96" s="148" t="n">
        <f aca="false">B97-B96</f>
        <v>30</v>
      </c>
      <c r="F96" s="149" t="n">
        <v>2.82590948684322</v>
      </c>
      <c r="G96" s="150" t="n">
        <f aca="false">E96*D96*AH96*F96</f>
        <v>0</v>
      </c>
      <c r="H96" s="150" t="n">
        <f aca="false">IF(D96=0,0,(D96*E96*AH96))</f>
        <v>0</v>
      </c>
      <c r="I96" s="151" t="n">
        <f aca="false">POS!AB109</f>
        <v>2.82590948684322</v>
      </c>
      <c r="J96" s="137"/>
      <c r="K96" s="152"/>
      <c r="L96" s="153"/>
      <c r="M96" s="154"/>
      <c r="N96" s="112" t="n">
        <f aca="false">E96*D96*AJ96*M96</f>
        <v>0</v>
      </c>
      <c r="O96" s="112" t="n">
        <f aca="false">IF(D96=0,0,(E96*D96*AJ96))</f>
        <v>0</v>
      </c>
      <c r="P96" s="137"/>
      <c r="Q96" s="149" t="n">
        <f aca="false">R96+U96</f>
        <v>2.673</v>
      </c>
      <c r="R96" s="151" t="n">
        <f aca="false">'MIDS DATA'!K100</f>
        <v>2.673</v>
      </c>
      <c r="S96" s="157" t="n">
        <f aca="false">E96*D96*Q96*AJ96</f>
        <v>0</v>
      </c>
      <c r="T96" s="157" t="n">
        <f aca="false">IF(D96=0,0,(E96*D96*AJ96))</f>
        <v>0</v>
      </c>
      <c r="U96" s="158" t="n">
        <v>0</v>
      </c>
      <c r="V96" s="137"/>
      <c r="W96" s="171"/>
      <c r="X96" s="118"/>
      <c r="Y96" s="88"/>
      <c r="Z96" s="112" t="n">
        <f aca="false">E96*D96*W97</f>
        <v>0</v>
      </c>
      <c r="AA96" s="112" t="n">
        <f aca="false">IF(D96=0,0,(E96*D96))</f>
        <v>0</v>
      </c>
      <c r="AB96" s="137"/>
      <c r="AC96" s="121" t="n">
        <v>-0.54</v>
      </c>
      <c r="AD96" s="122" t="n">
        <f aca="false">'MIDS DATA'!I100</f>
        <v>-0.54</v>
      </c>
      <c r="AE96" s="112" t="n">
        <f aca="false">E96*D96*AJ96*AC96</f>
        <v>-0</v>
      </c>
      <c r="AF96" s="112" t="n">
        <f aca="false">IF(D96=0,0,(E96*D96*AJ96))</f>
        <v>0</v>
      </c>
      <c r="AG96" s="123" t="n">
        <f aca="false">'MIDS DATA'!C100</f>
        <v>0.067019679878175</v>
      </c>
      <c r="AH96" s="124" t="n">
        <f aca="false">'MIDS DATA'!D100</f>
        <v>0.614391867166538</v>
      </c>
      <c r="AI96" s="123" t="n">
        <f aca="false">'MIDS DATA'!E100</f>
        <v>0.072685552369039</v>
      </c>
      <c r="AJ96" s="124" t="n">
        <f aca="false">'MIDS DATA'!F100</f>
        <v>0.590032796202941</v>
      </c>
      <c r="AK96" s="125" t="n">
        <f aca="false">'MIDS DATA'!B100</f>
        <v>1.397793136217</v>
      </c>
    </row>
    <row r="97" customFormat="false" ht="15" hidden="false" customHeight="false" outlineLevel="0" collapsed="false">
      <c r="A97" s="88" t="e">
        <f aca="false">A96+1</f>
        <v>#REF!</v>
      </c>
      <c r="B97" s="146" t="n">
        <v>39264</v>
      </c>
      <c r="C97" s="147" t="n">
        <f aca="false">IF(B97&gt;=$I$2,IF(B97&lt;=$I$3,TRUE(),FALSE()),FALSE())</f>
        <v>0</v>
      </c>
      <c r="D97" s="148" t="n">
        <f aca="false">IF(C97=TRUE(),1,0)</f>
        <v>0</v>
      </c>
      <c r="E97" s="148" t="n">
        <f aca="false">B98-B97</f>
        <v>31</v>
      </c>
      <c r="F97" s="149" t="n">
        <v>2.83253781678453</v>
      </c>
      <c r="G97" s="150" t="n">
        <f aca="false">E97*D97*AH97*F97</f>
        <v>0</v>
      </c>
      <c r="H97" s="150" t="n">
        <f aca="false">IF(D97=0,0,(D97*E97*AH97))</f>
        <v>0</v>
      </c>
      <c r="I97" s="151" t="n">
        <f aca="false">POS!AB110</f>
        <v>2.83253781678453</v>
      </c>
      <c r="J97" s="137"/>
      <c r="K97" s="152"/>
      <c r="L97" s="153"/>
      <c r="M97" s="154"/>
      <c r="N97" s="112" t="n">
        <f aca="false">E97*D97*AJ97*M97</f>
        <v>0</v>
      </c>
      <c r="O97" s="112" t="n">
        <f aca="false">IF(D97=0,0,(E97*D97*AJ97))</f>
        <v>0</v>
      </c>
      <c r="P97" s="137"/>
      <c r="Q97" s="149" t="n">
        <f aca="false">R97+U97</f>
        <v>2.679</v>
      </c>
      <c r="R97" s="151" t="n">
        <f aca="false">'MIDS DATA'!K101</f>
        <v>2.679</v>
      </c>
      <c r="S97" s="157" t="n">
        <f aca="false">E97*D97*Q97*AJ97</f>
        <v>0</v>
      </c>
      <c r="T97" s="157" t="n">
        <f aca="false">IF(D97=0,0,(E97*D97*AJ97))</f>
        <v>0</v>
      </c>
      <c r="U97" s="158" t="n">
        <v>0</v>
      </c>
      <c r="V97" s="137"/>
      <c r="W97" s="171"/>
      <c r="X97" s="118"/>
      <c r="Y97" s="88"/>
      <c r="Z97" s="112" t="n">
        <f aca="false">E97*D97*W98</f>
        <v>0</v>
      </c>
      <c r="AA97" s="112" t="n">
        <f aca="false">IF(D97=0,0,(E97*D97))</f>
        <v>0</v>
      </c>
      <c r="AB97" s="137"/>
      <c r="AC97" s="121" t="n">
        <v>-0.54</v>
      </c>
      <c r="AD97" s="122" t="n">
        <f aca="false">'MIDS DATA'!I101</f>
        <v>-0.54</v>
      </c>
      <c r="AE97" s="112" t="n">
        <f aca="false">E97*D97*AJ97*AC97</f>
        <v>-0</v>
      </c>
      <c r="AF97" s="112" t="n">
        <f aca="false">IF(D97=0,0,(E97*D97*AJ97))</f>
        <v>0</v>
      </c>
      <c r="AG97" s="123" t="n">
        <f aca="false">'MIDS DATA'!C101</f>
        <v>0.067050369855916</v>
      </c>
      <c r="AH97" s="124" t="n">
        <f aca="false">'MIDS DATA'!D101</f>
        <v>0.610938685034628</v>
      </c>
      <c r="AI97" s="123" t="n">
        <f aca="false">'MIDS DATA'!E101</f>
        <v>0.072718617376716</v>
      </c>
      <c r="AJ97" s="124" t="n">
        <f aca="false">'MIDS DATA'!F101</f>
        <v>0.586443071712069</v>
      </c>
      <c r="AK97" s="125" t="n">
        <f aca="false">'MIDS DATA'!B101</f>
        <v>1.39714166378</v>
      </c>
    </row>
    <row r="98" customFormat="false" ht="15" hidden="false" customHeight="false" outlineLevel="0" collapsed="false">
      <c r="A98" s="88" t="e">
        <f aca="false">A97+1</f>
        <v>#REF!</v>
      </c>
      <c r="B98" s="146" t="n">
        <v>39295</v>
      </c>
      <c r="C98" s="147" t="n">
        <f aca="false">IF(B98&gt;=$I$2,IF(B98&lt;=$I$3,TRUE(),FALSE()),FALSE())</f>
        <v>0</v>
      </c>
      <c r="D98" s="148" t="n">
        <f aca="false">IF(C98=TRUE(),1,0)</f>
        <v>0</v>
      </c>
      <c r="E98" s="148" t="n">
        <f aca="false">B99-B98</f>
        <v>31</v>
      </c>
      <c r="F98" s="149" t="n">
        <v>2.8417613470775</v>
      </c>
      <c r="G98" s="150" t="n">
        <f aca="false">E98*D98*AH98*F98</f>
        <v>0</v>
      </c>
      <c r="H98" s="150" t="n">
        <f aca="false">IF(D98=0,0,(D98*E98*AH98))</f>
        <v>0</v>
      </c>
      <c r="I98" s="151" t="n">
        <f aca="false">POS!AB111</f>
        <v>2.8417613470775</v>
      </c>
      <c r="J98" s="137"/>
      <c r="K98" s="152"/>
      <c r="L98" s="153"/>
      <c r="M98" s="154"/>
      <c r="N98" s="112" t="n">
        <f aca="false">E98*D98*AJ98*M98</f>
        <v>0</v>
      </c>
      <c r="O98" s="112" t="n">
        <f aca="false">IF(D98=0,0,(E98*D98*AJ98))</f>
        <v>0</v>
      </c>
      <c r="P98" s="137"/>
      <c r="Q98" s="149" t="n">
        <f aca="false">R98+U98</f>
        <v>2.687</v>
      </c>
      <c r="R98" s="151" t="n">
        <f aca="false">'MIDS DATA'!K102</f>
        <v>2.687</v>
      </c>
      <c r="S98" s="157" t="n">
        <f aca="false">E98*D98*Q98*AJ98</f>
        <v>0</v>
      </c>
      <c r="T98" s="157" t="n">
        <f aca="false">IF(D98=0,0,(E98*D98*AJ98))</f>
        <v>0</v>
      </c>
      <c r="U98" s="158" t="n">
        <v>0</v>
      </c>
      <c r="V98" s="137"/>
      <c r="W98" s="171"/>
      <c r="X98" s="118"/>
      <c r="Y98" s="88"/>
      <c r="Z98" s="112" t="n">
        <f aca="false">E98*D98*W99</f>
        <v>0</v>
      </c>
      <c r="AA98" s="112" t="n">
        <f aca="false">IF(D98=0,0,(E98*D98))</f>
        <v>0</v>
      </c>
      <c r="AB98" s="137"/>
      <c r="AC98" s="121" t="n">
        <v>-0.54</v>
      </c>
      <c r="AD98" s="122" t="n">
        <f aca="false">'MIDS DATA'!I102</f>
        <v>-0.54</v>
      </c>
      <c r="AE98" s="112" t="n">
        <f aca="false">E98*D98*AJ98*AC98</f>
        <v>-0</v>
      </c>
      <c r="AF98" s="112" t="n">
        <f aca="false">IF(D98=0,0,(E98*D98*AJ98))</f>
        <v>0</v>
      </c>
      <c r="AG98" s="123" t="n">
        <f aca="false">'MIDS DATA'!C102</f>
        <v>0.067082082833244</v>
      </c>
      <c r="AH98" s="124" t="n">
        <f aca="false">'MIDS DATA'!D102</f>
        <v>0.607387674842416</v>
      </c>
      <c r="AI98" s="123" t="n">
        <f aca="false">'MIDS DATA'!E102</f>
        <v>0.072752784551696</v>
      </c>
      <c r="AJ98" s="124" t="n">
        <f aca="false">'MIDS DATA'!F102</f>
        <v>0.582753425634712</v>
      </c>
      <c r="AK98" s="125" t="n">
        <f aca="false">'MIDS DATA'!B102</f>
        <v>1.3964682626</v>
      </c>
    </row>
    <row r="99" customFormat="false" ht="15" hidden="false" customHeight="false" outlineLevel="0" collapsed="false">
      <c r="A99" s="88" t="e">
        <f aca="false">A98+1</f>
        <v>#REF!</v>
      </c>
      <c r="B99" s="146" t="n">
        <v>39326</v>
      </c>
      <c r="C99" s="147" t="n">
        <f aca="false">IF(B99&gt;=$I$2,IF(B99&lt;=$I$3,TRUE(),FALSE()),FALSE())</f>
        <v>0</v>
      </c>
      <c r="D99" s="148" t="n">
        <f aca="false">IF(C99=TRUE(),1,0)</f>
        <v>0</v>
      </c>
      <c r="E99" s="148" t="n">
        <f aca="false">B100-B99</f>
        <v>30</v>
      </c>
      <c r="F99" s="149" t="n">
        <v>2.84435943493639</v>
      </c>
      <c r="G99" s="150" t="n">
        <f aca="false">E99*D99*AH99*F99</f>
        <v>0</v>
      </c>
      <c r="H99" s="150" t="n">
        <f aca="false">IF(D99=0,0,(D99*E99*AH99))</f>
        <v>0</v>
      </c>
      <c r="I99" s="151" t="n">
        <f aca="false">POS!AB112</f>
        <v>2.84435943493639</v>
      </c>
      <c r="J99" s="137"/>
      <c r="K99" s="152"/>
      <c r="L99" s="153"/>
      <c r="M99" s="154"/>
      <c r="N99" s="112" t="n">
        <f aca="false">E99*D99*AJ99*M99</f>
        <v>0</v>
      </c>
      <c r="O99" s="112" t="n">
        <f aca="false">IF(D99=0,0,(E99*D99*AJ99))</f>
        <v>0</v>
      </c>
      <c r="P99" s="137"/>
      <c r="Q99" s="149" t="n">
        <f aca="false">R99+U99</f>
        <v>2.69</v>
      </c>
      <c r="R99" s="151" t="n">
        <f aca="false">'MIDS DATA'!K103</f>
        <v>2.69</v>
      </c>
      <c r="S99" s="157" t="n">
        <f aca="false">E99*D99*Q99*AJ99</f>
        <v>0</v>
      </c>
      <c r="T99" s="157" t="n">
        <f aca="false">IF(D99=0,0,(E99*D99*AJ99))</f>
        <v>0</v>
      </c>
      <c r="U99" s="158" t="n">
        <v>0</v>
      </c>
      <c r="V99" s="137"/>
      <c r="W99" s="171"/>
      <c r="X99" s="118"/>
      <c r="Y99" s="88"/>
      <c r="Z99" s="112" t="n">
        <f aca="false">E99*D99*W100</f>
        <v>0</v>
      </c>
      <c r="AA99" s="112" t="n">
        <f aca="false">IF(D99=0,0,(E99*D99))</f>
        <v>0</v>
      </c>
      <c r="AB99" s="137"/>
      <c r="AC99" s="121" t="n">
        <v>-0.54</v>
      </c>
      <c r="AD99" s="122" t="n">
        <f aca="false">'MIDS DATA'!I103</f>
        <v>-0.54</v>
      </c>
      <c r="AE99" s="112" t="n">
        <f aca="false">E99*D99*AJ99*AC99</f>
        <v>-0</v>
      </c>
      <c r="AF99" s="112" t="n">
        <f aca="false">IF(D99=0,0,(E99*D99*AJ99))</f>
        <v>0</v>
      </c>
      <c r="AG99" s="123" t="n">
        <f aca="false">'MIDS DATA'!C103</f>
        <v>0.067113795810905</v>
      </c>
      <c r="AH99" s="124" t="n">
        <f aca="false">'MIDS DATA'!D103</f>
        <v>0.603854161462577</v>
      </c>
      <c r="AI99" s="123" t="n">
        <f aca="false">'MIDS DATA'!E103</f>
        <v>0.072786951727061</v>
      </c>
      <c r="AJ99" s="124" t="n">
        <f aca="false">'MIDS DATA'!F103</f>
        <v>0.579083754914423</v>
      </c>
      <c r="AK99" s="125" t="n">
        <f aca="false">'MIDS DATA'!B103</f>
        <v>1.395794645575</v>
      </c>
    </row>
    <row r="100" customFormat="false" ht="15" hidden="false" customHeight="false" outlineLevel="0" collapsed="false">
      <c r="A100" s="88" t="e">
        <f aca="false">A99+1</f>
        <v>#REF!</v>
      </c>
      <c r="B100" s="131" t="n">
        <v>39356</v>
      </c>
      <c r="C100" s="147" t="n">
        <f aca="false">IF(B100&gt;=$I$2,IF(B100&lt;=$I$3,TRUE(),FALSE()),FALSE())</f>
        <v>0</v>
      </c>
      <c r="D100" s="148" t="n">
        <f aca="false">IF(C100=TRUE(),1,0)</f>
        <v>0</v>
      </c>
      <c r="E100" s="148" t="n">
        <f aca="false">B101-B100</f>
        <v>31</v>
      </c>
      <c r="F100" s="134" t="n">
        <v>2.88666781072474</v>
      </c>
      <c r="G100" s="150" t="n">
        <f aca="false">E100*D100*AH100*F100</f>
        <v>0</v>
      </c>
      <c r="H100" s="150" t="n">
        <f aca="false">IF(D100=0,0,(D100*E100*AH100))</f>
        <v>0</v>
      </c>
      <c r="I100" s="136" t="n">
        <f aca="false">POS!AB113</f>
        <v>2.88666781072474</v>
      </c>
      <c r="J100" s="137"/>
      <c r="K100" s="138"/>
      <c r="L100" s="153"/>
      <c r="M100" s="140"/>
      <c r="N100" s="112" t="n">
        <f aca="false">E100*D100*AJ100*M100</f>
        <v>0</v>
      </c>
      <c r="O100" s="112" t="n">
        <f aca="false">IF(D100=0,0,(E100*D100*AJ100))</f>
        <v>0</v>
      </c>
      <c r="P100" s="137"/>
      <c r="Q100" s="134" t="n">
        <f aca="false">R100+U100</f>
        <v>2.723</v>
      </c>
      <c r="R100" s="136" t="n">
        <f aca="false">'MIDS DATA'!K104</f>
        <v>2.723</v>
      </c>
      <c r="S100" s="141" t="n">
        <f aca="false">E100*D100*Q100*AJ100</f>
        <v>0</v>
      </c>
      <c r="T100" s="141" t="n">
        <f aca="false">IF(D100=0,0,(E100*D100*AJ100))</f>
        <v>0</v>
      </c>
      <c r="U100" s="142" t="n">
        <v>0</v>
      </c>
      <c r="V100" s="137"/>
      <c r="W100" s="172"/>
      <c r="X100" s="118"/>
      <c r="Y100" s="88"/>
      <c r="Z100" s="112" t="n">
        <f aca="false">E100*D100*W101</f>
        <v>0</v>
      </c>
      <c r="AA100" s="112" t="n">
        <f aca="false">IF(D100=0,0,(E100*D100))</f>
        <v>0</v>
      </c>
      <c r="AB100" s="137"/>
      <c r="AC100" s="144" t="n">
        <v>-0.54</v>
      </c>
      <c r="AD100" s="145" t="n">
        <f aca="false">'MIDS DATA'!I104</f>
        <v>-0.54</v>
      </c>
      <c r="AE100" s="112" t="n">
        <f aca="false">E100*D100*AJ100*AC100</f>
        <v>-0</v>
      </c>
      <c r="AF100" s="112" t="n">
        <f aca="false">IF(D100=0,0,(E100*D100*AJ100))</f>
        <v>0</v>
      </c>
      <c r="AG100" s="123" t="n">
        <f aca="false">'MIDS DATA'!C104</f>
        <v>0.067144485789603</v>
      </c>
      <c r="AH100" s="124" t="n">
        <f aca="false">'MIDS DATA'!D104</f>
        <v>0.600451230418898</v>
      </c>
      <c r="AI100" s="123" t="n">
        <f aca="false">'MIDS DATA'!E104</f>
        <v>0.072820016735846</v>
      </c>
      <c r="AJ100" s="124" t="n">
        <f aca="false">'MIDS DATA'!F104</f>
        <v>0.575551400000117</v>
      </c>
      <c r="AK100" s="125" t="n">
        <f aca="false">'MIDS DATA'!B104</f>
        <v>1.395142553235</v>
      </c>
    </row>
    <row r="101" customFormat="false" ht="15" hidden="false" customHeight="false" outlineLevel="0" collapsed="false">
      <c r="A101" s="88" t="e">
        <f aca="false">A100+1</f>
        <v>#REF!</v>
      </c>
      <c r="B101" s="102" t="n">
        <v>39387</v>
      </c>
      <c r="C101" s="147" t="n">
        <f aca="false">IF(B101&gt;=$I$2,IF(B101&lt;=$I$3,TRUE(),FALSE()),FALSE())</f>
        <v>0</v>
      </c>
      <c r="D101" s="148" t="n">
        <f aca="false">IF(C101=TRUE(),1,0)</f>
        <v>0</v>
      </c>
      <c r="E101" s="148" t="n">
        <f aca="false">B102-B101</f>
        <v>30</v>
      </c>
      <c r="F101" s="105" t="n">
        <v>3.18001247632234</v>
      </c>
      <c r="G101" s="150" t="n">
        <f aca="false">E101*D101*AH101*F101</f>
        <v>0</v>
      </c>
      <c r="H101" s="150" t="n">
        <f aca="false">IF(D101=0,0,(D101*E101*AH101))</f>
        <v>0</v>
      </c>
      <c r="I101" s="107" t="n">
        <f aca="false">POS!AB114</f>
        <v>3.18001247632234</v>
      </c>
      <c r="J101" s="137"/>
      <c r="K101" s="109"/>
      <c r="L101" s="153"/>
      <c r="M101" s="111"/>
      <c r="N101" s="112" t="n">
        <f aca="false">E101*D101*AJ101*M101</f>
        <v>0</v>
      </c>
      <c r="O101" s="112" t="n">
        <f aca="false">IF(D101=0,0,(E101*D101*AJ101))</f>
        <v>0</v>
      </c>
      <c r="P101" s="137"/>
      <c r="Q101" s="105" t="n">
        <f aca="false">R101+U101</f>
        <v>2.86</v>
      </c>
      <c r="R101" s="107" t="n">
        <f aca="false">'MIDS DATA'!K105</f>
        <v>2.86</v>
      </c>
      <c r="S101" s="114" t="n">
        <f aca="false">E101*D101*Q101*AJ101</f>
        <v>0</v>
      </c>
      <c r="T101" s="114" t="n">
        <f aca="false">IF(D101=0,0,(E101*D101*AJ101))</f>
        <v>0</v>
      </c>
      <c r="U101" s="115" t="n">
        <v>0</v>
      </c>
      <c r="V101" s="137"/>
      <c r="W101" s="173"/>
      <c r="X101" s="118"/>
      <c r="Y101" s="88"/>
      <c r="Z101" s="112" t="n">
        <f aca="false">E101*D101*W102</f>
        <v>0</v>
      </c>
      <c r="AA101" s="112" t="n">
        <f aca="false">IF(D101=0,0,(E101*D101))</f>
        <v>0</v>
      </c>
      <c r="AB101" s="137"/>
      <c r="AC101" s="105"/>
      <c r="AD101" s="114"/>
      <c r="AE101" s="112" t="n">
        <f aca="false">E101*D101*AJ101*AC101</f>
        <v>0</v>
      </c>
      <c r="AF101" s="112" t="n">
        <f aca="false">IF(D101=0,0,(E101*D101*AJ101))</f>
        <v>0</v>
      </c>
      <c r="AG101" s="123" t="n">
        <f aca="false">'MIDS DATA'!C105</f>
        <v>0.067176198767919</v>
      </c>
      <c r="AH101" s="124" t="n">
        <f aca="false">'MIDS DATA'!D105</f>
        <v>0.596951956439653</v>
      </c>
      <c r="AI101" s="123" t="n">
        <f aca="false">'MIDS DATA'!E105</f>
        <v>0.072854183911969</v>
      </c>
      <c r="AJ101" s="124" t="n">
        <f aca="false">'MIDS DATA'!F105</f>
        <v>0.571920788225602</v>
      </c>
      <c r="AK101" s="125" t="n">
        <f aca="false">'MIDS DATA'!B105</f>
        <v>1.394468513391</v>
      </c>
    </row>
    <row r="102" customFormat="false" ht="15" hidden="false" customHeight="false" outlineLevel="0" collapsed="false">
      <c r="A102" s="88" t="e">
        <f aca="false">A101+1</f>
        <v>#REF!</v>
      </c>
      <c r="B102" s="146" t="n">
        <v>39417</v>
      </c>
      <c r="C102" s="147" t="n">
        <f aca="false">IF(B102&gt;=$I$2,IF(B102&lt;=$I$3,TRUE(),FALSE()),FALSE())</f>
        <v>0</v>
      </c>
      <c r="D102" s="148" t="n">
        <f aca="false">IF(C102=TRUE(),1,0)</f>
        <v>0</v>
      </c>
      <c r="E102" s="148" t="n">
        <f aca="false">B103-B102</f>
        <v>31</v>
      </c>
      <c r="F102" s="149" t="n">
        <v>3.34101763044294</v>
      </c>
      <c r="G102" s="150" t="n">
        <f aca="false">E102*D102*AH102*F102</f>
        <v>0</v>
      </c>
      <c r="H102" s="150" t="n">
        <f aca="false">IF(D102=0,0,(D102*E102*AH102))</f>
        <v>0</v>
      </c>
      <c r="I102" s="151" t="n">
        <f aca="false">POS!AB115</f>
        <v>3.34101763044294</v>
      </c>
      <c r="J102" s="137"/>
      <c r="K102" s="152"/>
      <c r="L102" s="153"/>
      <c r="M102" s="154"/>
      <c r="N102" s="112" t="n">
        <f aca="false">E102*D102*AJ102*M102</f>
        <v>0</v>
      </c>
      <c r="O102" s="112" t="n">
        <f aca="false">IF(D102=0,0,(E102*D102*AJ102))</f>
        <v>0</v>
      </c>
      <c r="P102" s="137"/>
      <c r="Q102" s="149" t="n">
        <f aca="false">R102+U102</f>
        <v>2.983</v>
      </c>
      <c r="R102" s="151" t="n">
        <f aca="false">'MIDS DATA'!K106</f>
        <v>2.983</v>
      </c>
      <c r="S102" s="157" t="n">
        <f aca="false">E102*D102*Q102*AJ102</f>
        <v>0</v>
      </c>
      <c r="T102" s="157" t="n">
        <f aca="false">IF(D102=0,0,(E102*D102*AJ102))</f>
        <v>0</v>
      </c>
      <c r="U102" s="158" t="n">
        <v>0</v>
      </c>
      <c r="V102" s="137"/>
      <c r="W102" s="169"/>
      <c r="X102" s="118"/>
      <c r="Y102" s="88"/>
      <c r="Z102" s="112" t="n">
        <f aca="false">E102*D102*W103</f>
        <v>0</v>
      </c>
      <c r="AA102" s="112" t="n">
        <f aca="false">IF(D102=0,0,(E102*D102))</f>
        <v>0</v>
      </c>
      <c r="AB102" s="137"/>
      <c r="AC102" s="149"/>
      <c r="AD102" s="157"/>
      <c r="AE102" s="112" t="n">
        <f aca="false">E102*D102*AJ102*AC102</f>
        <v>0</v>
      </c>
      <c r="AF102" s="112" t="n">
        <f aca="false">IF(D102=0,0,(E102*D102*AJ102))</f>
        <v>0</v>
      </c>
      <c r="AG102" s="123" t="n">
        <f aca="false">'MIDS DATA'!C106</f>
        <v>0.067206888747251</v>
      </c>
      <c r="AH102" s="124" t="n">
        <f aca="false">'MIDS DATA'!D106</f>
        <v>0.593582038735593</v>
      </c>
      <c r="AI102" s="123" t="n">
        <f aca="false">'MIDS DATA'!E106</f>
        <v>0.072887248921488</v>
      </c>
      <c r="AJ102" s="124" t="n">
        <f aca="false">'MIDS DATA'!F106</f>
        <v>0.568426073976152</v>
      </c>
      <c r="AK102" s="125" t="n">
        <f aca="false">'MIDS DATA'!B106</f>
        <v>1.39381601309</v>
      </c>
    </row>
    <row r="103" customFormat="false" ht="15" hidden="false" customHeight="false" outlineLevel="0" collapsed="false">
      <c r="A103" s="88" t="e">
        <f aca="false">A102+1</f>
        <v>#REF!</v>
      </c>
      <c r="B103" s="146" t="n">
        <v>39448</v>
      </c>
      <c r="C103" s="147" t="n">
        <f aca="false">IF(B103&gt;=$I$2,IF(B103&lt;=$I$3,TRUE(),FALSE()),FALSE())</f>
        <v>0</v>
      </c>
      <c r="D103" s="148" t="n">
        <f aca="false">IF(C103=TRUE(),1,0)</f>
        <v>0</v>
      </c>
      <c r="E103" s="148" t="n">
        <f aca="false">B104-B103</f>
        <v>31</v>
      </c>
      <c r="F103" s="149" t="n">
        <v>3.41532641555732</v>
      </c>
      <c r="G103" s="150" t="n">
        <f aca="false">E103*D103*AH103*F103</f>
        <v>0</v>
      </c>
      <c r="H103" s="150" t="n">
        <f aca="false">IF(D103=0,0,(D103*E103*AH103))</f>
        <v>0</v>
      </c>
      <c r="I103" s="151" t="n">
        <f aca="false">POS!AB116</f>
        <v>3.41532641555732</v>
      </c>
      <c r="J103" s="137"/>
      <c r="K103" s="152"/>
      <c r="L103" s="153"/>
      <c r="M103" s="154"/>
      <c r="N103" s="112" t="n">
        <f aca="false">E103*D103*AJ103*M103</f>
        <v>0</v>
      </c>
      <c r="O103" s="112" t="n">
        <f aca="false">IF(D103=0,0,(E103*D103*AJ103))</f>
        <v>0</v>
      </c>
      <c r="P103" s="137"/>
      <c r="Q103" s="149" t="n">
        <f aca="false">R103+U103</f>
        <v>3.0405</v>
      </c>
      <c r="R103" s="151" t="n">
        <f aca="false">'MIDS DATA'!K107</f>
        <v>3.0405</v>
      </c>
      <c r="S103" s="157" t="n">
        <f aca="false">E103*D103*Q103*AJ103</f>
        <v>0</v>
      </c>
      <c r="T103" s="157" t="n">
        <f aca="false">IF(D103=0,0,(E103*D103*AJ103))</f>
        <v>0</v>
      </c>
      <c r="U103" s="158" t="n">
        <v>0</v>
      </c>
      <c r="V103" s="137"/>
      <c r="W103" s="169"/>
      <c r="X103" s="118"/>
      <c r="Y103" s="88"/>
      <c r="Z103" s="112" t="n">
        <f aca="false">E103*D103*W104</f>
        <v>0</v>
      </c>
      <c r="AA103" s="112" t="n">
        <f aca="false">IF(D103=0,0,(E103*D103))</f>
        <v>0</v>
      </c>
      <c r="AB103" s="137"/>
      <c r="AC103" s="149"/>
      <c r="AD103" s="157"/>
      <c r="AE103" s="112" t="n">
        <f aca="false">E103*D103*AJ103*AC103</f>
        <v>0</v>
      </c>
      <c r="AF103" s="112" t="n">
        <f aca="false">IF(D103=0,0,(E103*D103*AJ103))</f>
        <v>0</v>
      </c>
      <c r="AG103" s="123" t="n">
        <f aca="false">'MIDS DATA'!C107</f>
        <v>0.067238601726222</v>
      </c>
      <c r="AH103" s="124" t="n">
        <f aca="false">'MIDS DATA'!D107</f>
        <v>0.590116753129184</v>
      </c>
      <c r="AI103" s="123" t="n">
        <f aca="false">'MIDS DATA'!E107</f>
        <v>0.07292141609837</v>
      </c>
      <c r="AJ103" s="124" t="n">
        <f aca="false">'MIDS DATA'!F107</f>
        <v>0.564834194348166</v>
      </c>
      <c r="AK103" s="125" t="n">
        <f aca="false">'MIDS DATA'!B107</f>
        <v>1.393141552945</v>
      </c>
    </row>
    <row r="104" customFormat="false" ht="15" hidden="false" customHeight="false" outlineLevel="0" collapsed="false">
      <c r="A104" s="88" t="e">
        <f aca="false">A103+1</f>
        <v>#REF!</v>
      </c>
      <c r="B104" s="146" t="n">
        <v>39479</v>
      </c>
      <c r="C104" s="147" t="n">
        <f aca="false">IF(B104&gt;=$I$2,IF(B104&lt;=$I$3,TRUE(),FALSE()),FALSE())</f>
        <v>0</v>
      </c>
      <c r="D104" s="148" t="n">
        <f aca="false">IF(C104=TRUE(),1,0)</f>
        <v>0</v>
      </c>
      <c r="E104" s="148" t="n">
        <f aca="false">B105-B104</f>
        <v>29</v>
      </c>
      <c r="F104" s="149" t="n">
        <v>3.30478862539115</v>
      </c>
      <c r="G104" s="150" t="n">
        <f aca="false">E104*D104*AH104*F104</f>
        <v>0</v>
      </c>
      <c r="H104" s="150" t="n">
        <f aca="false">IF(D104=0,0,(D104*E104*AH104))</f>
        <v>0</v>
      </c>
      <c r="I104" s="151" t="n">
        <f aca="false">POS!AB117</f>
        <v>3.30478862539115</v>
      </c>
      <c r="J104" s="137"/>
      <c r="K104" s="152"/>
      <c r="L104" s="153"/>
      <c r="M104" s="154"/>
      <c r="N104" s="112" t="n">
        <f aca="false">E104*D104*AJ104*M104</f>
        <v>0</v>
      </c>
      <c r="O104" s="112" t="n">
        <f aca="false">IF(D104=0,0,(E104*D104*AJ104))</f>
        <v>0</v>
      </c>
      <c r="P104" s="137"/>
      <c r="Q104" s="149" t="n">
        <f aca="false">R104+U104</f>
        <v>2.958</v>
      </c>
      <c r="R104" s="151" t="n">
        <f aca="false">'MIDS DATA'!K108</f>
        <v>2.958</v>
      </c>
      <c r="S104" s="157" t="n">
        <f aca="false">E104*D104*Q104*AJ104</f>
        <v>0</v>
      </c>
      <c r="T104" s="157" t="n">
        <f aca="false">IF(D104=0,0,(E104*D104*AJ104))</f>
        <v>0</v>
      </c>
      <c r="U104" s="158" t="n">
        <v>0</v>
      </c>
      <c r="V104" s="137"/>
      <c r="W104" s="169"/>
      <c r="X104" s="118"/>
      <c r="Y104" s="88"/>
      <c r="Z104" s="112" t="n">
        <f aca="false">E104*D104*W105</f>
        <v>0</v>
      </c>
      <c r="AA104" s="112" t="n">
        <f aca="false">IF(D104=0,0,(E104*D104))</f>
        <v>0</v>
      </c>
      <c r="AB104" s="137"/>
      <c r="AC104" s="149"/>
      <c r="AD104" s="157"/>
      <c r="AE104" s="112" t="n">
        <f aca="false">E104*D104*AJ104*AC104</f>
        <v>0</v>
      </c>
      <c r="AF104" s="112" t="n">
        <f aca="false">IF(D104=0,0,(E104*D104*AJ104))</f>
        <v>0</v>
      </c>
      <c r="AG104" s="123" t="n">
        <f aca="false">'MIDS DATA'!C108</f>
        <v>0.067270314705527</v>
      </c>
      <c r="AH104" s="124" t="n">
        <f aca="false">'MIDS DATA'!D108</f>
        <v>0.586668644363439</v>
      </c>
      <c r="AI104" s="123" t="n">
        <f aca="false">'MIDS DATA'!E108</f>
        <v>0.072955583275637</v>
      </c>
      <c r="AJ104" s="124" t="n">
        <f aca="false">'MIDS DATA'!F108</f>
        <v>0.561261873522481</v>
      </c>
      <c r="AK104" s="125" t="n">
        <f aca="false">'MIDS DATA'!B108</f>
        <v>1.392466880172</v>
      </c>
    </row>
    <row r="105" customFormat="false" ht="15" hidden="false" customHeight="false" outlineLevel="0" collapsed="false">
      <c r="A105" s="88" t="e">
        <f aca="false">A104+1</f>
        <v>#REF!</v>
      </c>
      <c r="B105" s="131" t="n">
        <v>39508</v>
      </c>
      <c r="C105" s="147" t="n">
        <f aca="false">IF(B105&gt;=$I$2,IF(B105&lt;=$I$3,TRUE(),FALSE()),FALSE())</f>
        <v>0</v>
      </c>
      <c r="D105" s="148" t="n">
        <f aca="false">IF(C105=TRUE(),1,0)</f>
        <v>0</v>
      </c>
      <c r="E105" s="148" t="n">
        <f aca="false">B106-B105</f>
        <v>31</v>
      </c>
      <c r="F105" s="134" t="n">
        <v>3.16477368696452</v>
      </c>
      <c r="G105" s="150" t="n">
        <f aca="false">E105*D105*AH105*F105</f>
        <v>0</v>
      </c>
      <c r="H105" s="150" t="n">
        <f aca="false">IF(D105=0,0,(D105*E105*AH105))</f>
        <v>0</v>
      </c>
      <c r="I105" s="136" t="n">
        <f aca="false">POS!AB118</f>
        <v>3.16477368696452</v>
      </c>
      <c r="J105" s="137"/>
      <c r="K105" s="138"/>
      <c r="L105" s="153"/>
      <c r="M105" s="140"/>
      <c r="N105" s="112" t="n">
        <f aca="false">E105*D105*AJ105*M105</f>
        <v>0</v>
      </c>
      <c r="O105" s="112" t="n">
        <f aca="false">IF(D105=0,0,(E105*D105*AJ105))</f>
        <v>0</v>
      </c>
      <c r="P105" s="137"/>
      <c r="Q105" s="134" t="n">
        <f aca="false">R105+U105</f>
        <v>2.853</v>
      </c>
      <c r="R105" s="136" t="n">
        <f aca="false">'MIDS DATA'!K109</f>
        <v>2.853</v>
      </c>
      <c r="S105" s="141" t="n">
        <f aca="false">E105*D105*Q105*AJ105</f>
        <v>0</v>
      </c>
      <c r="T105" s="141" t="n">
        <f aca="false">IF(D105=0,0,(E105*D105*AJ105))</f>
        <v>0</v>
      </c>
      <c r="U105" s="142" t="n">
        <v>0</v>
      </c>
      <c r="V105" s="137"/>
      <c r="W105" s="170"/>
      <c r="X105" s="118"/>
      <c r="Y105" s="88"/>
      <c r="Z105" s="112" t="n">
        <f aca="false">E105*D105*W106</f>
        <v>0</v>
      </c>
      <c r="AA105" s="112" t="n">
        <f aca="false">IF(D105=0,0,(E105*D105))</f>
        <v>0</v>
      </c>
      <c r="AB105" s="137"/>
      <c r="AC105" s="134"/>
      <c r="AD105" s="141"/>
      <c r="AE105" s="112" t="n">
        <f aca="false">E105*D105*AJ105*AC105</f>
        <v>0</v>
      </c>
      <c r="AF105" s="112" t="n">
        <f aca="false">IF(D105=0,0,(E105*D105*AJ105))</f>
        <v>0</v>
      </c>
      <c r="AG105" s="123" t="n">
        <f aca="false">'MIDS DATA'!C109</f>
        <v>0.067299981686468</v>
      </c>
      <c r="AH105" s="124" t="n">
        <f aca="false">'MIDS DATA'!D109</f>
        <v>0.5834584873936</v>
      </c>
      <c r="AI105" s="123" t="n">
        <f aca="false">'MIDS DATA'!E109</f>
        <v>0.072987546119236</v>
      </c>
      <c r="AJ105" s="124" t="n">
        <f aca="false">'MIDS DATA'!F109</f>
        <v>0.557937657490885</v>
      </c>
      <c r="AK105" s="125" t="n">
        <f aca="false">'MIDS DATA'!B109</f>
        <v>1.391835542757</v>
      </c>
    </row>
    <row r="106" customFormat="false" ht="15" hidden="false" customHeight="false" outlineLevel="0" collapsed="false">
      <c r="A106" s="88" t="e">
        <f aca="false">A105+1</f>
        <v>#REF!</v>
      </c>
      <c r="B106" s="102" t="n">
        <v>39539</v>
      </c>
      <c r="C106" s="147" t="n">
        <f aca="false">IF(B106&gt;=$I$2,IF(B106&lt;=$I$3,TRUE(),FALSE()),FALSE())</f>
        <v>0</v>
      </c>
      <c r="D106" s="148" t="n">
        <f aca="false">IF(C106=TRUE(),1,0)</f>
        <v>0</v>
      </c>
      <c r="E106" s="148" t="n">
        <f aca="false">B107-B106</f>
        <v>30</v>
      </c>
      <c r="F106" s="149" t="n">
        <v>2.90216270331138</v>
      </c>
      <c r="G106" s="150" t="n">
        <f aca="false">E106*D106*AH106*F106</f>
        <v>0</v>
      </c>
      <c r="H106" s="150" t="n">
        <f aca="false">IF(D106=0,0,(D106*E106*AH106))</f>
        <v>0</v>
      </c>
      <c r="I106" s="107" t="n">
        <f aca="false">POS!AB119</f>
        <v>2.90216270331138</v>
      </c>
      <c r="J106" s="137"/>
      <c r="K106" s="152"/>
      <c r="L106" s="153"/>
      <c r="M106" s="154"/>
      <c r="N106" s="112" t="n">
        <f aca="false">E106*D106*AJ106*M106</f>
        <v>0</v>
      </c>
      <c r="O106" s="112" t="n">
        <f aca="false">IF(D106=0,0,(E106*D106*AJ106))</f>
        <v>0</v>
      </c>
      <c r="P106" s="137"/>
      <c r="Q106" s="149" t="n">
        <f aca="false">R106+U106</f>
        <v>2.757</v>
      </c>
      <c r="R106" s="107" t="n">
        <f aca="false">'MIDS DATA'!K110</f>
        <v>2.757</v>
      </c>
      <c r="S106" s="114" t="n">
        <f aca="false">E106*D106*Q106*AJ106</f>
        <v>0</v>
      </c>
      <c r="T106" s="114" t="n">
        <f aca="false">IF(D106=0,0,(E106*D106*AJ106))</f>
        <v>0</v>
      </c>
      <c r="U106" s="115" t="n">
        <v>0</v>
      </c>
      <c r="V106" s="137"/>
      <c r="W106" s="171"/>
      <c r="X106" s="118"/>
      <c r="Y106" s="88"/>
      <c r="Z106" s="112" t="n">
        <f aca="false">E106*D106*W107</f>
        <v>0</v>
      </c>
      <c r="AA106" s="112" t="n">
        <f aca="false">IF(D106=0,0,(E106*D106))</f>
        <v>0</v>
      </c>
      <c r="AB106" s="137"/>
      <c r="AC106" s="149"/>
      <c r="AD106" s="114"/>
      <c r="AE106" s="112" t="n">
        <f aca="false">E106*D106*AJ106*AC106</f>
        <v>0</v>
      </c>
      <c r="AF106" s="112" t="n">
        <f aca="false">IF(D106=0,0,(E106*D106*AJ106))</f>
        <v>0</v>
      </c>
      <c r="AG106" s="123" t="n">
        <f aca="false">'MIDS DATA'!C110</f>
        <v>0.067331694666416</v>
      </c>
      <c r="AH106" s="124" t="n">
        <f aca="false">'MIDS DATA'!D110</f>
        <v>0.580043440960967</v>
      </c>
      <c r="AI106" s="123" t="n">
        <f aca="false">'MIDS DATA'!E110</f>
        <v>0.073021713297249</v>
      </c>
      <c r="AJ106" s="124" t="n">
        <f aca="false">'MIDS DATA'!F110</f>
        <v>0.554402954529385</v>
      </c>
      <c r="AK106" s="125" t="n">
        <f aca="false">'MIDS DATA'!B110</f>
        <v>1.391160460293</v>
      </c>
    </row>
    <row r="107" customFormat="false" ht="15" hidden="false" customHeight="false" outlineLevel="0" collapsed="false">
      <c r="A107" s="88" t="e">
        <f aca="false">A106+1</f>
        <v>#REF!</v>
      </c>
      <c r="B107" s="146" t="n">
        <v>39569</v>
      </c>
      <c r="C107" s="147" t="n">
        <f aca="false">IF(B107&gt;=$I$2,IF(B107&lt;=$I$3,TRUE(),FALSE()),FALSE())</f>
        <v>0</v>
      </c>
      <c r="D107" s="148" t="n">
        <f aca="false">IF(C107=TRUE(),1,0)</f>
        <v>0</v>
      </c>
      <c r="E107" s="148" t="n">
        <f aca="false">B108-B107</f>
        <v>31</v>
      </c>
      <c r="F107" s="149" t="n">
        <v>2.87312252602319</v>
      </c>
      <c r="G107" s="150" t="n">
        <f aca="false">E107*D107*AH107*F107</f>
        <v>0</v>
      </c>
      <c r="H107" s="150" t="n">
        <f aca="false">IF(D107=0,0,(D107*E107*AH107))</f>
        <v>0</v>
      </c>
      <c r="I107" s="151" t="n">
        <f aca="false">POS!AB120</f>
        <v>2.87312252602319</v>
      </c>
      <c r="J107" s="137"/>
      <c r="K107" s="152"/>
      <c r="L107" s="153"/>
      <c r="M107" s="154"/>
      <c r="N107" s="112" t="n">
        <f aca="false">E107*D107*AJ107*M107</f>
        <v>0</v>
      </c>
      <c r="O107" s="112" t="n">
        <f aca="false">IF(D107=0,0,(E107*D107*AJ107))</f>
        <v>0</v>
      </c>
      <c r="P107" s="137"/>
      <c r="Q107" s="149" t="n">
        <f aca="false">R107+U107</f>
        <v>2.736</v>
      </c>
      <c r="R107" s="151" t="n">
        <f aca="false">'MIDS DATA'!K111</f>
        <v>2.736</v>
      </c>
      <c r="S107" s="157" t="n">
        <f aca="false">E107*D107*Q107*AJ107</f>
        <v>0</v>
      </c>
      <c r="T107" s="157" t="n">
        <f aca="false">IF(D107=0,0,(E107*D107*AJ107))</f>
        <v>0</v>
      </c>
      <c r="U107" s="158" t="n">
        <v>0</v>
      </c>
      <c r="V107" s="137"/>
      <c r="W107" s="171"/>
      <c r="X107" s="118"/>
      <c r="Y107" s="88"/>
      <c r="Z107" s="112" t="n">
        <f aca="false">E107*D107*W108</f>
        <v>0</v>
      </c>
      <c r="AA107" s="112" t="n">
        <f aca="false">IF(D107=0,0,(E107*D107))</f>
        <v>0</v>
      </c>
      <c r="AB107" s="137"/>
      <c r="AC107" s="149"/>
      <c r="AD107" s="157"/>
      <c r="AE107" s="112" t="n">
        <f aca="false">E107*D107*AJ107*AC107</f>
        <v>0</v>
      </c>
      <c r="AF107" s="112" t="n">
        <f aca="false">IF(D107=0,0,(E107*D107*AJ107))</f>
        <v>0</v>
      </c>
      <c r="AG107" s="123" t="n">
        <f aca="false">'MIDS DATA'!C111</f>
        <v>0.067362384647329</v>
      </c>
      <c r="AH107" s="124" t="n">
        <f aca="false">'MIDS DATA'!D111</f>
        <v>0.576754732604743</v>
      </c>
      <c r="AI107" s="123" t="n">
        <f aca="false">'MIDS DATA'!E111</f>
        <v>0.073054778308597</v>
      </c>
      <c r="AJ107" s="124" t="n">
        <f aca="false">'MIDS DATA'!F111</f>
        <v>0.551000664008855</v>
      </c>
      <c r="AK107" s="125" t="n">
        <f aca="false">'MIDS DATA'!B111</f>
        <v>1.390506954044</v>
      </c>
    </row>
    <row r="108" customFormat="false" ht="15" hidden="false" customHeight="false" outlineLevel="0" collapsed="false">
      <c r="A108" s="88" t="e">
        <f aca="false">A107+1</f>
        <v>#REF!</v>
      </c>
      <c r="B108" s="146" t="n">
        <v>39600</v>
      </c>
      <c r="C108" s="147" t="n">
        <f aca="false">IF(B108&gt;=$I$2,IF(B108&lt;=$I$3,TRUE(),FALSE()),FALSE())</f>
        <v>0</v>
      </c>
      <c r="D108" s="148" t="n">
        <f aca="false">IF(C108=TRUE(),1,0)</f>
        <v>0</v>
      </c>
      <c r="E108" s="148" t="n">
        <f aca="false">B109-B108</f>
        <v>30</v>
      </c>
      <c r="F108" s="149" t="n">
        <v>2.88094792852847</v>
      </c>
      <c r="G108" s="150" t="n">
        <f aca="false">E108*D108*AH108*F108</f>
        <v>0</v>
      </c>
      <c r="H108" s="150" t="n">
        <f aca="false">IF(D108=0,0,(D108*E108*AH108))</f>
        <v>0</v>
      </c>
      <c r="I108" s="151" t="n">
        <f aca="false">POS!AB121</f>
        <v>2.88094792852847</v>
      </c>
      <c r="J108" s="137"/>
      <c r="K108" s="152"/>
      <c r="L108" s="153"/>
      <c r="M108" s="154"/>
      <c r="N108" s="112" t="n">
        <f aca="false">E108*D108*AJ108*M108</f>
        <v>0</v>
      </c>
      <c r="O108" s="112" t="n">
        <f aca="false">IF(D108=0,0,(E108*D108*AJ108))</f>
        <v>0</v>
      </c>
      <c r="P108" s="137"/>
      <c r="Q108" s="149" t="n">
        <f aca="false">R108+U108</f>
        <v>2.743</v>
      </c>
      <c r="R108" s="151" t="n">
        <f aca="false">'MIDS DATA'!K112</f>
        <v>2.743</v>
      </c>
      <c r="S108" s="157" t="n">
        <f aca="false">E108*D108*Q108*AJ108</f>
        <v>0</v>
      </c>
      <c r="T108" s="157" t="n">
        <f aca="false">IF(D108=0,0,(E108*D108*AJ108))</f>
        <v>0</v>
      </c>
      <c r="U108" s="158" t="n">
        <v>0</v>
      </c>
      <c r="V108" s="137"/>
      <c r="W108" s="171"/>
      <c r="X108" s="118"/>
      <c r="Y108" s="88"/>
      <c r="Z108" s="112" t="n">
        <f aca="false">E108*D108*W109</f>
        <v>0</v>
      </c>
      <c r="AA108" s="112" t="n">
        <f aca="false">IF(D108=0,0,(E108*D108))</f>
        <v>0</v>
      </c>
      <c r="AB108" s="137"/>
      <c r="AC108" s="149"/>
      <c r="AD108" s="157"/>
      <c r="AE108" s="112" t="n">
        <f aca="false">E108*D108*AJ108*AC108</f>
        <v>0</v>
      </c>
      <c r="AF108" s="112" t="n">
        <f aca="false">IF(D108=0,0,(E108*D108*AJ108))</f>
        <v>0</v>
      </c>
      <c r="AG108" s="123" t="n">
        <f aca="false">'MIDS DATA'!C112</f>
        <v>0.067394097627932</v>
      </c>
      <c r="AH108" s="124" t="n">
        <f aca="false">'MIDS DATA'!D112</f>
        <v>0.573373052626305</v>
      </c>
      <c r="AI108" s="123" t="n">
        <f aca="false">'MIDS DATA'!E112</f>
        <v>0.073088945487369</v>
      </c>
      <c r="AJ108" s="124" t="n">
        <f aca="false">'MIDS DATA'!F112</f>
        <v>0.547503885576872</v>
      </c>
      <c r="AK108" s="125" t="n">
        <f aca="false">'MIDS DATA'!B112</f>
        <v>1.389831457559</v>
      </c>
    </row>
    <row r="109" customFormat="false" ht="15" hidden="false" customHeight="false" outlineLevel="0" collapsed="false">
      <c r="A109" s="88" t="e">
        <f aca="false">A108+1</f>
        <v>#REF!</v>
      </c>
      <c r="B109" s="146" t="n">
        <v>39630</v>
      </c>
      <c r="C109" s="147" t="n">
        <f aca="false">IF(B109&gt;=$I$2,IF(B109&lt;=$I$3,TRUE(),FALSE()),FALSE())</f>
        <v>0</v>
      </c>
      <c r="D109" s="148" t="n">
        <f aca="false">IF(C109=TRUE(),1,0)</f>
        <v>0</v>
      </c>
      <c r="E109" s="148" t="n">
        <f aca="false">B110-B109</f>
        <v>31</v>
      </c>
      <c r="F109" s="149" t="n">
        <v>2.88749257976615</v>
      </c>
      <c r="G109" s="150" t="n">
        <f aca="false">E109*D109*AH109*F109</f>
        <v>0</v>
      </c>
      <c r="H109" s="150" t="n">
        <f aca="false">IF(D109=0,0,(D109*E109*AH109))</f>
        <v>0</v>
      </c>
      <c r="I109" s="151" t="n">
        <f aca="false">POS!AB122</f>
        <v>2.88749257976615</v>
      </c>
      <c r="J109" s="137"/>
      <c r="K109" s="152"/>
      <c r="L109" s="153"/>
      <c r="M109" s="154"/>
      <c r="N109" s="112" t="n">
        <f aca="false">E109*D109*AJ109*M109</f>
        <v>0</v>
      </c>
      <c r="O109" s="112" t="n">
        <f aca="false">IF(D109=0,0,(E109*D109*AJ109))</f>
        <v>0</v>
      </c>
      <c r="P109" s="137"/>
      <c r="Q109" s="149" t="n">
        <f aca="false">R109+U109</f>
        <v>2.749</v>
      </c>
      <c r="R109" s="151" t="n">
        <f aca="false">'MIDS DATA'!K113</f>
        <v>2.749</v>
      </c>
      <c r="S109" s="157" t="n">
        <f aca="false">E109*D109*Q109*AJ109</f>
        <v>0</v>
      </c>
      <c r="T109" s="157" t="n">
        <f aca="false">IF(D109=0,0,(E109*D109*AJ109))</f>
        <v>0</v>
      </c>
      <c r="U109" s="158" t="n">
        <v>0</v>
      </c>
      <c r="V109" s="137"/>
      <c r="W109" s="171"/>
      <c r="X109" s="118"/>
      <c r="Y109" s="88"/>
      <c r="Z109" s="112" t="n">
        <f aca="false">E109*D109*W110</f>
        <v>0</v>
      </c>
      <c r="AA109" s="112" t="n">
        <f aca="false">IF(D109=0,0,(E109*D109))</f>
        <v>0</v>
      </c>
      <c r="AB109" s="137"/>
      <c r="AC109" s="149"/>
      <c r="AD109" s="157"/>
      <c r="AE109" s="112" t="n">
        <f aca="false">E109*D109*AJ109*AC109</f>
        <v>0</v>
      </c>
      <c r="AF109" s="112" t="n">
        <f aca="false">IF(D109=0,0,(E109*D109*AJ109))</f>
        <v>0</v>
      </c>
      <c r="AG109" s="123" t="n">
        <f aca="false">'MIDS DATA'!C113</f>
        <v>0.067424787609479</v>
      </c>
      <c r="AH109" s="124" t="n">
        <f aca="false">'MIDS DATA'!D113</f>
        <v>0.570116514227308</v>
      </c>
      <c r="AI109" s="123" t="n">
        <f aca="false">'MIDS DATA'!E113</f>
        <v>0.073122010499451</v>
      </c>
      <c r="AJ109" s="124" t="n">
        <f aca="false">'MIDS DATA'!F113</f>
        <v>0.544138140509579</v>
      </c>
      <c r="AK109" s="125" t="n">
        <f aca="false">'MIDS DATA'!B113</f>
        <v>1.389177551864</v>
      </c>
    </row>
    <row r="110" customFormat="false" ht="15" hidden="false" customHeight="false" outlineLevel="0" collapsed="false">
      <c r="A110" s="88" t="e">
        <f aca="false">A109+1</f>
        <v>#REF!</v>
      </c>
      <c r="B110" s="146" t="n">
        <v>39661</v>
      </c>
      <c r="C110" s="147" t="n">
        <f aca="false">IF(B110&gt;=$I$2,IF(B110&lt;=$I$3,TRUE(),FALSE()),FALSE())</f>
        <v>0</v>
      </c>
      <c r="D110" s="148" t="n">
        <f aca="false">IF(C110=TRUE(),1,0)</f>
        <v>0</v>
      </c>
      <c r="E110" s="148" t="n">
        <f aca="false">B111-B110</f>
        <v>31</v>
      </c>
      <c r="F110" s="149" t="n">
        <v>2.89661602623299</v>
      </c>
      <c r="G110" s="150" t="n">
        <f aca="false">E110*D110*AH110*F110</f>
        <v>0</v>
      </c>
      <c r="H110" s="150" t="n">
        <f aca="false">IF(D110=0,0,(D110*E110*AH110))</f>
        <v>0</v>
      </c>
      <c r="I110" s="151" t="n">
        <f aca="false">POS!AB123</f>
        <v>2.89661602623299</v>
      </c>
      <c r="J110" s="137"/>
      <c r="K110" s="152"/>
      <c r="L110" s="153"/>
      <c r="M110" s="154"/>
      <c r="N110" s="112" t="n">
        <f aca="false">E110*D110*AJ110*M110</f>
        <v>0</v>
      </c>
      <c r="O110" s="112" t="n">
        <f aca="false">IF(D110=0,0,(E110*D110*AJ110))</f>
        <v>0</v>
      </c>
      <c r="P110" s="137"/>
      <c r="Q110" s="149" t="n">
        <f aca="false">R110+U110</f>
        <v>2.757</v>
      </c>
      <c r="R110" s="151" t="n">
        <f aca="false">'MIDS DATA'!K114</f>
        <v>2.757</v>
      </c>
      <c r="S110" s="157" t="n">
        <f aca="false">E110*D110*Q110*AJ110</f>
        <v>0</v>
      </c>
      <c r="T110" s="157" t="n">
        <f aca="false">IF(D110=0,0,(E110*D110*AJ110))</f>
        <v>0</v>
      </c>
      <c r="U110" s="158" t="n">
        <v>0</v>
      </c>
      <c r="V110" s="137"/>
      <c r="W110" s="171"/>
      <c r="X110" s="118"/>
      <c r="Y110" s="88"/>
      <c r="Z110" s="112" t="n">
        <f aca="false">E110*D110*W111</f>
        <v>0</v>
      </c>
      <c r="AA110" s="112" t="n">
        <f aca="false">IF(D110=0,0,(E110*D110))</f>
        <v>0</v>
      </c>
      <c r="AB110" s="137"/>
      <c r="AC110" s="149"/>
      <c r="AD110" s="157"/>
      <c r="AE110" s="112" t="n">
        <f aca="false">E110*D110*AJ110*AC110</f>
        <v>0</v>
      </c>
      <c r="AF110" s="112" t="n">
        <f aca="false">IF(D110=0,0,(E110*D110*AJ110))</f>
        <v>0</v>
      </c>
      <c r="AG110" s="123" t="n">
        <f aca="false">'MIDS DATA'!C114</f>
        <v>0.067456500590738</v>
      </c>
      <c r="AH110" s="124" t="n">
        <f aca="false">'MIDS DATA'!D114</f>
        <v>0.566767952587194</v>
      </c>
      <c r="AI110" s="123" t="n">
        <f aca="false">'MIDS DATA'!E114</f>
        <v>0.073156177678981</v>
      </c>
      <c r="AJ110" s="124" t="n">
        <f aca="false">'MIDS DATA'!F114</f>
        <v>0.540678965210928</v>
      </c>
      <c r="AK110" s="125" t="n">
        <f aca="false">'MIDS DATA'!B114</f>
        <v>1.388501643877</v>
      </c>
    </row>
    <row r="111" customFormat="false" ht="15" hidden="false" customHeight="false" outlineLevel="0" collapsed="false">
      <c r="A111" s="88" t="e">
        <f aca="false">A110+1</f>
        <v>#REF!</v>
      </c>
      <c r="B111" s="146" t="n">
        <v>39692</v>
      </c>
      <c r="C111" s="147" t="n">
        <f aca="false">IF(B111&gt;=$I$2,IF(B111&lt;=$I$3,TRUE(),FALSE()),FALSE())</f>
        <v>0</v>
      </c>
      <c r="D111" s="148" t="n">
        <f aca="false">IF(C111=TRUE(),1,0)</f>
        <v>0</v>
      </c>
      <c r="E111" s="148" t="n">
        <f aca="false">B112-B111</f>
        <v>30</v>
      </c>
      <c r="F111" s="149" t="n">
        <v>2.8991517636212</v>
      </c>
      <c r="G111" s="150" t="n">
        <f aca="false">E111*D111*AH111*F111</f>
        <v>0</v>
      </c>
      <c r="H111" s="150" t="n">
        <f aca="false">IF(D111=0,0,(D111*E111*AH111))</f>
        <v>0</v>
      </c>
      <c r="I111" s="151" t="n">
        <f aca="false">POS!AB124</f>
        <v>2.8991517636212</v>
      </c>
      <c r="J111" s="137"/>
      <c r="K111" s="152"/>
      <c r="L111" s="153"/>
      <c r="M111" s="154"/>
      <c r="N111" s="112" t="n">
        <f aca="false">E111*D111*AJ111*M111</f>
        <v>0</v>
      </c>
      <c r="O111" s="112" t="n">
        <f aca="false">IF(D111=0,0,(E111*D111*AJ111))</f>
        <v>0</v>
      </c>
      <c r="P111" s="137"/>
      <c r="Q111" s="149" t="n">
        <f aca="false">R111+U111</f>
        <v>2.76</v>
      </c>
      <c r="R111" s="151" t="n">
        <f aca="false">'MIDS DATA'!K115</f>
        <v>2.76</v>
      </c>
      <c r="S111" s="157" t="n">
        <f aca="false">E111*D111*Q111*AJ111</f>
        <v>0</v>
      </c>
      <c r="T111" s="157" t="n">
        <f aca="false">IF(D111=0,0,(E111*D111*AJ111))</f>
        <v>0</v>
      </c>
      <c r="U111" s="158" t="n">
        <v>0</v>
      </c>
      <c r="V111" s="137"/>
      <c r="W111" s="171"/>
      <c r="X111" s="118"/>
      <c r="Y111" s="88"/>
      <c r="Z111" s="112" t="n">
        <f aca="false">E111*D111*W112</f>
        <v>0</v>
      </c>
      <c r="AA111" s="112" t="n">
        <f aca="false">IF(D111=0,0,(E111*D111))</f>
        <v>0</v>
      </c>
      <c r="AB111" s="137"/>
      <c r="AC111" s="149"/>
      <c r="AD111" s="157"/>
      <c r="AE111" s="112" t="n">
        <f aca="false">E111*D111*AJ111*AC111</f>
        <v>0</v>
      </c>
      <c r="AF111" s="112" t="n">
        <f aca="false">IF(D111=0,0,(E111*D111*AJ111))</f>
        <v>0</v>
      </c>
      <c r="AG111" s="123" t="n">
        <f aca="false">'MIDS DATA'!C115</f>
        <v>0.06748821357233</v>
      </c>
      <c r="AH111" s="124" t="n">
        <f aca="false">'MIDS DATA'!D115</f>
        <v>0.563436126766857</v>
      </c>
      <c r="AI111" s="123" t="n">
        <f aca="false">'MIDS DATA'!E115</f>
        <v>0.073190344858897</v>
      </c>
      <c r="AJ111" s="124" t="n">
        <f aca="false">'MIDS DATA'!F115</f>
        <v>0.537238777034312</v>
      </c>
      <c r="AK111" s="125" t="n">
        <f aca="false">'MIDS DATA'!B115</f>
        <v>1.387825527731</v>
      </c>
    </row>
    <row r="112" customFormat="false" ht="15" hidden="false" customHeight="false" outlineLevel="0" collapsed="false">
      <c r="A112" s="88" t="e">
        <f aca="false">A111+1</f>
        <v>#REF!</v>
      </c>
      <c r="B112" s="131" t="n">
        <v>39722</v>
      </c>
      <c r="C112" s="147" t="n">
        <f aca="false">IF(B112&gt;=$I$2,IF(B112&lt;=$I$3,TRUE(),FALSE()),FALSE())</f>
        <v>0</v>
      </c>
      <c r="D112" s="148" t="n">
        <f aca="false">IF(C112=TRUE(),1,0)</f>
        <v>0</v>
      </c>
      <c r="E112" s="148" t="n">
        <f aca="false">B113-B112</f>
        <v>31</v>
      </c>
      <c r="F112" s="134" t="n">
        <v>2.9411723938233</v>
      </c>
      <c r="G112" s="150" t="n">
        <f aca="false">E112*D112*AH112*F112</f>
        <v>0</v>
      </c>
      <c r="H112" s="150" t="n">
        <f aca="false">IF(D112=0,0,(D112*E112*AH112))</f>
        <v>0</v>
      </c>
      <c r="I112" s="136" t="n">
        <f aca="false">POS!AB125</f>
        <v>2.9411723938233</v>
      </c>
      <c r="J112" s="137"/>
      <c r="K112" s="138"/>
      <c r="L112" s="153"/>
      <c r="M112" s="140"/>
      <c r="N112" s="112" t="n">
        <f aca="false">E112*D112*AJ112*M112</f>
        <v>0</v>
      </c>
      <c r="O112" s="112" t="n">
        <f aca="false">IF(D112=0,0,(E112*D112*AJ112))</f>
        <v>0</v>
      </c>
      <c r="P112" s="137"/>
      <c r="Q112" s="134" t="n">
        <f aca="false">R112+U112</f>
        <v>2.793</v>
      </c>
      <c r="R112" s="136" t="n">
        <f aca="false">'MIDS DATA'!K116</f>
        <v>2.793</v>
      </c>
      <c r="S112" s="141" t="n">
        <f aca="false">E112*D112*Q112*AJ112</f>
        <v>0</v>
      </c>
      <c r="T112" s="141" t="n">
        <f aca="false">IF(D112=0,0,(E112*D112*AJ112))</f>
        <v>0</v>
      </c>
      <c r="U112" s="142" t="n">
        <v>0</v>
      </c>
      <c r="V112" s="137"/>
      <c r="W112" s="172"/>
      <c r="X112" s="118"/>
      <c r="Y112" s="88"/>
      <c r="Z112" s="112" t="n">
        <f aca="false">E112*D112*W113</f>
        <v>0</v>
      </c>
      <c r="AA112" s="112" t="n">
        <f aca="false">IF(D112=0,0,(E112*D112))</f>
        <v>0</v>
      </c>
      <c r="AB112" s="137"/>
      <c r="AC112" s="134"/>
      <c r="AD112" s="141"/>
      <c r="AE112" s="112" t="n">
        <f aca="false">E112*D112*AJ112*AC112</f>
        <v>0</v>
      </c>
      <c r="AF112" s="112" t="n">
        <f aca="false">IF(D112=0,0,(E112*D112*AJ112))</f>
        <v>0</v>
      </c>
      <c r="AG112" s="123" t="n">
        <f aca="false">'MIDS DATA'!C116</f>
        <v>0.067518903554833</v>
      </c>
      <c r="AH112" s="124" t="n">
        <f aca="false">'MIDS DATA'!D116</f>
        <v>0.560227653886805</v>
      </c>
      <c r="AI112" s="123" t="n">
        <f aca="false">'MIDS DATA'!E116</f>
        <v>0.073223409872086</v>
      </c>
      <c r="AJ112" s="124" t="n">
        <f aca="false">'MIDS DATA'!F116</f>
        <v>0.533927563330921</v>
      </c>
      <c r="AK112" s="125" t="n">
        <f aca="false">'MIDS DATA'!B116</f>
        <v>1.387171024201</v>
      </c>
    </row>
    <row r="113" customFormat="false" ht="15" hidden="false" customHeight="false" outlineLevel="0" collapsed="false">
      <c r="A113" s="88" t="e">
        <f aca="false">A112+1</f>
        <v>#REF!</v>
      </c>
      <c r="B113" s="102" t="n">
        <v>39753</v>
      </c>
      <c r="C113" s="147" t="n">
        <f aca="false">IF(B113&gt;=$I$2,IF(B113&lt;=$I$3,TRUE(),FALSE()),FALSE())</f>
        <v>0</v>
      </c>
      <c r="D113" s="148" t="n">
        <f aca="false">IF(C113=TRUE(),1,0)</f>
        <v>0</v>
      </c>
      <c r="E113" s="148" t="n">
        <f aca="false">B114-B113</f>
        <v>30</v>
      </c>
      <c r="F113" s="105" t="n">
        <v>3.2262211658521</v>
      </c>
      <c r="G113" s="150" t="n">
        <f aca="false">E113*D113*AH113*F113</f>
        <v>0</v>
      </c>
      <c r="H113" s="150" t="n">
        <f aca="false">IF(D113=0,0,(D113*E113*AH113))</f>
        <v>0</v>
      </c>
      <c r="I113" s="107" t="n">
        <f aca="false">POS!AB126</f>
        <v>3.2262211658521</v>
      </c>
      <c r="J113" s="137"/>
      <c r="K113" s="109"/>
      <c r="L113" s="153"/>
      <c r="M113" s="111"/>
      <c r="N113" s="112" t="n">
        <f aca="false">E113*D113*AJ113*M113</f>
        <v>0</v>
      </c>
      <c r="O113" s="112" t="n">
        <f aca="false">IF(D113=0,0,(E113*D113*AJ113))</f>
        <v>0</v>
      </c>
      <c r="P113" s="137"/>
      <c r="Q113" s="105" t="n">
        <f aca="false">R113+U113</f>
        <v>2.93</v>
      </c>
      <c r="R113" s="107" t="n">
        <f aca="false">'MIDS DATA'!K117</f>
        <v>2.93</v>
      </c>
      <c r="S113" s="114" t="n">
        <f aca="false">E113*D113*Q113*AJ113</f>
        <v>0</v>
      </c>
      <c r="T113" s="114" t="n">
        <f aca="false">IF(D113=0,0,(E113*D113*AJ113))</f>
        <v>0</v>
      </c>
      <c r="U113" s="115" t="n">
        <v>0</v>
      </c>
      <c r="V113" s="137"/>
      <c r="W113" s="173"/>
      <c r="X113" s="118"/>
      <c r="Y113" s="88"/>
      <c r="Z113" s="112" t="n">
        <f aca="false">E113*D113*W114</f>
        <v>0</v>
      </c>
      <c r="AA113" s="112" t="n">
        <f aca="false">IF(D113=0,0,(E113*D113))</f>
        <v>0</v>
      </c>
      <c r="AB113" s="137"/>
      <c r="AC113" s="105"/>
      <c r="AD113" s="114"/>
      <c r="AE113" s="112" t="n">
        <f aca="false">E113*D113*AJ113*AC113</f>
        <v>0</v>
      </c>
      <c r="AF113" s="112" t="n">
        <f aca="false">IF(D113=0,0,(E113*D113*AJ113))</f>
        <v>0</v>
      </c>
      <c r="AG113" s="123" t="n">
        <f aca="false">'MIDS DATA'!C117</f>
        <v>0.06755061653708</v>
      </c>
      <c r="AH113" s="124" t="n">
        <f aca="false">'MIDS DATA'!D117</f>
        <v>0.556928573822383</v>
      </c>
      <c r="AI113" s="123" t="n">
        <f aca="false">'MIDS DATA'!E117</f>
        <v>0.07325757705276</v>
      </c>
      <c r="AJ113" s="124" t="n">
        <f aca="false">'MIDS DATA'!F117</f>
        <v>0.53052449652537</v>
      </c>
      <c r="AK113" s="125" t="n">
        <f aca="false">'MIDS DATA'!B117</f>
        <v>1.38649450035</v>
      </c>
    </row>
    <row r="114" customFormat="false" ht="15" hidden="false" customHeight="false" outlineLevel="0" collapsed="false">
      <c r="A114" s="88" t="e">
        <f aca="false">A113+1</f>
        <v>#REF!</v>
      </c>
      <c r="B114" s="146" t="n">
        <v>39783</v>
      </c>
      <c r="C114" s="147" t="n">
        <f aca="false">IF(B114&gt;=$I$2,IF(B114&lt;=$I$3,TRUE(),FALSE()),FALSE())</f>
        <v>0</v>
      </c>
      <c r="D114" s="148" t="n">
        <f aca="false">IF(C114=TRUE(),1,0)</f>
        <v>0</v>
      </c>
      <c r="E114" s="148" t="n">
        <f aca="false">B115-B114</f>
        <v>31</v>
      </c>
      <c r="F114" s="149" t="n">
        <v>3.38626053761997</v>
      </c>
      <c r="G114" s="150" t="n">
        <f aca="false">E114*D114*AH114*F114</f>
        <v>0</v>
      </c>
      <c r="H114" s="150" t="n">
        <f aca="false">IF(D114=0,0,(D114*E114*AH114))</f>
        <v>0</v>
      </c>
      <c r="I114" s="151" t="n">
        <f aca="false">POS!AB127</f>
        <v>3.38626053761997</v>
      </c>
      <c r="J114" s="137"/>
      <c r="K114" s="152"/>
      <c r="L114" s="153"/>
      <c r="M114" s="154"/>
      <c r="N114" s="112" t="n">
        <f aca="false">E114*D114*AJ114*M114</f>
        <v>0</v>
      </c>
      <c r="O114" s="112" t="n">
        <f aca="false">IF(D114=0,0,(E114*D114*AJ114))</f>
        <v>0</v>
      </c>
      <c r="P114" s="137"/>
      <c r="Q114" s="149" t="n">
        <f aca="false">R114+U114</f>
        <v>3.053</v>
      </c>
      <c r="R114" s="151" t="n">
        <f aca="false">'MIDS DATA'!K118</f>
        <v>3.053</v>
      </c>
      <c r="S114" s="157" t="n">
        <f aca="false">E114*D114*Q114*AJ114</f>
        <v>0</v>
      </c>
      <c r="T114" s="157" t="n">
        <f aca="false">IF(D114=0,0,(E114*D114*AJ114))</f>
        <v>0</v>
      </c>
      <c r="U114" s="158" t="n">
        <v>0</v>
      </c>
      <c r="V114" s="137"/>
      <c r="W114" s="169"/>
      <c r="X114" s="118"/>
      <c r="Y114" s="88"/>
      <c r="Z114" s="112" t="n">
        <f aca="false">E114*D114*W115</f>
        <v>0</v>
      </c>
      <c r="AA114" s="112" t="n">
        <f aca="false">IF(D114=0,0,(E114*D114))</f>
        <v>0</v>
      </c>
      <c r="AB114" s="137"/>
      <c r="AC114" s="149"/>
      <c r="AD114" s="157"/>
      <c r="AE114" s="112" t="n">
        <f aca="false">E114*D114*AJ114*AC114</f>
        <v>0</v>
      </c>
      <c r="AF114" s="112" t="n">
        <f aca="false">IF(D114=0,0,(E114*D114*AJ114))</f>
        <v>0</v>
      </c>
      <c r="AG114" s="123" t="n">
        <f aca="false">'MIDS DATA'!C118</f>
        <v>0.067581306520217</v>
      </c>
      <c r="AH114" s="124" t="n">
        <f aca="false">'MIDS DATA'!D118</f>
        <v>0.553751671270636</v>
      </c>
      <c r="AI114" s="123" t="n">
        <f aca="false">'MIDS DATA'!E118</f>
        <v>0.073290642066682</v>
      </c>
      <c r="AJ114" s="124" t="n">
        <f aca="false">'MIDS DATA'!F118</f>
        <v>0.527249052931813</v>
      </c>
      <c r="AK114" s="125" t="n">
        <f aca="false">'MIDS DATA'!B118</f>
        <v>1.385839603483</v>
      </c>
    </row>
    <row r="115" customFormat="false" ht="15" hidden="false" customHeight="false" outlineLevel="0" collapsed="false">
      <c r="A115" s="88" t="e">
        <f aca="false">A114+1</f>
        <v>#REF!</v>
      </c>
      <c r="B115" s="146" t="n">
        <v>39814</v>
      </c>
      <c r="C115" s="147" t="n">
        <f aca="false">IF(B115&gt;=$I$2,IF(B115&lt;=$I$3,TRUE(),FALSE()),FALSE())</f>
        <v>0</v>
      </c>
      <c r="D115" s="148" t="n">
        <f aca="false">IF(C115=TRUE(),1,0)</f>
        <v>0</v>
      </c>
      <c r="E115" s="148" t="n">
        <f aca="false">B116-B115</f>
        <v>31</v>
      </c>
      <c r="F115" s="149" t="n">
        <v>3.46666152494914</v>
      </c>
      <c r="G115" s="150" t="n">
        <f aca="false">E115*D115*AH115*F115</f>
        <v>0</v>
      </c>
      <c r="H115" s="150" t="n">
        <f aca="false">IF(D115=0,0,(D115*E115*AH115))</f>
        <v>0</v>
      </c>
      <c r="I115" s="151" t="n">
        <f aca="false">POS!AB128</f>
        <v>3.46666152494914</v>
      </c>
      <c r="J115" s="137"/>
      <c r="K115" s="152"/>
      <c r="L115" s="153"/>
      <c r="M115" s="154"/>
      <c r="N115" s="112" t="n">
        <f aca="false">E115*D115*AJ115*M115</f>
        <v>0</v>
      </c>
      <c r="O115" s="112" t="n">
        <f aca="false">IF(D115=0,0,(E115*D115*AJ115))</f>
        <v>0</v>
      </c>
      <c r="P115" s="137"/>
      <c r="Q115" s="149" t="n">
        <f aca="false">R115+U115</f>
        <v>3.1155</v>
      </c>
      <c r="R115" s="151" t="n">
        <f aca="false">'MIDS DATA'!K119</f>
        <v>3.1155</v>
      </c>
      <c r="S115" s="157" t="n">
        <f aca="false">E115*D115*Q115*AJ115</f>
        <v>0</v>
      </c>
      <c r="T115" s="157" t="n">
        <f aca="false">IF(D115=0,0,(E115*D115*AJ115))</f>
        <v>0</v>
      </c>
      <c r="U115" s="158" t="n">
        <v>0</v>
      </c>
      <c r="V115" s="137"/>
      <c r="W115" s="169"/>
      <c r="X115" s="118"/>
      <c r="Y115" s="88"/>
      <c r="Z115" s="112" t="n">
        <f aca="false">E115*D115*W116</f>
        <v>0</v>
      </c>
      <c r="AA115" s="112" t="n">
        <f aca="false">IF(D115=0,0,(E115*D115))</f>
        <v>0</v>
      </c>
      <c r="AB115" s="137"/>
      <c r="AC115" s="149"/>
      <c r="AD115" s="157"/>
      <c r="AE115" s="112" t="n">
        <f aca="false">E115*D115*AJ115*AC115</f>
        <v>0</v>
      </c>
      <c r="AF115" s="112" t="n">
        <f aca="false">IF(D115=0,0,(E115*D115*AJ115))</f>
        <v>0</v>
      </c>
      <c r="AG115" s="123" t="n">
        <f aca="false">'MIDS DATA'!C119</f>
        <v>0.067613019503119</v>
      </c>
      <c r="AH115" s="124" t="n">
        <f aca="false">'MIDS DATA'!D119</f>
        <v>0.55048509101606</v>
      </c>
      <c r="AI115" s="123" t="n">
        <f aca="false">'MIDS DATA'!E119</f>
        <v>0.073324809248115</v>
      </c>
      <c r="AJ115" s="124" t="n">
        <f aca="false">'MIDS DATA'!F119</f>
        <v>0.5238827900468</v>
      </c>
      <c r="AK115" s="125" t="n">
        <f aca="false">'MIDS DATA'!B119</f>
        <v>1.385162674443</v>
      </c>
    </row>
    <row r="116" customFormat="false" ht="15" hidden="false" customHeight="false" outlineLevel="0" collapsed="false">
      <c r="A116" s="88" t="e">
        <f aca="false">A115+1</f>
        <v>#REF!</v>
      </c>
      <c r="B116" s="146" t="n">
        <v>39845</v>
      </c>
      <c r="C116" s="147" t="n">
        <f aca="false">IF(B116&gt;=$I$2,IF(B116&lt;=$I$3,TRUE(),FALSE()),FALSE())</f>
        <v>0</v>
      </c>
      <c r="D116" s="148" t="n">
        <f aca="false">IF(C116=TRUE(),1,0)</f>
        <v>0</v>
      </c>
      <c r="E116" s="148" t="n">
        <f aca="false">B117-B116</f>
        <v>28</v>
      </c>
      <c r="F116" s="149" t="n">
        <v>3.35670714395602</v>
      </c>
      <c r="G116" s="150" t="n">
        <f aca="false">E116*D116*AH116*F116</f>
        <v>0</v>
      </c>
      <c r="H116" s="150" t="n">
        <f aca="false">IF(D116=0,0,(D116*E116*AH116))</f>
        <v>0</v>
      </c>
      <c r="I116" s="151" t="n">
        <f aca="false">POS!AB129</f>
        <v>3.35670714395602</v>
      </c>
      <c r="J116" s="137"/>
      <c r="K116" s="152"/>
      <c r="L116" s="153"/>
      <c r="M116" s="154"/>
      <c r="N116" s="112" t="n">
        <f aca="false">E116*D116*AJ116*M116</f>
        <v>0</v>
      </c>
      <c r="O116" s="112" t="n">
        <f aca="false">IF(D116=0,0,(E116*D116*AJ116))</f>
        <v>0</v>
      </c>
      <c r="P116" s="137"/>
      <c r="Q116" s="149" t="n">
        <f aca="false">R116+U116</f>
        <v>3.033</v>
      </c>
      <c r="R116" s="151" t="n">
        <f aca="false">'MIDS DATA'!K120</f>
        <v>3.033</v>
      </c>
      <c r="S116" s="157" t="n">
        <f aca="false">E116*D116*Q116*AJ116</f>
        <v>0</v>
      </c>
      <c r="T116" s="157" t="n">
        <f aca="false">IF(D116=0,0,(E116*D116*AJ116))</f>
        <v>0</v>
      </c>
      <c r="U116" s="158" t="n">
        <v>0</v>
      </c>
      <c r="V116" s="137"/>
      <c r="W116" s="169"/>
      <c r="X116" s="118"/>
      <c r="Y116" s="88"/>
      <c r="Z116" s="112" t="n">
        <f aca="false">E116*D116*W117</f>
        <v>0</v>
      </c>
      <c r="AA116" s="112" t="n">
        <f aca="false">IF(D116=0,0,(E116*D116))</f>
        <v>0</v>
      </c>
      <c r="AB116" s="137"/>
      <c r="AC116" s="149"/>
      <c r="AD116" s="157"/>
      <c r="AE116" s="112" t="n">
        <f aca="false">E116*D116*AJ116*AC116</f>
        <v>0</v>
      </c>
      <c r="AF116" s="112" t="n">
        <f aca="false">IF(D116=0,0,(E116*D116*AJ116))</f>
        <v>0</v>
      </c>
      <c r="AG116" s="123" t="n">
        <f aca="false">'MIDS DATA'!C120</f>
        <v>0.067644732486355</v>
      </c>
      <c r="AH116" s="124" t="n">
        <f aca="false">'MIDS DATA'!D120</f>
        <v>0.547234933086657</v>
      </c>
      <c r="AI116" s="123" t="n">
        <f aca="false">'MIDS DATA'!E120</f>
        <v>0.073358976429933</v>
      </c>
      <c r="AJ116" s="124" t="n">
        <f aca="false">'MIDS DATA'!F120</f>
        <v>0.520535109645071</v>
      </c>
      <c r="AK116" s="125" t="n">
        <f aca="false">'MIDS DATA'!B120</f>
        <v>1.384485540451</v>
      </c>
    </row>
    <row r="117" customFormat="false" ht="15" hidden="false" customHeight="false" outlineLevel="0" collapsed="false">
      <c r="A117" s="88" t="e">
        <f aca="false">A116+1</f>
        <v>#REF!</v>
      </c>
      <c r="B117" s="131" t="n">
        <v>39873</v>
      </c>
      <c r="C117" s="147" t="n">
        <f aca="false">IF(B117&gt;=$I$2,IF(B117&lt;=$I$3,TRUE(),FALSE()),FALSE())</f>
        <v>0</v>
      </c>
      <c r="D117" s="148" t="n">
        <f aca="false">IF(C117=TRUE(),1,0)</f>
        <v>0</v>
      </c>
      <c r="E117" s="148" t="n">
        <f aca="false">B118-B117</f>
        <v>31</v>
      </c>
      <c r="F117" s="134" t="n">
        <v>3.21749967122177</v>
      </c>
      <c r="G117" s="150" t="n">
        <f aca="false">E117*D117*AH117*F117</f>
        <v>0</v>
      </c>
      <c r="H117" s="150" t="n">
        <f aca="false">IF(D117=0,0,(D117*E117*AH117))</f>
        <v>0</v>
      </c>
      <c r="I117" s="136" t="n">
        <f aca="false">POS!AB130</f>
        <v>3.21749967122177</v>
      </c>
      <c r="J117" s="137"/>
      <c r="K117" s="138"/>
      <c r="L117" s="153"/>
      <c r="M117" s="140"/>
      <c r="N117" s="112" t="n">
        <f aca="false">E117*D117*AJ117*M117</f>
        <v>0</v>
      </c>
      <c r="O117" s="112" t="n">
        <f aca="false">IF(D117=0,0,(E117*D117*AJ117))</f>
        <v>0</v>
      </c>
      <c r="P117" s="137"/>
      <c r="Q117" s="134" t="n">
        <f aca="false">R117+U117</f>
        <v>2.928</v>
      </c>
      <c r="R117" s="136" t="n">
        <f aca="false">'MIDS DATA'!K121</f>
        <v>2.928</v>
      </c>
      <c r="S117" s="141" t="n">
        <f aca="false">E117*D117*Q117*AJ117</f>
        <v>0</v>
      </c>
      <c r="T117" s="141" t="n">
        <f aca="false">IF(D117=0,0,(E117*D117*AJ117))</f>
        <v>0</v>
      </c>
      <c r="U117" s="142" t="n">
        <v>0</v>
      </c>
      <c r="V117" s="137"/>
      <c r="W117" s="170"/>
      <c r="X117" s="118"/>
      <c r="Y117" s="88"/>
      <c r="Z117" s="112" t="n">
        <f aca="false">E117*D117*W118</f>
        <v>0</v>
      </c>
      <c r="AA117" s="112" t="n">
        <f aca="false">IF(D117=0,0,(E117*D117))</f>
        <v>0</v>
      </c>
      <c r="AB117" s="137"/>
      <c r="AC117" s="134"/>
      <c r="AD117" s="141"/>
      <c r="AE117" s="112" t="n">
        <f aca="false">E117*D117*AJ117*AC117</f>
        <v>0</v>
      </c>
      <c r="AF117" s="112" t="n">
        <f aca="false">IF(D117=0,0,(E117*D117*AJ117))</f>
        <v>0</v>
      </c>
      <c r="AG117" s="123" t="n">
        <f aca="false">'MIDS DATA'!C121</f>
        <v>0.067673376471498</v>
      </c>
      <c r="AH117" s="124" t="n">
        <f aca="false">'MIDS DATA'!D121</f>
        <v>0.544313369358044</v>
      </c>
      <c r="AI117" s="123" t="n">
        <f aca="false">'MIDS DATA'!E121</f>
        <v>0.073389837110616</v>
      </c>
      <c r="AJ117" s="124" t="n">
        <f aca="false">'MIDS DATA'!F121</f>
        <v>0.517527302670218</v>
      </c>
      <c r="AK117" s="125" t="n">
        <f aca="false">'MIDS DATA'!B121</f>
        <v>1.383873759935</v>
      </c>
    </row>
    <row r="118" customFormat="false" ht="15" hidden="false" customHeight="false" outlineLevel="0" collapsed="false">
      <c r="A118" s="88" t="e">
        <f aca="false">A117+1</f>
        <v>#REF!</v>
      </c>
      <c r="B118" s="102" t="n">
        <v>39904</v>
      </c>
      <c r="C118" s="147" t="n">
        <f aca="false">IF(B118&gt;=$I$2,IF(B118&lt;=$I$3,TRUE(),FALSE()),FALSE())</f>
        <v>0</v>
      </c>
      <c r="D118" s="148" t="n">
        <f aca="false">IF(C118=TRUE(),1,0)</f>
        <v>0</v>
      </c>
      <c r="E118" s="148" t="n">
        <f aca="false">B119-B118</f>
        <v>30</v>
      </c>
      <c r="F118" s="105" t="n">
        <v>2.95241004006051</v>
      </c>
      <c r="G118" s="150" t="n">
        <f aca="false">E118*D118*AH118*F118</f>
        <v>0</v>
      </c>
      <c r="H118" s="150" t="n">
        <f aca="false">IF(D118=0,0,(D118*E118*AH118))</f>
        <v>0</v>
      </c>
      <c r="I118" s="107" t="n">
        <f aca="false">POS!AB131</f>
        <v>2.95241004006051</v>
      </c>
      <c r="J118" s="137"/>
      <c r="K118" s="109"/>
      <c r="L118" s="153"/>
      <c r="M118" s="111"/>
      <c r="N118" s="112" t="n">
        <f aca="false">E118*D118*AJ118*M118</f>
        <v>0</v>
      </c>
      <c r="O118" s="112" t="n">
        <f aca="false">IF(D118=0,0,(E118*D118*AJ118))</f>
        <v>0</v>
      </c>
      <c r="P118" s="137"/>
      <c r="Q118" s="149" t="n">
        <f aca="false">R118+U118</f>
        <v>2.832</v>
      </c>
      <c r="R118" s="107" t="n">
        <f aca="false">'MIDS DATA'!K122</f>
        <v>2.832</v>
      </c>
      <c r="S118" s="114" t="n">
        <f aca="false">E118*D118*Q118*AJ118</f>
        <v>0</v>
      </c>
      <c r="T118" s="114" t="n">
        <f aca="false">IF(D118=0,0,(E118*D118*AJ118))</f>
        <v>0</v>
      </c>
      <c r="U118" s="115" t="n">
        <v>0</v>
      </c>
      <c r="V118" s="137"/>
      <c r="W118" s="174"/>
      <c r="X118" s="118"/>
      <c r="Y118" s="88"/>
      <c r="Z118" s="112" t="n">
        <f aca="false">E118*D118*W119</f>
        <v>0</v>
      </c>
      <c r="AA118" s="112" t="n">
        <f aca="false">IF(D118=0,0,(E118*D118))</f>
        <v>0</v>
      </c>
      <c r="AB118" s="137"/>
      <c r="AC118" s="149"/>
      <c r="AD118" s="114"/>
      <c r="AE118" s="112" t="n">
        <f aca="false">E118*D118*AJ118*AC118</f>
        <v>0</v>
      </c>
      <c r="AF118" s="112" t="n">
        <f aca="false">IF(D118=0,0,(E118*D118*AJ118))</f>
        <v>0</v>
      </c>
      <c r="AG118" s="123" t="n">
        <f aca="false">'MIDS DATA'!C122</f>
        <v>0.067705089455367</v>
      </c>
      <c r="AH118" s="124" t="n">
        <f aca="false">'MIDS DATA'!D122</f>
        <v>0.541094292384308</v>
      </c>
      <c r="AI118" s="123" t="n">
        <f aca="false">'MIDS DATA'!E122</f>
        <v>0.073424004293167</v>
      </c>
      <c r="AJ118" s="124" t="n">
        <f aca="false">'MIDS DATA'!F122</f>
        <v>0.514214764307479</v>
      </c>
      <c r="AK118" s="125" t="n">
        <f aca="false">'MIDS DATA'!B122</f>
        <v>1.383196237667</v>
      </c>
    </row>
    <row r="119" customFormat="false" ht="15" hidden="false" customHeight="false" outlineLevel="0" collapsed="false">
      <c r="A119" s="88" t="e">
        <f aca="false">A118+1</f>
        <v>#REF!</v>
      </c>
      <c r="B119" s="146" t="n">
        <v>39934</v>
      </c>
      <c r="C119" s="147" t="n">
        <f aca="false">IF(B119&gt;=$I$2,IF(B119&lt;=$I$3,TRUE(),FALSE()),FALSE())</f>
        <v>0</v>
      </c>
      <c r="D119" s="148" t="n">
        <f aca="false">IF(C119=TRUE(),1,0)</f>
        <v>0</v>
      </c>
      <c r="E119" s="148" t="n">
        <f aca="false">B120-B119</f>
        <v>31</v>
      </c>
      <c r="F119" s="149" t="n">
        <v>2.92349181695998</v>
      </c>
      <c r="G119" s="150" t="n">
        <f aca="false">E119*D119*AH119*F119</f>
        <v>0</v>
      </c>
      <c r="H119" s="150" t="n">
        <f aca="false">IF(D119=0,0,(D119*E119*AH119))</f>
        <v>0</v>
      </c>
      <c r="I119" s="151" t="n">
        <f aca="false">POS!AB132</f>
        <v>2.92349181695998</v>
      </c>
      <c r="J119" s="137"/>
      <c r="K119" s="152"/>
      <c r="L119" s="153"/>
      <c r="M119" s="154"/>
      <c r="N119" s="112" t="n">
        <f aca="false">E119*D119*AJ119*M119</f>
        <v>0</v>
      </c>
      <c r="O119" s="112" t="n">
        <f aca="false">IF(D119=0,0,(E119*D119*AJ119))</f>
        <v>0</v>
      </c>
      <c r="P119" s="137"/>
      <c r="Q119" s="149" t="n">
        <f aca="false">R119+U119</f>
        <v>2.811</v>
      </c>
      <c r="R119" s="151" t="n">
        <f aca="false">'MIDS DATA'!K123</f>
        <v>2.811</v>
      </c>
      <c r="S119" s="157" t="n">
        <f aca="false">E119*D119*Q119*AJ119</f>
        <v>0</v>
      </c>
      <c r="T119" s="157" t="n">
        <f aca="false">IF(D119=0,0,(E119*D119*AJ119))</f>
        <v>0</v>
      </c>
      <c r="U119" s="158" t="n">
        <v>0</v>
      </c>
      <c r="V119" s="137"/>
      <c r="W119" s="171"/>
      <c r="X119" s="118"/>
      <c r="Y119" s="88"/>
      <c r="Z119" s="112" t="n">
        <f aca="false">E119*D119*W120</f>
        <v>0</v>
      </c>
      <c r="AA119" s="112" t="n">
        <f aca="false">IF(D119=0,0,(E119*D119))</f>
        <v>0</v>
      </c>
      <c r="AB119" s="137"/>
      <c r="AC119" s="149"/>
      <c r="AD119" s="157"/>
      <c r="AE119" s="112" t="n">
        <f aca="false">E119*D119*AJ119*AC119</f>
        <v>0</v>
      </c>
      <c r="AF119" s="112" t="n">
        <f aca="false">IF(D119=0,0,(E119*D119*AJ119))</f>
        <v>0</v>
      </c>
      <c r="AG119" s="123" t="n">
        <f aca="false">'MIDS DATA'!C123</f>
        <v>0.067735779440073</v>
      </c>
      <c r="AH119" s="124" t="n">
        <f aca="false">'MIDS DATA'!D123</f>
        <v>0.537994519166639</v>
      </c>
      <c r="AI119" s="123" t="n">
        <f aca="false">'MIDS DATA'!E123</f>
        <v>0.073457069308906</v>
      </c>
      <c r="AJ119" s="124" t="n">
        <f aca="false">'MIDS DATA'!F123</f>
        <v>0.511026551479123</v>
      </c>
      <c r="AK119" s="125" t="n">
        <f aca="false">'MIDS DATA'!B123</f>
        <v>1.382540377604</v>
      </c>
    </row>
    <row r="120" customFormat="false" ht="15" hidden="false" customHeight="false" outlineLevel="0" collapsed="false">
      <c r="A120" s="88" t="e">
        <f aca="false">A119+1</f>
        <v>#REF!</v>
      </c>
      <c r="B120" s="146" t="n">
        <v>39965</v>
      </c>
      <c r="C120" s="147" t="n">
        <f aca="false">IF(B120&gt;=$I$2,IF(B120&lt;=$I$3,TRUE(),FALSE()),FALSE())</f>
        <v>0</v>
      </c>
      <c r="D120" s="148" t="n">
        <f aca="false">IF(C120=TRUE(),1,0)</f>
        <v>0</v>
      </c>
      <c r="E120" s="148" t="n">
        <f aca="false">B121-B120</f>
        <v>30</v>
      </c>
      <c r="F120" s="149" t="n">
        <v>2.93122656746445</v>
      </c>
      <c r="G120" s="150" t="n">
        <f aca="false">E120*D120*AH120*F120</f>
        <v>0</v>
      </c>
      <c r="H120" s="150" t="n">
        <f aca="false">IF(D120=0,0,(D120*E120*AH120))</f>
        <v>0</v>
      </c>
      <c r="I120" s="151" t="n">
        <f aca="false">POS!AB133</f>
        <v>2.93122656746445</v>
      </c>
      <c r="J120" s="137"/>
      <c r="K120" s="152"/>
      <c r="L120" s="153"/>
      <c r="M120" s="154"/>
      <c r="N120" s="112" t="n">
        <f aca="false">E120*D120*AJ120*M120</f>
        <v>0</v>
      </c>
      <c r="O120" s="112" t="n">
        <f aca="false">IF(D120=0,0,(E120*D120*AJ120))</f>
        <v>0</v>
      </c>
      <c r="P120" s="137"/>
      <c r="Q120" s="149" t="n">
        <f aca="false">R120+U120</f>
        <v>2.818</v>
      </c>
      <c r="R120" s="151" t="n">
        <f aca="false">'MIDS DATA'!K124</f>
        <v>2.818</v>
      </c>
      <c r="S120" s="157" t="n">
        <f aca="false">E120*D120*Q120*AJ120</f>
        <v>0</v>
      </c>
      <c r="T120" s="157" t="n">
        <f aca="false">IF(D120=0,0,(E120*D120*AJ120))</f>
        <v>0</v>
      </c>
      <c r="U120" s="158" t="n">
        <v>0</v>
      </c>
      <c r="V120" s="137"/>
      <c r="W120" s="171"/>
      <c r="X120" s="118"/>
      <c r="Y120" s="88"/>
      <c r="Z120" s="112" t="n">
        <f aca="false">E120*D120*W121</f>
        <v>0</v>
      </c>
      <c r="AA120" s="112" t="n">
        <f aca="false">IF(D120=0,0,(E120*D120))</f>
        <v>0</v>
      </c>
      <c r="AB120" s="137"/>
      <c r="AC120" s="149"/>
      <c r="AD120" s="157"/>
      <c r="AE120" s="112" t="n">
        <f aca="false">E120*D120*AJ120*AC120</f>
        <v>0</v>
      </c>
      <c r="AF120" s="112" t="n">
        <f aca="false">IF(D120=0,0,(E120*D120*AJ120))</f>
        <v>0</v>
      </c>
      <c r="AG120" s="123" t="n">
        <f aca="false">'MIDS DATA'!C124</f>
        <v>0.067767492424597</v>
      </c>
      <c r="AH120" s="124" t="n">
        <f aca="false">'MIDS DATA'!D124</f>
        <v>0.534807337001579</v>
      </c>
      <c r="AI120" s="123" t="n">
        <f aca="false">'MIDS DATA'!E124</f>
        <v>0.073491236492216</v>
      </c>
      <c r="AJ120" s="124" t="n">
        <f aca="false">'MIDS DATA'!F124</f>
        <v>0.507750038059313</v>
      </c>
      <c r="AK120" s="125" t="n">
        <f aca="false">'MIDS DATA'!B124</f>
        <v>1.381862456373</v>
      </c>
    </row>
    <row r="121" customFormat="false" ht="15" hidden="false" customHeight="false" outlineLevel="0" collapsed="false">
      <c r="A121" s="88" t="e">
        <f aca="false">A120+1</f>
        <v>#REF!</v>
      </c>
      <c r="B121" s="146" t="n">
        <v>39995</v>
      </c>
      <c r="C121" s="147" t="n">
        <f aca="false">IF(B121&gt;=$I$2,IF(B121&lt;=$I$3,TRUE(),FALSE()),FALSE())</f>
        <v>0</v>
      </c>
      <c r="D121" s="148" t="n">
        <f aca="false">IF(C121=TRUE(),1,0)</f>
        <v>0</v>
      </c>
      <c r="E121" s="148" t="n">
        <f aca="false">B122-B121</f>
        <v>31</v>
      </c>
      <c r="F121" s="149" t="n">
        <v>2.93768931549715</v>
      </c>
      <c r="G121" s="150" t="n">
        <f aca="false">E121*D121*AH121*F121</f>
        <v>0</v>
      </c>
      <c r="H121" s="150" t="n">
        <f aca="false">IF(D121=0,0,(D121*E121*AH121))</f>
        <v>0</v>
      </c>
      <c r="I121" s="151" t="n">
        <f aca="false">POS!AB134</f>
        <v>2.93768931549715</v>
      </c>
      <c r="J121" s="137"/>
      <c r="K121" s="152"/>
      <c r="L121" s="153"/>
      <c r="M121" s="154"/>
      <c r="N121" s="112" t="n">
        <f aca="false">E121*D121*AJ121*M121</f>
        <v>0</v>
      </c>
      <c r="O121" s="112" t="n">
        <f aca="false">IF(D121=0,0,(E121*D121*AJ121))</f>
        <v>0</v>
      </c>
      <c r="P121" s="137"/>
      <c r="Q121" s="149" t="n">
        <f aca="false">R121+U121</f>
        <v>2.824</v>
      </c>
      <c r="R121" s="151" t="n">
        <f aca="false">'MIDS DATA'!K125</f>
        <v>2.824</v>
      </c>
      <c r="S121" s="157" t="n">
        <f aca="false">E121*D121*Q121*AJ121</f>
        <v>0</v>
      </c>
      <c r="T121" s="157" t="n">
        <f aca="false">IF(D121=0,0,(E121*D121*AJ121))</f>
        <v>0</v>
      </c>
      <c r="U121" s="158" t="n">
        <v>0</v>
      </c>
      <c r="V121" s="137"/>
      <c r="W121" s="171"/>
      <c r="X121" s="118"/>
      <c r="Y121" s="88"/>
      <c r="Z121" s="112" t="n">
        <f aca="false">E121*D121*W122</f>
        <v>0</v>
      </c>
      <c r="AA121" s="112" t="n">
        <f aca="false">IF(D121=0,0,(E121*D121))</f>
        <v>0</v>
      </c>
      <c r="AB121" s="137"/>
      <c r="AC121" s="149"/>
      <c r="AD121" s="157"/>
      <c r="AE121" s="112" t="n">
        <f aca="false">E121*D121*AJ121*AC121</f>
        <v>0</v>
      </c>
      <c r="AF121" s="112" t="n">
        <f aca="false">IF(D121=0,0,(E121*D121*AJ121))</f>
        <v>0</v>
      </c>
      <c r="AG121" s="123" t="n">
        <f aca="false">'MIDS DATA'!C125</f>
        <v>0.067798182409938</v>
      </c>
      <c r="AH121" s="124" t="n">
        <f aca="false">'MIDS DATA'!D125</f>
        <v>0.531738312114634</v>
      </c>
      <c r="AI121" s="123" t="n">
        <f aca="false">'MIDS DATA'!E125</f>
        <v>0.073524301508689</v>
      </c>
      <c r="AJ121" s="124" t="n">
        <f aca="false">'MIDS DATA'!F125</f>
        <v>0.504596536962434</v>
      </c>
      <c r="AK121" s="125" t="n">
        <f aca="false">'MIDS DATA'!B125</f>
        <v>1.381206211431</v>
      </c>
    </row>
    <row r="122" customFormat="false" ht="15" hidden="false" customHeight="false" outlineLevel="0" collapsed="false">
      <c r="A122" s="88" t="e">
        <f aca="false">A121+1</f>
        <v>#REF!</v>
      </c>
      <c r="B122" s="146" t="n">
        <v>40026</v>
      </c>
      <c r="C122" s="147" t="n">
        <f aca="false">IF(B122&gt;=$I$2,IF(B122&lt;=$I$3,TRUE(),FALSE()),FALSE())</f>
        <v>0</v>
      </c>
      <c r="D122" s="148" t="n">
        <f aca="false">IF(C122=TRUE(),1,0)</f>
        <v>0</v>
      </c>
      <c r="E122" s="148" t="n">
        <f aca="false">B123-B122</f>
        <v>31</v>
      </c>
      <c r="F122" s="149" t="n">
        <v>2.94671450304107</v>
      </c>
      <c r="G122" s="150" t="n">
        <f aca="false">E122*D122*AH122*F122</f>
        <v>0</v>
      </c>
      <c r="H122" s="150" t="n">
        <f aca="false">IF(D122=0,0,(D122*E122*AH122))</f>
        <v>0</v>
      </c>
      <c r="I122" s="151" t="n">
        <f aca="false">POS!AB135</f>
        <v>2.94671450304107</v>
      </c>
      <c r="J122" s="137"/>
      <c r="K122" s="152"/>
      <c r="L122" s="153"/>
      <c r="M122" s="154"/>
      <c r="N122" s="112" t="n">
        <f aca="false">E122*D122*AJ122*M122</f>
        <v>0</v>
      </c>
      <c r="O122" s="112" t="n">
        <f aca="false">IF(D122=0,0,(E122*D122*AJ122))</f>
        <v>0</v>
      </c>
      <c r="P122" s="137"/>
      <c r="Q122" s="149" t="n">
        <f aca="false">R122+U122</f>
        <v>2.832</v>
      </c>
      <c r="R122" s="151" t="n">
        <f aca="false">'MIDS DATA'!K126</f>
        <v>2.832</v>
      </c>
      <c r="S122" s="157" t="n">
        <f aca="false">E122*D122*Q122*AJ122</f>
        <v>0</v>
      </c>
      <c r="T122" s="157" t="n">
        <f aca="false">IF(D122=0,0,(E122*D122*AJ122))</f>
        <v>0</v>
      </c>
      <c r="U122" s="158" t="n">
        <v>0</v>
      </c>
      <c r="V122" s="137"/>
      <c r="W122" s="171"/>
      <c r="X122" s="118"/>
      <c r="Y122" s="88"/>
      <c r="Z122" s="112" t="n">
        <f aca="false">E122*D122*W123</f>
        <v>0</v>
      </c>
      <c r="AA122" s="112" t="n">
        <f aca="false">IF(D122=0,0,(E122*D122))</f>
        <v>0</v>
      </c>
      <c r="AB122" s="137"/>
      <c r="AC122" s="149"/>
      <c r="AD122" s="157"/>
      <c r="AE122" s="112" t="n">
        <f aca="false">E122*D122*AJ122*AC122</f>
        <v>0</v>
      </c>
      <c r="AF122" s="112" t="n">
        <f aca="false">IF(D122=0,0,(E122*D122*AJ122))</f>
        <v>0</v>
      </c>
      <c r="AG122" s="123" t="n">
        <f aca="false">'MIDS DATA'!C126</f>
        <v>0.067829895395116</v>
      </c>
      <c r="AH122" s="124" t="n">
        <f aca="false">'MIDS DATA'!D126</f>
        <v>0.528582781919925</v>
      </c>
      <c r="AI122" s="123" t="n">
        <f aca="false">'MIDS DATA'!E126</f>
        <v>0.073558468692757</v>
      </c>
      <c r="AJ122" s="124" t="n">
        <f aca="false">'MIDS DATA'!F126</f>
        <v>0.501355736582443</v>
      </c>
      <c r="AK122" s="125" t="n">
        <f aca="false">'MIDS DATA'!B126</f>
        <v>1.380527893748</v>
      </c>
    </row>
    <row r="123" customFormat="false" ht="15" hidden="false" customHeight="false" outlineLevel="0" collapsed="false">
      <c r="A123" s="88" t="e">
        <f aca="false">A122+1</f>
        <v>#REF!</v>
      </c>
      <c r="B123" s="146" t="n">
        <v>40057</v>
      </c>
      <c r="C123" s="147" t="n">
        <f aca="false">IF(B123&gt;=$I$2,IF(B123&lt;=$I$3,TRUE(),FALSE()),FALSE())</f>
        <v>0</v>
      </c>
      <c r="D123" s="148" t="n">
        <f aca="false">IF(C123=TRUE(),1,0)</f>
        <v>0</v>
      </c>
      <c r="E123" s="148" t="n">
        <f aca="false">B124-B123</f>
        <v>30</v>
      </c>
      <c r="F123" s="149" t="n">
        <v>2.94918975094404</v>
      </c>
      <c r="G123" s="150" t="n">
        <f aca="false">E123*D123*AH123*F123</f>
        <v>0</v>
      </c>
      <c r="H123" s="150" t="n">
        <f aca="false">IF(D123=0,0,(D123*E123*AH123))</f>
        <v>0</v>
      </c>
      <c r="I123" s="151" t="n">
        <f aca="false">POS!AB136</f>
        <v>2.94918975094404</v>
      </c>
      <c r="J123" s="137"/>
      <c r="K123" s="152"/>
      <c r="L123" s="153"/>
      <c r="M123" s="154"/>
      <c r="N123" s="112" t="n">
        <f aca="false">E123*D123*AJ123*M123</f>
        <v>0</v>
      </c>
      <c r="O123" s="112" t="n">
        <f aca="false">IF(D123=0,0,(E123*D123*AJ123))</f>
        <v>0</v>
      </c>
      <c r="P123" s="137"/>
      <c r="Q123" s="149" t="n">
        <f aca="false">R123+U123</f>
        <v>2.835</v>
      </c>
      <c r="R123" s="151" t="n">
        <f aca="false">'MIDS DATA'!K127</f>
        <v>2.835</v>
      </c>
      <c r="S123" s="157" t="n">
        <f aca="false">E123*D123*Q123*AJ123</f>
        <v>0</v>
      </c>
      <c r="T123" s="157" t="n">
        <f aca="false">IF(D123=0,0,(E123*D123*AJ123))</f>
        <v>0</v>
      </c>
      <c r="U123" s="158" t="n">
        <v>0</v>
      </c>
      <c r="V123" s="137"/>
      <c r="W123" s="171"/>
      <c r="X123" s="118"/>
      <c r="Y123" s="88"/>
      <c r="Z123" s="112" t="n">
        <f aca="false">E123*D123*W124</f>
        <v>0</v>
      </c>
      <c r="AA123" s="112" t="n">
        <f aca="false">IF(D123=0,0,(E123*D123))</f>
        <v>0</v>
      </c>
      <c r="AB123" s="137"/>
      <c r="AC123" s="149"/>
      <c r="AD123" s="157"/>
      <c r="AE123" s="112" t="n">
        <f aca="false">E123*D123*AJ123*AC123</f>
        <v>0</v>
      </c>
      <c r="AF123" s="112" t="n">
        <f aca="false">IF(D123=0,0,(E123*D123*AJ123))</f>
        <v>0</v>
      </c>
      <c r="AG123" s="123" t="n">
        <f aca="false">'MIDS DATA'!C127</f>
        <v>0.067861608380628</v>
      </c>
      <c r="AH123" s="124" t="n">
        <f aca="false">'MIDS DATA'!D127</f>
        <v>0.525443244382551</v>
      </c>
      <c r="AI123" s="123" t="n">
        <f aca="false">'MIDS DATA'!E127</f>
        <v>0.07359263587721</v>
      </c>
      <c r="AJ123" s="124" t="n">
        <f aca="false">'MIDS DATA'!F127</f>
        <v>0.498132966437714</v>
      </c>
      <c r="AK123" s="125" t="n">
        <f aca="false">'MIDS DATA'!B127</f>
        <v>1.379849375553</v>
      </c>
    </row>
    <row r="124" customFormat="false" ht="15" hidden="false" customHeight="false" outlineLevel="0" collapsed="false">
      <c r="A124" s="88" t="e">
        <f aca="false">A123+1</f>
        <v>#REF!</v>
      </c>
      <c r="B124" s="131" t="n">
        <v>40087</v>
      </c>
      <c r="C124" s="147" t="n">
        <f aca="false">IF(B124&gt;=$I$2,IF(B124&lt;=$I$3,TRUE(),FALSE()),FALSE())</f>
        <v>0</v>
      </c>
      <c r="D124" s="148" t="n">
        <f aca="false">IF(C124=TRUE(),1,0)</f>
        <v>0</v>
      </c>
      <c r="E124" s="148" t="n">
        <f aca="false">B125-B124</f>
        <v>31</v>
      </c>
      <c r="F124" s="134" t="n">
        <v>2.99092424026833</v>
      </c>
      <c r="G124" s="150" t="n">
        <f aca="false">E124*D124*AH124*F124</f>
        <v>0</v>
      </c>
      <c r="H124" s="150" t="n">
        <f aca="false">IF(D124=0,0,(D124*E124*AH124))</f>
        <v>0</v>
      </c>
      <c r="I124" s="136" t="n">
        <f aca="false">POS!AB137</f>
        <v>2.99092424026833</v>
      </c>
      <c r="J124" s="137"/>
      <c r="K124" s="138"/>
      <c r="L124" s="153"/>
      <c r="M124" s="140"/>
      <c r="N124" s="112" t="n">
        <f aca="false">E124*D124*AJ124*M124</f>
        <v>0</v>
      </c>
      <c r="O124" s="112" t="n">
        <f aca="false">IF(D124=0,0,(E124*D124*AJ124))</f>
        <v>0</v>
      </c>
      <c r="P124" s="137"/>
      <c r="Q124" s="134" t="n">
        <f aca="false">R124+U124</f>
        <v>2.868</v>
      </c>
      <c r="R124" s="136" t="n">
        <f aca="false">'MIDS DATA'!K128</f>
        <v>2.868</v>
      </c>
      <c r="S124" s="141" t="n">
        <f aca="false">E124*D124*Q124*AJ124</f>
        <v>0</v>
      </c>
      <c r="T124" s="141" t="n">
        <f aca="false">IF(D124=0,0,(E124*D124*AJ124))</f>
        <v>0</v>
      </c>
      <c r="U124" s="142" t="n">
        <v>0</v>
      </c>
      <c r="V124" s="137"/>
      <c r="W124" s="172"/>
      <c r="X124" s="118"/>
      <c r="Y124" s="88"/>
      <c r="Z124" s="112" t="n">
        <f aca="false">E124*D124*W125</f>
        <v>0</v>
      </c>
      <c r="AA124" s="112" t="n">
        <f aca="false">IF(D124=0,0,(E124*D124))</f>
        <v>0</v>
      </c>
      <c r="AB124" s="137"/>
      <c r="AC124" s="134"/>
      <c r="AD124" s="141"/>
      <c r="AE124" s="112" t="n">
        <f aca="false">E124*D124*AJ124*AC124</f>
        <v>0</v>
      </c>
      <c r="AF124" s="112" t="n">
        <f aca="false">IF(D124=0,0,(E124*D124*AJ124))</f>
        <v>0</v>
      </c>
      <c r="AG124" s="123" t="n">
        <f aca="false">'MIDS DATA'!C128</f>
        <v>0.067892298366924</v>
      </c>
      <c r="AH124" s="124" t="n">
        <f aca="false">'MIDS DATA'!D128</f>
        <v>0.522420150652725</v>
      </c>
      <c r="AI124" s="123" t="n">
        <f aca="false">'MIDS DATA'!E128</f>
        <v>0.07362570089479</v>
      </c>
      <c r="AJ124" s="124" t="n">
        <f aca="false">'MIDS DATA'!F128</f>
        <v>0.495031248523284</v>
      </c>
      <c r="AK124" s="125" t="n">
        <f aca="false">'MIDS DATA'!B128</f>
        <v>1.379192554738</v>
      </c>
    </row>
    <row r="125" customFormat="false" ht="15" hidden="false" customHeight="false" outlineLevel="0" collapsed="false">
      <c r="A125" s="88" t="e">
        <f aca="false">A124+1</f>
        <v>#REF!</v>
      </c>
      <c r="B125" s="102" t="n">
        <v>40118</v>
      </c>
      <c r="C125" s="147" t="n">
        <f aca="false">IF(B125&gt;=$I$2,IF(B125&lt;=$I$3,TRUE(),FALSE()),FALSE())</f>
        <v>0</v>
      </c>
      <c r="D125" s="148" t="n">
        <f aca="false">IF(C125=TRUE(),1,0)</f>
        <v>0</v>
      </c>
      <c r="E125" s="148" t="n">
        <f aca="false">B126-B125</f>
        <v>30</v>
      </c>
      <c r="F125" s="105" t="n">
        <v>3.2076505851115</v>
      </c>
      <c r="G125" s="150" t="n">
        <f aca="false">E125*D125*AH125*F125</f>
        <v>0</v>
      </c>
      <c r="H125" s="150" t="n">
        <f aca="false">IF(D125=0,0,(D125*E125*AH125))</f>
        <v>0</v>
      </c>
      <c r="I125" s="107" t="n">
        <f aca="false">POS!AB138</f>
        <v>3.2076505851115</v>
      </c>
      <c r="J125" s="137"/>
      <c r="K125" s="109"/>
      <c r="L125" s="153"/>
      <c r="M125" s="111"/>
      <c r="N125" s="112" t="n">
        <f aca="false">E125*D125*AJ125*M125</f>
        <v>0</v>
      </c>
      <c r="O125" s="112" t="n">
        <f aca="false">IF(D125=0,0,(E125*D125*AJ125))</f>
        <v>0</v>
      </c>
      <c r="P125" s="137"/>
      <c r="Q125" s="105" t="n">
        <f aca="false">R125+U125</f>
        <v>3.005</v>
      </c>
      <c r="R125" s="107" t="n">
        <f aca="false">'MIDS DATA'!K129</f>
        <v>3.005</v>
      </c>
      <c r="S125" s="114" t="n">
        <f aca="false">E125*D125*Q125*AJ125</f>
        <v>0</v>
      </c>
      <c r="T125" s="114" t="n">
        <f aca="false">IF(D125=0,0,(E125*D125*AJ125))</f>
        <v>0</v>
      </c>
      <c r="U125" s="115" t="n">
        <v>0</v>
      </c>
      <c r="V125" s="137"/>
      <c r="W125" s="173"/>
      <c r="X125" s="118"/>
      <c r="Y125" s="88"/>
      <c r="Z125" s="112" t="n">
        <f aca="false">E125*D125*W126</f>
        <v>0</v>
      </c>
      <c r="AA125" s="112" t="n">
        <f aca="false">IF(D125=0,0,(E125*D125))</f>
        <v>0</v>
      </c>
      <c r="AB125" s="137"/>
      <c r="AC125" s="105"/>
      <c r="AD125" s="114"/>
      <c r="AE125" s="112" t="n">
        <f aca="false">E125*D125*AJ125*AC125</f>
        <v>0</v>
      </c>
      <c r="AF125" s="112" t="n">
        <f aca="false">IF(D125=0,0,(E125*D125*AJ125))</f>
        <v>0</v>
      </c>
      <c r="AG125" s="123" t="n">
        <f aca="false">'MIDS DATA'!C129</f>
        <v>0.067924011353091</v>
      </c>
      <c r="AH125" s="124" t="n">
        <f aca="false">'MIDS DATA'!D129</f>
        <v>0.51931190057111</v>
      </c>
      <c r="AI125" s="123" t="n">
        <f aca="false">'MIDS DATA'!E129</f>
        <v>0.073659868080001</v>
      </c>
      <c r="AJ125" s="124" t="n">
        <f aca="false">'MIDS DATA'!F129</f>
        <v>0.491843724058317</v>
      </c>
      <c r="AK125" s="125" t="n">
        <f aca="false">'MIDS DATA'!B129</f>
        <v>1.37851364388</v>
      </c>
    </row>
    <row r="126" customFormat="false" ht="15" hidden="false" customHeight="false" outlineLevel="0" collapsed="false">
      <c r="A126" s="88" t="e">
        <f aca="false">A125+1</f>
        <v>#REF!</v>
      </c>
      <c r="B126" s="146" t="n">
        <v>40148</v>
      </c>
      <c r="C126" s="147" t="n">
        <f aca="false">IF(B126&gt;=$I$2,IF(B126&lt;=$I$3,TRUE(),FALSE()),FALSE())</f>
        <v>0</v>
      </c>
      <c r="D126" s="148" t="n">
        <f aca="false">IF(C126=TRUE(),1,0)</f>
        <v>0</v>
      </c>
      <c r="E126" s="148" t="n">
        <f aca="false">B127-B126</f>
        <v>31</v>
      </c>
      <c r="F126" s="149" t="n">
        <v>3.36675391009023</v>
      </c>
      <c r="G126" s="150" t="n">
        <f aca="false">E126*D126*AH126*F126</f>
        <v>0</v>
      </c>
      <c r="H126" s="150" t="n">
        <f aca="false">IF(D126=0,0,(D126*E126*AH126))</f>
        <v>0</v>
      </c>
      <c r="I126" s="151" t="n">
        <f aca="false">POS!AB139</f>
        <v>3.36675391009023</v>
      </c>
      <c r="J126" s="137"/>
      <c r="K126" s="152"/>
      <c r="L126" s="153"/>
      <c r="M126" s="154"/>
      <c r="N126" s="112" t="n">
        <f aca="false">E126*D126*AJ126*M126</f>
        <v>0</v>
      </c>
      <c r="O126" s="112" t="n">
        <f aca="false">IF(D126=0,0,(E126*D126*AJ126))</f>
        <v>0</v>
      </c>
      <c r="P126" s="137"/>
      <c r="Q126" s="149" t="n">
        <f aca="false">R126+U126</f>
        <v>3.128</v>
      </c>
      <c r="R126" s="151" t="n">
        <f aca="false">'MIDS DATA'!K130</f>
        <v>3.128</v>
      </c>
      <c r="S126" s="157" t="n">
        <f aca="false">E126*D126*Q126*AJ126</f>
        <v>0</v>
      </c>
      <c r="T126" s="157" t="n">
        <f aca="false">IF(D126=0,0,(E126*D126*AJ126))</f>
        <v>0</v>
      </c>
      <c r="U126" s="158" t="n">
        <v>0</v>
      </c>
      <c r="V126" s="137"/>
      <c r="W126" s="169"/>
      <c r="X126" s="118"/>
      <c r="Y126" s="88"/>
      <c r="Z126" s="112" t="n">
        <f aca="false">E126*D126*W127</f>
        <v>0</v>
      </c>
      <c r="AA126" s="112" t="n">
        <f aca="false">IF(D126=0,0,(E126*D126))</f>
        <v>0</v>
      </c>
      <c r="AB126" s="137"/>
      <c r="AC126" s="149"/>
      <c r="AD126" s="157"/>
      <c r="AE126" s="112" t="n">
        <f aca="false">E126*D126*AJ126*AC126</f>
        <v>0</v>
      </c>
      <c r="AF126" s="112" t="n">
        <f aca="false">IF(D126=0,0,(E126*D126*AJ126))</f>
        <v>0</v>
      </c>
      <c r="AG126" s="123" t="n">
        <f aca="false">'MIDS DATA'!C130</f>
        <v>0.067954701340022</v>
      </c>
      <c r="AH126" s="124" t="n">
        <f aca="false">'MIDS DATA'!D130</f>
        <v>0.516318968526939</v>
      </c>
      <c r="AI126" s="123" t="n">
        <f aca="false">'MIDS DATA'!E130</f>
        <v>0.073692933098315</v>
      </c>
      <c r="AJ126" s="124" t="n">
        <f aca="false">'MIDS DATA'!F130</f>
        <v>0.488775965710172</v>
      </c>
      <c r="AK126" s="125" t="n">
        <f aca="false">'MIDS DATA'!B130</f>
        <v>1.377856444284</v>
      </c>
    </row>
    <row r="127" customFormat="false" ht="15" hidden="false" customHeight="false" outlineLevel="0" collapsed="false">
      <c r="A127" s="88" t="e">
        <f aca="false">A126+1</f>
        <v>#REF!</v>
      </c>
      <c r="B127" s="146" t="n">
        <v>40179</v>
      </c>
      <c r="C127" s="147" t="n">
        <f aca="false">IF(B127&gt;=$I$2,IF(B127&lt;=$I$3,TRUE(),FALSE()),FALSE())</f>
        <v>0</v>
      </c>
      <c r="D127" s="148" t="n">
        <f aca="false">IF(C127=TRUE(),1,0)</f>
        <v>0</v>
      </c>
      <c r="E127" s="148" t="n">
        <f aca="false">B128-B127</f>
        <v>31</v>
      </c>
      <c r="F127" s="149" t="n">
        <v>3.45320260965424</v>
      </c>
      <c r="G127" s="150" t="n">
        <f aca="false">E127*D127*AH127*F127</f>
        <v>0</v>
      </c>
      <c r="H127" s="150" t="n">
        <f aca="false">IF(D127=0,0,(D127*E127*AH127))</f>
        <v>0</v>
      </c>
      <c r="I127" s="151" t="n">
        <f aca="false">POS!AB140</f>
        <v>3.45320260965424</v>
      </c>
      <c r="J127" s="137"/>
      <c r="K127" s="152"/>
      <c r="L127" s="153"/>
      <c r="M127" s="154"/>
      <c r="N127" s="112" t="n">
        <f aca="false">E127*D127*AJ127*M127</f>
        <v>0</v>
      </c>
      <c r="O127" s="112" t="n">
        <f aca="false">IF(D127=0,0,(E127*D127*AJ127))</f>
        <v>0</v>
      </c>
      <c r="P127" s="137"/>
      <c r="Q127" s="149" t="n">
        <f aca="false">R127+U127</f>
        <v>3.1955</v>
      </c>
      <c r="R127" s="151" t="n">
        <f aca="false">'MIDS DATA'!K131</f>
        <v>3.1955</v>
      </c>
      <c r="S127" s="157" t="n">
        <f aca="false">E127*D127*Q127*AJ127</f>
        <v>0</v>
      </c>
      <c r="T127" s="157" t="n">
        <f aca="false">IF(D127=0,0,(E127*D127*AJ127))</f>
        <v>0</v>
      </c>
      <c r="U127" s="158" t="n">
        <v>0</v>
      </c>
      <c r="V127" s="137"/>
      <c r="W127" s="169"/>
      <c r="X127" s="118"/>
      <c r="Y127" s="88"/>
      <c r="Z127" s="112" t="n">
        <f aca="false">E127*D127*W128</f>
        <v>0</v>
      </c>
      <c r="AA127" s="112" t="n">
        <f aca="false">IF(D127=0,0,(E127*D127))</f>
        <v>0</v>
      </c>
      <c r="AB127" s="137"/>
      <c r="AC127" s="149"/>
      <c r="AD127" s="157"/>
      <c r="AE127" s="112" t="n">
        <f aca="false">E127*D127*AJ127*AC127</f>
        <v>0</v>
      </c>
      <c r="AF127" s="112" t="n">
        <f aca="false">IF(D127=0,0,(E127*D127*AJ127))</f>
        <v>0</v>
      </c>
      <c r="AG127" s="123" t="n">
        <f aca="false">'MIDS DATA'!C131</f>
        <v>0.067986414326843</v>
      </c>
      <c r="AH127" s="124" t="n">
        <f aca="false">'MIDS DATA'!D131</f>
        <v>0.513241765374356</v>
      </c>
      <c r="AI127" s="123" t="n">
        <f aca="false">'MIDS DATA'!E131</f>
        <v>0.073727100284285</v>
      </c>
      <c r="AJ127" s="124" t="n">
        <f aca="false">'MIDS DATA'!F131</f>
        <v>0.485623379077584</v>
      </c>
      <c r="AK127" s="125" t="n">
        <f aca="false">'MIDS DATA'!B131</f>
        <v>1.377177143274</v>
      </c>
    </row>
    <row r="128" customFormat="false" ht="15" hidden="false" customHeight="false" outlineLevel="0" collapsed="false">
      <c r="A128" s="88" t="e">
        <f aca="false">A127+1</f>
        <v>#REF!</v>
      </c>
      <c r="B128" s="146" t="n">
        <v>40210</v>
      </c>
      <c r="C128" s="147" t="n">
        <f aca="false">IF(B128&gt;=$I$2,IF(B128&lt;=$I$3,TRUE(),FALSE()),FALSE())</f>
        <v>0</v>
      </c>
      <c r="D128" s="148" t="n">
        <f aca="false">IF(C128=TRUE(),1,0)</f>
        <v>0</v>
      </c>
      <c r="E128" s="148" t="n">
        <f aca="false">B129-B128</f>
        <v>28</v>
      </c>
      <c r="F128" s="149" t="n">
        <v>3.34376623506371</v>
      </c>
      <c r="G128" s="150" t="n">
        <f aca="false">E128*D128*AH128*F128</f>
        <v>0</v>
      </c>
      <c r="H128" s="150" t="n">
        <f aca="false">IF(D128=0,0,(D128*E128*AH128))</f>
        <v>0</v>
      </c>
      <c r="I128" s="151" t="n">
        <f aca="false">POS!AB141</f>
        <v>3.34376623506371</v>
      </c>
      <c r="J128" s="137"/>
      <c r="K128" s="152"/>
      <c r="L128" s="153"/>
      <c r="M128" s="154"/>
      <c r="N128" s="112" t="n">
        <f aca="false">E128*D128*AJ128*M128</f>
        <v>0</v>
      </c>
      <c r="O128" s="112" t="n">
        <f aca="false">IF(D128=0,0,(E128*D128*AJ128))</f>
        <v>0</v>
      </c>
      <c r="P128" s="137"/>
      <c r="Q128" s="149" t="n">
        <f aca="false">R128+U128</f>
        <v>3.113</v>
      </c>
      <c r="R128" s="151" t="n">
        <f aca="false">'MIDS DATA'!K132</f>
        <v>3.113</v>
      </c>
      <c r="S128" s="157" t="n">
        <f aca="false">E128*D128*Q128*AJ128</f>
        <v>0</v>
      </c>
      <c r="T128" s="157" t="n">
        <f aca="false">IF(D128=0,0,(E128*D128*AJ128))</f>
        <v>0</v>
      </c>
      <c r="U128" s="158" t="n">
        <v>0</v>
      </c>
      <c r="V128" s="137"/>
      <c r="W128" s="169"/>
      <c r="X128" s="118"/>
      <c r="Y128" s="88"/>
      <c r="Z128" s="112" t="n">
        <f aca="false">E128*D128*W129</f>
        <v>0</v>
      </c>
      <c r="AA128" s="112" t="n">
        <f aca="false">IF(D128=0,0,(E128*D128))</f>
        <v>0</v>
      </c>
      <c r="AB128" s="137"/>
      <c r="AC128" s="149"/>
      <c r="AD128" s="157"/>
      <c r="AE128" s="112" t="n">
        <f aca="false">E128*D128*AJ128*AC128</f>
        <v>0</v>
      </c>
      <c r="AF128" s="112" t="n">
        <f aca="false">IF(D128=0,0,(E128*D128*AJ128))</f>
        <v>0</v>
      </c>
      <c r="AG128" s="123" t="n">
        <f aca="false">'MIDS DATA'!C132</f>
        <v>0.068003065032628</v>
      </c>
      <c r="AH128" s="124" t="n">
        <f aca="false">'MIDS DATA'!D132</f>
        <v>0.510255029173257</v>
      </c>
      <c r="AI128" s="123" t="n">
        <f aca="false">'MIDS DATA'!E132</f>
        <v>0.073749167238661</v>
      </c>
      <c r="AJ128" s="124" t="n">
        <f aca="false">'MIDS DATA'!F132</f>
        <v>0.48254508625715</v>
      </c>
      <c r="AK128" s="125" t="n">
        <f aca="false">'MIDS DATA'!B132</f>
        <v>1.376457522006</v>
      </c>
    </row>
    <row r="129" customFormat="false" ht="15" hidden="false" customHeight="false" outlineLevel="0" collapsed="false">
      <c r="A129" s="88" t="e">
        <f aca="false">A128+1</f>
        <v>#REF!</v>
      </c>
      <c r="B129" s="131" t="n">
        <v>40238</v>
      </c>
      <c r="C129" s="147" t="n">
        <f aca="false">IF(B129&gt;=$I$2,IF(B129&lt;=$I$3,TRUE(),FALSE()),FALSE())</f>
        <v>0</v>
      </c>
      <c r="D129" s="148" t="n">
        <f aca="false">IF(C129=TRUE(),1,0)</f>
        <v>0</v>
      </c>
      <c r="E129" s="148" t="n">
        <f aca="false">B130-B129</f>
        <v>31</v>
      </c>
      <c r="F129" s="134" t="n">
        <v>3.20524894534002</v>
      </c>
      <c r="G129" s="150" t="n">
        <f aca="false">E129*D129*AH129*F129</f>
        <v>0</v>
      </c>
      <c r="H129" s="150" t="n">
        <f aca="false">IF(D129=0,0,(D129*E129*AH129))</f>
        <v>0</v>
      </c>
      <c r="I129" s="136" t="n">
        <f aca="false">POS!AB142</f>
        <v>3.20524894534002</v>
      </c>
      <c r="J129" s="137"/>
      <c r="K129" s="138"/>
      <c r="L129" s="153"/>
      <c r="M129" s="140"/>
      <c r="N129" s="112" t="n">
        <f aca="false">E129*D129*AJ129*M129</f>
        <v>0</v>
      </c>
      <c r="O129" s="112" t="n">
        <f aca="false">IF(D129=0,0,(E129*D129*AJ129))</f>
        <v>0</v>
      </c>
      <c r="P129" s="137"/>
      <c r="Q129" s="134" t="n">
        <f aca="false">R129+U129</f>
        <v>3.008</v>
      </c>
      <c r="R129" s="136" t="n">
        <f aca="false">'MIDS DATA'!K133</f>
        <v>3.008</v>
      </c>
      <c r="S129" s="141" t="n">
        <f aca="false">E129*D129*Q129*AJ129</f>
        <v>0</v>
      </c>
      <c r="T129" s="141" t="n">
        <f aca="false">IF(D129=0,0,(E129*D129*AJ129))</f>
        <v>0</v>
      </c>
      <c r="U129" s="142" t="n">
        <v>0</v>
      </c>
      <c r="V129" s="137"/>
      <c r="W129" s="170"/>
      <c r="X129" s="118"/>
      <c r="Y129" s="88"/>
      <c r="Z129" s="112" t="n">
        <f aca="false">E129*D129*W130</f>
        <v>0</v>
      </c>
      <c r="AA129" s="112" t="n">
        <f aca="false">IF(D129=0,0,(E129*D129))</f>
        <v>0</v>
      </c>
      <c r="AB129" s="137"/>
      <c r="AC129" s="134"/>
      <c r="AD129" s="141"/>
      <c r="AE129" s="112" t="n">
        <f aca="false">E129*D129*AJ129*AC129</f>
        <v>0</v>
      </c>
      <c r="AF129" s="112" t="n">
        <f aca="false">IF(D129=0,0,(E129*D129*AJ129))</f>
        <v>0</v>
      </c>
      <c r="AG129" s="123" t="n">
        <f aca="false">'MIDS DATA'!C133</f>
        <v>0.068011625979267</v>
      </c>
      <c r="AH129" s="124" t="n">
        <f aca="false">'MIDS DATA'!D133</f>
        <v>0.507603323776011</v>
      </c>
      <c r="AI129" s="123" t="n">
        <f aca="false">'MIDS DATA'!E133</f>
        <v>0.073763087598456</v>
      </c>
      <c r="AJ129" s="124" t="n">
        <f aca="false">'MIDS DATA'!F133</f>
        <v>0.479808178541459</v>
      </c>
      <c r="AK129" s="125" t="n">
        <f aca="false">'MIDS DATA'!B133</f>
        <v>1.375800297508</v>
      </c>
    </row>
    <row r="130" customFormat="false" ht="15" hidden="false" customHeight="false" outlineLevel="0" collapsed="false">
      <c r="A130" s="88" t="e">
        <f aca="false">A129+1</f>
        <v>#REF!</v>
      </c>
      <c r="B130" s="102" t="n">
        <v>40269</v>
      </c>
      <c r="C130" s="147" t="n">
        <f aca="false">IF(B130&gt;=$I$2,IF(B130&lt;=$I$3,TRUE(),FALSE()),FALSE())</f>
        <v>0</v>
      </c>
      <c r="D130" s="148" t="n">
        <f aca="false">IF(C130=TRUE(),1,0)</f>
        <v>0</v>
      </c>
      <c r="E130" s="148" t="n">
        <f aca="false">B131-B130</f>
        <v>30</v>
      </c>
      <c r="F130" s="149" t="n">
        <v>3.07843326935471</v>
      </c>
      <c r="G130" s="150" t="n">
        <f aca="false">E130*D130*AH130*F130</f>
        <v>0</v>
      </c>
      <c r="H130" s="150" t="n">
        <f aca="false">IF(D130=0,0,(D130*E130*AH130))</f>
        <v>0</v>
      </c>
      <c r="I130" s="107" t="n">
        <f aca="false">POS!AB143</f>
        <v>3.07843326935471</v>
      </c>
      <c r="J130" s="137"/>
      <c r="K130" s="152"/>
      <c r="L130" s="153"/>
      <c r="M130" s="154"/>
      <c r="N130" s="112" t="n">
        <f aca="false">E130*D130*AJ130*M130</f>
        <v>0</v>
      </c>
      <c r="O130" s="112" t="n">
        <f aca="false">IF(D130=0,0,(E130*D130*AJ130))</f>
        <v>0</v>
      </c>
      <c r="P130" s="137"/>
      <c r="Q130" s="149" t="n">
        <f aca="false">R130+U130</f>
        <v>2.912</v>
      </c>
      <c r="R130" s="107" t="n">
        <f aca="false">'MIDS DATA'!K134</f>
        <v>2.912</v>
      </c>
      <c r="S130" s="114" t="n">
        <f aca="false">E130*D130*Q130*AJ130</f>
        <v>0</v>
      </c>
      <c r="T130" s="114" t="n">
        <f aca="false">IF(D130=0,0,(E130*D130*AJ130))</f>
        <v>0</v>
      </c>
      <c r="U130" s="115" t="n">
        <v>0</v>
      </c>
      <c r="V130" s="137"/>
      <c r="W130" s="171"/>
      <c r="X130" s="118"/>
      <c r="Y130" s="88"/>
      <c r="Z130" s="112" t="n">
        <f aca="false">E130*D130*W131</f>
        <v>0</v>
      </c>
      <c r="AA130" s="112" t="n">
        <f aca="false">IF(D130=0,0,(E130*D130))</f>
        <v>0</v>
      </c>
      <c r="AB130" s="137"/>
      <c r="AC130" s="149"/>
      <c r="AD130" s="114"/>
      <c r="AE130" s="112" t="n">
        <f aca="false">E130*D130*AJ130*AC130</f>
        <v>0</v>
      </c>
      <c r="AF130" s="112" t="n">
        <f aca="false">IF(D130=0,0,(E130*D130*AJ130))</f>
        <v>0</v>
      </c>
      <c r="AG130" s="123" t="n">
        <f aca="false">'MIDS DATA'!C134</f>
        <v>0.068021104170218</v>
      </c>
      <c r="AH130" s="124" t="n">
        <f aca="false">'MIDS DATA'!D134</f>
        <v>0.504682831280997</v>
      </c>
      <c r="AI130" s="123" t="n">
        <f aca="false">'MIDS DATA'!E134</f>
        <v>0.073778499425447</v>
      </c>
      <c r="AJ130" s="124" t="n">
        <f aca="false">'MIDS DATA'!F134</f>
        <v>0.476794989925361</v>
      </c>
      <c r="AK130" s="125" t="n">
        <f aca="false">'MIDS DATA'!B134</f>
        <v>1.375071757592</v>
      </c>
    </row>
    <row r="131" customFormat="false" ht="15" hidden="false" customHeight="false" outlineLevel="0" collapsed="false">
      <c r="A131" s="88" t="e">
        <f aca="false">A130+1</f>
        <v>#REF!</v>
      </c>
      <c r="B131" s="146" t="n">
        <v>40299</v>
      </c>
      <c r="C131" s="147" t="n">
        <f aca="false">IF(B131&gt;=$I$2,IF(B131&lt;=$I$3,TRUE(),FALSE()),FALSE())</f>
        <v>0</v>
      </c>
      <c r="D131" s="148" t="n">
        <f aca="false">IF(C131=TRUE(),1,0)</f>
        <v>0</v>
      </c>
      <c r="E131" s="148" t="n">
        <f aca="false">B132-B131</f>
        <v>31</v>
      </c>
      <c r="F131" s="149" t="n">
        <v>3.04949726712412</v>
      </c>
      <c r="G131" s="150" t="n">
        <f aca="false">E131*D131*AH131*F131</f>
        <v>0</v>
      </c>
      <c r="H131" s="150" t="n">
        <f aca="false">IF(D131=0,0,(D131*E131*AH131))</f>
        <v>0</v>
      </c>
      <c r="I131" s="151" t="n">
        <f aca="false">POS!AB144</f>
        <v>3.04949726712412</v>
      </c>
      <c r="J131" s="137"/>
      <c r="K131" s="152"/>
      <c r="L131" s="153"/>
      <c r="M131" s="154"/>
      <c r="N131" s="112" t="n">
        <f aca="false">E131*D131*AJ131*M131</f>
        <v>0</v>
      </c>
      <c r="O131" s="112" t="n">
        <f aca="false">IF(D131=0,0,(E131*D131*AJ131))</f>
        <v>0</v>
      </c>
      <c r="P131" s="137"/>
      <c r="Q131" s="149" t="n">
        <f aca="false">R131+U131</f>
        <v>2.891</v>
      </c>
      <c r="R131" s="151" t="n">
        <f aca="false">'MIDS DATA'!K135</f>
        <v>2.891</v>
      </c>
      <c r="S131" s="157" t="n">
        <f aca="false">E131*D131*Q131*AJ131</f>
        <v>0</v>
      </c>
      <c r="T131" s="157" t="n">
        <f aca="false">IF(D131=0,0,(E131*D131*AJ131))</f>
        <v>0</v>
      </c>
      <c r="U131" s="158" t="n">
        <v>0</v>
      </c>
      <c r="V131" s="137"/>
      <c r="W131" s="171"/>
      <c r="X131" s="118"/>
      <c r="Y131" s="88"/>
      <c r="Z131" s="112" t="n">
        <f aca="false">E131*D131*W132</f>
        <v>0</v>
      </c>
      <c r="AA131" s="112" t="n">
        <f aca="false">IF(D131=0,0,(E131*D131))</f>
        <v>0</v>
      </c>
      <c r="AB131" s="137"/>
      <c r="AC131" s="149"/>
      <c r="AD131" s="157"/>
      <c r="AE131" s="112" t="n">
        <f aca="false">E131*D131*AJ131*AC131</f>
        <v>0</v>
      </c>
      <c r="AF131" s="112" t="n">
        <f aca="false">IF(D131=0,0,(E131*D131*AJ131))</f>
        <v>0</v>
      </c>
      <c r="AG131" s="123" t="n">
        <f aca="false">'MIDS DATA'!C135</f>
        <v>0.068030276613101</v>
      </c>
      <c r="AH131" s="124" t="n">
        <f aca="false">'MIDS DATA'!D135</f>
        <v>0.501871804624778</v>
      </c>
      <c r="AI131" s="123" t="n">
        <f aca="false">'MIDS DATA'!E135</f>
        <v>0.073793414096802</v>
      </c>
      <c r="AJ131" s="124" t="n">
        <f aca="false">'MIDS DATA'!F135</f>
        <v>0.473895881253842</v>
      </c>
      <c r="AK131" s="125" t="n">
        <f aca="false">'MIDS DATA'!B135</f>
        <v>1.374365821727</v>
      </c>
    </row>
    <row r="132" customFormat="false" ht="15" hidden="false" customHeight="false" outlineLevel="0" collapsed="false">
      <c r="A132" s="88" t="e">
        <f aca="false">A131+1</f>
        <v>#REF!</v>
      </c>
      <c r="B132" s="146" t="n">
        <v>40330</v>
      </c>
      <c r="C132" s="147" t="n">
        <f aca="false">IF(B132&gt;=$I$2,IF(B132&lt;=$I$3,TRUE(),FALSE()),FALSE())</f>
        <v>0</v>
      </c>
      <c r="D132" s="148" t="n">
        <f aca="false">IF(C132=TRUE(),1,0)</f>
        <v>0</v>
      </c>
      <c r="E132" s="148" t="n">
        <f aca="false">B133-B132</f>
        <v>30</v>
      </c>
      <c r="F132" s="149" t="n">
        <v>3.05699032870127</v>
      </c>
      <c r="G132" s="150" t="n">
        <f aca="false">E132*D132*AH132*F132</f>
        <v>0</v>
      </c>
      <c r="H132" s="150" t="n">
        <f aca="false">IF(D132=0,0,(D132*E132*AH132))</f>
        <v>0</v>
      </c>
      <c r="I132" s="151" t="n">
        <f aca="false">POS!AB145</f>
        <v>3.05699032870127</v>
      </c>
      <c r="J132" s="137"/>
      <c r="K132" s="152"/>
      <c r="L132" s="153"/>
      <c r="M132" s="154"/>
      <c r="N132" s="112" t="n">
        <f aca="false">E132*D132*AJ132*M132</f>
        <v>0</v>
      </c>
      <c r="O132" s="112" t="n">
        <f aca="false">IF(D132=0,0,(E132*D132*AJ132))</f>
        <v>0</v>
      </c>
      <c r="P132" s="137"/>
      <c r="Q132" s="149" t="n">
        <f aca="false">R132+U132</f>
        <v>2.898</v>
      </c>
      <c r="R132" s="151" t="n">
        <f aca="false">'MIDS DATA'!K136</f>
        <v>2.898</v>
      </c>
      <c r="S132" s="157" t="n">
        <f aca="false">E132*D132*Q132*AJ132</f>
        <v>0</v>
      </c>
      <c r="T132" s="157" t="n">
        <f aca="false">IF(D132=0,0,(E132*D132*AJ132))</f>
        <v>0</v>
      </c>
      <c r="U132" s="158" t="n">
        <v>0</v>
      </c>
      <c r="V132" s="137"/>
      <c r="W132" s="171"/>
      <c r="X132" s="118"/>
      <c r="Y132" s="88"/>
      <c r="Z132" s="112" t="n">
        <f aca="false">E132*D132*W133</f>
        <v>0</v>
      </c>
      <c r="AA132" s="112" t="n">
        <f aca="false">IF(D132=0,0,(E132*D132))</f>
        <v>0</v>
      </c>
      <c r="AB132" s="137"/>
      <c r="AC132" s="149"/>
      <c r="AD132" s="157"/>
      <c r="AE132" s="112" t="n">
        <f aca="false">E132*D132*AJ132*AC132</f>
        <v>0</v>
      </c>
      <c r="AF132" s="112" t="n">
        <f aca="false">IF(D132=0,0,(E132*D132*AJ132))</f>
        <v>0</v>
      </c>
      <c r="AG132" s="123" t="n">
        <f aca="false">'MIDS DATA'!C136</f>
        <v>0.068039754804111</v>
      </c>
      <c r="AH132" s="124" t="n">
        <f aca="false">'MIDS DATA'!D136</f>
        <v>0.498982761051157</v>
      </c>
      <c r="AI132" s="123" t="n">
        <f aca="false">'MIDS DATA'!E136</f>
        <v>0.073808825923947</v>
      </c>
      <c r="AJ132" s="124" t="n">
        <f aca="false">'MIDS DATA'!F136</f>
        <v>0.470917484878954</v>
      </c>
      <c r="AK132" s="125" t="n">
        <f aca="false">'MIDS DATA'!B136</f>
        <v>1.373635429403</v>
      </c>
    </row>
    <row r="133" customFormat="false" ht="15" hidden="false" customHeight="false" outlineLevel="0" collapsed="false">
      <c r="A133" s="88" t="e">
        <f aca="false">A132+1</f>
        <v>#REF!</v>
      </c>
      <c r="B133" s="146" t="n">
        <v>40360</v>
      </c>
      <c r="C133" s="147" t="n">
        <f aca="false">IF(B133&gt;=$I$2,IF(B133&lt;=$I$3,TRUE(),FALSE()),FALSE())</f>
        <v>0</v>
      </c>
      <c r="D133" s="148" t="n">
        <f aca="false">IF(C133=TRUE(),1,0)</f>
        <v>0</v>
      </c>
      <c r="E133" s="148" t="n">
        <f aca="false">B134-B133</f>
        <v>31</v>
      </c>
      <c r="F133" s="149" t="n">
        <v>3.06322301035379</v>
      </c>
      <c r="G133" s="150" t="n">
        <f aca="false">E133*D133*AH133*F133</f>
        <v>0</v>
      </c>
      <c r="H133" s="150" t="n">
        <f aca="false">IF(D133=0,0,(D133*E133*AH133))</f>
        <v>0</v>
      </c>
      <c r="I133" s="151" t="n">
        <f aca="false">POS!AB146</f>
        <v>3.06322301035379</v>
      </c>
      <c r="J133" s="137"/>
      <c r="K133" s="152"/>
      <c r="L133" s="153"/>
      <c r="M133" s="154"/>
      <c r="N133" s="112" t="n">
        <f aca="false">E133*D133*AJ133*M133</f>
        <v>0</v>
      </c>
      <c r="O133" s="112" t="n">
        <f aca="false">IF(D133=0,0,(E133*D133*AJ133))</f>
        <v>0</v>
      </c>
      <c r="P133" s="137"/>
      <c r="Q133" s="149" t="n">
        <f aca="false">R133+U133</f>
        <v>2.904</v>
      </c>
      <c r="R133" s="151" t="n">
        <f aca="false">'MIDS DATA'!K137</f>
        <v>2.904</v>
      </c>
      <c r="S133" s="157" t="n">
        <f aca="false">E133*D133*Q133*AJ133</f>
        <v>0</v>
      </c>
      <c r="T133" s="157" t="n">
        <f aca="false">IF(D133=0,0,(E133*D133*AJ133))</f>
        <v>0</v>
      </c>
      <c r="U133" s="158" t="n">
        <v>0</v>
      </c>
      <c r="V133" s="137"/>
      <c r="W133" s="171"/>
      <c r="X133" s="118"/>
      <c r="Y133" s="88"/>
      <c r="Z133" s="112" t="n">
        <f aca="false">E133*D133*W134</f>
        <v>0</v>
      </c>
      <c r="AA133" s="112" t="n">
        <f aca="false">IF(D133=0,0,(E133*D133))</f>
        <v>0</v>
      </c>
      <c r="AB133" s="137"/>
      <c r="AC133" s="149"/>
      <c r="AD133" s="157"/>
      <c r="AE133" s="112" t="n">
        <f aca="false">E133*D133*AJ133*AC133</f>
        <v>0</v>
      </c>
      <c r="AF133" s="112" t="n">
        <f aca="false">IF(D133=0,0,(E133*D133*AJ133))</f>
        <v>0</v>
      </c>
      <c r="AG133" s="123" t="n">
        <f aca="false">'MIDS DATA'!C137</f>
        <v>0.068048927247052</v>
      </c>
      <c r="AH133" s="124" t="n">
        <f aca="false">'MIDS DATA'!D137</f>
        <v>0.496202013323962</v>
      </c>
      <c r="AI133" s="123" t="n">
        <f aca="false">'MIDS DATA'!E137</f>
        <v>0.073823740595452</v>
      </c>
      <c r="AJ133" s="124" t="n">
        <f aca="false">'MIDS DATA'!F137</f>
        <v>0.468051866111416</v>
      </c>
      <c r="AK133" s="125" t="n">
        <f aca="false">'MIDS DATA'!B137</f>
        <v>1.372927704508</v>
      </c>
    </row>
    <row r="134" customFormat="false" ht="15" hidden="false" customHeight="false" outlineLevel="0" collapsed="false">
      <c r="A134" s="88" t="e">
        <f aca="false">A133+1</f>
        <v>#REF!</v>
      </c>
      <c r="B134" s="146" t="n">
        <v>40391</v>
      </c>
      <c r="C134" s="147" t="n">
        <f aca="false">IF(B134&gt;=$I$2,IF(B134&lt;=$I$3,TRUE(),FALSE()),FALSE())</f>
        <v>0</v>
      </c>
      <c r="D134" s="148" t="n">
        <f aca="false">IF(C134=TRUE(),1,0)</f>
        <v>0</v>
      </c>
      <c r="E134" s="148" t="n">
        <f aca="false">B135-B134</f>
        <v>31</v>
      </c>
      <c r="F134" s="149" t="n">
        <v>3.07199399243704</v>
      </c>
      <c r="G134" s="150" t="n">
        <f aca="false">E134*D134*AH134*F134</f>
        <v>0</v>
      </c>
      <c r="H134" s="150" t="n">
        <f aca="false">IF(D134=0,0,(D134*E134*AH134))</f>
        <v>0</v>
      </c>
      <c r="I134" s="151" t="n">
        <f aca="false">POS!AB147</f>
        <v>3.07199399243704</v>
      </c>
      <c r="J134" s="137"/>
      <c r="K134" s="152"/>
      <c r="L134" s="153"/>
      <c r="M134" s="154"/>
      <c r="N134" s="112" t="n">
        <f aca="false">E134*D134*AJ134*M134</f>
        <v>0</v>
      </c>
      <c r="O134" s="112" t="n">
        <f aca="false">IF(D134=0,0,(E134*D134*AJ134))</f>
        <v>0</v>
      </c>
      <c r="P134" s="137"/>
      <c r="Q134" s="149" t="n">
        <f aca="false">R134+U134</f>
        <v>2.912</v>
      </c>
      <c r="R134" s="151" t="n">
        <f aca="false">'MIDS DATA'!K138</f>
        <v>2.912</v>
      </c>
      <c r="S134" s="157" t="n">
        <f aca="false">E134*D134*Q134*AJ134</f>
        <v>0</v>
      </c>
      <c r="T134" s="157" t="n">
        <f aca="false">IF(D134=0,0,(E134*D134*AJ134))</f>
        <v>0</v>
      </c>
      <c r="U134" s="158" t="n">
        <v>0</v>
      </c>
      <c r="V134" s="137"/>
      <c r="W134" s="171"/>
      <c r="X134" s="118"/>
      <c r="Y134" s="88"/>
      <c r="Z134" s="112" t="n">
        <f aca="false">E134*D134*W135</f>
        <v>0</v>
      </c>
      <c r="AA134" s="112" t="n">
        <f aca="false">IF(D134=0,0,(E134*D134))</f>
        <v>0</v>
      </c>
      <c r="AB134" s="137"/>
      <c r="AC134" s="149"/>
      <c r="AD134" s="157"/>
      <c r="AE134" s="112" t="n">
        <f aca="false">E134*D134*AJ134*AC134</f>
        <v>0</v>
      </c>
      <c r="AF134" s="112" t="n">
        <f aca="false">IF(D134=0,0,(E134*D134*AJ134))</f>
        <v>0</v>
      </c>
      <c r="AG134" s="123" t="n">
        <f aca="false">'MIDS DATA'!C138</f>
        <v>0.068058405438119</v>
      </c>
      <c r="AH134" s="124" t="n">
        <f aca="false">'MIDS DATA'!D138</f>
        <v>0.493344098055533</v>
      </c>
      <c r="AI134" s="123" t="n">
        <f aca="false">'MIDS DATA'!E138</f>
        <v>0.073839152422752</v>
      </c>
      <c r="AJ134" s="124" t="n">
        <f aca="false">'MIDS DATA'!F138</f>
        <v>0.465107890865548</v>
      </c>
      <c r="AK134" s="125" t="n">
        <f aca="false">'MIDS DATA'!B138</f>
        <v>1.372195467267</v>
      </c>
    </row>
    <row r="135" customFormat="false" ht="15" hidden="false" customHeight="false" outlineLevel="0" collapsed="false">
      <c r="A135" s="88" t="e">
        <f aca="false">A134+1</f>
        <v>#REF!</v>
      </c>
      <c r="B135" s="146" t="n">
        <v>40422</v>
      </c>
      <c r="C135" s="147" t="n">
        <f aca="false">IF(B135&gt;=$I$2,IF(B135&lt;=$I$3,TRUE(),FALSE()),FALSE())</f>
        <v>0</v>
      </c>
      <c r="D135" s="148" t="n">
        <f aca="false">IF(C135=TRUE(),1,0)</f>
        <v>0</v>
      </c>
      <c r="E135" s="148" t="n">
        <f aca="false">B136-B135</f>
        <v>30</v>
      </c>
      <c r="F135" s="149" t="n">
        <v>3.07425229412638</v>
      </c>
      <c r="G135" s="150" t="n">
        <f aca="false">E135*D135*AH135*F135</f>
        <v>0</v>
      </c>
      <c r="H135" s="150" t="n">
        <f aca="false">IF(D135=0,0,(D135*E135*AH135))</f>
        <v>0</v>
      </c>
      <c r="I135" s="151" t="n">
        <f aca="false">POS!AB148</f>
        <v>3.07425229412638</v>
      </c>
      <c r="J135" s="137"/>
      <c r="K135" s="152"/>
      <c r="L135" s="153"/>
      <c r="M135" s="154"/>
      <c r="N135" s="112" t="n">
        <f aca="false">E135*D135*AJ135*M135</f>
        <v>0</v>
      </c>
      <c r="O135" s="112" t="n">
        <f aca="false">IF(D135=0,0,(E135*D135*AJ135))</f>
        <v>0</v>
      </c>
      <c r="P135" s="137"/>
      <c r="Q135" s="149" t="n">
        <f aca="false">R135+U135</f>
        <v>2.915</v>
      </c>
      <c r="R135" s="151" t="n">
        <f aca="false">'MIDS DATA'!K139</f>
        <v>2.915</v>
      </c>
      <c r="S135" s="157" t="n">
        <f aca="false">E135*D135*Q135*AJ135</f>
        <v>0</v>
      </c>
      <c r="T135" s="157" t="n">
        <f aca="false">IF(D135=0,0,(E135*D135*AJ135))</f>
        <v>0</v>
      </c>
      <c r="U135" s="158" t="n">
        <v>0</v>
      </c>
      <c r="V135" s="137"/>
      <c r="W135" s="171"/>
      <c r="X135" s="118"/>
      <c r="Y135" s="88"/>
      <c r="Z135" s="112" t="n">
        <f aca="false">E135*D135*W136</f>
        <v>0</v>
      </c>
      <c r="AA135" s="112" t="n">
        <f aca="false">IF(D135=0,0,(E135*D135))</f>
        <v>0</v>
      </c>
      <c r="AB135" s="137"/>
      <c r="AC135" s="149"/>
      <c r="AD135" s="157"/>
      <c r="AE135" s="112" t="n">
        <f aca="false">E135*D135*AJ135*AC135</f>
        <v>0</v>
      </c>
      <c r="AF135" s="112" t="n">
        <f aca="false">IF(D135=0,0,(E135*D135*AJ135))</f>
        <v>0</v>
      </c>
      <c r="AG135" s="123" t="n">
        <f aca="false">'MIDS DATA'!C139</f>
        <v>0.068067883629217</v>
      </c>
      <c r="AH135" s="124" t="n">
        <f aca="false">'MIDS DATA'!D139</f>
        <v>0.490501880202221</v>
      </c>
      <c r="AI135" s="123" t="n">
        <f aca="false">'MIDS DATA'!E139</f>
        <v>0.073854564250129</v>
      </c>
      <c r="AJ135" s="124" t="n">
        <f aca="false">'MIDS DATA'!F139</f>
        <v>0.462181267249284</v>
      </c>
      <c r="AK135" s="125" t="n">
        <f aca="false">'MIDS DATA'!B139</f>
        <v>1.37146229532</v>
      </c>
    </row>
    <row r="136" customFormat="false" ht="15" hidden="false" customHeight="false" outlineLevel="0" collapsed="false">
      <c r="A136" s="88" t="e">
        <f aca="false">A135+1</f>
        <v>#REF!</v>
      </c>
      <c r="B136" s="131" t="n">
        <v>40452</v>
      </c>
      <c r="C136" s="147" t="n">
        <f aca="false">IF(B136&gt;=$I$2,IF(B136&lt;=$I$3,TRUE(),FALSE()),FALSE())</f>
        <v>0</v>
      </c>
      <c r="D136" s="148" t="n">
        <f aca="false">IF(C136=TRUE(),1,0)</f>
        <v>0</v>
      </c>
      <c r="E136" s="148" t="n">
        <f aca="false">B137-B136</f>
        <v>31</v>
      </c>
      <c r="F136" s="134" t="n">
        <v>3.1155341730639</v>
      </c>
      <c r="G136" s="150" t="n">
        <f aca="false">E136*D136*AH136*F136</f>
        <v>0</v>
      </c>
      <c r="H136" s="150" t="n">
        <f aca="false">IF(D136=0,0,(D136*E136*AH136))</f>
        <v>0</v>
      </c>
      <c r="I136" s="136" t="n">
        <f aca="false">POS!AB149</f>
        <v>3.1155341730639</v>
      </c>
      <c r="J136" s="137"/>
      <c r="K136" s="138"/>
      <c r="L136" s="153"/>
      <c r="M136" s="140"/>
      <c r="N136" s="112" t="n">
        <f aca="false">E136*D136*AJ136*M136</f>
        <v>0</v>
      </c>
      <c r="O136" s="112" t="n">
        <f aca="false">IF(D136=0,0,(E136*D136*AJ136))</f>
        <v>0</v>
      </c>
      <c r="P136" s="137"/>
      <c r="Q136" s="134" t="n">
        <f aca="false">R136+U136</f>
        <v>2.948</v>
      </c>
      <c r="R136" s="136" t="n">
        <f aca="false">'MIDS DATA'!K140</f>
        <v>2.948</v>
      </c>
      <c r="S136" s="141" t="n">
        <f aca="false">E136*D136*Q136*AJ136</f>
        <v>0</v>
      </c>
      <c r="T136" s="141" t="n">
        <f aca="false">IF(D136=0,0,(E136*D136*AJ136))</f>
        <v>0</v>
      </c>
      <c r="U136" s="142" t="n">
        <v>0</v>
      </c>
      <c r="V136" s="137"/>
      <c r="W136" s="172"/>
      <c r="X136" s="118"/>
      <c r="Y136" s="88"/>
      <c r="Z136" s="112" t="n">
        <f aca="false">E136*D136*W137</f>
        <v>0</v>
      </c>
      <c r="AA136" s="112" t="n">
        <f aca="false">IF(D136=0,0,(E136*D136))</f>
        <v>0</v>
      </c>
      <c r="AB136" s="137"/>
      <c r="AC136" s="134"/>
      <c r="AD136" s="141"/>
      <c r="AE136" s="112" t="n">
        <f aca="false">E136*D136*AJ136*AC136</f>
        <v>0</v>
      </c>
      <c r="AF136" s="112" t="n">
        <f aca="false">IF(D136=0,0,(E136*D136*AJ136))</f>
        <v>0</v>
      </c>
      <c r="AG136" s="123" t="n">
        <f aca="false">'MIDS DATA'!C140</f>
        <v>0.068077056072243</v>
      </c>
      <c r="AH136" s="124" t="n">
        <f aca="false">'MIDS DATA'!D140</f>
        <v>0.487766215951967</v>
      </c>
      <c r="AI136" s="123" t="n">
        <f aca="false">'MIDS DATA'!E140</f>
        <v>0.07386947892186</v>
      </c>
      <c r="AJ136" s="124" t="n">
        <f aca="false">'MIDS DATA'!F140</f>
        <v>0.459365482938281</v>
      </c>
      <c r="AK136" s="125" t="n">
        <f aca="false">'MIDS DATA'!B140</f>
        <v>1.370751885945</v>
      </c>
    </row>
    <row r="137" customFormat="false" ht="15" hidden="false" customHeight="false" outlineLevel="0" collapsed="false">
      <c r="A137" s="88" t="e">
        <f aca="false">A136+1</f>
        <v>#REF!</v>
      </c>
      <c r="B137" s="102" t="n">
        <v>40483</v>
      </c>
      <c r="C137" s="147" t="n">
        <f aca="false">IF(B137&gt;=$I$2,IF(B137&lt;=$I$3,TRUE(),FALSE()),FALSE())</f>
        <v>0</v>
      </c>
      <c r="D137" s="148" t="n">
        <f aca="false">IF(C137=TRUE(),1,0)</f>
        <v>0</v>
      </c>
      <c r="E137" s="148" t="n">
        <f aca="false">B138-B137</f>
        <v>30</v>
      </c>
      <c r="F137" s="105" t="n">
        <v>3.29176156699424</v>
      </c>
      <c r="G137" s="150" t="n">
        <f aca="false">E137*D137*AH137*F137</f>
        <v>0</v>
      </c>
      <c r="H137" s="150" t="n">
        <f aca="false">IF(D137=0,0,(D137*E137*AH137))</f>
        <v>0</v>
      </c>
      <c r="I137" s="107" t="n">
        <f aca="false">POS!AB150</f>
        <v>3.29176156699424</v>
      </c>
      <c r="J137" s="137"/>
      <c r="K137" s="109"/>
      <c r="L137" s="153"/>
      <c r="M137" s="111"/>
      <c r="N137" s="112" t="n">
        <f aca="false">E137*D137*AJ137*M137</f>
        <v>0</v>
      </c>
      <c r="O137" s="112" t="n">
        <f aca="false">IF(D137=0,0,(E137*D137*AJ137))</f>
        <v>0</v>
      </c>
      <c r="P137" s="137"/>
      <c r="Q137" s="105" t="n">
        <f aca="false">R137+U137</f>
        <v>3.085</v>
      </c>
      <c r="R137" s="107" t="n">
        <f aca="false">'MIDS DATA'!K141</f>
        <v>3.085</v>
      </c>
      <c r="S137" s="114" t="n">
        <f aca="false">E137*D137*Q137*AJ137</f>
        <v>0</v>
      </c>
      <c r="T137" s="114" t="n">
        <f aca="false">IF(D137=0,0,(E137*D137*AJ137))</f>
        <v>0</v>
      </c>
      <c r="U137" s="115" t="n">
        <v>0</v>
      </c>
      <c r="V137" s="137"/>
      <c r="W137" s="173"/>
      <c r="X137" s="118"/>
      <c r="Y137" s="88"/>
      <c r="Z137" s="112" t="n">
        <f aca="false">E137*D137*W138</f>
        <v>0</v>
      </c>
      <c r="AA137" s="112" t="n">
        <f aca="false">IF(D137=0,0,(E137*D137))</f>
        <v>0</v>
      </c>
      <c r="AB137" s="137"/>
      <c r="AC137" s="105"/>
      <c r="AD137" s="114"/>
      <c r="AE137" s="112" t="n">
        <f aca="false">E137*D137*AJ137*AC137</f>
        <v>0</v>
      </c>
      <c r="AF137" s="112" t="n">
        <f aca="false">IF(D137=0,0,(E137*D137*AJ137))</f>
        <v>0</v>
      </c>
      <c r="AG137" s="123" t="n">
        <f aca="false">'MIDS DATA'!C141</f>
        <v>0.068086534263399</v>
      </c>
      <c r="AH137" s="124" t="n">
        <f aca="false">'MIDS DATA'!D141</f>
        <v>0.484954648635569</v>
      </c>
      <c r="AI137" s="123" t="n">
        <f aca="false">'MIDS DATA'!E141</f>
        <v>0.073884890749392</v>
      </c>
      <c r="AJ137" s="124" t="n">
        <f aca="false">'MIDS DATA'!F141</f>
        <v>0.456472727490177</v>
      </c>
      <c r="AK137" s="125" t="n">
        <f aca="false">'MIDS DATA'!B141</f>
        <v>1.370016880405</v>
      </c>
    </row>
    <row r="138" customFormat="false" ht="15" hidden="false" customHeight="false" outlineLevel="0" collapsed="false">
      <c r="A138" s="88" t="e">
        <f aca="false">A137+1</f>
        <v>#REF!</v>
      </c>
      <c r="B138" s="146" t="n">
        <v>40513</v>
      </c>
      <c r="C138" s="147" t="n">
        <f aca="false">IF(B138&gt;=$I$2,IF(B138&lt;=$I$3,TRUE(),FALSE()),FALSE())</f>
        <v>0</v>
      </c>
      <c r="D138" s="148" t="n">
        <f aca="false">IF(C138=TRUE(),1,0)</f>
        <v>0</v>
      </c>
      <c r="E138" s="148" t="n">
        <f aca="false">B139-B138</f>
        <v>31</v>
      </c>
      <c r="F138" s="149" t="n">
        <v>3.44968598177986</v>
      </c>
      <c r="G138" s="150" t="n">
        <f aca="false">E138*D138*AH138*F138</f>
        <v>0</v>
      </c>
      <c r="H138" s="150" t="n">
        <f aca="false">IF(D138=0,0,(D138*E138*AH138))</f>
        <v>0</v>
      </c>
      <c r="I138" s="151" t="n">
        <f aca="false">POS!AB151</f>
        <v>3.44968598177986</v>
      </c>
      <c r="J138" s="137"/>
      <c r="K138" s="152"/>
      <c r="L138" s="153"/>
      <c r="M138" s="154"/>
      <c r="N138" s="112" t="n">
        <f aca="false">E138*D138*AJ138*M138</f>
        <v>0</v>
      </c>
      <c r="O138" s="112" t="n">
        <f aca="false">IF(D138=0,0,(E138*D138*AJ138))</f>
        <v>0</v>
      </c>
      <c r="P138" s="137"/>
      <c r="Q138" s="149" t="n">
        <f aca="false">R138+U138</f>
        <v>3.208</v>
      </c>
      <c r="R138" s="151" t="n">
        <f aca="false">'MIDS DATA'!K142</f>
        <v>3.208</v>
      </c>
      <c r="S138" s="157" t="n">
        <f aca="false">E138*D138*Q138*AJ138</f>
        <v>0</v>
      </c>
      <c r="T138" s="157" t="n">
        <f aca="false">IF(D138=0,0,(E138*D138*AJ138))</f>
        <v>0</v>
      </c>
      <c r="U138" s="158" t="n">
        <v>0</v>
      </c>
      <c r="V138" s="137"/>
      <c r="W138" s="169"/>
      <c r="X138" s="118"/>
      <c r="Y138" s="88"/>
      <c r="Z138" s="112" t="n">
        <f aca="false">E138*D138*W139</f>
        <v>0</v>
      </c>
      <c r="AA138" s="112" t="n">
        <f aca="false">IF(D138=0,0,(E138*D138))</f>
        <v>0</v>
      </c>
      <c r="AB138" s="137"/>
      <c r="AC138" s="149"/>
      <c r="AD138" s="157"/>
      <c r="AE138" s="112" t="n">
        <f aca="false">E138*D138*AJ138*AC138</f>
        <v>0</v>
      </c>
      <c r="AF138" s="112" t="n">
        <f aca="false">IF(D138=0,0,(E138*D138*AJ138))</f>
        <v>0</v>
      </c>
      <c r="AG138" s="123" t="n">
        <f aca="false">'MIDS DATA'!C142</f>
        <v>0.068095706706481</v>
      </c>
      <c r="AH138" s="124" t="n">
        <f aca="false">'MIDS DATA'!D142</f>
        <v>0.482248494384667</v>
      </c>
      <c r="AI138" s="123" t="n">
        <f aca="false">'MIDS DATA'!E142</f>
        <v>0.073899805421271</v>
      </c>
      <c r="AJ138" s="124" t="n">
        <f aca="false">'MIDS DATA'!F142</f>
        <v>0.453689543137638</v>
      </c>
      <c r="AK138" s="125" t="n">
        <f aca="false">'MIDS DATA'!B142</f>
        <v>1.369304700223</v>
      </c>
    </row>
    <row r="139" customFormat="false" ht="15" hidden="false" customHeight="false" outlineLevel="0" collapsed="false">
      <c r="A139" s="88" t="e">
        <f aca="false">A138+1</f>
        <v>#REF!</v>
      </c>
      <c r="B139" s="146" t="n">
        <v>40544</v>
      </c>
      <c r="C139" s="147" t="n">
        <f aca="false">IF(B139&gt;=$I$2,IF(B139&lt;=$I$3,TRUE(),FALSE()),FALSE())</f>
        <v>0</v>
      </c>
      <c r="D139" s="148" t="n">
        <f aca="false">IF(C139=TRUE(),1,0)</f>
        <v>0</v>
      </c>
      <c r="E139" s="148" t="n">
        <f aca="false">B140-B139</f>
        <v>31</v>
      </c>
      <c r="F139" s="149" t="n">
        <v>3.54187319464351</v>
      </c>
      <c r="G139" s="150" t="n">
        <f aca="false">E139*D139*AH139*F139</f>
        <v>0</v>
      </c>
      <c r="H139" s="150" t="n">
        <f aca="false">IF(D139=0,0,(D139*E139*AH139))</f>
        <v>0</v>
      </c>
      <c r="I139" s="151" t="n">
        <f aca="false">POS!AB152</f>
        <v>3.54187319464351</v>
      </c>
      <c r="J139" s="137"/>
      <c r="K139" s="152"/>
      <c r="L139" s="153"/>
      <c r="M139" s="154"/>
      <c r="N139" s="112" t="n">
        <f aca="false">E139*D139*AJ139*M139</f>
        <v>0</v>
      </c>
      <c r="O139" s="112" t="n">
        <f aca="false">IF(D139=0,0,(E139*D139*AJ139))</f>
        <v>0</v>
      </c>
      <c r="P139" s="137"/>
      <c r="Q139" s="149" t="n">
        <f aca="false">R139+U139</f>
        <v>3.2805</v>
      </c>
      <c r="R139" s="151" t="n">
        <f aca="false">'MIDS DATA'!K143</f>
        <v>3.2805</v>
      </c>
      <c r="S139" s="157" t="n">
        <f aca="false">E139*D139*Q139*AJ139</f>
        <v>0</v>
      </c>
      <c r="T139" s="157" t="n">
        <f aca="false">IF(D139=0,0,(E139*D139*AJ139))</f>
        <v>0</v>
      </c>
      <c r="U139" s="158" t="n">
        <v>0</v>
      </c>
      <c r="V139" s="137"/>
      <c r="W139" s="169"/>
      <c r="X139" s="118"/>
      <c r="Y139" s="88"/>
      <c r="Z139" s="112" t="n">
        <f aca="false">E139*D139*W140</f>
        <v>0</v>
      </c>
      <c r="AA139" s="112" t="n">
        <f aca="false">IF(D139=0,0,(E139*D139))</f>
        <v>0</v>
      </c>
      <c r="AB139" s="137"/>
      <c r="AC139" s="149"/>
      <c r="AD139" s="157"/>
      <c r="AE139" s="112" t="n">
        <f aca="false">E139*D139*AJ139*AC139</f>
        <v>0</v>
      </c>
      <c r="AF139" s="112" t="n">
        <f aca="false">IF(D139=0,0,(E139*D139*AJ139))</f>
        <v>0</v>
      </c>
      <c r="AG139" s="123" t="n">
        <f aca="false">'MIDS DATA'!C143</f>
        <v>0.068105184897696</v>
      </c>
      <c r="AH139" s="124" t="n">
        <f aca="false">'MIDS DATA'!D143</f>
        <v>0.479467264619605</v>
      </c>
      <c r="AI139" s="123" t="n">
        <f aca="false">'MIDS DATA'!E143</f>
        <v>0.073915217248957</v>
      </c>
      <c r="AJ139" s="124" t="n">
        <f aca="false">'MIDS DATA'!F143</f>
        <v>0.450830293652097</v>
      </c>
      <c r="AK139" s="125" t="n">
        <f aca="false">'MIDS DATA'!B143</f>
        <v>1.368567868613</v>
      </c>
    </row>
    <row r="140" customFormat="false" ht="15" hidden="false" customHeight="false" outlineLevel="0" collapsed="false">
      <c r="A140" s="88" t="e">
        <f aca="false">A139+1</f>
        <v>#REF!</v>
      </c>
      <c r="B140" s="146" t="n">
        <v>40575</v>
      </c>
      <c r="C140" s="147" t="n">
        <f aca="false">IF(B140&gt;=$I$2,IF(B140&lt;=$I$3,TRUE(),FALSE()),FALSE())</f>
        <v>0</v>
      </c>
      <c r="D140" s="148" t="n">
        <f aca="false">IF(C140=TRUE(),1,0)</f>
        <v>0</v>
      </c>
      <c r="E140" s="148" t="n">
        <f aca="false">B141-B140</f>
        <v>28</v>
      </c>
      <c r="F140" s="149" t="n">
        <v>3.43300652882826</v>
      </c>
      <c r="G140" s="150" t="n">
        <f aca="false">E140*D140*AH140*F140</f>
        <v>0</v>
      </c>
      <c r="H140" s="150" t="n">
        <f aca="false">IF(D140=0,0,(D140*E140*AH140))</f>
        <v>0</v>
      </c>
      <c r="I140" s="151" t="n">
        <f aca="false">POS!AB153</f>
        <v>3.43300652882826</v>
      </c>
      <c r="J140" s="137"/>
      <c r="K140" s="152"/>
      <c r="L140" s="153"/>
      <c r="M140" s="154"/>
      <c r="N140" s="112" t="n">
        <f aca="false">E140*D140*AJ140*M140</f>
        <v>0</v>
      </c>
      <c r="O140" s="112" t="n">
        <f aca="false">IF(D140=0,0,(E140*D140*AJ140))</f>
        <v>0</v>
      </c>
      <c r="P140" s="137"/>
      <c r="Q140" s="149" t="n">
        <f aca="false">R140+U140</f>
        <v>3.198</v>
      </c>
      <c r="R140" s="151" t="n">
        <f aca="false">'MIDS DATA'!K144</f>
        <v>3.198</v>
      </c>
      <c r="S140" s="157" t="n">
        <f aca="false">E140*D140*Q140*AJ140</f>
        <v>0</v>
      </c>
      <c r="T140" s="157" t="n">
        <f aca="false">IF(D140=0,0,(E140*D140*AJ140))</f>
        <v>0</v>
      </c>
      <c r="U140" s="158" t="n">
        <v>0</v>
      </c>
      <c r="V140" s="137"/>
      <c r="W140" s="169"/>
      <c r="X140" s="118"/>
      <c r="Y140" s="88"/>
      <c r="Z140" s="112" t="n">
        <f aca="false">E140*D140*W141</f>
        <v>0</v>
      </c>
      <c r="AA140" s="112" t="n">
        <f aca="false">IF(D140=0,0,(E140*D140))</f>
        <v>0</v>
      </c>
      <c r="AB140" s="137"/>
      <c r="AC140" s="149"/>
      <c r="AD140" s="157"/>
      <c r="AE140" s="112" t="n">
        <f aca="false">E140*D140*AJ140*AC140</f>
        <v>0</v>
      </c>
      <c r="AF140" s="112" t="n">
        <f aca="false">IF(D140=0,0,(E140*D140*AJ140))</f>
        <v>0</v>
      </c>
      <c r="AG140" s="123" t="n">
        <f aca="false">'MIDS DATA'!C144</f>
        <v>0.068114663088941</v>
      </c>
      <c r="AH140" s="124" t="n">
        <f aca="false">'MIDS DATA'!D144</f>
        <v>0.476701333313866</v>
      </c>
      <c r="AI140" s="123" t="n">
        <f aca="false">'MIDS DATA'!E144</f>
        <v>0.073930629076722</v>
      </c>
      <c r="AJ140" s="124" t="n">
        <f aca="false">'MIDS DATA'!F144</f>
        <v>0.44798793410099</v>
      </c>
      <c r="AK140" s="125" t="n">
        <f aca="false">'MIDS DATA'!B144</f>
        <v>1.367830111888</v>
      </c>
    </row>
    <row r="141" customFormat="false" ht="15" hidden="false" customHeight="false" outlineLevel="0" collapsed="false">
      <c r="A141" s="88" t="e">
        <f aca="false">A140+1</f>
        <v>#REF!</v>
      </c>
      <c r="B141" s="131" t="n">
        <v>40603</v>
      </c>
      <c r="C141" s="147" t="n">
        <f aca="false">IF(B141&gt;=$I$2,IF(B141&lt;=$I$3,TRUE(),FALSE()),FALSE())</f>
        <v>0</v>
      </c>
      <c r="D141" s="148" t="n">
        <f aca="false">IF(C141=TRUE(),1,0)</f>
        <v>0</v>
      </c>
      <c r="E141" s="148" t="n">
        <f aca="false">B142-B141</f>
        <v>31</v>
      </c>
      <c r="F141" s="134" t="n">
        <v>3.29527096264543</v>
      </c>
      <c r="G141" s="150" t="n">
        <f aca="false">E141*D141*AH141*F141</f>
        <v>0</v>
      </c>
      <c r="H141" s="150" t="n">
        <f aca="false">IF(D141=0,0,(D141*E141*AH141))</f>
        <v>0</v>
      </c>
      <c r="I141" s="136" t="n">
        <f aca="false">POS!AB154</f>
        <v>3.29527096264543</v>
      </c>
      <c r="J141" s="137"/>
      <c r="K141" s="138"/>
      <c r="L141" s="153"/>
      <c r="M141" s="140"/>
      <c r="N141" s="112" t="n">
        <f aca="false">E141*D141*AJ141*M141</f>
        <v>0</v>
      </c>
      <c r="O141" s="112" t="n">
        <f aca="false">IF(D141=0,0,(E141*D141*AJ141))</f>
        <v>0</v>
      </c>
      <c r="P141" s="137"/>
      <c r="Q141" s="134" t="n">
        <f aca="false">R141+U141</f>
        <v>3.093</v>
      </c>
      <c r="R141" s="136" t="n">
        <f aca="false">'MIDS DATA'!K145</f>
        <v>3.093</v>
      </c>
      <c r="S141" s="141" t="n">
        <f aca="false">E141*D141*Q141*AJ141</f>
        <v>0</v>
      </c>
      <c r="T141" s="141" t="n">
        <f aca="false">IF(D141=0,0,(E141*D141*AJ141))</f>
        <v>0</v>
      </c>
      <c r="U141" s="142" t="n">
        <v>0</v>
      </c>
      <c r="V141" s="137"/>
      <c r="W141" s="170"/>
      <c r="X141" s="118"/>
      <c r="Y141" s="88"/>
      <c r="Z141" s="112" t="n">
        <f aca="false">E141*D141*W142</f>
        <v>0</v>
      </c>
      <c r="AA141" s="112" t="n">
        <f aca="false">IF(D141=0,0,(E141*D141))</f>
        <v>0</v>
      </c>
      <c r="AB141" s="137"/>
      <c r="AC141" s="134"/>
      <c r="AD141" s="141"/>
      <c r="AE141" s="112" t="n">
        <f aca="false">E141*D141*AJ141*AC141</f>
        <v>0</v>
      </c>
      <c r="AF141" s="112" t="n">
        <f aca="false">IF(D141=0,0,(E141*D141*AJ141))</f>
        <v>0</v>
      </c>
      <c r="AG141" s="123" t="n">
        <f aca="false">'MIDS DATA'!C145</f>
        <v>0.068123224035896</v>
      </c>
      <c r="AH141" s="124" t="n">
        <f aca="false">'MIDS DATA'!D145</f>
        <v>0.474216155856229</v>
      </c>
      <c r="AI141" s="123" t="n">
        <f aca="false">'MIDS DATA'!E145</f>
        <v>0.073944549437351</v>
      </c>
      <c r="AJ141" s="124" t="n">
        <f aca="false">'MIDS DATA'!F145</f>
        <v>0.445435082174726</v>
      </c>
      <c r="AK141" s="125" t="n">
        <f aca="false">'MIDS DATA'!B145</f>
        <v>1.367162957438</v>
      </c>
    </row>
    <row r="142" customFormat="false" ht="15" hidden="false" customHeight="false" outlineLevel="0" collapsed="false">
      <c r="A142" s="88" t="e">
        <f aca="false">A141+1</f>
        <v>#REF!</v>
      </c>
      <c r="B142" s="102" t="n">
        <v>40634</v>
      </c>
      <c r="C142" s="147" t="n">
        <f aca="false">IF(B142&gt;=$I$2,IF(B142&lt;=$I$3,TRUE(),FALSE()),FALSE())</f>
        <v>0</v>
      </c>
      <c r="D142" s="148" t="n">
        <f aca="false">IF(C142=TRUE(),1,0)</f>
        <v>0</v>
      </c>
      <c r="E142" s="148" t="n">
        <f aca="false">B143-B142</f>
        <v>30</v>
      </c>
      <c r="F142" s="105" t="n">
        <v>3.16915705978577</v>
      </c>
      <c r="G142" s="150" t="n">
        <f aca="false">E142*D142*AH142*F142</f>
        <v>0</v>
      </c>
      <c r="H142" s="150" t="n">
        <f aca="false">IF(D142=0,0,(D142*E142*AH142))</f>
        <v>0</v>
      </c>
      <c r="I142" s="107" t="n">
        <f aca="false">POS!AB155</f>
        <v>3.16915705978577</v>
      </c>
      <c r="J142" s="137"/>
      <c r="K142" s="109"/>
      <c r="L142" s="153"/>
      <c r="M142" s="111"/>
      <c r="N142" s="112" t="n">
        <f aca="false">E142*D142*AJ142*M142</f>
        <v>0</v>
      </c>
      <c r="O142" s="112" t="n">
        <f aca="false">IF(D142=0,0,(E142*D142*AJ142))</f>
        <v>0</v>
      </c>
      <c r="P142" s="137"/>
      <c r="Q142" s="149" t="n">
        <f aca="false">R142+U142</f>
        <v>2.997</v>
      </c>
      <c r="R142" s="107" t="n">
        <f aca="false">'MIDS DATA'!K146</f>
        <v>2.997</v>
      </c>
      <c r="S142" s="114" t="n">
        <f aca="false">E142*D142*Q142*AJ142</f>
        <v>0</v>
      </c>
      <c r="T142" s="114" t="n">
        <f aca="false">IF(D142=0,0,(E142*D142*AJ142))</f>
        <v>0</v>
      </c>
      <c r="U142" s="115" t="n">
        <v>0</v>
      </c>
      <c r="V142" s="137"/>
      <c r="W142" s="174"/>
      <c r="X142" s="118"/>
      <c r="Y142" s="88"/>
      <c r="Z142" s="112" t="n">
        <f aca="false">E142*D142*W143</f>
        <v>0</v>
      </c>
      <c r="AA142" s="112" t="n">
        <f aca="false">IF(D142=0,0,(E142*D142))</f>
        <v>0</v>
      </c>
      <c r="AB142" s="137"/>
      <c r="AC142" s="149"/>
      <c r="AD142" s="114"/>
      <c r="AE142" s="112" t="n">
        <f aca="false">E142*D142*AJ142*AC142</f>
        <v>0</v>
      </c>
      <c r="AF142" s="112" t="n">
        <f aca="false">IF(D142=0,0,(E142*D142*AJ142))</f>
        <v>0</v>
      </c>
      <c r="AG142" s="123" t="n">
        <f aca="false">'MIDS DATA'!C146</f>
        <v>0.068132702227197</v>
      </c>
      <c r="AH142" s="124" t="n">
        <f aca="false">'MIDS DATA'!D146</f>
        <v>0.471479121192927</v>
      </c>
      <c r="AI142" s="123" t="n">
        <f aca="false">'MIDS DATA'!E146</f>
        <v>0.073959961265264</v>
      </c>
      <c r="AJ142" s="124" t="n">
        <f aca="false">'MIDS DATA'!F146</f>
        <v>0.442624613679282</v>
      </c>
      <c r="AK142" s="125" t="n">
        <f aca="false">'MIDS DATA'!B146</f>
        <v>1.36642344539</v>
      </c>
    </row>
    <row r="143" customFormat="false" ht="15" hidden="false" customHeight="false" outlineLevel="0" collapsed="false">
      <c r="A143" s="88" t="e">
        <f aca="false">A142+1</f>
        <v>#REF!</v>
      </c>
      <c r="B143" s="146" t="n">
        <v>40664</v>
      </c>
      <c r="C143" s="147" t="n">
        <f aca="false">IF(B143&gt;=$I$2,IF(B143&lt;=$I$3,TRUE(),FALSE()),FALSE())</f>
        <v>0</v>
      </c>
      <c r="D143" s="148" t="n">
        <f aca="false">IF(C143=TRUE(),1,0)</f>
        <v>0</v>
      </c>
      <c r="E143" s="148" t="n">
        <f aca="false">B144-B143</f>
        <v>31</v>
      </c>
      <c r="F143" s="149" t="n">
        <v>3.14031195613572</v>
      </c>
      <c r="G143" s="150" t="n">
        <f aca="false">E143*D143*AH143*F143</f>
        <v>0</v>
      </c>
      <c r="H143" s="150" t="n">
        <f aca="false">IF(D143=0,0,(D143*E143*AH143))</f>
        <v>0</v>
      </c>
      <c r="I143" s="151" t="n">
        <f aca="false">POS!AB156</f>
        <v>3.14031195613572</v>
      </c>
      <c r="J143" s="137"/>
      <c r="K143" s="152"/>
      <c r="L143" s="153"/>
      <c r="M143" s="154"/>
      <c r="N143" s="112" t="n">
        <f aca="false">E143*D143*AJ143*M143</f>
        <v>0</v>
      </c>
      <c r="O143" s="112" t="n">
        <f aca="false">IF(D143=0,0,(E143*D143*AJ143))</f>
        <v>0</v>
      </c>
      <c r="P143" s="137"/>
      <c r="Q143" s="149" t="n">
        <f aca="false">R143+U143</f>
        <v>2.976</v>
      </c>
      <c r="R143" s="151" t="n">
        <f aca="false">'MIDS DATA'!K147</f>
        <v>2.976</v>
      </c>
      <c r="S143" s="157" t="n">
        <f aca="false">E143*D143*Q143*AJ143</f>
        <v>0</v>
      </c>
      <c r="T143" s="157" t="n">
        <f aca="false">IF(D143=0,0,(E143*D143*AJ143))</f>
        <v>0</v>
      </c>
      <c r="U143" s="158" t="n">
        <v>0</v>
      </c>
      <c r="V143" s="137"/>
      <c r="W143" s="171"/>
      <c r="X143" s="118"/>
      <c r="Y143" s="88"/>
      <c r="Z143" s="112" t="n">
        <f aca="false">E143*D143*W144</f>
        <v>0</v>
      </c>
      <c r="AA143" s="112" t="n">
        <f aca="false">IF(D143=0,0,(E143*D143))</f>
        <v>0</v>
      </c>
      <c r="AB143" s="137"/>
      <c r="AC143" s="149"/>
      <c r="AD143" s="157"/>
      <c r="AE143" s="112" t="n">
        <f aca="false">E143*D143*AJ143*AC143</f>
        <v>0</v>
      </c>
      <c r="AF143" s="112" t="n">
        <f aca="false">IF(D143=0,0,(E143*D143*AJ143))</f>
        <v>0</v>
      </c>
      <c r="AG143" s="123" t="n">
        <f aca="false">'MIDS DATA'!C147</f>
        <v>0.06814187467042</v>
      </c>
      <c r="AH143" s="124" t="n">
        <f aca="false">'MIDS DATA'!D147</f>
        <v>0.468844725743816</v>
      </c>
      <c r="AI143" s="123" t="n">
        <f aca="false">'MIDS DATA'!E147</f>
        <v>0.073974875937513</v>
      </c>
      <c r="AJ143" s="124" t="n">
        <f aca="false">'MIDS DATA'!F147</f>
        <v>0.43992063422971</v>
      </c>
      <c r="AK143" s="125" t="n">
        <f aca="false">'MIDS DATA'!B147</f>
        <v>1.365706913105</v>
      </c>
    </row>
    <row r="144" customFormat="false" ht="15" hidden="false" customHeight="false" outlineLevel="0" collapsed="false">
      <c r="A144" s="88" t="e">
        <f aca="false">A143+1</f>
        <v>#REF!</v>
      </c>
      <c r="B144" s="146" t="n">
        <v>40695</v>
      </c>
      <c r="C144" s="147" t="n">
        <f aca="false">IF(B144&gt;=$I$2,IF(B144&lt;=$I$3,TRUE(),FALSE()),FALSE())</f>
        <v>0</v>
      </c>
      <c r="D144" s="148" t="n">
        <f aca="false">IF(C144=TRUE(),1,0)</f>
        <v>0</v>
      </c>
      <c r="E144" s="148" t="n">
        <f aca="false">B145-B144</f>
        <v>30</v>
      </c>
      <c r="F144" s="149" t="n">
        <v>3.14766352627925</v>
      </c>
      <c r="G144" s="150" t="n">
        <f aca="false">E144*D144*AH144*F144</f>
        <v>0</v>
      </c>
      <c r="H144" s="150" t="n">
        <f aca="false">IF(D144=0,0,(D144*E144*AH144))</f>
        <v>0</v>
      </c>
      <c r="I144" s="151" t="n">
        <f aca="false">POS!AB157</f>
        <v>3.14766352627925</v>
      </c>
      <c r="J144" s="137"/>
      <c r="K144" s="152"/>
      <c r="L144" s="153"/>
      <c r="M144" s="154"/>
      <c r="N144" s="112" t="n">
        <f aca="false">E144*D144*AJ144*M144</f>
        <v>0</v>
      </c>
      <c r="O144" s="112" t="n">
        <f aca="false">IF(D144=0,0,(E144*D144*AJ144))</f>
        <v>0</v>
      </c>
      <c r="P144" s="137"/>
      <c r="Q144" s="149" t="n">
        <f aca="false">R144+U144</f>
        <v>2.983</v>
      </c>
      <c r="R144" s="151" t="n">
        <f aca="false">'MIDS DATA'!K148</f>
        <v>2.983</v>
      </c>
      <c r="S144" s="157" t="n">
        <f aca="false">E144*D144*Q144*AJ144</f>
        <v>0</v>
      </c>
      <c r="T144" s="157" t="n">
        <f aca="false">IF(D144=0,0,(E144*D144*AJ144))</f>
        <v>0</v>
      </c>
      <c r="U144" s="158" t="n">
        <v>0</v>
      </c>
      <c r="V144" s="137"/>
      <c r="W144" s="171"/>
      <c r="X144" s="118"/>
      <c r="Y144" s="88"/>
      <c r="Z144" s="112" t="n">
        <f aca="false">E144*D144*W145</f>
        <v>0</v>
      </c>
      <c r="AA144" s="112" t="n">
        <f aca="false">IF(D144=0,0,(E144*D144))</f>
        <v>0</v>
      </c>
      <c r="AB144" s="137"/>
      <c r="AC144" s="149"/>
      <c r="AD144" s="157"/>
      <c r="AE144" s="112" t="n">
        <f aca="false">E144*D144*AJ144*AC144</f>
        <v>0</v>
      </c>
      <c r="AF144" s="112" t="n">
        <f aca="false">IF(D144=0,0,(E144*D144*AJ144))</f>
        <v>0</v>
      </c>
      <c r="AG144" s="123" t="n">
        <f aca="false">'MIDS DATA'!C148</f>
        <v>0.06815135286178</v>
      </c>
      <c r="AH144" s="124" t="n">
        <f aca="false">'MIDS DATA'!D148</f>
        <v>0.466137266692811</v>
      </c>
      <c r="AI144" s="123" t="n">
        <f aca="false">'MIDS DATA'!E148</f>
        <v>0.073990287765581</v>
      </c>
      <c r="AJ144" s="124" t="n">
        <f aca="false">'MIDS DATA'!F148</f>
        <v>0.437142790079046</v>
      </c>
      <c r="AK144" s="125" t="n">
        <f aca="false">'MIDS DATA'!B148</f>
        <v>1.364965593663</v>
      </c>
    </row>
    <row r="145" customFormat="false" ht="15" hidden="false" customHeight="false" outlineLevel="0" collapsed="false">
      <c r="A145" s="88" t="e">
        <f aca="false">A144+1</f>
        <v>#REF!</v>
      </c>
      <c r="B145" s="146" t="n">
        <v>40725</v>
      </c>
      <c r="C145" s="147" t="n">
        <f aca="false">IF(B145&gt;=$I$2,IF(B145&lt;=$I$3,TRUE(),FALSE()),FALSE())</f>
        <v>0</v>
      </c>
      <c r="D145" s="148" t="n">
        <f aca="false">IF(C145=TRUE(),1,0)</f>
        <v>0</v>
      </c>
      <c r="E145" s="148" t="n">
        <f aca="false">B146-B145</f>
        <v>31</v>
      </c>
      <c r="F145" s="149" t="n">
        <v>3.15376549073442</v>
      </c>
      <c r="G145" s="150" t="n">
        <f aca="false">E145*D145*AH145*F145</f>
        <v>0</v>
      </c>
      <c r="H145" s="150" t="n">
        <f aca="false">IF(D145=0,0,(D145*E145*AH145))</f>
        <v>0</v>
      </c>
      <c r="I145" s="151" t="n">
        <f aca="false">POS!AB158</f>
        <v>3.15376549073442</v>
      </c>
      <c r="J145" s="137"/>
      <c r="K145" s="152"/>
      <c r="L145" s="153"/>
      <c r="M145" s="154"/>
      <c r="N145" s="112" t="n">
        <f aca="false">E145*D145*AJ145*M145</f>
        <v>0</v>
      </c>
      <c r="O145" s="112" t="n">
        <f aca="false">IF(D145=0,0,(E145*D145*AJ145))</f>
        <v>0</v>
      </c>
      <c r="P145" s="137"/>
      <c r="Q145" s="149" t="n">
        <f aca="false">R145+U145</f>
        <v>2.989</v>
      </c>
      <c r="R145" s="151" t="n">
        <f aca="false">'MIDS DATA'!K149</f>
        <v>2.989</v>
      </c>
      <c r="S145" s="157" t="n">
        <f aca="false">E145*D145*Q145*AJ145</f>
        <v>0</v>
      </c>
      <c r="T145" s="157" t="n">
        <f aca="false">IF(D145=0,0,(E145*D145*AJ145))</f>
        <v>0</v>
      </c>
      <c r="U145" s="158" t="n">
        <v>0</v>
      </c>
      <c r="V145" s="137"/>
      <c r="W145" s="171"/>
      <c r="X145" s="118"/>
      <c r="Y145" s="88"/>
      <c r="Z145" s="112" t="n">
        <f aca="false">E145*D145*W146</f>
        <v>0</v>
      </c>
      <c r="AA145" s="112" t="n">
        <f aca="false">IF(D145=0,0,(E145*D145))</f>
        <v>0</v>
      </c>
      <c r="AB145" s="137"/>
      <c r="AC145" s="149"/>
      <c r="AD145" s="157"/>
      <c r="AE145" s="112" t="n">
        <f aca="false">E145*D145*AJ145*AC145</f>
        <v>0</v>
      </c>
      <c r="AF145" s="112" t="n">
        <f aca="false">IF(D145=0,0,(E145*D145*AJ145))</f>
        <v>0</v>
      </c>
      <c r="AG145" s="123" t="n">
        <f aca="false">'MIDS DATA'!C149</f>
        <v>0.068160525305058</v>
      </c>
      <c r="AH145" s="124" t="n">
        <f aca="false">'MIDS DATA'!D149</f>
        <v>0.463531345986769</v>
      </c>
      <c r="AI145" s="123" t="n">
        <f aca="false">'MIDS DATA'!E149</f>
        <v>0.07400520243798</v>
      </c>
      <c r="AJ145" s="124" t="n">
        <f aca="false">'MIDS DATA'!F149</f>
        <v>0.434470212723675</v>
      </c>
      <c r="AK145" s="125" t="n">
        <f aca="false">'MIDS DATA'!B149</f>
        <v>1.364247315946</v>
      </c>
    </row>
    <row r="146" customFormat="false" ht="15" hidden="false" customHeight="false" outlineLevel="0" collapsed="false">
      <c r="A146" s="88" t="e">
        <f aca="false">A145+1</f>
        <v>#REF!</v>
      </c>
      <c r="B146" s="146" t="n">
        <v>40756</v>
      </c>
      <c r="C146" s="147" t="n">
        <f aca="false">IF(B146&gt;=$I$2,IF(B146&lt;=$I$3,TRUE(),FALSE()),FALSE())</f>
        <v>0</v>
      </c>
      <c r="D146" s="148" t="n">
        <f aca="false">IF(C146=TRUE(),1,0)</f>
        <v>0</v>
      </c>
      <c r="E146" s="148" t="n">
        <f aca="false">B147-B146</f>
        <v>31</v>
      </c>
      <c r="F146" s="149" t="n">
        <v>3.16238642239248</v>
      </c>
      <c r="G146" s="150" t="n">
        <f aca="false">E146*D146*AH146*F146</f>
        <v>0</v>
      </c>
      <c r="H146" s="150" t="n">
        <f aca="false">IF(D146=0,0,(D146*E146*AH146))</f>
        <v>0</v>
      </c>
      <c r="I146" s="151" t="n">
        <f aca="false">POS!AB159</f>
        <v>3.16238642239248</v>
      </c>
      <c r="J146" s="137"/>
      <c r="K146" s="152"/>
      <c r="L146" s="153"/>
      <c r="M146" s="154"/>
      <c r="N146" s="112" t="n">
        <f aca="false">E146*D146*AJ146*M146</f>
        <v>0</v>
      </c>
      <c r="O146" s="112" t="n">
        <f aca="false">IF(D146=0,0,(E146*D146*AJ146))</f>
        <v>0</v>
      </c>
      <c r="P146" s="137"/>
      <c r="Q146" s="149" t="n">
        <f aca="false">R146+U146</f>
        <v>2.997</v>
      </c>
      <c r="R146" s="151" t="n">
        <f aca="false">'MIDS DATA'!K150</f>
        <v>2.997</v>
      </c>
      <c r="S146" s="157" t="n">
        <f aca="false">E146*D146*Q146*AJ146</f>
        <v>0</v>
      </c>
      <c r="T146" s="157" t="n">
        <f aca="false">IF(D146=0,0,(E146*D146*AJ146))</f>
        <v>0</v>
      </c>
      <c r="U146" s="158" t="n">
        <v>0</v>
      </c>
      <c r="V146" s="137"/>
      <c r="W146" s="171"/>
      <c r="X146" s="118"/>
      <c r="Y146" s="88"/>
      <c r="Z146" s="112" t="n">
        <f aca="false">E146*D146*W147</f>
        <v>0</v>
      </c>
      <c r="AA146" s="112" t="n">
        <f aca="false">IF(D146=0,0,(E146*D146))</f>
        <v>0</v>
      </c>
      <c r="AB146" s="137"/>
      <c r="AC146" s="149"/>
      <c r="AD146" s="157"/>
      <c r="AE146" s="112" t="n">
        <f aca="false">E146*D146*AJ146*AC146</f>
        <v>0</v>
      </c>
      <c r="AF146" s="112" t="n">
        <f aca="false">IF(D146=0,0,(E146*D146*AJ146))</f>
        <v>0</v>
      </c>
      <c r="AG146" s="123" t="n">
        <f aca="false">'MIDS DATA'!C150</f>
        <v>0.068170003496476</v>
      </c>
      <c r="AH146" s="124" t="n">
        <f aca="false">'MIDS DATA'!D150</f>
        <v>0.460853159859079</v>
      </c>
      <c r="AI146" s="123" t="n">
        <f aca="false">'MIDS DATA'!E150</f>
        <v>0.074020614266202</v>
      </c>
      <c r="AJ146" s="124" t="n">
        <f aca="false">'MIDS DATA'!F150</f>
        <v>0.431724642747369</v>
      </c>
      <c r="AK146" s="125" t="n">
        <f aca="false">'MIDS DATA'!B150</f>
        <v>1.363504196675</v>
      </c>
    </row>
    <row r="147" customFormat="false" ht="15" hidden="false" customHeight="false" outlineLevel="0" collapsed="false">
      <c r="A147" s="88" t="e">
        <f aca="false">A146+1</f>
        <v>#REF!</v>
      </c>
      <c r="B147" s="146" t="n">
        <v>40787</v>
      </c>
      <c r="C147" s="147" t="n">
        <f aca="false">IF(B147&gt;=$I$2,IF(B147&lt;=$I$3,TRUE(),FALSE()),FALSE())</f>
        <v>0</v>
      </c>
      <c r="D147" s="148" t="n">
        <f aca="false">IF(C147=TRUE(),1,0)</f>
        <v>0</v>
      </c>
      <c r="E147" s="148" t="n">
        <f aca="false">B148-B147</f>
        <v>30</v>
      </c>
      <c r="F147" s="149" t="n">
        <v>3.16453572683872</v>
      </c>
      <c r="G147" s="150" t="n">
        <f aca="false">E147*D147*AH147*F147</f>
        <v>0</v>
      </c>
      <c r="H147" s="150" t="n">
        <f aca="false">IF(D147=0,0,(D147*E147*AH147))</f>
        <v>0</v>
      </c>
      <c r="I147" s="151" t="n">
        <f aca="false">POS!AB160</f>
        <v>3.16453572683872</v>
      </c>
      <c r="J147" s="137"/>
      <c r="K147" s="152"/>
      <c r="L147" s="153"/>
      <c r="M147" s="154"/>
      <c r="N147" s="112" t="n">
        <f aca="false">E147*D147*AJ147*M147</f>
        <v>0</v>
      </c>
      <c r="O147" s="112" t="n">
        <f aca="false">IF(D147=0,0,(E147*D147*AJ147))</f>
        <v>0</v>
      </c>
      <c r="P147" s="137"/>
      <c r="Q147" s="149" t="n">
        <f aca="false">R147+U147</f>
        <v>3</v>
      </c>
      <c r="R147" s="151" t="n">
        <f aca="false">'MIDS DATA'!K151</f>
        <v>3</v>
      </c>
      <c r="S147" s="157" t="n">
        <f aca="false">E147*D147*Q147*AJ147</f>
        <v>0</v>
      </c>
      <c r="T147" s="157" t="n">
        <f aca="false">IF(D147=0,0,(E147*D147*AJ147))</f>
        <v>0</v>
      </c>
      <c r="U147" s="158" t="n">
        <v>0</v>
      </c>
      <c r="V147" s="137"/>
      <c r="W147" s="171"/>
      <c r="X147" s="118"/>
      <c r="Y147" s="88"/>
      <c r="Z147" s="112" t="n">
        <f aca="false">E147*D147*W148</f>
        <v>0</v>
      </c>
      <c r="AA147" s="112" t="n">
        <f aca="false">IF(D147=0,0,(E147*D147))</f>
        <v>0</v>
      </c>
      <c r="AB147" s="137"/>
      <c r="AC147" s="149"/>
      <c r="AD147" s="157"/>
      <c r="AE147" s="112" t="n">
        <f aca="false">E147*D147*AJ147*AC147</f>
        <v>0</v>
      </c>
      <c r="AF147" s="112" t="n">
        <f aca="false">IF(D147=0,0,(E147*D147*AJ147))</f>
        <v>0</v>
      </c>
      <c r="AG147" s="123" t="n">
        <f aca="false">'MIDS DATA'!C151</f>
        <v>0.068179481687924</v>
      </c>
      <c r="AH147" s="124" t="n">
        <f aca="false">'MIDS DATA'!D151</f>
        <v>0.458189735066999</v>
      </c>
      <c r="AI147" s="123" t="n">
        <f aca="false">'MIDS DATA'!E151</f>
        <v>0.074036026094502</v>
      </c>
      <c r="AJ147" s="124" t="n">
        <f aca="false">'MIDS DATA'!F151</f>
        <v>0.428995341294635</v>
      </c>
      <c r="AK147" s="125" t="n">
        <f aca="false">'MIDS DATA'!B151</f>
        <v>1.362760165639</v>
      </c>
    </row>
    <row r="148" customFormat="false" ht="15" hidden="false" customHeight="false" outlineLevel="0" collapsed="false">
      <c r="A148" s="88" t="e">
        <f aca="false">A147+1</f>
        <v>#REF!</v>
      </c>
      <c r="B148" s="131" t="n">
        <v>40817</v>
      </c>
      <c r="C148" s="147" t="n">
        <f aca="false">IF(B148&gt;=$I$2,IF(B148&lt;=$I$3,TRUE(),FALSE()),FALSE())</f>
        <v>0</v>
      </c>
      <c r="D148" s="148" t="n">
        <f aca="false">IF(C148=TRUE(),1,0)</f>
        <v>0</v>
      </c>
      <c r="E148" s="148" t="n">
        <f aca="false">B149-B148</f>
        <v>31</v>
      </c>
      <c r="F148" s="134" t="n">
        <v>3.2054635069076</v>
      </c>
      <c r="G148" s="150" t="n">
        <f aca="false">E148*D148*AH148*F148</f>
        <v>0</v>
      </c>
      <c r="H148" s="150" t="n">
        <f aca="false">IF(D148=0,0,(D148*E148*AH148))</f>
        <v>0</v>
      </c>
      <c r="I148" s="136" t="n">
        <f aca="false">POS!AB161</f>
        <v>3.2054635069076</v>
      </c>
      <c r="J148" s="137"/>
      <c r="K148" s="138"/>
      <c r="L148" s="153"/>
      <c r="M148" s="140"/>
      <c r="N148" s="112" t="n">
        <f aca="false">E148*D148*AJ148*M148</f>
        <v>0</v>
      </c>
      <c r="O148" s="112" t="n">
        <f aca="false">IF(D148=0,0,(E148*D148*AJ148))</f>
        <v>0</v>
      </c>
      <c r="P148" s="137"/>
      <c r="Q148" s="134" t="n">
        <f aca="false">R148+U148</f>
        <v>3.033</v>
      </c>
      <c r="R148" s="136" t="n">
        <f aca="false">'MIDS DATA'!K152</f>
        <v>3.033</v>
      </c>
      <c r="S148" s="141" t="n">
        <f aca="false">E148*D148*Q148*AJ148</f>
        <v>0</v>
      </c>
      <c r="T148" s="141" t="n">
        <f aca="false">IF(D148=0,0,(E148*D148*AJ148))</f>
        <v>0</v>
      </c>
      <c r="U148" s="142" t="n">
        <v>0</v>
      </c>
      <c r="V148" s="137"/>
      <c r="W148" s="172"/>
      <c r="X148" s="118"/>
      <c r="Y148" s="88"/>
      <c r="Z148" s="112" t="n">
        <f aca="false">E148*D148*W149</f>
        <v>0</v>
      </c>
      <c r="AA148" s="112" t="n">
        <f aca="false">IF(D148=0,0,(E148*D148))</f>
        <v>0</v>
      </c>
      <c r="AB148" s="137"/>
      <c r="AC148" s="134"/>
      <c r="AD148" s="141"/>
      <c r="AE148" s="112" t="n">
        <f aca="false">E148*D148*AJ148*AC148</f>
        <v>0</v>
      </c>
      <c r="AF148" s="112" t="n">
        <f aca="false">IF(D148=0,0,(E148*D148*AJ148))</f>
        <v>0</v>
      </c>
      <c r="AG148" s="123" t="n">
        <f aca="false">'MIDS DATA'!C152</f>
        <v>0.068188654131289</v>
      </c>
      <c r="AH148" s="124" t="n">
        <f aca="false">'MIDS DATA'!D152</f>
        <v>0.45562620939059</v>
      </c>
      <c r="AI148" s="123" t="n">
        <f aca="false">'MIDS DATA'!E152</f>
        <v>0.074050940767126</v>
      </c>
      <c r="AJ148" s="124" t="n">
        <f aca="false">'MIDS DATA'!F152</f>
        <v>0.42636948768507</v>
      </c>
      <c r="AK148" s="125" t="n">
        <f aca="false">'MIDS DATA'!B152</f>
        <v>1.362039269329</v>
      </c>
    </row>
    <row r="149" customFormat="false" ht="15" hidden="false" customHeight="false" outlineLevel="0" collapsed="false">
      <c r="A149" s="88" t="e">
        <f aca="false">A148+1</f>
        <v>#REF!</v>
      </c>
      <c r="B149" s="102" t="n">
        <v>40848</v>
      </c>
      <c r="C149" s="147" t="n">
        <f aca="false">IF(B149&gt;=$I$2,IF(B149&lt;=$I$3,TRUE(),FALSE()),FALSE())</f>
        <v>0</v>
      </c>
      <c r="D149" s="148" t="n">
        <f aca="false">IF(C149=TRUE(),1,0)</f>
        <v>0</v>
      </c>
      <c r="E149" s="148" t="n">
        <f aca="false">B150-B149</f>
        <v>30</v>
      </c>
      <c r="F149" s="105" t="n">
        <v>3.38047349025089</v>
      </c>
      <c r="G149" s="150" t="n">
        <f aca="false">E149*D149*AH149*F149</f>
        <v>0</v>
      </c>
      <c r="H149" s="150" t="n">
        <f aca="false">IF(D149=0,0,(D149*E149*AH149))</f>
        <v>0</v>
      </c>
      <c r="I149" s="107" t="n">
        <f aca="false">POS!AB162</f>
        <v>3.38047349025089</v>
      </c>
      <c r="J149" s="137"/>
      <c r="K149" s="109"/>
      <c r="L149" s="153"/>
      <c r="M149" s="111"/>
      <c r="N149" s="112" t="n">
        <f aca="false">E149*D149*AJ149*M149</f>
        <v>0</v>
      </c>
      <c r="O149" s="112" t="n">
        <f aca="false">IF(D149=0,0,(E149*D149*AJ149))</f>
        <v>0</v>
      </c>
      <c r="P149" s="137"/>
      <c r="Q149" s="105" t="n">
        <f aca="false">R149+U149</f>
        <v>3.17</v>
      </c>
      <c r="R149" s="107" t="n">
        <f aca="false">'MIDS DATA'!K153</f>
        <v>3.17</v>
      </c>
      <c r="S149" s="114" t="n">
        <f aca="false">E149*D149*Q149*AJ149</f>
        <v>0</v>
      </c>
      <c r="T149" s="114" t="n">
        <f aca="false">IF(D149=0,0,(E149*D149*AJ149))</f>
        <v>0</v>
      </c>
      <c r="U149" s="115" t="n">
        <v>0</v>
      </c>
      <c r="V149" s="137"/>
      <c r="W149" s="173"/>
      <c r="X149" s="118"/>
      <c r="Y149" s="88"/>
      <c r="Z149" s="112" t="n">
        <f aca="false">E149*D149*W150</f>
        <v>0</v>
      </c>
      <c r="AA149" s="112" t="n">
        <f aca="false">IF(D149=0,0,(E149*D149))</f>
        <v>0</v>
      </c>
      <c r="AB149" s="137"/>
      <c r="AC149" s="105"/>
      <c r="AD149" s="114"/>
      <c r="AE149" s="112" t="n">
        <f aca="false">E149*D149*AJ149*AC149</f>
        <v>0</v>
      </c>
      <c r="AF149" s="112" t="n">
        <f aca="false">IF(D149=0,0,(E149*D149*AJ149))</f>
        <v>0</v>
      </c>
      <c r="AG149" s="123" t="n">
        <f aca="false">'MIDS DATA'!C153</f>
        <v>0.068198132322795</v>
      </c>
      <c r="AH149" s="124" t="n">
        <f aca="false">'MIDS DATA'!D153</f>
        <v>0.452991606492239</v>
      </c>
      <c r="AI149" s="123" t="n">
        <f aca="false">'MIDS DATA'!E153</f>
        <v>0.074066352595581</v>
      </c>
      <c r="AJ149" s="124" t="n">
        <f aca="false">'MIDS DATA'!F153</f>
        <v>0.4236719386989</v>
      </c>
      <c r="AK149" s="125" t="n">
        <f aca="false">'MIDS DATA'!B153</f>
        <v>1.361293449897</v>
      </c>
    </row>
    <row r="150" customFormat="false" ht="15" hidden="false" customHeight="false" outlineLevel="0" collapsed="false">
      <c r="A150" s="88" t="e">
        <f aca="false">A149+1</f>
        <v>#REF!</v>
      </c>
      <c r="B150" s="146" t="n">
        <v>40878</v>
      </c>
      <c r="C150" s="147" t="n">
        <f aca="false">IF(B150&gt;=$I$2,IF(B150&lt;=$I$3,TRUE(),FALSE()),FALSE())</f>
        <v>0</v>
      </c>
      <c r="D150" s="148" t="n">
        <f aca="false">IF(C150=TRUE(),1,0)</f>
        <v>0</v>
      </c>
      <c r="E150" s="148" t="n">
        <f aca="false">B151-B150</f>
        <v>31</v>
      </c>
      <c r="F150" s="149" t="n">
        <v>3.53729638733383</v>
      </c>
      <c r="G150" s="150" t="n">
        <f aca="false">E150*D150*AH150*F150</f>
        <v>0</v>
      </c>
      <c r="H150" s="150" t="n">
        <f aca="false">IF(D150=0,0,(D150*E150*AH150))</f>
        <v>0</v>
      </c>
      <c r="I150" s="151" t="n">
        <f aca="false">POS!AB163</f>
        <v>3.53729638733383</v>
      </c>
      <c r="J150" s="137"/>
      <c r="K150" s="152"/>
      <c r="L150" s="153"/>
      <c r="M150" s="154"/>
      <c r="N150" s="112" t="n">
        <f aca="false">E150*D150*AJ150*M150</f>
        <v>0</v>
      </c>
      <c r="O150" s="112" t="n">
        <f aca="false">IF(D150=0,0,(E150*D150*AJ150))</f>
        <v>0</v>
      </c>
      <c r="P150" s="137"/>
      <c r="Q150" s="149" t="n">
        <f aca="false">R150+U150</f>
        <v>3.293</v>
      </c>
      <c r="R150" s="151" t="n">
        <f aca="false">'MIDS DATA'!K154</f>
        <v>3.293</v>
      </c>
      <c r="S150" s="157" t="n">
        <f aca="false">E150*D150*Q150*AJ150</f>
        <v>0</v>
      </c>
      <c r="T150" s="157" t="n">
        <f aca="false">IF(D150=0,0,(E150*D150*AJ150))</f>
        <v>0</v>
      </c>
      <c r="U150" s="158" t="n">
        <v>0</v>
      </c>
      <c r="V150" s="137"/>
      <c r="W150" s="169"/>
      <c r="X150" s="118"/>
      <c r="Y150" s="88"/>
      <c r="Z150" s="112" t="n">
        <f aca="false">E150*D150*W151</f>
        <v>0</v>
      </c>
      <c r="AA150" s="112" t="n">
        <f aca="false">IF(D150=0,0,(E150*D150))</f>
        <v>0</v>
      </c>
      <c r="AB150" s="137"/>
      <c r="AC150" s="149"/>
      <c r="AD150" s="157"/>
      <c r="AE150" s="112" t="n">
        <f aca="false">E150*D150*AJ150*AC150</f>
        <v>0</v>
      </c>
      <c r="AF150" s="112" t="n">
        <f aca="false">IF(D150=0,0,(E150*D150*AJ150))</f>
        <v>0</v>
      </c>
      <c r="AG150" s="123" t="n">
        <f aca="false">'MIDS DATA'!C154</f>
        <v>0.068207304766216</v>
      </c>
      <c r="AH150" s="124" t="n">
        <f aca="false">'MIDS DATA'!D154</f>
        <v>0.450455829662885</v>
      </c>
      <c r="AI150" s="123" t="n">
        <f aca="false">'MIDS DATA'!E154</f>
        <v>0.074081267268354</v>
      </c>
      <c r="AJ150" s="124" t="n">
        <f aca="false">'MIDS DATA'!F154</f>
        <v>0.421076647537068</v>
      </c>
      <c r="AK150" s="125" t="n">
        <f aca="false">'MIDS DATA'!B154</f>
        <v>1.360570826553</v>
      </c>
    </row>
    <row r="151" customFormat="false" ht="15" hidden="false" customHeight="false" outlineLevel="0" collapsed="false">
      <c r="A151" s="88" t="e">
        <f aca="false">A150+1</f>
        <v>#REF!</v>
      </c>
      <c r="B151" s="146" t="n">
        <v>40909</v>
      </c>
      <c r="C151" s="147" t="n">
        <f aca="false">IF(B151&gt;=$I$2,IF(B151&lt;=$I$3,TRUE(),FALSE()),FALSE())</f>
        <v>0</v>
      </c>
      <c r="D151" s="148" t="n">
        <f aca="false">IF(C151=TRUE(),1,0)</f>
        <v>0</v>
      </c>
      <c r="E151" s="148" t="n">
        <f aca="false">B152-B151</f>
        <v>31</v>
      </c>
      <c r="F151" s="149" t="n">
        <v>3.63201749647803</v>
      </c>
      <c r="G151" s="150" t="n">
        <f aca="false">E151*D151*AH151*F151</f>
        <v>0</v>
      </c>
      <c r="H151" s="150" t="n">
        <f aca="false">IF(D151=0,0,(D151*E151*AH151))</f>
        <v>0</v>
      </c>
      <c r="I151" s="151" t="n">
        <f aca="false">POS!AB164</f>
        <v>3.63201749647803</v>
      </c>
      <c r="J151" s="137"/>
      <c r="K151" s="152"/>
      <c r="L151" s="153"/>
      <c r="M151" s="154"/>
      <c r="N151" s="112" t="n">
        <f aca="false">E151*D151*AJ151*M151</f>
        <v>0</v>
      </c>
      <c r="O151" s="112" t="n">
        <f aca="false">IF(D151=0,0,(E151*D151*AJ151))</f>
        <v>0</v>
      </c>
      <c r="P151" s="137"/>
      <c r="Q151" s="149" t="n">
        <f aca="false">R151+U151</f>
        <v>3.368</v>
      </c>
      <c r="R151" s="151" t="n">
        <f aca="false">'MIDS DATA'!K155</f>
        <v>3.368</v>
      </c>
      <c r="S151" s="157" t="n">
        <f aca="false">E151*D151*Q151*AJ151</f>
        <v>0</v>
      </c>
      <c r="T151" s="157" t="n">
        <f aca="false">IF(D151=0,0,(E151*D151*AJ151))</f>
        <v>0</v>
      </c>
      <c r="U151" s="158" t="n">
        <v>0</v>
      </c>
      <c r="V151" s="137"/>
      <c r="W151" s="169"/>
      <c r="X151" s="118"/>
      <c r="Y151" s="88"/>
      <c r="Z151" s="112" t="n">
        <f aca="false">E151*D151*W152</f>
        <v>0</v>
      </c>
      <c r="AA151" s="112" t="n">
        <f aca="false">IF(D151=0,0,(E151*D151))</f>
        <v>0</v>
      </c>
      <c r="AB151" s="137"/>
      <c r="AC151" s="149"/>
      <c r="AD151" s="157"/>
      <c r="AE151" s="112" t="n">
        <f aca="false">E151*D151*AJ151*AC151</f>
        <v>0</v>
      </c>
      <c r="AF151" s="112" t="n">
        <f aca="false">IF(D151=0,0,(E151*D151*AJ151))</f>
        <v>0</v>
      </c>
      <c r="AG151" s="123" t="n">
        <f aca="false">'MIDS DATA'!C155</f>
        <v>0.068216782957781</v>
      </c>
      <c r="AH151" s="124" t="n">
        <f aca="false">'MIDS DATA'!D155</f>
        <v>0.44784975320514</v>
      </c>
      <c r="AI151" s="123" t="n">
        <f aca="false">'MIDS DATA'!E155</f>
        <v>0.074096679096963</v>
      </c>
      <c r="AJ151" s="124" t="n">
        <f aca="false">'MIDS DATA'!F155</f>
        <v>0.418410509316079</v>
      </c>
      <c r="AK151" s="125" t="n">
        <f aca="false">'MIDS DATA'!B155</f>
        <v>1.359823226318</v>
      </c>
    </row>
    <row r="152" customFormat="false" ht="15" hidden="false" customHeight="false" outlineLevel="0" collapsed="false">
      <c r="A152" s="88" t="e">
        <f aca="false">A151+1</f>
        <v>#REF!</v>
      </c>
      <c r="B152" s="146" t="n">
        <v>40940</v>
      </c>
      <c r="C152" s="147" t="n">
        <f aca="false">IF(B152&gt;=$I$2,IF(B152&lt;=$I$3,TRUE(),FALSE()),FALSE())</f>
        <v>0</v>
      </c>
      <c r="D152" s="148" t="n">
        <f aca="false">IF(C152=TRUE(),1,0)</f>
        <v>0</v>
      </c>
      <c r="E152" s="148" t="n">
        <f aca="false">B153-B152</f>
        <v>29</v>
      </c>
      <c r="F152" s="149" t="n">
        <v>3.52374557132702</v>
      </c>
      <c r="G152" s="150" t="n">
        <f aca="false">E152*D152*AH152*F152</f>
        <v>0</v>
      </c>
      <c r="H152" s="150" t="n">
        <f aca="false">IF(D152=0,0,(D152*E152*AH152))</f>
        <v>0</v>
      </c>
      <c r="I152" s="151" t="n">
        <f aca="false">POS!AB165</f>
        <v>3.52374557132702</v>
      </c>
      <c r="J152" s="137"/>
      <c r="K152" s="152"/>
      <c r="L152" s="153"/>
      <c r="M152" s="154"/>
      <c r="N152" s="112" t="n">
        <f aca="false">E152*D152*AJ152*M152</f>
        <v>0</v>
      </c>
      <c r="O152" s="112" t="n">
        <f aca="false">IF(D152=0,0,(E152*D152*AJ152))</f>
        <v>0</v>
      </c>
      <c r="P152" s="137"/>
      <c r="Q152" s="149" t="n">
        <f aca="false">R152+U152</f>
        <v>3.2855</v>
      </c>
      <c r="R152" s="151" t="n">
        <f aca="false">'MIDS DATA'!K156</f>
        <v>3.2855</v>
      </c>
      <c r="S152" s="157" t="n">
        <f aca="false">E152*D152*Q152*AJ152</f>
        <v>0</v>
      </c>
      <c r="T152" s="157" t="n">
        <f aca="false">IF(D152=0,0,(E152*D152*AJ152))</f>
        <v>0</v>
      </c>
      <c r="U152" s="158" t="n">
        <v>0</v>
      </c>
      <c r="V152" s="137"/>
      <c r="W152" s="169"/>
      <c r="X152" s="118"/>
      <c r="Y152" s="88"/>
      <c r="Z152" s="112" t="n">
        <f aca="false">E152*D152*W153</f>
        <v>0</v>
      </c>
      <c r="AA152" s="112" t="n">
        <f aca="false">IF(D152=0,0,(E152*D152))</f>
        <v>0</v>
      </c>
      <c r="AB152" s="137"/>
      <c r="AC152" s="149"/>
      <c r="AD152" s="157"/>
      <c r="AE152" s="112" t="n">
        <f aca="false">E152*D152*AJ152*AC152</f>
        <v>0</v>
      </c>
      <c r="AF152" s="112" t="n">
        <f aca="false">IF(D152=0,0,(E152*D152*AJ152))</f>
        <v>0</v>
      </c>
      <c r="AG152" s="123" t="n">
        <f aca="false">'MIDS DATA'!C156</f>
        <v>0.068226261149375</v>
      </c>
      <c r="AH152" s="124" t="n">
        <f aca="false">'MIDS DATA'!D156</f>
        <v>0.445258061475376</v>
      </c>
      <c r="AI152" s="123" t="n">
        <f aca="false">'MIDS DATA'!E156</f>
        <v>0.074112090925651</v>
      </c>
      <c r="AJ152" s="124" t="n">
        <f aca="false">'MIDS DATA'!F156</f>
        <v>0.415760204059634</v>
      </c>
      <c r="AK152" s="125" t="n">
        <f aca="false">'MIDS DATA'!B156</f>
        <v>1.359074724</v>
      </c>
    </row>
    <row r="153" customFormat="false" ht="15" hidden="false" customHeight="false" outlineLevel="0" collapsed="false">
      <c r="A153" s="88" t="e">
        <f aca="false">A152+1</f>
        <v>#REF!</v>
      </c>
      <c r="B153" s="131" t="n">
        <v>40969</v>
      </c>
      <c r="C153" s="147" t="n">
        <f aca="false">IF(B153&gt;=$I$2,IF(B153&lt;=$I$3,TRUE(),FALSE()),FALSE())</f>
        <v>0</v>
      </c>
      <c r="D153" s="148" t="n">
        <f aca="false">IF(C153=TRUE(),1,0)</f>
        <v>0</v>
      </c>
      <c r="E153" s="148" t="n">
        <f aca="false">B154-B153</f>
        <v>31</v>
      </c>
      <c r="F153" s="134" t="n">
        <v>3.38674156686603</v>
      </c>
      <c r="G153" s="150" t="n">
        <f aca="false">E153*D153*AH153*F153</f>
        <v>0</v>
      </c>
      <c r="H153" s="150" t="n">
        <f aca="false">IF(D153=0,0,(D153*E153*AH153))</f>
        <v>0</v>
      </c>
      <c r="I153" s="136" t="n">
        <f aca="false">POS!AB166</f>
        <v>3.38674156686603</v>
      </c>
      <c r="J153" s="137"/>
      <c r="K153" s="138"/>
      <c r="L153" s="153"/>
      <c r="M153" s="140"/>
      <c r="N153" s="112" t="n">
        <f aca="false">E153*D153*AJ153*M153</f>
        <v>0</v>
      </c>
      <c r="O153" s="112" t="n">
        <f aca="false">IF(D153=0,0,(E153*D153*AJ153))</f>
        <v>0</v>
      </c>
      <c r="P153" s="137"/>
      <c r="Q153" s="134" t="n">
        <f aca="false">R153+U153</f>
        <v>3.1805</v>
      </c>
      <c r="R153" s="136" t="n">
        <f aca="false">'MIDS DATA'!K157</f>
        <v>3.1805</v>
      </c>
      <c r="S153" s="141" t="n">
        <f aca="false">E153*D153*Q153*AJ153</f>
        <v>0</v>
      </c>
      <c r="T153" s="141" t="n">
        <f aca="false">IF(D153=0,0,(E153*D153*AJ153))</f>
        <v>0</v>
      </c>
      <c r="U153" s="142" t="n">
        <v>0</v>
      </c>
      <c r="V153" s="137"/>
      <c r="W153" s="170"/>
      <c r="X153" s="118"/>
      <c r="Y153" s="88"/>
      <c r="Z153" s="112" t="n">
        <f aca="false">E153*D153*W154</f>
        <v>0</v>
      </c>
      <c r="AA153" s="112" t="n">
        <f aca="false">IF(D153=0,0,(E153*D153))</f>
        <v>0</v>
      </c>
      <c r="AB153" s="137"/>
      <c r="AC153" s="134"/>
      <c r="AD153" s="141"/>
      <c r="AE153" s="112" t="n">
        <f aca="false">E153*D153*AJ153*AC153</f>
        <v>0</v>
      </c>
      <c r="AF153" s="112" t="n">
        <f aca="false">IF(D153=0,0,(E153*D153*AJ153))</f>
        <v>0</v>
      </c>
      <c r="AG153" s="123" t="n">
        <f aca="false">'MIDS DATA'!C157</f>
        <v>0.068235127844764</v>
      </c>
      <c r="AH153" s="124" t="n">
        <f aca="false">'MIDS DATA'!D157</f>
        <v>0.442846531637269</v>
      </c>
      <c r="AI153" s="123" t="n">
        <f aca="false">'MIDS DATA'!E157</f>
        <v>0.07412650844288</v>
      </c>
      <c r="AJ153" s="124" t="n">
        <f aca="false">'MIDS DATA'!F157</f>
        <v>0.413295142897448</v>
      </c>
      <c r="AK153" s="125" t="n">
        <f aca="false">'MIDS DATA'!B157</f>
        <v>1.358373697233</v>
      </c>
    </row>
    <row r="154" customFormat="false" ht="15" hidden="false" customHeight="false" outlineLevel="0" collapsed="false">
      <c r="A154" s="88" t="e">
        <f aca="false">A153+1</f>
        <v>#REF!</v>
      </c>
      <c r="B154" s="102" t="n">
        <v>41000</v>
      </c>
      <c r="C154" s="147" t="n">
        <f aca="false">IF(B154&gt;=$I$2,IF(B154&lt;=$I$3,TRUE(),FALSE()),FALSE())</f>
        <v>0</v>
      </c>
      <c r="D154" s="148" t="n">
        <f aca="false">IF(C154=TRUE(),1,0)</f>
        <v>0</v>
      </c>
      <c r="E154" s="148" t="n">
        <f aca="false">B155-B154</f>
        <v>30</v>
      </c>
      <c r="F154" s="149" t="n">
        <v>3.26134029427243</v>
      </c>
      <c r="G154" s="150" t="n">
        <f aca="false">E154*D154*AH154*F154</f>
        <v>0</v>
      </c>
      <c r="H154" s="150" t="n">
        <f aca="false">IF(D154=0,0,(D154*E154*AH154))</f>
        <v>0</v>
      </c>
      <c r="I154" s="107" t="n">
        <f aca="false">POS!AB167</f>
        <v>3.26134029427243</v>
      </c>
      <c r="J154" s="137"/>
      <c r="K154" s="152"/>
      <c r="L154" s="153"/>
      <c r="M154" s="154"/>
      <c r="N154" s="112" t="n">
        <f aca="false">E154*D154*AJ154*M154</f>
        <v>0</v>
      </c>
      <c r="O154" s="112" t="n">
        <f aca="false">IF(D154=0,0,(E154*D154*AJ154))</f>
        <v>0</v>
      </c>
      <c r="P154" s="137"/>
      <c r="Q154" s="149" t="n">
        <f aca="false">R154+U154</f>
        <v>3.0845</v>
      </c>
      <c r="R154" s="107" t="n">
        <f aca="false">'MIDS DATA'!K158</f>
        <v>3.0845</v>
      </c>
      <c r="S154" s="114" t="n">
        <f aca="false">E154*D154*Q154*AJ154</f>
        <v>0</v>
      </c>
      <c r="T154" s="114" t="n">
        <f aca="false">IF(D154=0,0,(E154*D154*AJ154))</f>
        <v>0</v>
      </c>
      <c r="U154" s="115" t="n">
        <v>0</v>
      </c>
      <c r="V154" s="137"/>
      <c r="W154" s="171"/>
      <c r="X154" s="118"/>
      <c r="Y154" s="88"/>
      <c r="Z154" s="112" t="n">
        <f aca="false">E154*D154*W155</f>
        <v>0</v>
      </c>
      <c r="AA154" s="112" t="n">
        <f aca="false">IF(D154=0,0,(E154*D154))</f>
        <v>0</v>
      </c>
      <c r="AB154" s="137"/>
      <c r="AC154" s="149"/>
      <c r="AD154" s="114"/>
      <c r="AE154" s="112" t="n">
        <f aca="false">E154*D154*AJ154*AC154</f>
        <v>0</v>
      </c>
      <c r="AF154" s="112" t="n">
        <f aca="false">IF(D154=0,0,(E154*D154*AJ154))</f>
        <v>0</v>
      </c>
      <c r="AG154" s="123" t="n">
        <f aca="false">'MIDS DATA'!C158</f>
        <v>0.068244606036416</v>
      </c>
      <c r="AH154" s="124" t="n">
        <f aca="false">'MIDS DATA'!D158</f>
        <v>0.440282468013526</v>
      </c>
      <c r="AI154" s="123" t="n">
        <f aca="false">'MIDS DATA'!E158</f>
        <v>0.07414192027172</v>
      </c>
      <c r="AJ154" s="124" t="n">
        <f aca="false">'MIDS DATA'!F158</f>
        <v>0.41067523544824</v>
      </c>
      <c r="AK154" s="125" t="n">
        <f aca="false">'MIDS DATA'!B158</f>
        <v>1.357623454533</v>
      </c>
    </row>
    <row r="155" customFormat="false" ht="15" hidden="false" customHeight="false" outlineLevel="0" collapsed="false">
      <c r="A155" s="88" t="e">
        <f aca="false">A154+1</f>
        <v>#REF!</v>
      </c>
      <c r="B155" s="146" t="n">
        <v>41030</v>
      </c>
      <c r="C155" s="147" t="n">
        <f aca="false">IF(B155&gt;=$I$2,IF(B155&lt;=$I$3,TRUE(),FALSE()),FALSE())</f>
        <v>0</v>
      </c>
      <c r="D155" s="148" t="n">
        <f aca="false">IF(C155=TRUE(),1,0)</f>
        <v>0</v>
      </c>
      <c r="E155" s="148" t="n">
        <f aca="false">B156-B155</f>
        <v>31</v>
      </c>
      <c r="F155" s="149" t="n">
        <v>3.2325862352492</v>
      </c>
      <c r="G155" s="150" t="n">
        <f aca="false">E155*D155*AH155*F155</f>
        <v>0</v>
      </c>
      <c r="H155" s="150" t="n">
        <f aca="false">IF(D155=0,0,(D155*E155*AH155))</f>
        <v>0</v>
      </c>
      <c r="I155" s="151" t="n">
        <f aca="false">POS!AB168</f>
        <v>3.2325862352492</v>
      </c>
      <c r="J155" s="137"/>
      <c r="K155" s="152"/>
      <c r="L155" s="153"/>
      <c r="M155" s="154"/>
      <c r="N155" s="112" t="n">
        <f aca="false">E155*D155*AJ155*M155</f>
        <v>0</v>
      </c>
      <c r="O155" s="112" t="n">
        <f aca="false">IF(D155=0,0,(E155*D155*AJ155))</f>
        <v>0</v>
      </c>
      <c r="P155" s="137"/>
      <c r="Q155" s="149" t="n">
        <f aca="false">R155+U155</f>
        <v>3.0635</v>
      </c>
      <c r="R155" s="151" t="n">
        <f aca="false">'MIDS DATA'!K159</f>
        <v>3.0635</v>
      </c>
      <c r="S155" s="157" t="n">
        <f aca="false">E155*D155*Q155*AJ155</f>
        <v>0</v>
      </c>
      <c r="T155" s="157" t="n">
        <f aca="false">IF(D155=0,0,(E155*D155*AJ155))</f>
        <v>0</v>
      </c>
      <c r="U155" s="158" t="n">
        <v>0</v>
      </c>
      <c r="V155" s="137"/>
      <c r="W155" s="171"/>
      <c r="X155" s="118"/>
      <c r="Y155" s="88"/>
      <c r="Z155" s="112" t="n">
        <f aca="false">E155*D155*W156</f>
        <v>0</v>
      </c>
      <c r="AA155" s="112" t="n">
        <f aca="false">IF(D155=0,0,(E155*D155))</f>
        <v>0</v>
      </c>
      <c r="AB155" s="137"/>
      <c r="AC155" s="149"/>
      <c r="AD155" s="157"/>
      <c r="AE155" s="112" t="n">
        <f aca="false">E155*D155*AJ155*AC155</f>
        <v>0</v>
      </c>
      <c r="AF155" s="112" t="n">
        <f aca="false">IF(D155=0,0,(E155*D155*AJ155))</f>
        <v>0</v>
      </c>
      <c r="AG155" s="123" t="n">
        <f aca="false">'MIDS DATA'!C159</f>
        <v>0.068253778479979</v>
      </c>
      <c r="AH155" s="124" t="n">
        <f aca="false">'MIDS DATA'!D159</f>
        <v>0.437814603868102</v>
      </c>
      <c r="AI155" s="123" t="n">
        <f aca="false">'MIDS DATA'!E159</f>
        <v>0.074156834944865</v>
      </c>
      <c r="AJ155" s="124" t="n">
        <f aca="false">'MIDS DATA'!F159</f>
        <v>0.40815467524022</v>
      </c>
      <c r="AK155" s="125" t="n">
        <f aca="false">'MIDS DATA'!B159</f>
        <v>1.356896559784</v>
      </c>
    </row>
    <row r="156" customFormat="false" ht="15" hidden="false" customHeight="false" outlineLevel="0" collapsed="false">
      <c r="A156" s="88" t="e">
        <f aca="false">A155+1</f>
        <v>#REF!</v>
      </c>
      <c r="B156" s="146" t="n">
        <v>41061</v>
      </c>
      <c r="C156" s="147" t="n">
        <f aca="false">IF(B156&gt;=$I$2,IF(B156&lt;=$I$3,TRUE(),FALSE()),FALSE())</f>
        <v>0</v>
      </c>
      <c r="D156" s="148" t="n">
        <f aca="false">IF(C156=TRUE(),1,0)</f>
        <v>0</v>
      </c>
      <c r="E156" s="148" t="n">
        <f aca="false">B157-B156</f>
        <v>30</v>
      </c>
      <c r="F156" s="149" t="n">
        <v>3.2397923442194</v>
      </c>
      <c r="G156" s="150" t="n">
        <f aca="false">E156*D156*AH156*F156</f>
        <v>0</v>
      </c>
      <c r="H156" s="150" t="n">
        <f aca="false">IF(D156=0,0,(D156*E156*AH156))</f>
        <v>0</v>
      </c>
      <c r="I156" s="151" t="n">
        <f aca="false">POS!AB169</f>
        <v>3.2397923442194</v>
      </c>
      <c r="J156" s="137"/>
      <c r="K156" s="152"/>
      <c r="L156" s="153"/>
      <c r="M156" s="154"/>
      <c r="N156" s="112" t="n">
        <f aca="false">E156*D156*AJ156*M156</f>
        <v>0</v>
      </c>
      <c r="O156" s="112" t="n">
        <f aca="false">IF(D156=0,0,(E156*D156*AJ156))</f>
        <v>0</v>
      </c>
      <c r="P156" s="137"/>
      <c r="Q156" s="149" t="n">
        <f aca="false">R156+U156</f>
        <v>3.0705</v>
      </c>
      <c r="R156" s="151" t="n">
        <f aca="false">'MIDS DATA'!K160</f>
        <v>3.0705</v>
      </c>
      <c r="S156" s="157" t="n">
        <f aca="false">E156*D156*Q156*AJ156</f>
        <v>0</v>
      </c>
      <c r="T156" s="157" t="n">
        <f aca="false">IF(D156=0,0,(E156*D156*AJ156))</f>
        <v>0</v>
      </c>
      <c r="U156" s="158" t="n">
        <v>0</v>
      </c>
      <c r="V156" s="137"/>
      <c r="W156" s="171"/>
      <c r="X156" s="118"/>
      <c r="Y156" s="88"/>
      <c r="Z156" s="112" t="n">
        <f aca="false">E156*D156*W157</f>
        <v>0</v>
      </c>
      <c r="AA156" s="112" t="n">
        <f aca="false">IF(D156=0,0,(E156*D156))</f>
        <v>0</v>
      </c>
      <c r="AB156" s="137"/>
      <c r="AC156" s="149"/>
      <c r="AD156" s="157"/>
      <c r="AE156" s="112" t="n">
        <f aca="false">E156*D156*AJ156*AC156</f>
        <v>0</v>
      </c>
      <c r="AF156" s="112" t="n">
        <f aca="false">IF(D156=0,0,(E156*D156*AJ156))</f>
        <v>0</v>
      </c>
      <c r="AG156" s="123" t="n">
        <f aca="false">'MIDS DATA'!C160</f>
        <v>0.068263256671689</v>
      </c>
      <c r="AH156" s="124" t="n">
        <f aca="false">'MIDS DATA'!D160</f>
        <v>0.435278342775166</v>
      </c>
      <c r="AI156" s="123" t="n">
        <f aca="false">'MIDS DATA'!E160</f>
        <v>0.074172246773858</v>
      </c>
      <c r="AJ156" s="124" t="n">
        <f aca="false">'MIDS DATA'!F160</f>
        <v>0.405565341515219</v>
      </c>
      <c r="AK156" s="125" t="n">
        <f aca="false">'MIDS DATA'!B160</f>
        <v>1.356144555256</v>
      </c>
    </row>
    <row r="157" customFormat="false" ht="15" hidden="false" customHeight="false" outlineLevel="0" collapsed="false">
      <c r="A157" s="88" t="e">
        <f aca="false">A156+1</f>
        <v>#REF!</v>
      </c>
      <c r="B157" s="146" t="n">
        <v>41091</v>
      </c>
      <c r="C157" s="147" t="n">
        <f aca="false">IF(B157&gt;=$I$2,IF(B157&lt;=$I$3,TRUE(),FALSE()),FALSE())</f>
        <v>0</v>
      </c>
      <c r="D157" s="148" t="n">
        <f aca="false">IF(C157=TRUE(),1,0)</f>
        <v>0</v>
      </c>
      <c r="E157" s="148" t="n">
        <f aca="false">B158-B157</f>
        <v>31</v>
      </c>
      <c r="F157" s="149" t="n">
        <v>3.24575986576204</v>
      </c>
      <c r="G157" s="150" t="n">
        <f aca="false">E157*D157*AH157*F157</f>
        <v>0</v>
      </c>
      <c r="H157" s="150" t="n">
        <f aca="false">IF(D157=0,0,(D157*E157*AH157))</f>
        <v>0</v>
      </c>
      <c r="I157" s="151" t="n">
        <f aca="false">POS!AB170</f>
        <v>3.24575986576204</v>
      </c>
      <c r="J157" s="137"/>
      <c r="K157" s="152"/>
      <c r="L157" s="153"/>
      <c r="M157" s="154"/>
      <c r="N157" s="112" t="n">
        <f aca="false">E157*D157*AJ157*M157</f>
        <v>0</v>
      </c>
      <c r="O157" s="112" t="n">
        <f aca="false">IF(D157=0,0,(E157*D157*AJ157))</f>
        <v>0</v>
      </c>
      <c r="P157" s="137"/>
      <c r="Q157" s="149" t="n">
        <f aca="false">R157+U157</f>
        <v>3.0765</v>
      </c>
      <c r="R157" s="151" t="n">
        <f aca="false">'MIDS DATA'!K161</f>
        <v>3.0765</v>
      </c>
      <c r="S157" s="157" t="n">
        <f aca="false">E157*D157*Q157*AJ157</f>
        <v>0</v>
      </c>
      <c r="T157" s="157" t="n">
        <f aca="false">IF(D157=0,0,(E157*D157*AJ157))</f>
        <v>0</v>
      </c>
      <c r="U157" s="158" t="n">
        <v>0</v>
      </c>
      <c r="V157" s="137"/>
      <c r="W157" s="171"/>
      <c r="X157" s="118"/>
      <c r="Y157" s="88"/>
      <c r="Z157" s="112" t="n">
        <f aca="false">E157*D157*W158</f>
        <v>0</v>
      </c>
      <c r="AA157" s="112" t="n">
        <f aca="false">IF(D157=0,0,(E157*D157))</f>
        <v>0</v>
      </c>
      <c r="AB157" s="137"/>
      <c r="AC157" s="149"/>
      <c r="AD157" s="157"/>
      <c r="AE157" s="112" t="n">
        <f aca="false">E157*D157*AJ157*AC157</f>
        <v>0</v>
      </c>
      <c r="AF157" s="112" t="n">
        <f aca="false">IF(D157=0,0,(E157*D157*AJ157))</f>
        <v>0</v>
      </c>
      <c r="AG157" s="123" t="n">
        <f aca="false">'MIDS DATA'!C161</f>
        <v>0.068272429115308</v>
      </c>
      <c r="AH157" s="124" t="n">
        <f aca="false">'MIDS DATA'!D161</f>
        <v>0.432837245752927</v>
      </c>
      <c r="AI157" s="123" t="n">
        <f aca="false">'MIDS DATA'!E161</f>
        <v>0.074187161447152</v>
      </c>
      <c r="AJ157" s="124" t="n">
        <f aca="false">'MIDS DATA'!F161</f>
        <v>0.403074208610038</v>
      </c>
      <c r="AK157" s="125" t="n">
        <f aca="false">'MIDS DATA'!B161</f>
        <v>1.355415959205</v>
      </c>
    </row>
    <row r="158" customFormat="false" ht="15" hidden="false" customHeight="false" outlineLevel="0" collapsed="false">
      <c r="A158" s="88" t="e">
        <f aca="false">A157+1</f>
        <v>#REF!</v>
      </c>
      <c r="B158" s="146" t="n">
        <v>41122</v>
      </c>
      <c r="C158" s="147" t="n">
        <f aca="false">IF(B158&gt;=$I$2,IF(B158&lt;=$I$3,TRUE(),FALSE()),FALSE())</f>
        <v>0</v>
      </c>
      <c r="D158" s="148" t="n">
        <f aca="false">IF(C158=TRUE(),1,0)</f>
        <v>0</v>
      </c>
      <c r="E158" s="148" t="n">
        <f aca="false">B159-B158</f>
        <v>31</v>
      </c>
      <c r="F158" s="149" t="n">
        <v>3.25422664495688</v>
      </c>
      <c r="G158" s="150" t="n">
        <f aca="false">E158*D158*AH158*F158</f>
        <v>0</v>
      </c>
      <c r="H158" s="150" t="n">
        <f aca="false">IF(D158=0,0,(D158*E158*AH158))</f>
        <v>0</v>
      </c>
      <c r="I158" s="151" t="n">
        <f aca="false">POS!AB171</f>
        <v>3.25422664495688</v>
      </c>
      <c r="J158" s="137"/>
      <c r="K158" s="152"/>
      <c r="L158" s="153"/>
      <c r="M158" s="154"/>
      <c r="N158" s="112" t="n">
        <f aca="false">E158*D158*AJ158*M158</f>
        <v>0</v>
      </c>
      <c r="O158" s="112" t="n">
        <f aca="false">IF(D158=0,0,(E158*D158*AJ158))</f>
        <v>0</v>
      </c>
      <c r="P158" s="137"/>
      <c r="Q158" s="149" t="n">
        <f aca="false">R158+U158</f>
        <v>3.0845</v>
      </c>
      <c r="R158" s="151" t="n">
        <f aca="false">'MIDS DATA'!K162</f>
        <v>3.0845</v>
      </c>
      <c r="S158" s="157" t="n">
        <f aca="false">E158*D158*Q158*AJ158</f>
        <v>0</v>
      </c>
      <c r="T158" s="157" t="n">
        <f aca="false">IF(D158=0,0,(E158*D158*AJ158))</f>
        <v>0</v>
      </c>
      <c r="U158" s="158" t="n">
        <v>0</v>
      </c>
      <c r="V158" s="137"/>
      <c r="W158" s="171"/>
      <c r="X158" s="118"/>
      <c r="Y158" s="88"/>
      <c r="Z158" s="112" t="n">
        <f aca="false">E158*D158*W159</f>
        <v>0</v>
      </c>
      <c r="AA158" s="112" t="n">
        <f aca="false">IF(D158=0,0,(E158*D158))</f>
        <v>0</v>
      </c>
      <c r="AB158" s="137"/>
      <c r="AC158" s="149"/>
      <c r="AD158" s="157"/>
      <c r="AE158" s="112" t="n">
        <f aca="false">E158*D158*AJ158*AC158</f>
        <v>0</v>
      </c>
      <c r="AF158" s="112" t="n">
        <f aca="false">IF(D158=0,0,(E158*D158*AJ158))</f>
        <v>0</v>
      </c>
      <c r="AG158" s="123" t="n">
        <f aca="false">'MIDS DATA'!C162</f>
        <v>0.068281907307077</v>
      </c>
      <c r="AH158" s="124" t="n">
        <f aca="false">'MIDS DATA'!D162</f>
        <v>0.430328501545515</v>
      </c>
      <c r="AI158" s="123" t="n">
        <f aca="false">'MIDS DATA'!E162</f>
        <v>0.074202573276299</v>
      </c>
      <c r="AJ158" s="124" t="n">
        <f aca="false">'MIDS DATA'!F162</f>
        <v>0.400515118401881</v>
      </c>
      <c r="AK158" s="125" t="n">
        <f aca="false">'MIDS DATA'!B162</f>
        <v>1.354662200482</v>
      </c>
    </row>
    <row r="159" customFormat="false" ht="15" hidden="false" customHeight="false" outlineLevel="0" collapsed="false">
      <c r="A159" s="88" t="e">
        <f aca="false">A158+1</f>
        <v>#REF!</v>
      </c>
      <c r="B159" s="146" t="n">
        <v>41153</v>
      </c>
      <c r="C159" s="147" t="n">
        <f aca="false">IF(B159&gt;=$I$2,IF(B159&lt;=$I$3,TRUE(),FALSE()),FALSE())</f>
        <v>0</v>
      </c>
      <c r="D159" s="148" t="n">
        <f aca="false">IF(C159=TRUE(),1,0)</f>
        <v>0</v>
      </c>
      <c r="E159" s="148" t="n">
        <f aca="false">B160-B159</f>
        <v>30</v>
      </c>
      <c r="F159" s="149" t="n">
        <v>3.25626356921148</v>
      </c>
      <c r="G159" s="150" t="n">
        <f aca="false">E159*D159*AH159*F159</f>
        <v>0</v>
      </c>
      <c r="H159" s="150" t="n">
        <f aca="false">IF(D159=0,0,(D159*E159*AH159))</f>
        <v>0</v>
      </c>
      <c r="I159" s="151" t="n">
        <f aca="false">POS!AB172</f>
        <v>3.25626356921148</v>
      </c>
      <c r="J159" s="137"/>
      <c r="K159" s="152"/>
      <c r="L159" s="153"/>
      <c r="M159" s="154"/>
      <c r="N159" s="112" t="n">
        <f aca="false">E159*D159*AJ159*M159</f>
        <v>0</v>
      </c>
      <c r="O159" s="112" t="n">
        <f aca="false">IF(D159=0,0,(E159*D159*AJ159))</f>
        <v>0</v>
      </c>
      <c r="P159" s="137"/>
      <c r="Q159" s="149" t="n">
        <f aca="false">R159+U159</f>
        <v>3.0875</v>
      </c>
      <c r="R159" s="151" t="n">
        <f aca="false">'MIDS DATA'!K163</f>
        <v>3.0875</v>
      </c>
      <c r="S159" s="157" t="n">
        <f aca="false">E159*D159*Q159*AJ159</f>
        <v>0</v>
      </c>
      <c r="T159" s="157" t="n">
        <f aca="false">IF(D159=0,0,(E159*D159*AJ159))</f>
        <v>0</v>
      </c>
      <c r="U159" s="158" t="n">
        <v>0</v>
      </c>
      <c r="V159" s="137"/>
      <c r="W159" s="171"/>
      <c r="X159" s="118"/>
      <c r="Y159" s="88"/>
      <c r="Z159" s="112" t="n">
        <f aca="false">E159*D159*W160</f>
        <v>0</v>
      </c>
      <c r="AA159" s="112" t="n">
        <f aca="false">IF(D159=0,0,(E159*D159))</f>
        <v>0</v>
      </c>
      <c r="AB159" s="137"/>
      <c r="AC159" s="149"/>
      <c r="AD159" s="157"/>
      <c r="AE159" s="112" t="n">
        <f aca="false">E159*D159*AJ159*AC159</f>
        <v>0</v>
      </c>
      <c r="AF159" s="112" t="n">
        <f aca="false">IF(D159=0,0,(E159*D159*AJ159))</f>
        <v>0</v>
      </c>
      <c r="AG159" s="123" t="n">
        <f aca="false">'MIDS DATA'!C163</f>
        <v>0.068291385498876</v>
      </c>
      <c r="AH159" s="124" t="n">
        <f aca="false">'MIDS DATA'!D163</f>
        <v>0.427833632744198</v>
      </c>
      <c r="AI159" s="123" t="n">
        <f aca="false">'MIDS DATA'!E163</f>
        <v>0.074217985105526</v>
      </c>
      <c r="AJ159" s="124" t="n">
        <f aca="false">'MIDS DATA'!F163</f>
        <v>0.397971272340087</v>
      </c>
      <c r="AK159" s="125" t="n">
        <f aca="false">'MIDS DATA'!B163</f>
        <v>1.353907553213</v>
      </c>
    </row>
    <row r="160" customFormat="false" ht="15" hidden="false" customHeight="false" outlineLevel="0" collapsed="false">
      <c r="A160" s="88" t="e">
        <f aca="false">A159+1</f>
        <v>#REF!</v>
      </c>
      <c r="B160" s="131" t="n">
        <v>41183</v>
      </c>
      <c r="C160" s="147" t="n">
        <f aca="false">IF(B160&gt;=$I$2,IF(B160&lt;=$I$3,TRUE(),FALSE()),FALSE())</f>
        <v>0</v>
      </c>
      <c r="D160" s="148" t="n">
        <f aca="false">IF(C160=TRUE(),1,0)</f>
        <v>0</v>
      </c>
      <c r="E160" s="148" t="n">
        <f aca="false">B161-B160</f>
        <v>31</v>
      </c>
      <c r="F160" s="134" t="n">
        <v>3.29682969405901</v>
      </c>
      <c r="G160" s="150" t="n">
        <f aca="false">E160*D160*AH160*F160</f>
        <v>0</v>
      </c>
      <c r="H160" s="150" t="n">
        <f aca="false">IF(D160=0,0,(D160*E160*AH160))</f>
        <v>0</v>
      </c>
      <c r="I160" s="136" t="n">
        <f aca="false">POS!AB173</f>
        <v>3.29682969405901</v>
      </c>
      <c r="J160" s="137"/>
      <c r="K160" s="138"/>
      <c r="L160" s="153"/>
      <c r="M160" s="140"/>
      <c r="N160" s="112" t="n">
        <f aca="false">E160*D160*AJ160*M160</f>
        <v>0</v>
      </c>
      <c r="O160" s="112" t="n">
        <f aca="false">IF(D160=0,0,(E160*D160*AJ160))</f>
        <v>0</v>
      </c>
      <c r="P160" s="137"/>
      <c r="Q160" s="134" t="n">
        <f aca="false">R160+U160</f>
        <v>3.1205</v>
      </c>
      <c r="R160" s="136" t="n">
        <f aca="false">'MIDS DATA'!K164</f>
        <v>3.1205</v>
      </c>
      <c r="S160" s="141" t="n">
        <f aca="false">E160*D160*Q160*AJ160</f>
        <v>0</v>
      </c>
      <c r="T160" s="141" t="n">
        <f aca="false">IF(D160=0,0,(E160*D160*AJ160))</f>
        <v>0</v>
      </c>
      <c r="U160" s="142" t="n">
        <v>0</v>
      </c>
      <c r="V160" s="137"/>
      <c r="W160" s="172"/>
      <c r="X160" s="118"/>
      <c r="Y160" s="88"/>
      <c r="Z160" s="112" t="n">
        <f aca="false">E160*D160*W161</f>
        <v>0</v>
      </c>
      <c r="AA160" s="112" t="n">
        <f aca="false">IF(D160=0,0,(E160*D160))</f>
        <v>0</v>
      </c>
      <c r="AB160" s="137"/>
      <c r="AC160" s="134"/>
      <c r="AD160" s="141"/>
      <c r="AE160" s="112" t="n">
        <f aca="false">E160*D160*AJ160*AC160</f>
        <v>0</v>
      </c>
      <c r="AF160" s="112" t="n">
        <f aca="false">IF(D160=0,0,(E160*D160*AJ160))</f>
        <v>0</v>
      </c>
      <c r="AG160" s="123" t="n">
        <f aca="false">'MIDS DATA'!C164</f>
        <v>0.06830055794258</v>
      </c>
      <c r="AH160" s="124" t="n">
        <f aca="false">'MIDS DATA'!D164</f>
        <v>0.425432386336359</v>
      </c>
      <c r="AI160" s="123" t="n">
        <f aca="false">'MIDS DATA'!E164</f>
        <v>0.074232899779044</v>
      </c>
      <c r="AJ160" s="124" t="n">
        <f aca="false">'MIDS DATA'!F164</f>
        <v>0.395523921140427</v>
      </c>
      <c r="AK160" s="125" t="n">
        <f aca="false">'MIDS DATA'!B164</f>
        <v>1.35317640525</v>
      </c>
    </row>
    <row r="161" customFormat="false" ht="15" hidden="false" customHeight="false" outlineLevel="0" collapsed="false">
      <c r="A161" s="88" t="e">
        <f aca="false">A160+1</f>
        <v>#REF!</v>
      </c>
      <c r="B161" s="102" t="n">
        <v>41214</v>
      </c>
      <c r="C161" s="147" t="n">
        <f aca="false">IF(B161&gt;=$I$2,IF(B161&lt;=$I$3,TRUE(),FALSE()),FALSE())</f>
        <v>0</v>
      </c>
      <c r="D161" s="148" t="n">
        <f aca="false">IF(C161=TRUE(),1,0)</f>
        <v>0</v>
      </c>
      <c r="E161" s="148" t="n">
        <f aca="false">B162-B161</f>
        <v>30</v>
      </c>
      <c r="F161" s="105" t="n">
        <v>3.470599846344</v>
      </c>
      <c r="G161" s="150" t="n">
        <f aca="false">E161*D161*AH161*F161</f>
        <v>0</v>
      </c>
      <c r="H161" s="150" t="n">
        <f aca="false">IF(D161=0,0,(D161*E161*AH161))</f>
        <v>0</v>
      </c>
      <c r="I161" s="107" t="n">
        <f aca="false">POS!AB174</f>
        <v>3.470599846344</v>
      </c>
      <c r="J161" s="137"/>
      <c r="K161" s="109"/>
      <c r="L161" s="153"/>
      <c r="M161" s="111"/>
      <c r="N161" s="112" t="n">
        <f aca="false">E161*D161*AJ161*M161</f>
        <v>0</v>
      </c>
      <c r="O161" s="112" t="n">
        <f aca="false">IF(D161=0,0,(E161*D161*AJ161))</f>
        <v>0</v>
      </c>
      <c r="P161" s="137"/>
      <c r="Q161" s="105" t="n">
        <f aca="false">R161+U161</f>
        <v>3.2575</v>
      </c>
      <c r="R161" s="107" t="n">
        <f aca="false">'MIDS DATA'!K165</f>
        <v>3.2575</v>
      </c>
      <c r="S161" s="114" t="n">
        <f aca="false">E161*D161*Q161*AJ161</f>
        <v>0</v>
      </c>
      <c r="T161" s="114" t="n">
        <f aca="false">IF(D161=0,0,(E161*D161*AJ161))</f>
        <v>0</v>
      </c>
      <c r="U161" s="115" t="n">
        <v>0</v>
      </c>
      <c r="V161" s="137"/>
      <c r="W161" s="173"/>
      <c r="X161" s="118"/>
      <c r="Y161" s="88"/>
      <c r="Z161" s="112" t="n">
        <f aca="false">E161*D161*W162</f>
        <v>0</v>
      </c>
      <c r="AA161" s="112" t="n">
        <f aca="false">IF(D161=0,0,(E161*D161))</f>
        <v>0</v>
      </c>
      <c r="AB161" s="137"/>
      <c r="AC161" s="105"/>
      <c r="AD161" s="114"/>
      <c r="AE161" s="112" t="n">
        <f aca="false">E161*D161*AJ161*AC161</f>
        <v>0</v>
      </c>
      <c r="AF161" s="112" t="n">
        <f aca="false">IF(D161=0,0,(E161*D161*AJ161))</f>
        <v>0</v>
      </c>
      <c r="AG161" s="123" t="n">
        <f aca="false">'MIDS DATA'!C165</f>
        <v>0.068310036134438</v>
      </c>
      <c r="AH161" s="124" t="n">
        <f aca="false">'MIDS DATA'!D165</f>
        <v>0.422964608810389</v>
      </c>
      <c r="AI161" s="123" t="n">
        <f aca="false">'MIDS DATA'!E165</f>
        <v>0.074248311608425</v>
      </c>
      <c r="AJ161" s="124" t="n">
        <f aca="false">'MIDS DATA'!F165</f>
        <v>0.393009826676802</v>
      </c>
      <c r="AK161" s="125" t="n">
        <f aca="false">'MIDS DATA'!B165</f>
        <v>1.352420015322</v>
      </c>
    </row>
    <row r="162" customFormat="false" ht="15" hidden="false" customHeight="false" outlineLevel="0" collapsed="false">
      <c r="A162" s="88" t="e">
        <f aca="false">A161+1</f>
        <v>#REF!</v>
      </c>
      <c r="B162" s="146" t="n">
        <v>41244</v>
      </c>
      <c r="C162" s="147" t="n">
        <f aca="false">IF(B162&gt;=$I$2,IF(B162&lt;=$I$3,TRUE(),FALSE()),FALSE())</f>
        <v>0</v>
      </c>
      <c r="D162" s="148" t="n">
        <f aca="false">IF(C162=TRUE(),1,0)</f>
        <v>0</v>
      </c>
      <c r="E162" s="148" t="n">
        <f aca="false">B163-B162</f>
        <v>31</v>
      </c>
      <c r="F162" s="149" t="n">
        <v>3.6263009509161</v>
      </c>
      <c r="G162" s="150" t="n">
        <f aca="false">E162*D162*AH162*F162</f>
        <v>0</v>
      </c>
      <c r="H162" s="150" t="n">
        <f aca="false">IF(D162=0,0,(D162*E162*AH162))</f>
        <v>0</v>
      </c>
      <c r="I162" s="151" t="n">
        <f aca="false">POS!AB175</f>
        <v>3.6263009509161</v>
      </c>
      <c r="J162" s="137"/>
      <c r="K162" s="152"/>
      <c r="L162" s="153"/>
      <c r="M162" s="154"/>
      <c r="N162" s="112" t="n">
        <f aca="false">E162*D162*AJ162*M162</f>
        <v>0</v>
      </c>
      <c r="O162" s="112" t="n">
        <f aca="false">IF(D162=0,0,(E162*D162*AJ162))</f>
        <v>0</v>
      </c>
      <c r="P162" s="137"/>
      <c r="Q162" s="149" t="n">
        <f aca="false">R162+U162</f>
        <v>3.3805</v>
      </c>
      <c r="R162" s="151" t="n">
        <f aca="false">'MIDS DATA'!K166</f>
        <v>3.3805</v>
      </c>
      <c r="S162" s="157" t="n">
        <f aca="false">E162*D162*Q162*AJ162</f>
        <v>0</v>
      </c>
      <c r="T162" s="157" t="n">
        <f aca="false">IF(D162=0,0,(E162*D162*AJ162))</f>
        <v>0</v>
      </c>
      <c r="U162" s="158" t="n">
        <v>0</v>
      </c>
      <c r="V162" s="137"/>
      <c r="W162" s="169"/>
      <c r="X162" s="118"/>
      <c r="Y162" s="88"/>
      <c r="Z162" s="112" t="n">
        <f aca="false">E162*D162*W163</f>
        <v>0</v>
      </c>
      <c r="AA162" s="112" t="n">
        <f aca="false">IF(D162=0,0,(E162*D162))</f>
        <v>0</v>
      </c>
      <c r="AB162" s="137"/>
      <c r="AC162" s="149"/>
      <c r="AD162" s="157"/>
      <c r="AE162" s="112" t="n">
        <f aca="false">E162*D162*AJ162*AC162</f>
        <v>0</v>
      </c>
      <c r="AF162" s="112" t="n">
        <f aca="false">IF(D162=0,0,(E162*D162*AJ162))</f>
        <v>0</v>
      </c>
      <c r="AG162" s="123" t="n">
        <f aca="false">'MIDS DATA'!C166</f>
        <v>0.068319208578198</v>
      </c>
      <c r="AH162" s="124" t="n">
        <f aca="false">'MIDS DATA'!D166</f>
        <v>0.420589444540131</v>
      </c>
      <c r="AI162" s="123" t="n">
        <f aca="false">'MIDS DATA'!E166</f>
        <v>0.074263226282093</v>
      </c>
      <c r="AJ162" s="124" t="n">
        <f aca="false">'MIDS DATA'!F166</f>
        <v>0.390591111076477</v>
      </c>
      <c r="AK162" s="125" t="n">
        <f aca="false">'MIDS DATA'!B166</f>
        <v>1.351687184621</v>
      </c>
    </row>
    <row r="163" customFormat="false" ht="15" hidden="false" customHeight="false" outlineLevel="0" collapsed="false">
      <c r="A163" s="88" t="e">
        <f aca="false">A162+1</f>
        <v>#REF!</v>
      </c>
      <c r="B163" s="146" t="n">
        <v>41275</v>
      </c>
      <c r="C163" s="147" t="n">
        <f aca="false">IF(B163&gt;=$I$2,IF(B163&lt;=$I$3,TRUE(),FALSE()),FALSE())</f>
        <v>0</v>
      </c>
      <c r="D163" s="148" t="n">
        <f aca="false">IF(C163=TRUE(),1,0)</f>
        <v>0</v>
      </c>
      <c r="E163" s="148" t="n">
        <f aca="false">B164-B163</f>
        <v>31</v>
      </c>
      <c r="F163" s="149" t="n">
        <v>3.72350065360526</v>
      </c>
      <c r="G163" s="150" t="n">
        <f aca="false">E163*D163*AH163*F163</f>
        <v>0</v>
      </c>
      <c r="H163" s="150" t="n">
        <f aca="false">IF(D163=0,0,(D163*E163*AH163))</f>
        <v>0</v>
      </c>
      <c r="I163" s="151" t="n">
        <f aca="false">POS!AB176</f>
        <v>3.72350065360526</v>
      </c>
      <c r="J163" s="137"/>
      <c r="K163" s="152"/>
      <c r="L163" s="153"/>
      <c r="M163" s="154"/>
      <c r="N163" s="112" t="n">
        <f aca="false">E163*D163*AJ163*M163</f>
        <v>0</v>
      </c>
      <c r="O163" s="112" t="n">
        <f aca="false">IF(D163=0,0,(E163*D163*AJ163))</f>
        <v>0</v>
      </c>
      <c r="P163" s="137"/>
      <c r="Q163" s="149" t="n">
        <f aca="false">R163+U163</f>
        <v>3.458</v>
      </c>
      <c r="R163" s="151" t="n">
        <f aca="false">'MIDS DATA'!K167</f>
        <v>3.458</v>
      </c>
      <c r="S163" s="157" t="n">
        <f aca="false">E163*D163*Q163*AJ163</f>
        <v>0</v>
      </c>
      <c r="T163" s="157" t="n">
        <f aca="false">IF(D163=0,0,(E163*D163*AJ163))</f>
        <v>0</v>
      </c>
      <c r="U163" s="158" t="n">
        <v>0</v>
      </c>
      <c r="V163" s="137"/>
      <c r="W163" s="169"/>
      <c r="X163" s="118"/>
      <c r="Y163" s="88"/>
      <c r="Z163" s="112" t="n">
        <f aca="false">E163*D163*W164</f>
        <v>0</v>
      </c>
      <c r="AA163" s="112" t="n">
        <f aca="false">IF(D163=0,0,(E163*D163))</f>
        <v>0</v>
      </c>
      <c r="AB163" s="137"/>
      <c r="AC163" s="149"/>
      <c r="AD163" s="157"/>
      <c r="AE163" s="112" t="n">
        <f aca="false">E163*D163*AJ163*AC163</f>
        <v>0</v>
      </c>
      <c r="AF163" s="112" t="n">
        <f aca="false">IF(D163=0,0,(E163*D163*AJ163))</f>
        <v>0</v>
      </c>
      <c r="AG163" s="123" t="n">
        <f aca="false">'MIDS DATA'!C167</f>
        <v>0.068328686770114</v>
      </c>
      <c r="AH163" s="124" t="n">
        <f aca="false">'MIDS DATA'!D167</f>
        <v>0.418148479502804</v>
      </c>
      <c r="AI163" s="123" t="n">
        <f aca="false">'MIDS DATA'!E167</f>
        <v>0.074278638111628</v>
      </c>
      <c r="AJ163" s="124" t="n">
        <f aca="false">'MIDS DATA'!F167</f>
        <v>0.388106446051193</v>
      </c>
      <c r="AK163" s="125" t="n">
        <f aca="false">'MIDS DATA'!B167</f>
        <v>1.350929059694</v>
      </c>
    </row>
    <row r="164" customFormat="false" ht="15" hidden="false" customHeight="false" outlineLevel="0" collapsed="false">
      <c r="A164" s="88" t="e">
        <f aca="false">A163+1</f>
        <v>#REF!</v>
      </c>
      <c r="B164" s="146" t="n">
        <v>41306</v>
      </c>
      <c r="C164" s="147" t="n">
        <f aca="false">IF(B164&gt;=$I$2,IF(B164&lt;=$I$3,TRUE(),FALSE()),FALSE())</f>
        <v>0</v>
      </c>
      <c r="D164" s="148" t="n">
        <f aca="false">IF(C164=TRUE(),1,0)</f>
        <v>0</v>
      </c>
      <c r="E164" s="148" t="n">
        <f aca="false">B165-B164</f>
        <v>28</v>
      </c>
      <c r="F164" s="149" t="n">
        <v>3.61583223373098</v>
      </c>
      <c r="G164" s="150" t="n">
        <f aca="false">E164*D164*AH164*F164</f>
        <v>0</v>
      </c>
      <c r="H164" s="150" t="n">
        <f aca="false">IF(D164=0,0,(D164*E164*AH164))</f>
        <v>0</v>
      </c>
      <c r="I164" s="151" t="n">
        <f aca="false">POS!AB177</f>
        <v>3.61583223373098</v>
      </c>
      <c r="J164" s="137"/>
      <c r="K164" s="152"/>
      <c r="L164" s="153"/>
      <c r="M164" s="154"/>
      <c r="N164" s="112" t="n">
        <f aca="false">E164*D164*AJ164*M164</f>
        <v>0</v>
      </c>
      <c r="O164" s="112" t="n">
        <f aca="false">IF(D164=0,0,(E164*D164*AJ164))</f>
        <v>0</v>
      </c>
      <c r="P164" s="137"/>
      <c r="Q164" s="149" t="n">
        <f aca="false">R164+U164</f>
        <v>3.3755</v>
      </c>
      <c r="R164" s="151" t="n">
        <f aca="false">'MIDS DATA'!K168</f>
        <v>3.3755</v>
      </c>
      <c r="S164" s="157" t="n">
        <f aca="false">E164*D164*Q164*AJ164</f>
        <v>0</v>
      </c>
      <c r="T164" s="157" t="n">
        <f aca="false">IF(D164=0,0,(E164*D164*AJ164))</f>
        <v>0</v>
      </c>
      <c r="U164" s="158" t="n">
        <v>0</v>
      </c>
      <c r="V164" s="137"/>
      <c r="W164" s="169"/>
      <c r="X164" s="118"/>
      <c r="Y164" s="88"/>
      <c r="Z164" s="112" t="n">
        <f aca="false">E164*D164*W165</f>
        <v>0</v>
      </c>
      <c r="AA164" s="112" t="n">
        <f aca="false">IF(D164=0,0,(E164*D164))</f>
        <v>0</v>
      </c>
      <c r="AB164" s="137"/>
      <c r="AC164" s="149"/>
      <c r="AD164" s="157"/>
      <c r="AE164" s="112" t="n">
        <f aca="false">E164*D164*AJ164*AC164</f>
        <v>0</v>
      </c>
      <c r="AF164" s="112" t="n">
        <f aca="false">IF(D164=0,0,(E164*D164*AJ164))</f>
        <v>0</v>
      </c>
      <c r="AG164" s="123" t="n">
        <f aca="false">'MIDS DATA'!C168</f>
        <v>0.068338164962059</v>
      </c>
      <c r="AH164" s="124" t="n">
        <f aca="false">'MIDS DATA'!D168</f>
        <v>0.415721034508193</v>
      </c>
      <c r="AI164" s="123" t="n">
        <f aca="false">'MIDS DATA'!E168</f>
        <v>0.074294049941241</v>
      </c>
      <c r="AJ164" s="124" t="n">
        <f aca="false">'MIDS DATA'!F168</f>
        <v>0.385636614522314</v>
      </c>
      <c r="AK164" s="125" t="n">
        <f aca="false">'MIDS DATA'!B168</f>
        <v>1.350170055987</v>
      </c>
    </row>
    <row r="165" customFormat="false" ht="15" hidden="false" customHeight="false" outlineLevel="0" collapsed="false">
      <c r="A165" s="88" t="e">
        <f aca="false">A164+1</f>
        <v>#REF!</v>
      </c>
      <c r="B165" s="131" t="n">
        <v>41334</v>
      </c>
      <c r="C165" s="147" t="n">
        <f aca="false">IF(B165&gt;=$I$2,IF(B165&lt;=$I$3,TRUE(),FALSE()),FALSE())</f>
        <v>0</v>
      </c>
      <c r="D165" s="148" t="n">
        <f aca="false">IF(C165=TRUE(),1,0)</f>
        <v>0</v>
      </c>
      <c r="E165" s="148" t="n">
        <f aca="false">B166-B165</f>
        <v>31</v>
      </c>
      <c r="F165" s="134" t="n">
        <v>3.47969258828764</v>
      </c>
      <c r="G165" s="150" t="n">
        <f aca="false">E165*D165*AH165*F165</f>
        <v>0</v>
      </c>
      <c r="H165" s="150" t="n">
        <f aca="false">IF(D165=0,0,(D165*E165*AH165))</f>
        <v>0</v>
      </c>
      <c r="I165" s="136" t="n">
        <f aca="false">POS!AB178</f>
        <v>3.47969258828764</v>
      </c>
      <c r="J165" s="137"/>
      <c r="K165" s="138"/>
      <c r="L165" s="153"/>
      <c r="M165" s="140"/>
      <c r="N165" s="112" t="n">
        <f aca="false">E165*D165*AJ165*M165</f>
        <v>0</v>
      </c>
      <c r="O165" s="112" t="n">
        <f aca="false">IF(D165=0,0,(E165*D165*AJ165))</f>
        <v>0</v>
      </c>
      <c r="P165" s="137"/>
      <c r="Q165" s="134" t="n">
        <f aca="false">R165+U165</f>
        <v>3.2705</v>
      </c>
      <c r="R165" s="136" t="n">
        <f aca="false">'MIDS DATA'!K169</f>
        <v>3.2705</v>
      </c>
      <c r="S165" s="141" t="n">
        <f aca="false">E165*D165*Q165*AJ165</f>
        <v>0</v>
      </c>
      <c r="T165" s="141" t="n">
        <f aca="false">IF(D165=0,0,(E165*D165*AJ165))</f>
        <v>0</v>
      </c>
      <c r="U165" s="142" t="n">
        <v>0</v>
      </c>
      <c r="V165" s="137"/>
      <c r="W165" s="170"/>
      <c r="X165" s="118"/>
      <c r="Y165" s="88"/>
      <c r="Z165" s="112" t="n">
        <f aca="false">E165*D165*W166</f>
        <v>0</v>
      </c>
      <c r="AA165" s="112" t="n">
        <f aca="false">IF(D165=0,0,(E165*D165))</f>
        <v>0</v>
      </c>
      <c r="AB165" s="137"/>
      <c r="AC165" s="134"/>
      <c r="AD165" s="141"/>
      <c r="AE165" s="112" t="n">
        <f aca="false">E165*D165*AJ165*AC165</f>
        <v>0</v>
      </c>
      <c r="AF165" s="112" t="n">
        <f aca="false">IF(D165=0,0,(E165*D165*AJ165))</f>
        <v>0</v>
      </c>
      <c r="AG165" s="123" t="n">
        <f aca="false">'MIDS DATA'!C169</f>
        <v>0.068346725909648</v>
      </c>
      <c r="AH165" s="124" t="n">
        <f aca="false">'MIDS DATA'!D169</f>
        <v>0.413540065284186</v>
      </c>
      <c r="AI165" s="123" t="n">
        <f aca="false">'MIDS DATA'!E169</f>
        <v>0.074307970303539</v>
      </c>
      <c r="AJ165" s="124" t="n">
        <f aca="false">'MIDS DATA'!F169</f>
        <v>0.383418480461103</v>
      </c>
      <c r="AK165" s="125" t="n">
        <f aca="false">'MIDS DATA'!B169</f>
        <v>1.349483750571</v>
      </c>
    </row>
    <row r="166" customFormat="false" ht="15" hidden="false" customHeight="false" outlineLevel="0" collapsed="false">
      <c r="A166" s="88" t="e">
        <f aca="false">A165+1</f>
        <v>#REF!</v>
      </c>
      <c r="B166" s="102" t="n">
        <v>41365</v>
      </c>
      <c r="C166" s="147" t="n">
        <f aca="false">IF(B166&gt;=$I$2,IF(B166&lt;=$I$3,TRUE(),FALSE()),FALSE())</f>
        <v>0</v>
      </c>
      <c r="D166" s="148" t="n">
        <f aca="false">IF(C166=TRUE(),1,0)</f>
        <v>0</v>
      </c>
      <c r="E166" s="148" t="n">
        <f aca="false">B167-B166</f>
        <v>30</v>
      </c>
      <c r="F166" s="105" t="n">
        <v>3.35501027718028</v>
      </c>
      <c r="G166" s="150" t="n">
        <f aca="false">E166*D166*AH166*F166</f>
        <v>0</v>
      </c>
      <c r="H166" s="150" t="n">
        <f aca="false">IF(D166=0,0,(D166*E166*AH166))</f>
        <v>0</v>
      </c>
      <c r="I166" s="107" t="n">
        <f aca="false">POS!AB179</f>
        <v>3.35501027718028</v>
      </c>
      <c r="J166" s="137"/>
      <c r="K166" s="109"/>
      <c r="L166" s="153"/>
      <c r="M166" s="111"/>
      <c r="N166" s="112" t="n">
        <f aca="false">E166*D166*AJ166*M166</f>
        <v>0</v>
      </c>
      <c r="O166" s="112" t="n">
        <f aca="false">IF(D166=0,0,(E166*D166*AJ166))</f>
        <v>0</v>
      </c>
      <c r="P166" s="137"/>
      <c r="Q166" s="149" t="n">
        <f aca="false">R166+U166</f>
        <v>3.1745</v>
      </c>
      <c r="R166" s="107" t="n">
        <f aca="false">'MIDS DATA'!K170</f>
        <v>3.1745</v>
      </c>
      <c r="S166" s="114" t="n">
        <f aca="false">E166*D166*Q166*AJ166</f>
        <v>0</v>
      </c>
      <c r="T166" s="114" t="n">
        <f aca="false">IF(D166=0,0,(E166*D166*AJ166))</f>
        <v>0</v>
      </c>
      <c r="U166" s="115" t="n">
        <v>0</v>
      </c>
      <c r="V166" s="137"/>
      <c r="W166" s="174"/>
      <c r="X166" s="118"/>
      <c r="Y166" s="88"/>
      <c r="Z166" s="112" t="n">
        <f aca="false">E166*D166*W167</f>
        <v>0</v>
      </c>
      <c r="AA166" s="112" t="n">
        <f aca="false">IF(D166=0,0,(E166*D166))</f>
        <v>0</v>
      </c>
      <c r="AB166" s="137"/>
      <c r="AC166" s="149"/>
      <c r="AD166" s="114"/>
      <c r="AE166" s="112" t="n">
        <f aca="false">E166*D166*AJ166*AC166</f>
        <v>0</v>
      </c>
      <c r="AF166" s="112" t="n">
        <f aca="false">IF(D166=0,0,(E166*D166*AJ166))</f>
        <v>0</v>
      </c>
      <c r="AG166" s="123" t="n">
        <f aca="false">'MIDS DATA'!C170</f>
        <v>0.068356204101651</v>
      </c>
      <c r="AH166" s="124" t="n">
        <f aca="false">'MIDS DATA'!D170</f>
        <v>0.411138156246245</v>
      </c>
      <c r="AI166" s="123" t="n">
        <f aca="false">'MIDS DATA'!E170</f>
        <v>0.074323382133301</v>
      </c>
      <c r="AJ166" s="124" t="n">
        <f aca="false">'MIDS DATA'!F170</f>
        <v>0.38097665429493</v>
      </c>
      <c r="AK166" s="125" t="n">
        <f aca="false">'MIDS DATA'!B170</f>
        <v>1.348723079825</v>
      </c>
    </row>
    <row r="167" customFormat="false" ht="15" hidden="false" customHeight="false" outlineLevel="0" collapsed="false">
      <c r="A167" s="88" t="e">
        <f aca="false">A166+1</f>
        <v>#REF!</v>
      </c>
      <c r="B167" s="146" t="n">
        <v>41395</v>
      </c>
      <c r="C167" s="147" t="n">
        <f aca="false">IF(B167&gt;=$I$2,IF(B167&lt;=$I$3,TRUE(),FALSE()),FALSE())</f>
        <v>0</v>
      </c>
      <c r="D167" s="148" t="n">
        <f aca="false">IF(C167=TRUE(),1,0)</f>
        <v>0</v>
      </c>
      <c r="E167" s="148" t="n">
        <f aca="false">B168-B167</f>
        <v>31</v>
      </c>
      <c r="F167" s="149" t="n">
        <v>3.32634651805116</v>
      </c>
      <c r="G167" s="150" t="n">
        <f aca="false">E167*D167*AH167*F167</f>
        <v>0</v>
      </c>
      <c r="H167" s="150" t="n">
        <f aca="false">IF(D167=0,0,(D167*E167*AH167))</f>
        <v>0</v>
      </c>
      <c r="I167" s="151" t="n">
        <f aca="false">POS!AB180</f>
        <v>3.32634651805116</v>
      </c>
      <c r="J167" s="137"/>
      <c r="K167" s="152"/>
      <c r="L167" s="153"/>
      <c r="M167" s="154"/>
      <c r="N167" s="112" t="n">
        <f aca="false">E167*D167*AJ167*M167</f>
        <v>0</v>
      </c>
      <c r="O167" s="112" t="n">
        <f aca="false">IF(D167=0,0,(E167*D167*AJ167))</f>
        <v>0</v>
      </c>
      <c r="P167" s="137"/>
      <c r="Q167" s="149" t="n">
        <f aca="false">R167+U167</f>
        <v>3.1535</v>
      </c>
      <c r="R167" s="151" t="n">
        <f aca="false">'MIDS DATA'!K171</f>
        <v>3.1535</v>
      </c>
      <c r="S167" s="157" t="n">
        <f aca="false">E167*D167*Q167*AJ167</f>
        <v>0</v>
      </c>
      <c r="T167" s="157" t="n">
        <f aca="false">IF(D167=0,0,(E167*D167*AJ167))</f>
        <v>0</v>
      </c>
      <c r="U167" s="158" t="n">
        <v>0</v>
      </c>
      <c r="V167" s="137"/>
      <c r="W167" s="171"/>
      <c r="X167" s="118"/>
      <c r="Y167" s="88"/>
      <c r="Z167" s="112" t="n">
        <f aca="false">E167*D167*W168</f>
        <v>0</v>
      </c>
      <c r="AA167" s="112" t="n">
        <f aca="false">IF(D167=0,0,(E167*D167))</f>
        <v>0</v>
      </c>
      <c r="AB167" s="137"/>
      <c r="AC167" s="149"/>
      <c r="AD167" s="157"/>
      <c r="AE167" s="112" t="n">
        <f aca="false">E167*D167*AJ167*AC167</f>
        <v>0</v>
      </c>
      <c r="AF167" s="112" t="n">
        <f aca="false">IF(D167=0,0,(E167*D167*AJ167))</f>
        <v>0</v>
      </c>
      <c r="AG167" s="123" t="n">
        <f aca="false">'MIDS DATA'!C171</f>
        <v>0.068365376545552</v>
      </c>
      <c r="AH167" s="124" t="n">
        <f aca="false">'MIDS DATA'!D171</f>
        <v>0.408826406525809</v>
      </c>
      <c r="AI167" s="123" t="n">
        <f aca="false">'MIDS DATA'!E171</f>
        <v>0.074338296807339</v>
      </c>
      <c r="AJ167" s="124" t="n">
        <f aca="false">'MIDS DATA'!F171</f>
        <v>0.378627495489623</v>
      </c>
      <c r="AK167" s="125" t="n">
        <f aca="false">'MIDS DATA'!B171</f>
        <v>1.347986115594</v>
      </c>
    </row>
    <row r="168" customFormat="false" ht="15" hidden="false" customHeight="false" outlineLevel="0" collapsed="false">
      <c r="A168" s="88" t="e">
        <f aca="false">A167+1</f>
        <v>#REF!</v>
      </c>
      <c r="B168" s="146" t="n">
        <v>41426</v>
      </c>
      <c r="C168" s="147" t="n">
        <f aca="false">IF(B168&gt;=$I$2,IF(B168&lt;=$I$3,TRUE(),FALSE()),FALSE())</f>
        <v>0</v>
      </c>
      <c r="D168" s="148" t="n">
        <f aca="false">IF(C168=TRUE(),1,0)</f>
        <v>0</v>
      </c>
      <c r="E168" s="148" t="n">
        <f aca="false">B169-B168</f>
        <v>30</v>
      </c>
      <c r="F168" s="149" t="n">
        <v>3.333403671648</v>
      </c>
      <c r="G168" s="150" t="n">
        <f aca="false">E168*D168*AH168*F168</f>
        <v>0</v>
      </c>
      <c r="H168" s="150" t="n">
        <f aca="false">IF(D168=0,0,(D168*E168*AH168))</f>
        <v>0</v>
      </c>
      <c r="I168" s="151" t="n">
        <f aca="false">POS!AB181</f>
        <v>3.333403671648</v>
      </c>
      <c r="J168" s="137"/>
      <c r="K168" s="152"/>
      <c r="L168" s="153"/>
      <c r="M168" s="154"/>
      <c r="N168" s="112" t="n">
        <f aca="false">E168*D168*AJ168*M168</f>
        <v>0</v>
      </c>
      <c r="O168" s="112" t="n">
        <f aca="false">IF(D168=0,0,(E168*D168*AJ168))</f>
        <v>0</v>
      </c>
      <c r="P168" s="137"/>
      <c r="Q168" s="149" t="n">
        <f aca="false">R168+U168</f>
        <v>3.1605</v>
      </c>
      <c r="R168" s="151" t="n">
        <f aca="false">'MIDS DATA'!K172</f>
        <v>3.1605</v>
      </c>
      <c r="S168" s="157" t="n">
        <f aca="false">E168*D168*Q168*AJ168</f>
        <v>0</v>
      </c>
      <c r="T168" s="157" t="n">
        <f aca="false">IF(D168=0,0,(E168*D168*AJ168))</f>
        <v>0</v>
      </c>
      <c r="U168" s="158" t="n">
        <v>0</v>
      </c>
      <c r="V168" s="137"/>
      <c r="W168" s="171"/>
      <c r="X168" s="118"/>
      <c r="Y168" s="88"/>
      <c r="Z168" s="112" t="n">
        <f aca="false">E168*D168*W169</f>
        <v>0</v>
      </c>
      <c r="AA168" s="112" t="n">
        <f aca="false">IF(D168=0,0,(E168*D168))</f>
        <v>0</v>
      </c>
      <c r="AB168" s="137"/>
      <c r="AC168" s="149"/>
      <c r="AD168" s="157"/>
      <c r="AE168" s="112" t="n">
        <f aca="false">E168*D168*AJ168*AC168</f>
        <v>0</v>
      </c>
      <c r="AF168" s="112" t="n">
        <f aca="false">IF(D168=0,0,(E168*D168*AJ168))</f>
        <v>0</v>
      </c>
      <c r="AG168" s="123" t="n">
        <f aca="false">'MIDS DATA'!C172</f>
        <v>0.068374854737612</v>
      </c>
      <c r="AH168" s="124" t="n">
        <f aca="false">'MIDS DATA'!D172</f>
        <v>0.406450631393219</v>
      </c>
      <c r="AI168" s="123" t="n">
        <f aca="false">'MIDS DATA'!E172</f>
        <v>0.074353708637255</v>
      </c>
      <c r="AJ168" s="124" t="n">
        <f aca="false">'MIDS DATA'!F172</f>
        <v>0.376214314822463</v>
      </c>
      <c r="AK168" s="125" t="n">
        <f aca="false">'MIDS DATA'!B172</f>
        <v>1.347223728862</v>
      </c>
    </row>
    <row r="169" customFormat="false" ht="15" hidden="false" customHeight="false" outlineLevel="0" collapsed="false">
      <c r="A169" s="88" t="e">
        <f aca="false">A168+1</f>
        <v>#REF!</v>
      </c>
      <c r="B169" s="146" t="n">
        <v>41456</v>
      </c>
      <c r="C169" s="147" t="n">
        <f aca="false">IF(B169&gt;=$I$2,IF(B169&lt;=$I$3,TRUE(),FALSE()),FALSE())</f>
        <v>0</v>
      </c>
      <c r="D169" s="148" t="n">
        <f aca="false">IF(C169=TRUE(),1,0)</f>
        <v>0</v>
      </c>
      <c r="E169" s="148" t="n">
        <f aca="false">B170-B169</f>
        <v>31</v>
      </c>
      <c r="F169" s="149" t="n">
        <v>3.33923344766271</v>
      </c>
      <c r="G169" s="150" t="n">
        <f aca="false">E169*D169*AH169*F169</f>
        <v>0</v>
      </c>
      <c r="H169" s="150" t="n">
        <f aca="false">IF(D169=0,0,(D169*E169*AH169))</f>
        <v>0</v>
      </c>
      <c r="I169" s="151" t="n">
        <f aca="false">POS!AB182</f>
        <v>3.33923344766271</v>
      </c>
      <c r="J169" s="137"/>
      <c r="K169" s="152"/>
      <c r="L169" s="153"/>
      <c r="M169" s="154"/>
      <c r="N169" s="112" t="n">
        <f aca="false">E169*D169*AJ169*M169</f>
        <v>0</v>
      </c>
      <c r="O169" s="112" t="n">
        <f aca="false">IF(D169=0,0,(E169*D169*AJ169))</f>
        <v>0</v>
      </c>
      <c r="P169" s="137"/>
      <c r="Q169" s="149" t="n">
        <f aca="false">R169+U169</f>
        <v>3.1665</v>
      </c>
      <c r="R169" s="151" t="n">
        <f aca="false">'MIDS DATA'!K173</f>
        <v>3.1665</v>
      </c>
      <c r="S169" s="157" t="n">
        <f aca="false">E169*D169*Q169*AJ169</f>
        <v>0</v>
      </c>
      <c r="T169" s="157" t="n">
        <f aca="false">IF(D169=0,0,(E169*D169*AJ169))</f>
        <v>0</v>
      </c>
      <c r="U169" s="158" t="n">
        <v>0</v>
      </c>
      <c r="V169" s="137"/>
      <c r="W169" s="171"/>
      <c r="X169" s="118"/>
      <c r="Y169" s="88"/>
      <c r="Z169" s="112" t="n">
        <f aca="false">E169*D169*W170</f>
        <v>0</v>
      </c>
      <c r="AA169" s="112" t="n">
        <f aca="false">IF(D169=0,0,(E169*D169))</f>
        <v>0</v>
      </c>
      <c r="AB169" s="137"/>
      <c r="AC169" s="149"/>
      <c r="AD169" s="157"/>
      <c r="AE169" s="112" t="n">
        <f aca="false">E169*D169*AJ169*AC169</f>
        <v>0</v>
      </c>
      <c r="AF169" s="112" t="n">
        <f aca="false">IF(D169=0,0,(E169*D169*AJ169))</f>
        <v>0</v>
      </c>
      <c r="AG169" s="123" t="n">
        <f aca="false">'MIDS DATA'!C173</f>
        <v>0.06838402718157</v>
      </c>
      <c r="AH169" s="124" t="n">
        <f aca="false">'MIDS DATA'!D173</f>
        <v>0.404164041810199</v>
      </c>
      <c r="AI169" s="123" t="n">
        <f aca="false">'MIDS DATA'!E173</f>
        <v>0.074368623311442</v>
      </c>
      <c r="AJ169" s="124" t="n">
        <f aca="false">'MIDS DATA'!F173</f>
        <v>0.373892726468275</v>
      </c>
      <c r="AK169" s="125" t="n">
        <f aca="false">'MIDS DATA'!B173</f>
        <v>1.346485107723</v>
      </c>
    </row>
    <row r="170" customFormat="false" ht="15" hidden="false" customHeight="false" outlineLevel="0" collapsed="false">
      <c r="A170" s="88" t="e">
        <f aca="false">A169+1</f>
        <v>#REF!</v>
      </c>
      <c r="B170" s="146" t="n">
        <v>41487</v>
      </c>
      <c r="C170" s="147" t="n">
        <f aca="false">IF(B170&gt;=$I$2,IF(B170&lt;=$I$3,TRUE(),FALSE()),FALSE())</f>
        <v>0</v>
      </c>
      <c r="D170" s="148" t="n">
        <f aca="false">IF(C170=TRUE(),1,0)</f>
        <v>0</v>
      </c>
      <c r="E170" s="148" t="n">
        <f aca="false">B171-B170</f>
        <v>31</v>
      </c>
      <c r="F170" s="149" t="n">
        <v>3.34754249806553</v>
      </c>
      <c r="G170" s="150" t="n">
        <f aca="false">E170*D170*AH170*F170</f>
        <v>0</v>
      </c>
      <c r="H170" s="150" t="n">
        <f aca="false">IF(D170=0,0,(D170*E170*AH170))</f>
        <v>0</v>
      </c>
      <c r="I170" s="151" t="n">
        <f aca="false">POS!AB183</f>
        <v>3.34754249806553</v>
      </c>
      <c r="J170" s="137"/>
      <c r="K170" s="152"/>
      <c r="L170" s="153"/>
      <c r="M170" s="154"/>
      <c r="N170" s="112" t="n">
        <f aca="false">E170*D170*AJ170*M170</f>
        <v>0</v>
      </c>
      <c r="O170" s="112" t="n">
        <f aca="false">IF(D170=0,0,(E170*D170*AJ170))</f>
        <v>0</v>
      </c>
      <c r="P170" s="137"/>
      <c r="Q170" s="149" t="n">
        <f aca="false">R170+U170</f>
        <v>3.1745</v>
      </c>
      <c r="R170" s="151" t="n">
        <f aca="false">'MIDS DATA'!K174</f>
        <v>3.1745</v>
      </c>
      <c r="S170" s="157" t="n">
        <f aca="false">E170*D170*Q170*AJ170</f>
        <v>0</v>
      </c>
      <c r="T170" s="157" t="n">
        <f aca="false">IF(D170=0,0,(E170*D170*AJ170))</f>
        <v>0</v>
      </c>
      <c r="U170" s="158" t="n">
        <v>0</v>
      </c>
      <c r="V170" s="137"/>
      <c r="W170" s="171"/>
      <c r="X170" s="118"/>
      <c r="Y170" s="88"/>
      <c r="Z170" s="112" t="n">
        <f aca="false">E170*D170*W171</f>
        <v>0</v>
      </c>
      <c r="AA170" s="112" t="n">
        <f aca="false">IF(D170=0,0,(E170*D170))</f>
        <v>0</v>
      </c>
      <c r="AB170" s="137"/>
      <c r="AC170" s="149"/>
      <c r="AD170" s="157"/>
      <c r="AE170" s="112" t="n">
        <f aca="false">E170*D170*AJ170*AC170</f>
        <v>0</v>
      </c>
      <c r="AF170" s="112" t="n">
        <f aca="false">IF(D170=0,0,(E170*D170*AJ170))</f>
        <v>0</v>
      </c>
      <c r="AG170" s="123" t="n">
        <f aca="false">'MIDS DATA'!C174</f>
        <v>0.068393505373689</v>
      </c>
      <c r="AH170" s="124" t="n">
        <f aca="false">'MIDS DATA'!D174</f>
        <v>0.401814131048386</v>
      </c>
      <c r="AI170" s="123" t="n">
        <f aca="false">'MIDS DATA'!E174</f>
        <v>0.074384035141512</v>
      </c>
      <c r="AJ170" s="124" t="n">
        <f aca="false">'MIDS DATA'!F174</f>
        <v>0.371507880008805</v>
      </c>
      <c r="AK170" s="125" t="n">
        <f aca="false">'MIDS DATA'!B174</f>
        <v>1.345721012703</v>
      </c>
    </row>
    <row r="171" customFormat="false" ht="15" hidden="false" customHeight="false" outlineLevel="0" collapsed="false">
      <c r="A171" s="88" t="e">
        <f aca="false">A170+1</f>
        <v>#REF!</v>
      </c>
      <c r="B171" s="146" t="n">
        <v>41518</v>
      </c>
      <c r="C171" s="147" t="n">
        <f aca="false">IF(B171&gt;=$I$2,IF(B171&lt;=$I$3,TRUE(),FALSE()),FALSE())</f>
        <v>0</v>
      </c>
      <c r="D171" s="148" t="n">
        <f aca="false">IF(C171=TRUE(),1,0)</f>
        <v>0</v>
      </c>
      <c r="E171" s="148" t="n">
        <f aca="false">B172-B171</f>
        <v>30</v>
      </c>
      <c r="F171" s="149" t="n">
        <v>3.34946394117229</v>
      </c>
      <c r="G171" s="150" t="n">
        <f aca="false">E171*D171*AH171*F171</f>
        <v>0</v>
      </c>
      <c r="H171" s="150" t="n">
        <f aca="false">IF(D171=0,0,(D171*E171*AH171))</f>
        <v>0</v>
      </c>
      <c r="I171" s="151" t="n">
        <f aca="false">POS!AB184</f>
        <v>3.34946394117229</v>
      </c>
      <c r="J171" s="137"/>
      <c r="K171" s="152"/>
      <c r="L171" s="153"/>
      <c r="M171" s="154"/>
      <c r="N171" s="112" t="n">
        <f aca="false">E171*D171*AJ171*M171</f>
        <v>0</v>
      </c>
      <c r="O171" s="112" t="n">
        <f aca="false">IF(D171=0,0,(E171*D171*AJ171))</f>
        <v>0</v>
      </c>
      <c r="P171" s="137"/>
      <c r="Q171" s="149" t="n">
        <f aca="false">R171+U171</f>
        <v>3.1775</v>
      </c>
      <c r="R171" s="151" t="n">
        <f aca="false">'MIDS DATA'!K175</f>
        <v>3.1775</v>
      </c>
      <c r="S171" s="157" t="n">
        <f aca="false">E171*D171*Q171*AJ171</f>
        <v>0</v>
      </c>
      <c r="T171" s="157" t="n">
        <f aca="false">IF(D171=0,0,(E171*D171*AJ171))</f>
        <v>0</v>
      </c>
      <c r="U171" s="158" t="n">
        <v>0</v>
      </c>
      <c r="V171" s="137"/>
      <c r="W171" s="171"/>
      <c r="X171" s="118"/>
      <c r="Y171" s="88"/>
      <c r="Z171" s="112" t="n">
        <f aca="false">E171*D171*W172</f>
        <v>0</v>
      </c>
      <c r="AA171" s="112" t="n">
        <f aca="false">IF(D171=0,0,(E171*D171))</f>
        <v>0</v>
      </c>
      <c r="AB171" s="137"/>
      <c r="AC171" s="149"/>
      <c r="AD171" s="157"/>
      <c r="AE171" s="112" t="n">
        <f aca="false">E171*D171*AJ171*AC171</f>
        <v>0</v>
      </c>
      <c r="AF171" s="112" t="n">
        <f aca="false">IF(D171=0,0,(E171*D171*AJ171))</f>
        <v>0</v>
      </c>
      <c r="AG171" s="123" t="n">
        <f aca="false">'MIDS DATA'!C175</f>
        <v>0.068402983565838</v>
      </c>
      <c r="AH171" s="124" t="n">
        <f aca="false">'MIDS DATA'!D175</f>
        <v>0.399477262018085</v>
      </c>
      <c r="AI171" s="123" t="n">
        <f aca="false">'MIDS DATA'!E175</f>
        <v>0.074399446971661</v>
      </c>
      <c r="AJ171" s="124" t="n">
        <f aca="false">'MIDS DATA'!F175</f>
        <v>0.369137314588384</v>
      </c>
      <c r="AK171" s="125" t="n">
        <f aca="false">'MIDS DATA'!B175</f>
        <v>1.34495605249</v>
      </c>
    </row>
    <row r="172" customFormat="false" ht="15" hidden="false" customHeight="false" outlineLevel="0" collapsed="false">
      <c r="A172" s="88" t="e">
        <f aca="false">A171+1</f>
        <v>#REF!</v>
      </c>
      <c r="B172" s="131" t="n">
        <v>41548</v>
      </c>
      <c r="C172" s="147" t="n">
        <f aca="false">IF(B172&gt;=$I$2,IF(B172&lt;=$I$3,TRUE(),FALSE()),FALSE())</f>
        <v>0</v>
      </c>
      <c r="D172" s="148" t="n">
        <f aca="false">IF(C172=TRUE(),1,0)</f>
        <v>0</v>
      </c>
      <c r="E172" s="148" t="n">
        <f aca="false">B173-B172</f>
        <v>31</v>
      </c>
      <c r="F172" s="134" t="n">
        <v>3.38966260102767</v>
      </c>
      <c r="G172" s="150" t="n">
        <f aca="false">E172*D172*AH172*F172</f>
        <v>0</v>
      </c>
      <c r="H172" s="150" t="n">
        <f aca="false">IF(D172=0,0,(D172*E172*AH172))</f>
        <v>0</v>
      </c>
      <c r="I172" s="136" t="n">
        <f aca="false">POS!AB185</f>
        <v>3.38966260102767</v>
      </c>
      <c r="J172" s="137"/>
      <c r="K172" s="138"/>
      <c r="L172" s="153"/>
      <c r="M172" s="140"/>
      <c r="N172" s="112" t="n">
        <f aca="false">E172*D172*AJ172*M172</f>
        <v>0</v>
      </c>
      <c r="O172" s="112" t="n">
        <f aca="false">IF(D172=0,0,(E172*D172*AJ172))</f>
        <v>0</v>
      </c>
      <c r="P172" s="137"/>
      <c r="Q172" s="134" t="n">
        <f aca="false">R172+U172</f>
        <v>3.2105</v>
      </c>
      <c r="R172" s="136" t="n">
        <f aca="false">'MIDS DATA'!K176</f>
        <v>3.2105</v>
      </c>
      <c r="S172" s="141" t="n">
        <f aca="false">E172*D172*Q172*AJ172</f>
        <v>0</v>
      </c>
      <c r="T172" s="141" t="n">
        <f aca="false">IF(D172=0,0,(E172*D172*AJ172))</f>
        <v>0</v>
      </c>
      <c r="U172" s="142" t="n">
        <v>0</v>
      </c>
      <c r="V172" s="137"/>
      <c r="W172" s="172"/>
      <c r="X172" s="118"/>
      <c r="Y172" s="88"/>
      <c r="Z172" s="112" t="n">
        <f aca="false">E172*D172*W173</f>
        <v>0</v>
      </c>
      <c r="AA172" s="112" t="n">
        <f aca="false">IF(D172=0,0,(E172*D172))</f>
        <v>0</v>
      </c>
      <c r="AB172" s="137"/>
      <c r="AC172" s="134"/>
      <c r="AD172" s="141"/>
      <c r="AE172" s="112" t="n">
        <f aca="false">E172*D172*AJ172*AC172</f>
        <v>0</v>
      </c>
      <c r="AF172" s="112" t="n">
        <f aca="false">IF(D172=0,0,(E172*D172*AJ172))</f>
        <v>0</v>
      </c>
      <c r="AG172" s="123" t="n">
        <f aca="false">'MIDS DATA'!C176</f>
        <v>0.06841215600988</v>
      </c>
      <c r="AH172" s="124" t="n">
        <f aca="false">'MIDS DATA'!D176</f>
        <v>0.397228128711739</v>
      </c>
      <c r="AI172" s="123" t="n">
        <f aca="false">'MIDS DATA'!E176</f>
        <v>0.074414361646074</v>
      </c>
      <c r="AJ172" s="124" t="n">
        <f aca="false">'MIDS DATA'!F176</f>
        <v>0.366856741867904</v>
      </c>
      <c r="AK172" s="125" t="n">
        <f aca="false">'MIDS DATA'!B176</f>
        <v>1.34421494651</v>
      </c>
    </row>
    <row r="173" customFormat="false" ht="15" hidden="false" customHeight="false" outlineLevel="0" collapsed="false">
      <c r="A173" s="88" t="e">
        <f aca="false">A172+1</f>
        <v>#REF!</v>
      </c>
      <c r="B173" s="102" t="n">
        <v>41579</v>
      </c>
      <c r="C173" s="147" t="n">
        <f aca="false">IF(B173&gt;=$I$2,IF(B173&lt;=$I$3,TRUE(),FALSE()),FALSE())</f>
        <v>0</v>
      </c>
      <c r="D173" s="148" t="n">
        <f aca="false">IF(C173=TRUE(),1,0)</f>
        <v>0</v>
      </c>
      <c r="E173" s="148" t="n">
        <f aca="false">B174-B173</f>
        <v>30</v>
      </c>
      <c r="F173" s="105" t="n">
        <v>3.56217735387041</v>
      </c>
      <c r="G173" s="150" t="n">
        <f aca="false">E173*D173*AH173*F173</f>
        <v>0</v>
      </c>
      <c r="H173" s="150" t="n">
        <f aca="false">IF(D173=0,0,(D173*E173*AH173))</f>
        <v>0</v>
      </c>
      <c r="I173" s="107" t="n">
        <f aca="false">POS!AB186</f>
        <v>3.56217735387041</v>
      </c>
      <c r="J173" s="137"/>
      <c r="K173" s="109"/>
      <c r="L173" s="153"/>
      <c r="M173" s="111"/>
      <c r="N173" s="112" t="n">
        <f aca="false">E173*D173*AJ173*M173</f>
        <v>0</v>
      </c>
      <c r="O173" s="112" t="n">
        <f aca="false">IF(D173=0,0,(E173*D173*AJ173))</f>
        <v>0</v>
      </c>
      <c r="P173" s="137"/>
      <c r="Q173" s="105" t="n">
        <f aca="false">R173+U173</f>
        <v>3.3475</v>
      </c>
      <c r="R173" s="107" t="n">
        <f aca="false">'MIDS DATA'!K177</f>
        <v>3.3475</v>
      </c>
      <c r="S173" s="114" t="n">
        <f aca="false">E173*D173*Q173*AJ173</f>
        <v>0</v>
      </c>
      <c r="T173" s="114" t="n">
        <f aca="false">IF(D173=0,0,(E173*D173*AJ173))</f>
        <v>0</v>
      </c>
      <c r="U173" s="115" t="n">
        <v>0</v>
      </c>
      <c r="V173" s="137"/>
      <c r="W173" s="173"/>
      <c r="X173" s="118"/>
      <c r="Y173" s="88"/>
      <c r="Z173" s="112" t="n">
        <f aca="false">E173*D173*W174</f>
        <v>0</v>
      </c>
      <c r="AA173" s="112" t="n">
        <f aca="false">IF(D173=0,0,(E173*D173))</f>
        <v>0</v>
      </c>
      <c r="AB173" s="137"/>
      <c r="AC173" s="105"/>
      <c r="AD173" s="114"/>
      <c r="AE173" s="112" t="n">
        <f aca="false">E173*D173*AJ173*AC173</f>
        <v>0</v>
      </c>
      <c r="AF173" s="112" t="n">
        <f aca="false">IF(D173=0,0,(E173*D173*AJ173))</f>
        <v>0</v>
      </c>
      <c r="AG173" s="123" t="n">
        <f aca="false">'MIDS DATA'!C177</f>
        <v>0.068421634202088</v>
      </c>
      <c r="AH173" s="124" t="n">
        <f aca="false">'MIDS DATA'!D177</f>
        <v>0.394916722468534</v>
      </c>
      <c r="AI173" s="123" t="n">
        <f aca="false">'MIDS DATA'!E177</f>
        <v>0.074429773476376</v>
      </c>
      <c r="AJ173" s="124" t="n">
        <f aca="false">'MIDS DATA'!F177</f>
        <v>0.364514046960051</v>
      </c>
      <c r="AK173" s="125" t="n">
        <f aca="false">'MIDS DATA'!B177</f>
        <v>1.343448289639</v>
      </c>
    </row>
    <row r="174" customFormat="false" ht="15" hidden="false" customHeight="false" outlineLevel="0" collapsed="false">
      <c r="A174" s="88" t="e">
        <f aca="false">A173+1</f>
        <v>#REF!</v>
      </c>
      <c r="B174" s="146" t="n">
        <v>41609</v>
      </c>
      <c r="C174" s="147" t="n">
        <f aca="false">IF(B174&gt;=$I$2,IF(B174&lt;=$I$3,TRUE(),FALSE()),FALSE())</f>
        <v>0</v>
      </c>
      <c r="D174" s="148" t="n">
        <f aca="false">IF(C174=TRUE(),1,0)</f>
        <v>0</v>
      </c>
      <c r="E174" s="148" t="n">
        <f aca="false">B175-B174</f>
        <v>31</v>
      </c>
      <c r="F174" s="149" t="n">
        <v>3.71674256678252</v>
      </c>
      <c r="G174" s="150" t="n">
        <f aca="false">E174*D174*AH174*F174</f>
        <v>0</v>
      </c>
      <c r="H174" s="150" t="n">
        <f aca="false">IF(D174=0,0,(D174*E174*AH174))</f>
        <v>0</v>
      </c>
      <c r="I174" s="151" t="n">
        <f aca="false">POS!AB187</f>
        <v>3.71674256678252</v>
      </c>
      <c r="J174" s="137"/>
      <c r="K174" s="152"/>
      <c r="L174" s="153"/>
      <c r="M174" s="154"/>
      <c r="N174" s="112" t="n">
        <f aca="false">E174*D174*AJ174*M174</f>
        <v>0</v>
      </c>
      <c r="O174" s="112" t="n">
        <f aca="false">IF(D174=0,0,(E174*D174*AJ174))</f>
        <v>0</v>
      </c>
      <c r="P174" s="137"/>
      <c r="Q174" s="149" t="n">
        <f aca="false">R174+U174</f>
        <v>3.4705</v>
      </c>
      <c r="R174" s="151" t="n">
        <f aca="false">'MIDS DATA'!K178</f>
        <v>3.4705</v>
      </c>
      <c r="S174" s="157" t="n">
        <f aca="false">E174*D174*Q174*AJ174</f>
        <v>0</v>
      </c>
      <c r="T174" s="157" t="n">
        <f aca="false">IF(D174=0,0,(E174*D174*AJ174))</f>
        <v>0</v>
      </c>
      <c r="U174" s="158" t="n">
        <v>0</v>
      </c>
      <c r="V174" s="137"/>
      <c r="W174" s="169"/>
      <c r="X174" s="118"/>
      <c r="Y174" s="88"/>
      <c r="Z174" s="112" t="n">
        <f aca="false">E174*D174*W175</f>
        <v>0</v>
      </c>
      <c r="AA174" s="112" t="n">
        <f aca="false">IF(D174=0,0,(E174*D174))</f>
        <v>0</v>
      </c>
      <c r="AB174" s="137"/>
      <c r="AC174" s="149"/>
      <c r="AD174" s="157"/>
      <c r="AE174" s="112" t="n">
        <f aca="false">E174*D174*AJ174*AC174</f>
        <v>0</v>
      </c>
      <c r="AF174" s="112" t="n">
        <f aca="false">IF(D174=0,0,(E174*D174*AJ174))</f>
        <v>0</v>
      </c>
      <c r="AG174" s="123" t="n">
        <f aca="false">'MIDS DATA'!C178</f>
        <v>0.068430806646188</v>
      </c>
      <c r="AH174" s="124" t="n">
        <f aca="false">'MIDS DATA'!D178</f>
        <v>0.392692102982629</v>
      </c>
      <c r="AI174" s="123" t="n">
        <f aca="false">'MIDS DATA'!E178</f>
        <v>0.074444688150938</v>
      </c>
      <c r="AJ174" s="124" t="n">
        <f aca="false">'MIDS DATA'!F178</f>
        <v>0.362260298410529</v>
      </c>
      <c r="AK174" s="125" t="n">
        <f aca="false">'MIDS DATA'!B178</f>
        <v>1.342705545468</v>
      </c>
    </row>
    <row r="175" customFormat="false" ht="15" hidden="false" customHeight="false" outlineLevel="0" collapsed="false">
      <c r="A175" s="88" t="e">
        <f aca="false">A174+1</f>
        <v>#REF!</v>
      </c>
      <c r="B175" s="146" t="n">
        <v>41640</v>
      </c>
      <c r="C175" s="147" t="n">
        <f aca="false">IF(B175&gt;=$I$2,IF(B175&lt;=$I$3,TRUE(),FALSE()),FALSE())</f>
        <v>0</v>
      </c>
      <c r="D175" s="148" t="n">
        <f aca="false">IF(C175=TRUE(),1,0)</f>
        <v>0</v>
      </c>
      <c r="E175" s="148" t="n">
        <f aca="false">B176-B175</f>
        <v>31</v>
      </c>
      <c r="F175" s="149" t="n">
        <v>3.81636857909801</v>
      </c>
      <c r="G175" s="150" t="n">
        <f aca="false">E175*D175*AH175*F175</f>
        <v>0</v>
      </c>
      <c r="H175" s="150" t="n">
        <f aca="false">IF(D175=0,0,(D175*E175*AH175))</f>
        <v>0</v>
      </c>
      <c r="I175" s="151" t="n">
        <f aca="false">POS!AB188</f>
        <v>3.81636857909801</v>
      </c>
      <c r="J175" s="137"/>
      <c r="K175" s="152"/>
      <c r="L175" s="153"/>
      <c r="M175" s="154"/>
      <c r="N175" s="112" t="n">
        <f aca="false">E175*D175*AJ175*M175</f>
        <v>0</v>
      </c>
      <c r="O175" s="112" t="n">
        <f aca="false">IF(D175=0,0,(E175*D175*AJ175))</f>
        <v>0</v>
      </c>
      <c r="P175" s="137"/>
      <c r="Q175" s="149" t="n">
        <f aca="false">R175+U175</f>
        <v>3.5505</v>
      </c>
      <c r="R175" s="151" t="n">
        <f aca="false">'MIDS DATA'!K179</f>
        <v>3.5505</v>
      </c>
      <c r="S175" s="157" t="n">
        <f aca="false">E175*D175*Q175*AJ175</f>
        <v>0</v>
      </c>
      <c r="T175" s="157" t="n">
        <f aca="false">IF(D175=0,0,(E175*D175*AJ175))</f>
        <v>0</v>
      </c>
      <c r="U175" s="158" t="n">
        <v>0</v>
      </c>
      <c r="V175" s="137"/>
      <c r="W175" s="169"/>
      <c r="X175" s="118"/>
      <c r="Y175" s="88"/>
      <c r="Z175" s="112" t="n">
        <f aca="false">E175*D175*W176</f>
        <v>0</v>
      </c>
      <c r="AA175" s="112" t="n">
        <f aca="false">IF(D175=0,0,(E175*D175))</f>
        <v>0</v>
      </c>
      <c r="AB175" s="137"/>
      <c r="AC175" s="149"/>
      <c r="AD175" s="157"/>
      <c r="AE175" s="112" t="n">
        <f aca="false">E175*D175*AJ175*AC175</f>
        <v>0</v>
      </c>
      <c r="AF175" s="112" t="n">
        <f aca="false">IF(D175=0,0,(E175*D175*AJ175))</f>
        <v>0</v>
      </c>
      <c r="AG175" s="123" t="n">
        <f aca="false">'MIDS DATA'!C179</f>
        <v>0.068440284838453</v>
      </c>
      <c r="AH175" s="124" t="n">
        <f aca="false">'MIDS DATA'!D179</f>
        <v>0.390405896492017</v>
      </c>
      <c r="AI175" s="123" t="n">
        <f aca="false">'MIDS DATA'!E179</f>
        <v>0.074460099981395</v>
      </c>
      <c r="AJ175" s="124" t="n">
        <f aca="false">'MIDS DATA'!F179</f>
        <v>0.359945170367869</v>
      </c>
      <c r="AK175" s="125" t="n">
        <f aca="false">'MIDS DATA'!B179</f>
        <v>1.341937199663</v>
      </c>
    </row>
    <row r="176" customFormat="false" ht="15" hidden="false" customHeight="false" outlineLevel="0" collapsed="false">
      <c r="A176" s="88" t="e">
        <f aca="false">A175+1</f>
        <v>#REF!</v>
      </c>
      <c r="B176" s="146" t="n">
        <v>41671</v>
      </c>
      <c r="C176" s="147" t="n">
        <f aca="false">IF(B176&gt;=$I$2,IF(B176&lt;=$I$3,TRUE(),FALSE()),FALSE())</f>
        <v>0</v>
      </c>
      <c r="D176" s="148" t="n">
        <f aca="false">IF(C176=TRUE(),1,0)</f>
        <v>0</v>
      </c>
      <c r="E176" s="148" t="n">
        <f aca="false">B177-B176</f>
        <v>28</v>
      </c>
      <c r="F176" s="149" t="n">
        <v>3.7093085292622</v>
      </c>
      <c r="G176" s="150" t="n">
        <f aca="false">E176*D176*AH176*F176</f>
        <v>0</v>
      </c>
      <c r="H176" s="150" t="n">
        <f aca="false">IF(D176=0,0,(D176*E176*AH176))</f>
        <v>0</v>
      </c>
      <c r="I176" s="151" t="n">
        <f aca="false">POS!AB189</f>
        <v>3.7093085292622</v>
      </c>
      <c r="J176" s="137"/>
      <c r="K176" s="152"/>
      <c r="L176" s="153"/>
      <c r="M176" s="154"/>
      <c r="N176" s="112" t="n">
        <f aca="false">E176*D176*AJ176*M176</f>
        <v>0</v>
      </c>
      <c r="O176" s="112" t="n">
        <f aca="false">IF(D176=0,0,(E176*D176*AJ176))</f>
        <v>0</v>
      </c>
      <c r="P176" s="137"/>
      <c r="Q176" s="149" t="n">
        <f aca="false">R176+U176</f>
        <v>3.468</v>
      </c>
      <c r="R176" s="151" t="n">
        <f aca="false">'MIDS DATA'!K180</f>
        <v>3.468</v>
      </c>
      <c r="S176" s="157" t="n">
        <f aca="false">E176*D176*Q176*AJ176</f>
        <v>0</v>
      </c>
      <c r="T176" s="157" t="n">
        <f aca="false">IF(D176=0,0,(E176*D176*AJ176))</f>
        <v>0</v>
      </c>
      <c r="U176" s="158" t="n">
        <v>0</v>
      </c>
      <c r="V176" s="137"/>
      <c r="W176" s="169"/>
      <c r="X176" s="118"/>
      <c r="Y176" s="88"/>
      <c r="Z176" s="112" t="n">
        <f aca="false">E176*D176*W177</f>
        <v>0</v>
      </c>
      <c r="AA176" s="112" t="n">
        <f aca="false">IF(D176=0,0,(E176*D176))</f>
        <v>0</v>
      </c>
      <c r="AB176" s="137"/>
      <c r="AC176" s="149"/>
      <c r="AD176" s="157"/>
      <c r="AE176" s="112" t="n">
        <f aca="false">E176*D176*AJ176*AC176</f>
        <v>0</v>
      </c>
      <c r="AF176" s="112" t="n">
        <f aca="false">IF(D176=0,0,(E176*D176*AJ176))</f>
        <v>0</v>
      </c>
      <c r="AG176" s="123" t="n">
        <f aca="false">'MIDS DATA'!C180</f>
        <v>0.068449763030748</v>
      </c>
      <c r="AH176" s="124" t="n">
        <f aca="false">'MIDS DATA'!D180</f>
        <v>0.38813239644847</v>
      </c>
      <c r="AI176" s="123" t="n">
        <f aca="false">'MIDS DATA'!E180</f>
        <v>0.074475511811931</v>
      </c>
      <c r="AJ176" s="124" t="n">
        <f aca="false">'MIDS DATA'!F180</f>
        <v>0.3576439363116</v>
      </c>
      <c r="AK176" s="125" t="n">
        <f aca="false">'MIDS DATA'!B180</f>
        <v>1.341167998509</v>
      </c>
    </row>
    <row r="177" customFormat="false" ht="15" hidden="false" customHeight="false" outlineLevel="0" collapsed="false">
      <c r="A177" s="88" t="e">
        <f aca="false">A176+1</f>
        <v>#REF!</v>
      </c>
      <c r="B177" s="131" t="n">
        <v>41699</v>
      </c>
      <c r="C177" s="147" t="n">
        <f aca="false">IF(B177&gt;=$I$2,IF(B177&lt;=$I$3,TRUE(),FALSE()),FALSE())</f>
        <v>0</v>
      </c>
      <c r="D177" s="148" t="n">
        <f aca="false">IF(C177=TRUE(),1,0)</f>
        <v>0</v>
      </c>
      <c r="E177" s="148" t="n">
        <f aca="false">B178-B177</f>
        <v>31</v>
      </c>
      <c r="F177" s="134" t="n">
        <v>3.57398010148698</v>
      </c>
      <c r="G177" s="150" t="n">
        <f aca="false">E177*D177*AH177*F177</f>
        <v>0</v>
      </c>
      <c r="H177" s="150" t="n">
        <f aca="false">IF(D177=0,0,(D177*E177*AH177))</f>
        <v>0</v>
      </c>
      <c r="I177" s="136" t="n">
        <f aca="false">POS!AB190</f>
        <v>3.57398010148698</v>
      </c>
      <c r="J177" s="137"/>
      <c r="K177" s="138"/>
      <c r="L177" s="153"/>
      <c r="M177" s="140"/>
      <c r="N177" s="112" t="n">
        <f aca="false">E177*D177*AJ177*M177</f>
        <v>0</v>
      </c>
      <c r="O177" s="112" t="n">
        <f aca="false">IF(D177=0,0,(E177*D177*AJ177))</f>
        <v>0</v>
      </c>
      <c r="P177" s="137"/>
      <c r="Q177" s="134" t="n">
        <f aca="false">R177+U177</f>
        <v>3.363</v>
      </c>
      <c r="R177" s="136" t="n">
        <f aca="false">'MIDS DATA'!K181</f>
        <v>3.363</v>
      </c>
      <c r="S177" s="141" t="n">
        <f aca="false">E177*D177*Q177*AJ177</f>
        <v>0</v>
      </c>
      <c r="T177" s="141" t="n">
        <f aca="false">IF(D177=0,0,(E177*D177*AJ177))</f>
        <v>0</v>
      </c>
      <c r="U177" s="142" t="n">
        <v>0</v>
      </c>
      <c r="V177" s="137"/>
      <c r="W177" s="170"/>
      <c r="X177" s="118"/>
      <c r="Y177" s="88"/>
      <c r="Z177" s="112" t="n">
        <f aca="false">E177*D177*W178</f>
        <v>0</v>
      </c>
      <c r="AA177" s="112" t="n">
        <f aca="false">IF(D177=0,0,(E177*D177))</f>
        <v>0</v>
      </c>
      <c r="AB177" s="137"/>
      <c r="AC177" s="134"/>
      <c r="AD177" s="141"/>
      <c r="AE177" s="112" t="n">
        <f aca="false">E177*D177*AJ177*AC177</f>
        <v>0</v>
      </c>
      <c r="AF177" s="112" t="n">
        <f aca="false">IF(D177=0,0,(E177*D177*AJ177))</f>
        <v>0</v>
      </c>
      <c r="AG177" s="123" t="n">
        <f aca="false">'MIDS DATA'!C181</f>
        <v>0.068458323978654</v>
      </c>
      <c r="AH177" s="124" t="n">
        <f aca="false">'MIDS DATA'!D181</f>
        <v>0.386089778312936</v>
      </c>
      <c r="AI177" s="123" t="n">
        <f aca="false">'MIDS DATA'!E181</f>
        <v>0.074489432175063</v>
      </c>
      <c r="AJ177" s="124" t="n">
        <f aca="false">'MIDS DATA'!F181</f>
        <v>0.355577280235541</v>
      </c>
      <c r="AK177" s="125" t="n">
        <f aca="false">'MIDS DATA'!B181</f>
        <v>1.34047250265</v>
      </c>
    </row>
    <row r="178" customFormat="false" ht="15" hidden="false" customHeight="false" outlineLevel="0" collapsed="false">
      <c r="A178" s="88" t="e">
        <f aca="false">A177+1</f>
        <v>#REF!</v>
      </c>
      <c r="B178" s="102" t="n">
        <v>41730</v>
      </c>
      <c r="C178" s="147" t="n">
        <f aca="false">IF(B178&gt;=$I$2,IF(B178&lt;=$I$3,TRUE(),FALSE()),FALSE())</f>
        <v>0</v>
      </c>
      <c r="D178" s="148" t="n">
        <f aca="false">IF(C178=TRUE(),1,0)</f>
        <v>0</v>
      </c>
      <c r="E178" s="148" t="n">
        <f aca="false">B179-B178</f>
        <v>30</v>
      </c>
      <c r="F178" s="149" t="n">
        <v>3.45002489167845</v>
      </c>
      <c r="G178" s="150" t="n">
        <f aca="false">E178*D178*AH178*F178</f>
        <v>0</v>
      </c>
      <c r="H178" s="150" t="n">
        <f aca="false">IF(D178=0,0,(D178*E178*AH178))</f>
        <v>0</v>
      </c>
      <c r="I178" s="107" t="n">
        <f aca="false">POS!AB191</f>
        <v>3.45002489167845</v>
      </c>
      <c r="J178" s="137"/>
      <c r="K178" s="152"/>
      <c r="L178" s="153"/>
      <c r="M178" s="154"/>
      <c r="N178" s="112" t="n">
        <f aca="false">E178*D178*AJ178*M178</f>
        <v>0</v>
      </c>
      <c r="O178" s="112" t="n">
        <f aca="false">IF(D178=0,0,(E178*D178*AJ178))</f>
        <v>0</v>
      </c>
      <c r="P178" s="137"/>
      <c r="Q178" s="149" t="n">
        <f aca="false">R178+U178</f>
        <v>3.267</v>
      </c>
      <c r="R178" s="107" t="n">
        <f aca="false">'MIDS DATA'!K182</f>
        <v>3.267</v>
      </c>
      <c r="S178" s="114" t="n">
        <f aca="false">E178*D178*Q178*AJ178</f>
        <v>0</v>
      </c>
      <c r="T178" s="114" t="n">
        <f aca="false">IF(D178=0,0,(E178*D178*AJ178))</f>
        <v>0</v>
      </c>
      <c r="U178" s="115" t="n">
        <v>0</v>
      </c>
      <c r="V178" s="137"/>
      <c r="W178" s="171"/>
      <c r="X178" s="118"/>
      <c r="Y178" s="88"/>
      <c r="Z178" s="112" t="n">
        <f aca="false">E178*D178*W179</f>
        <v>0</v>
      </c>
      <c r="AA178" s="112" t="n">
        <f aca="false">IF(D178=0,0,(E178*D178))</f>
        <v>0</v>
      </c>
      <c r="AB178" s="137"/>
      <c r="AC178" s="149"/>
      <c r="AD178" s="114"/>
      <c r="AE178" s="112" t="n">
        <f aca="false">E178*D178*AJ178*AC178</f>
        <v>0</v>
      </c>
      <c r="AF178" s="112" t="n">
        <f aca="false">IF(D178=0,0,(E178*D178*AJ178))</f>
        <v>0</v>
      </c>
      <c r="AG178" s="123" t="n">
        <f aca="false">'MIDS DATA'!C182</f>
        <v>0.068467802171006</v>
      </c>
      <c r="AH178" s="124" t="n">
        <f aca="false">'MIDS DATA'!D182</f>
        <v>0.383840276842687</v>
      </c>
      <c r="AI178" s="123" t="n">
        <f aca="false">'MIDS DATA'!E182</f>
        <v>0.074504844005747</v>
      </c>
      <c r="AJ178" s="124" t="n">
        <f aca="false">'MIDS DATA'!F182</f>
        <v>0.353302276463238</v>
      </c>
      <c r="AK178" s="125" t="n">
        <f aca="false">'MIDS DATA'!B182</f>
        <v>1.3397016791</v>
      </c>
    </row>
    <row r="179" customFormat="false" ht="15" hidden="false" customHeight="false" outlineLevel="0" collapsed="false">
      <c r="A179" s="88" t="e">
        <f aca="false">A178+1</f>
        <v>#REF!</v>
      </c>
      <c r="B179" s="146" t="n">
        <v>41760</v>
      </c>
      <c r="C179" s="147" t="n">
        <f aca="false">IF(B179&gt;=$I$2,IF(B179&lt;=$I$3,TRUE(),FALSE()),FALSE())</f>
        <v>0</v>
      </c>
      <c r="D179" s="148" t="n">
        <f aca="false">IF(C179=TRUE(),1,0)</f>
        <v>0</v>
      </c>
      <c r="E179" s="148" t="n">
        <f aca="false">B180-B179</f>
        <v>31</v>
      </c>
      <c r="F179" s="149" t="n">
        <v>3.42145103440499</v>
      </c>
      <c r="G179" s="150" t="n">
        <f aca="false">E179*D179*AH179*F179</f>
        <v>0</v>
      </c>
      <c r="H179" s="150" t="n">
        <f aca="false">IF(D179=0,0,(D179*E179*AH179))</f>
        <v>0</v>
      </c>
      <c r="I179" s="151" t="n">
        <f aca="false">POS!AB192</f>
        <v>3.42145103440499</v>
      </c>
      <c r="J179" s="137"/>
      <c r="K179" s="152"/>
      <c r="L179" s="153"/>
      <c r="M179" s="154"/>
      <c r="N179" s="112" t="n">
        <f aca="false">E179*D179*AJ179*M179</f>
        <v>0</v>
      </c>
      <c r="O179" s="112" t="n">
        <f aca="false">IF(D179=0,0,(E179*D179*AJ179))</f>
        <v>0</v>
      </c>
      <c r="P179" s="137"/>
      <c r="Q179" s="149" t="n">
        <f aca="false">R179+U179</f>
        <v>3.246</v>
      </c>
      <c r="R179" s="151" t="n">
        <f aca="false">'MIDS DATA'!K183</f>
        <v>3.246</v>
      </c>
      <c r="S179" s="157" t="n">
        <f aca="false">E179*D179*Q179*AJ179</f>
        <v>0</v>
      </c>
      <c r="T179" s="157" t="n">
        <f aca="false">IF(D179=0,0,(E179*D179*AJ179))</f>
        <v>0</v>
      </c>
      <c r="U179" s="158" t="n">
        <v>0</v>
      </c>
      <c r="V179" s="137"/>
      <c r="W179" s="171"/>
      <c r="X179" s="118"/>
      <c r="Y179" s="88"/>
      <c r="Z179" s="112" t="n">
        <f aca="false">E179*D179*W180</f>
        <v>0</v>
      </c>
      <c r="AA179" s="112" t="n">
        <f aca="false">IF(D179=0,0,(E179*D179))</f>
        <v>0</v>
      </c>
      <c r="AB179" s="137"/>
      <c r="AC179" s="149"/>
      <c r="AD179" s="157"/>
      <c r="AE179" s="112" t="n">
        <f aca="false">E179*D179*AJ179*AC179</f>
        <v>0</v>
      </c>
      <c r="AF179" s="112" t="n">
        <f aca="false">IF(D179=0,0,(E179*D179*AJ179))</f>
        <v>0</v>
      </c>
      <c r="AG179" s="123" t="n">
        <f aca="false">'MIDS DATA'!C183</f>
        <v>0.068476974615245</v>
      </c>
      <c r="AH179" s="124" t="n">
        <f aca="false">'MIDS DATA'!D183</f>
        <v>0.381675254670828</v>
      </c>
      <c r="AI179" s="123" t="n">
        <f aca="false">'MIDS DATA'!E183</f>
        <v>0.074519758680678</v>
      </c>
      <c r="AJ179" s="124" t="n">
        <f aca="false">'MIDS DATA'!F183</f>
        <v>0.351113677088764</v>
      </c>
      <c r="AK179" s="125" t="n">
        <f aca="false">'MIDS DATA'!B183</f>
        <v>1.338954911927</v>
      </c>
    </row>
    <row r="180" customFormat="false" ht="15" hidden="false" customHeight="false" outlineLevel="0" collapsed="false">
      <c r="A180" s="88" t="e">
        <f aca="false">A179+1</f>
        <v>#REF!</v>
      </c>
      <c r="B180" s="146" t="n">
        <v>41791</v>
      </c>
      <c r="C180" s="147" t="n">
        <f aca="false">IF(B180&gt;=$I$2,IF(B180&lt;=$I$3,TRUE(),FALSE()),FALSE())</f>
        <v>0</v>
      </c>
      <c r="D180" s="148" t="n">
        <f aca="false">IF(C180=TRUE(),1,0)</f>
        <v>0</v>
      </c>
      <c r="E180" s="148" t="n">
        <f aca="false">B181-B180</f>
        <v>30</v>
      </c>
      <c r="F180" s="149" t="n">
        <v>3.42835553514374</v>
      </c>
      <c r="G180" s="150" t="n">
        <f aca="false">E180*D180*AH180*F180</f>
        <v>0</v>
      </c>
      <c r="H180" s="150" t="n">
        <f aca="false">IF(D180=0,0,(D180*E180*AH180))</f>
        <v>0</v>
      </c>
      <c r="I180" s="151" t="n">
        <f aca="false">POS!AB193</f>
        <v>3.42835553514374</v>
      </c>
      <c r="J180" s="137"/>
      <c r="K180" s="152"/>
      <c r="L180" s="153"/>
      <c r="M180" s="154"/>
      <c r="N180" s="112" t="n">
        <f aca="false">E180*D180*AJ180*M180</f>
        <v>0</v>
      </c>
      <c r="O180" s="112" t="n">
        <f aca="false">IF(D180=0,0,(E180*D180*AJ180))</f>
        <v>0</v>
      </c>
      <c r="P180" s="137"/>
      <c r="Q180" s="149" t="n">
        <f aca="false">R180+U180</f>
        <v>3.253</v>
      </c>
      <c r="R180" s="151" t="n">
        <f aca="false">'MIDS DATA'!K184</f>
        <v>3.253</v>
      </c>
      <c r="S180" s="157" t="n">
        <f aca="false">E180*D180*Q180*AJ180</f>
        <v>0</v>
      </c>
      <c r="T180" s="157" t="n">
        <f aca="false">IF(D180=0,0,(E180*D180*AJ180))</f>
        <v>0</v>
      </c>
      <c r="U180" s="158" t="n">
        <v>0</v>
      </c>
      <c r="V180" s="137"/>
      <c r="W180" s="171"/>
      <c r="X180" s="118"/>
      <c r="Y180" s="88"/>
      <c r="Z180" s="112" t="n">
        <f aca="false">E180*D180*W181</f>
        <v>0</v>
      </c>
      <c r="AA180" s="112" t="n">
        <f aca="false">IF(D180=0,0,(E180*D180))</f>
        <v>0</v>
      </c>
      <c r="AB180" s="137"/>
      <c r="AC180" s="149"/>
      <c r="AD180" s="157"/>
      <c r="AE180" s="112" t="n">
        <f aca="false">E180*D180*AJ180*AC180</f>
        <v>0</v>
      </c>
      <c r="AF180" s="112" t="n">
        <f aca="false">IF(D180=0,0,(E180*D180*AJ180))</f>
        <v>0</v>
      </c>
      <c r="AG180" s="123" t="n">
        <f aca="false">'MIDS DATA'!C184</f>
        <v>0.068486452807656</v>
      </c>
      <c r="AH180" s="124" t="n">
        <f aca="false">'MIDS DATA'!D184</f>
        <v>0.379450312759257</v>
      </c>
      <c r="AI180" s="123" t="n">
        <f aca="false">'MIDS DATA'!E184</f>
        <v>0.074535170511517</v>
      </c>
      <c r="AJ180" s="124" t="n">
        <f aca="false">'MIDS DATA'!F184</f>
        <v>0.34886550138675</v>
      </c>
      <c r="AK180" s="125" t="n">
        <f aca="false">'MIDS DATA'!B184</f>
        <v>1.338182418604</v>
      </c>
    </row>
    <row r="181" customFormat="false" ht="15" hidden="false" customHeight="false" outlineLevel="0" collapsed="false">
      <c r="A181" s="88" t="e">
        <f aca="false">A180+1</f>
        <v>#REF!</v>
      </c>
      <c r="B181" s="146" t="n">
        <v>41821</v>
      </c>
      <c r="C181" s="147" t="n">
        <f aca="false">IF(B181&gt;=$I$2,IF(B181&lt;=$I$3,TRUE(),FALSE()),FALSE())</f>
        <v>0</v>
      </c>
      <c r="D181" s="148" t="n">
        <f aca="false">IF(C181=TRUE(),1,0)</f>
        <v>0</v>
      </c>
      <c r="E181" s="148" t="n">
        <f aca="false">B182-B181</f>
        <v>31</v>
      </c>
      <c r="F181" s="149" t="n">
        <v>3.43404408145035</v>
      </c>
      <c r="G181" s="150" t="n">
        <f aca="false">E181*D181*AH181*F181</f>
        <v>0</v>
      </c>
      <c r="H181" s="150" t="n">
        <f aca="false">IF(D181=0,0,(D181*E181*AH181))</f>
        <v>0</v>
      </c>
      <c r="I181" s="151" t="n">
        <f aca="false">POS!AB194</f>
        <v>3.43404408145035</v>
      </c>
      <c r="J181" s="137"/>
      <c r="K181" s="152"/>
      <c r="L181" s="153"/>
      <c r="M181" s="154"/>
      <c r="N181" s="112" t="n">
        <f aca="false">E181*D181*AJ181*M181</f>
        <v>0</v>
      </c>
      <c r="O181" s="112" t="n">
        <f aca="false">IF(D181=0,0,(E181*D181*AJ181))</f>
        <v>0</v>
      </c>
      <c r="P181" s="137"/>
      <c r="Q181" s="149" t="n">
        <f aca="false">R181+U181</f>
        <v>3.259</v>
      </c>
      <c r="R181" s="151" t="n">
        <f aca="false">'MIDS DATA'!K185</f>
        <v>3.259</v>
      </c>
      <c r="S181" s="157" t="n">
        <f aca="false">E181*D181*Q181*AJ181</f>
        <v>0</v>
      </c>
      <c r="T181" s="157" t="n">
        <f aca="false">IF(D181=0,0,(E181*D181*AJ181))</f>
        <v>0</v>
      </c>
      <c r="U181" s="158" t="n">
        <v>0</v>
      </c>
      <c r="V181" s="137"/>
      <c r="W181" s="171"/>
      <c r="X181" s="118"/>
      <c r="Y181" s="88"/>
      <c r="Z181" s="112" t="n">
        <f aca="false">E181*D181*W182</f>
        <v>0</v>
      </c>
      <c r="AA181" s="112" t="n">
        <f aca="false">IF(D181=0,0,(E181*D181))</f>
        <v>0</v>
      </c>
      <c r="AB181" s="137"/>
      <c r="AC181" s="149"/>
      <c r="AD181" s="157"/>
      <c r="AE181" s="112" t="n">
        <f aca="false">E181*D181*AJ181*AC181</f>
        <v>0</v>
      </c>
      <c r="AF181" s="112" t="n">
        <f aca="false">IF(D181=0,0,(E181*D181*AJ181))</f>
        <v>0</v>
      </c>
      <c r="AG181" s="123" t="n">
        <f aca="false">'MIDS DATA'!C185</f>
        <v>0.068495625251953</v>
      </c>
      <c r="AH181" s="124" t="n">
        <f aca="false">'MIDS DATA'!D185</f>
        <v>0.377308934567665</v>
      </c>
      <c r="AI181" s="123" t="n">
        <f aca="false">'MIDS DATA'!E185</f>
        <v>0.074550085186597</v>
      </c>
      <c r="AJ181" s="124" t="n">
        <f aca="false">'MIDS DATA'!F185</f>
        <v>0.346702722372933</v>
      </c>
      <c r="AK181" s="125" t="n">
        <f aca="false">'MIDS DATA'!B185</f>
        <v>1.337434039276</v>
      </c>
    </row>
    <row r="182" customFormat="false" ht="15" hidden="false" customHeight="false" outlineLevel="0" collapsed="false">
      <c r="A182" s="88" t="e">
        <f aca="false">A181+1</f>
        <v>#REF!</v>
      </c>
      <c r="B182" s="146" t="n">
        <v>41852</v>
      </c>
      <c r="C182" s="147" t="n">
        <f aca="false">IF(B182&gt;=$I$2,IF(B182&lt;=$I$3,TRUE(),FALSE()),FALSE())</f>
        <v>0</v>
      </c>
      <c r="D182" s="148" t="n">
        <f aca="false">IF(C182=TRUE(),1,0)</f>
        <v>0</v>
      </c>
      <c r="E182" s="148" t="n">
        <f aca="false">B183-B182</f>
        <v>31</v>
      </c>
      <c r="F182" s="149" t="n">
        <v>3.44219160372487</v>
      </c>
      <c r="G182" s="150" t="n">
        <f aca="false">E182*D182*AH182*F182</f>
        <v>0</v>
      </c>
      <c r="H182" s="150" t="n">
        <f aca="false">IF(D182=0,0,(D182*E182*AH182))</f>
        <v>0</v>
      </c>
      <c r="I182" s="151" t="n">
        <f aca="false">POS!AB195</f>
        <v>3.44219160372487</v>
      </c>
      <c r="J182" s="137"/>
      <c r="K182" s="152"/>
      <c r="L182" s="153"/>
      <c r="M182" s="154"/>
      <c r="N182" s="112" t="n">
        <f aca="false">E182*D182*AJ182*M182</f>
        <v>0</v>
      </c>
      <c r="O182" s="112" t="n">
        <f aca="false">IF(D182=0,0,(E182*D182*AJ182))</f>
        <v>0</v>
      </c>
      <c r="P182" s="137"/>
      <c r="Q182" s="149" t="n">
        <f aca="false">R182+U182</f>
        <v>3.267</v>
      </c>
      <c r="R182" s="151" t="n">
        <f aca="false">'MIDS DATA'!K186</f>
        <v>3.267</v>
      </c>
      <c r="S182" s="157" t="n">
        <f aca="false">E182*D182*Q182*AJ182</f>
        <v>0</v>
      </c>
      <c r="T182" s="157" t="n">
        <f aca="false">IF(D182=0,0,(E182*D182*AJ182))</f>
        <v>0</v>
      </c>
      <c r="U182" s="158" t="n">
        <v>0</v>
      </c>
      <c r="V182" s="137"/>
      <c r="W182" s="171"/>
      <c r="X182" s="118"/>
      <c r="Y182" s="88"/>
      <c r="Z182" s="112" t="n">
        <f aca="false">E182*D182*W183</f>
        <v>0</v>
      </c>
      <c r="AA182" s="112" t="n">
        <f aca="false">IF(D182=0,0,(E182*D182))</f>
        <v>0</v>
      </c>
      <c r="AB182" s="137"/>
      <c r="AC182" s="149"/>
      <c r="AD182" s="157"/>
      <c r="AE182" s="112" t="n">
        <f aca="false">E182*D182*AJ182*AC182</f>
        <v>0</v>
      </c>
      <c r="AF182" s="112" t="n">
        <f aca="false">IF(D182=0,0,(E182*D182*AJ182))</f>
        <v>0</v>
      </c>
      <c r="AG182" s="123" t="n">
        <f aca="false">'MIDS DATA'!C186</f>
        <v>0.068505103444422</v>
      </c>
      <c r="AH182" s="124" t="n">
        <f aca="false">'MIDS DATA'!D186</f>
        <v>0.375108297947537</v>
      </c>
      <c r="AI182" s="123" t="n">
        <f aca="false">'MIDS DATA'!E186</f>
        <v>0.07456549701759</v>
      </c>
      <c r="AJ182" s="124" t="n">
        <f aca="false">'MIDS DATA'!F186</f>
        <v>0.344481081414562</v>
      </c>
      <c r="AK182" s="125" t="n">
        <f aca="false">'MIDS DATA'!B186</f>
        <v>1.336659883938</v>
      </c>
    </row>
    <row r="183" customFormat="false" ht="15" hidden="false" customHeight="false" outlineLevel="0" collapsed="false">
      <c r="A183" s="88" t="e">
        <f aca="false">A182+1</f>
        <v>#REF!</v>
      </c>
      <c r="B183" s="146" t="n">
        <v>41883</v>
      </c>
      <c r="C183" s="147" t="n">
        <f aca="false">IF(B183&gt;=$I$2,IF(B183&lt;=$I$3,TRUE(),FALSE()),FALSE())</f>
        <v>0</v>
      </c>
      <c r="D183" s="148" t="n">
        <f aca="false">IF(C183=TRUE(),1,0)</f>
        <v>0</v>
      </c>
      <c r="E183" s="148" t="n">
        <f aca="false">B184-B183</f>
        <v>30</v>
      </c>
      <c r="F183" s="149" t="n">
        <v>3.44399434010434</v>
      </c>
      <c r="G183" s="150" t="n">
        <f aca="false">E183*D183*AH183*F183</f>
        <v>0</v>
      </c>
      <c r="H183" s="150" t="n">
        <f aca="false">IF(D183=0,0,(D183*E183*AH183))</f>
        <v>0</v>
      </c>
      <c r="I183" s="151" t="n">
        <f aca="false">POS!AB196</f>
        <v>3.44399434010434</v>
      </c>
      <c r="J183" s="137"/>
      <c r="K183" s="152"/>
      <c r="L183" s="153"/>
      <c r="M183" s="154"/>
      <c r="N183" s="112" t="n">
        <f aca="false">E183*D183*AJ183*M183</f>
        <v>0</v>
      </c>
      <c r="O183" s="112" t="n">
        <f aca="false">IF(D183=0,0,(E183*D183*AJ183))</f>
        <v>0</v>
      </c>
      <c r="P183" s="137"/>
      <c r="Q183" s="149" t="n">
        <f aca="false">R183+U183</f>
        <v>3.27</v>
      </c>
      <c r="R183" s="151" t="n">
        <f aca="false">'MIDS DATA'!K187</f>
        <v>3.27</v>
      </c>
      <c r="S183" s="157" t="n">
        <f aca="false">E183*D183*Q183*AJ183</f>
        <v>0</v>
      </c>
      <c r="T183" s="157" t="n">
        <f aca="false">IF(D183=0,0,(E183*D183*AJ183))</f>
        <v>0</v>
      </c>
      <c r="U183" s="158" t="n">
        <v>0</v>
      </c>
      <c r="V183" s="137"/>
      <c r="W183" s="171"/>
      <c r="X183" s="118"/>
      <c r="Y183" s="88"/>
      <c r="Z183" s="112" t="n">
        <f aca="false">E183*D183*W184</f>
        <v>0</v>
      </c>
      <c r="AA183" s="112" t="n">
        <f aca="false">IF(D183=0,0,(E183*D183))</f>
        <v>0</v>
      </c>
      <c r="AB183" s="137"/>
      <c r="AC183" s="149"/>
      <c r="AD183" s="157"/>
      <c r="AE183" s="112" t="n">
        <f aca="false">E183*D183*AJ183*AC183</f>
        <v>0</v>
      </c>
      <c r="AF183" s="112" t="n">
        <f aca="false">IF(D183=0,0,(E183*D183*AJ183))</f>
        <v>0</v>
      </c>
      <c r="AG183" s="123" t="n">
        <f aca="false">'MIDS DATA'!C187</f>
        <v>0.06851458163692</v>
      </c>
      <c r="AH183" s="124" t="n">
        <f aca="false">'MIDS DATA'!D187</f>
        <v>0.372919916546883</v>
      </c>
      <c r="AI183" s="123" t="n">
        <f aca="false">'MIDS DATA'!E187</f>
        <v>0.074580908848662</v>
      </c>
      <c r="AJ183" s="124" t="n">
        <f aca="false">'MIDS DATA'!F187</f>
        <v>0.342272813848351</v>
      </c>
      <c r="AK183" s="125" t="n">
        <f aca="false">'MIDS DATA'!B187</f>
        <v>1.335884886946</v>
      </c>
    </row>
    <row r="184" customFormat="false" ht="15" hidden="false" customHeight="false" outlineLevel="0" collapsed="false">
      <c r="A184" s="88" t="e">
        <f aca="false">A183+1</f>
        <v>#REF!</v>
      </c>
      <c r="B184" s="131" t="n">
        <v>41913</v>
      </c>
      <c r="C184" s="147" t="n">
        <f aca="false">IF(B184&gt;=$I$2,IF(B184&lt;=$I$3,TRUE(),FALSE()),FALSE())</f>
        <v>0</v>
      </c>
      <c r="D184" s="148" t="n">
        <f aca="false">IF(C184=TRUE(),1,0)</f>
        <v>0</v>
      </c>
      <c r="E184" s="148" t="n">
        <f aca="false">B185-B184</f>
        <v>31</v>
      </c>
      <c r="F184" s="134" t="n">
        <v>3.48381901132844</v>
      </c>
      <c r="G184" s="150" t="n">
        <f aca="false">E184*D184*AH184*F184</f>
        <v>0</v>
      </c>
      <c r="H184" s="150" t="n">
        <f aca="false">IF(D184=0,0,(D184*E184*AH184))</f>
        <v>0</v>
      </c>
      <c r="I184" s="136" t="n">
        <f aca="false">POS!AB197</f>
        <v>3.48381901132844</v>
      </c>
      <c r="J184" s="137"/>
      <c r="K184" s="138"/>
      <c r="L184" s="153"/>
      <c r="M184" s="140"/>
      <c r="N184" s="112" t="n">
        <f aca="false">E184*D184*AJ184*M184</f>
        <v>0</v>
      </c>
      <c r="O184" s="112" t="n">
        <f aca="false">IF(D184=0,0,(E184*D184*AJ184))</f>
        <v>0</v>
      </c>
      <c r="P184" s="137"/>
      <c r="Q184" s="134" t="n">
        <f aca="false">R184+U184</f>
        <v>3.303</v>
      </c>
      <c r="R184" s="136" t="n">
        <f aca="false">'MIDS DATA'!K188</f>
        <v>3.303</v>
      </c>
      <c r="S184" s="141" t="n">
        <f aca="false">E184*D184*Q184*AJ184</f>
        <v>0</v>
      </c>
      <c r="T184" s="141" t="n">
        <f aca="false">IF(D184=0,0,(E184*D184*AJ184))</f>
        <v>0</v>
      </c>
      <c r="U184" s="142" t="n">
        <v>0</v>
      </c>
      <c r="V184" s="137"/>
      <c r="W184" s="172"/>
      <c r="X184" s="118"/>
      <c r="Y184" s="88"/>
      <c r="Z184" s="112" t="n">
        <f aca="false">E184*D184*W185</f>
        <v>0</v>
      </c>
      <c r="AA184" s="112" t="n">
        <f aca="false">IF(D184=0,0,(E184*D184))</f>
        <v>0</v>
      </c>
      <c r="AB184" s="137"/>
      <c r="AC184" s="134"/>
      <c r="AD184" s="141"/>
      <c r="AE184" s="112" t="n">
        <f aca="false">E184*D184*AJ184*AC184</f>
        <v>0</v>
      </c>
      <c r="AF184" s="112" t="n">
        <f aca="false">IF(D184=0,0,(E184*D184*AJ184))</f>
        <v>0</v>
      </c>
      <c r="AG184" s="123" t="n">
        <f aca="false">'MIDS DATA'!C188</f>
        <v>0.068523754081302</v>
      </c>
      <c r="AH184" s="124" t="n">
        <f aca="false">'MIDS DATA'!D188</f>
        <v>0.370813735746264</v>
      </c>
      <c r="AI184" s="123" t="n">
        <f aca="false">'MIDS DATA'!E188</f>
        <v>0.074595823523967</v>
      </c>
      <c r="AJ184" s="124" t="n">
        <f aca="false">'MIDS DATA'!F188</f>
        <v>0.34014844368005</v>
      </c>
      <c r="AK184" s="125" t="n">
        <f aca="false">'MIDS DATA'!B188</f>
        <v>1.33513409038</v>
      </c>
    </row>
    <row r="185" customFormat="false" ht="15" hidden="false" customHeight="false" outlineLevel="0" collapsed="false">
      <c r="A185" s="88" t="e">
        <f aca="false">A184+1</f>
        <v>#REF!</v>
      </c>
      <c r="B185" s="102" t="n">
        <v>41944</v>
      </c>
      <c r="C185" s="147" t="n">
        <f aca="false">IF(B185&gt;=$I$2,IF(B185&lt;=$I$3,TRUE(),FALSE()),FALSE())</f>
        <v>0</v>
      </c>
      <c r="D185" s="148" t="n">
        <f aca="false">IF(C185=TRUE(),1,0)</f>
        <v>0</v>
      </c>
      <c r="E185" s="148" t="n">
        <f aca="false">B186-B185</f>
        <v>30</v>
      </c>
      <c r="F185" s="105" t="n">
        <v>3.65506002575776</v>
      </c>
      <c r="G185" s="150" t="n">
        <f aca="false">E185*D185*AH185*F185</f>
        <v>0</v>
      </c>
      <c r="H185" s="150" t="n">
        <f aca="false">IF(D185=0,0,(D185*E185*AH185))</f>
        <v>0</v>
      </c>
      <c r="I185" s="107" t="n">
        <f aca="false">POS!AB198</f>
        <v>3.65506002575776</v>
      </c>
      <c r="J185" s="137"/>
      <c r="K185" s="109"/>
      <c r="L185" s="153"/>
      <c r="M185" s="111"/>
      <c r="N185" s="112" t="n">
        <f aca="false">E185*D185*AJ185*M185</f>
        <v>0</v>
      </c>
      <c r="O185" s="112" t="n">
        <f aca="false">IF(D185=0,0,(E185*D185*AJ185))</f>
        <v>0</v>
      </c>
      <c r="P185" s="137"/>
      <c r="Q185" s="105" t="n">
        <f aca="false">R185+U185</f>
        <v>3.44</v>
      </c>
      <c r="R185" s="107" t="n">
        <f aca="false">'MIDS DATA'!K189</f>
        <v>3.44</v>
      </c>
      <c r="S185" s="114" t="n">
        <f aca="false">E185*D185*Q185*AJ185</f>
        <v>0</v>
      </c>
      <c r="T185" s="114" t="n">
        <f aca="false">IF(D185=0,0,(E185*D185*AJ185))</f>
        <v>0</v>
      </c>
      <c r="U185" s="115" t="n">
        <v>0</v>
      </c>
      <c r="V185" s="137"/>
      <c r="W185" s="173"/>
      <c r="X185" s="118"/>
      <c r="Y185" s="88"/>
      <c r="Z185" s="112" t="n">
        <f aca="false">E185*D185*W186</f>
        <v>0</v>
      </c>
      <c r="AA185" s="112" t="n">
        <f aca="false">IF(D185=0,0,(E185*D185))</f>
        <v>0</v>
      </c>
      <c r="AB185" s="137"/>
      <c r="AC185" s="105"/>
      <c r="AD185" s="114"/>
      <c r="AE185" s="112" t="n">
        <f aca="false">E185*D185*AJ185*AC185</f>
        <v>0</v>
      </c>
      <c r="AF185" s="112" t="n">
        <f aca="false">IF(D185=0,0,(E185*D185*AJ185))</f>
        <v>0</v>
      </c>
      <c r="AG185" s="123" t="n">
        <f aca="false">'MIDS DATA'!C189</f>
        <v>0.06853323227386</v>
      </c>
      <c r="AH185" s="124" t="n">
        <f aca="false">'MIDS DATA'!D189</f>
        <v>0.368649280820733</v>
      </c>
      <c r="AI185" s="123" t="n">
        <f aca="false">'MIDS DATA'!E189</f>
        <v>0.074611235355193</v>
      </c>
      <c r="AJ185" s="124" t="n">
        <f aca="false">'MIDS DATA'!F189</f>
        <v>0.337966273963436</v>
      </c>
      <c r="AK185" s="125" t="n">
        <f aca="false">'MIDS DATA'!B189</f>
        <v>1.334357443092</v>
      </c>
    </row>
    <row r="186" customFormat="false" ht="15" hidden="false" customHeight="false" outlineLevel="0" collapsed="false">
      <c r="A186" s="88" t="e">
        <f aca="false">A185+1</f>
        <v>#REF!</v>
      </c>
      <c r="B186" s="131" t="n">
        <v>41974</v>
      </c>
      <c r="C186" s="147" t="n">
        <f aca="false">IF(B186&gt;=$I$2,IF(B186&lt;=$I$3,TRUE(),FALSE()),FALSE())</f>
        <v>0</v>
      </c>
      <c r="D186" s="148" t="n">
        <f aca="false">IF(C186=TRUE(),1,0)</f>
        <v>0</v>
      </c>
      <c r="E186" s="148" t="n">
        <f aca="false">B187-B186</f>
        <v>-41974</v>
      </c>
      <c r="F186" s="134" t="n">
        <v>3.80847274967298</v>
      </c>
      <c r="G186" s="150" t="n">
        <f aca="false">E186*D186*AH186*F186</f>
        <v>-0</v>
      </c>
      <c r="H186" s="150" t="n">
        <f aca="false">IF(D186=0,0,(D186*E186*AH186))</f>
        <v>0</v>
      </c>
      <c r="I186" s="136" t="n">
        <f aca="false">POS!AB199</f>
        <v>3.80847274967298</v>
      </c>
      <c r="J186" s="137"/>
      <c r="K186" s="138"/>
      <c r="L186" s="139"/>
      <c r="M186" s="140"/>
      <c r="N186" s="112" t="n">
        <f aca="false">E186*D186*AJ186*M186</f>
        <v>-0</v>
      </c>
      <c r="O186" s="112" t="n">
        <f aca="false">IF(D186=0,0,(E186*D186*AJ186))</f>
        <v>0</v>
      </c>
      <c r="P186" s="137"/>
      <c r="Q186" s="134" t="n">
        <f aca="false">R186+U186</f>
        <v>3.563</v>
      </c>
      <c r="R186" s="136" t="n">
        <f aca="false">'MIDS DATA'!K190</f>
        <v>3.563</v>
      </c>
      <c r="S186" s="141" t="n">
        <f aca="false">E186*D186*Q186*AJ186</f>
        <v>-0</v>
      </c>
      <c r="T186" s="141" t="n">
        <f aca="false">IF(D186=0,0,(E186*D186*AJ186))</f>
        <v>0</v>
      </c>
      <c r="U186" s="142" t="n">
        <v>0</v>
      </c>
      <c r="V186" s="137"/>
      <c r="W186" s="170"/>
      <c r="X186" s="118"/>
      <c r="Y186" s="88"/>
      <c r="Z186" s="112" t="n">
        <f aca="false">E186*D186*W187</f>
        <v>-0</v>
      </c>
      <c r="AA186" s="112" t="n">
        <f aca="false">IF(D186=0,0,(E186*D186))</f>
        <v>0</v>
      </c>
      <c r="AB186" s="137"/>
      <c r="AC186" s="134"/>
      <c r="AD186" s="157"/>
      <c r="AE186" s="112" t="n">
        <f aca="false">E186*D186*AJ186*AC186</f>
        <v>-0</v>
      </c>
      <c r="AF186" s="112" t="n">
        <f aca="false">IF(D186=0,0,(E186*D186*AJ186))</f>
        <v>0</v>
      </c>
      <c r="AG186" s="123" t="n">
        <f aca="false">'MIDS DATA'!C190</f>
        <v>0.068542404718297</v>
      </c>
      <c r="AH186" s="124" t="n">
        <f aca="false">'MIDS DATA'!D190</f>
        <v>0.366566134325614</v>
      </c>
      <c r="AI186" s="123" t="n">
        <f aca="false">'MIDS DATA'!E190</f>
        <v>0.074626150030648</v>
      </c>
      <c r="AJ186" s="124" t="n">
        <f aca="false">'MIDS DATA'!F190</f>
        <v>0.335867021009636</v>
      </c>
      <c r="AK186" s="125" t="n">
        <f aca="false">'MIDS DATA'!B190</f>
        <v>1.333605053229</v>
      </c>
    </row>
    <row r="187" customFormat="false" ht="15" hidden="false" customHeight="false" outlineLevel="0" collapsed="false">
      <c r="B187" s="175"/>
      <c r="C187" s="148"/>
      <c r="D187" s="148"/>
      <c r="E187" s="148"/>
      <c r="F187" s="176"/>
      <c r="G187" s="148"/>
      <c r="H187" s="148"/>
      <c r="I187" s="176"/>
      <c r="J187" s="177"/>
      <c r="K187" s="148"/>
      <c r="L187" s="177"/>
      <c r="M187" s="148"/>
      <c r="N187" s="177"/>
      <c r="O187" s="177"/>
      <c r="P187" s="178"/>
      <c r="Q187" s="179"/>
      <c r="R187" s="177"/>
      <c r="S187" s="177"/>
      <c r="T187" s="177"/>
      <c r="U187" s="177"/>
      <c r="V187" s="177"/>
      <c r="W187" s="0"/>
      <c r="X187" s="10"/>
      <c r="Y187" s="180"/>
      <c r="Z187" s="177"/>
      <c r="AA187" s="177"/>
      <c r="AB187" s="181"/>
      <c r="AC187" s="179"/>
      <c r="AD187" s="177"/>
      <c r="AE187" s="177"/>
      <c r="AF187" s="177"/>
      <c r="AG187" s="182"/>
      <c r="AH187" s="182"/>
      <c r="AI187" s="182"/>
      <c r="AJ187" s="182"/>
    </row>
    <row r="188" customFormat="false" ht="12.75" hidden="false" customHeight="false" outlineLevel="0" collapsed="false">
      <c r="B188" s="183"/>
      <c r="F188" s="184"/>
      <c r="G188" s="185"/>
      <c r="W188" s="0"/>
      <c r="X188" s="10"/>
      <c r="Y188" s="180"/>
    </row>
    <row r="189" customFormat="false" ht="12.75" hidden="false" customHeight="false" outlineLevel="0" collapsed="false">
      <c r="B189" s="183"/>
      <c r="F189" s="184"/>
      <c r="G189" s="186"/>
      <c r="H189" s="186"/>
    </row>
    <row r="190" customFormat="false" ht="12.75" hidden="false" customHeight="false" outlineLevel="0" collapsed="false">
      <c r="B190" s="183"/>
      <c r="F190" s="184"/>
    </row>
    <row r="191" customFormat="false" ht="12.75" hidden="false" customHeight="false" outlineLevel="0" collapsed="false">
      <c r="B191" s="183"/>
      <c r="F191" s="184"/>
    </row>
    <row r="192" customFormat="false" ht="12.75" hidden="false" customHeight="false" outlineLevel="0" collapsed="false">
      <c r="B192" s="183"/>
      <c r="F192" s="184"/>
    </row>
    <row r="193" customFormat="false" ht="12.75" hidden="false" customHeight="false" outlineLevel="0" collapsed="false">
      <c r="B193" s="183"/>
      <c r="F193" s="184"/>
    </row>
    <row r="194" customFormat="false" ht="12.75" hidden="false" customHeight="false" outlineLevel="0" collapsed="false">
      <c r="B194" s="183"/>
      <c r="F194" s="184"/>
    </row>
    <row r="195" customFormat="false" ht="12.75" hidden="false" customHeight="false" outlineLevel="0" collapsed="false">
      <c r="B195" s="183"/>
      <c r="F195" s="184"/>
    </row>
    <row r="196" customFormat="false" ht="12.75" hidden="false" customHeight="false" outlineLevel="0" collapsed="false">
      <c r="B196" s="183"/>
      <c r="F196" s="184"/>
    </row>
    <row r="197" customFormat="false" ht="12.75" hidden="false" customHeight="false" outlineLevel="0" collapsed="false">
      <c r="B197" s="183"/>
      <c r="F197" s="184"/>
    </row>
    <row r="198" customFormat="false" ht="12.75" hidden="false" customHeight="false" outlineLevel="0" collapsed="false">
      <c r="B198" s="183"/>
      <c r="F198" s="184"/>
    </row>
    <row r="199" customFormat="false" ht="12.75" hidden="false" customHeight="false" outlineLevel="0" collapsed="false">
      <c r="B199" s="183"/>
      <c r="F199" s="184"/>
    </row>
    <row r="200" customFormat="false" ht="12.75" hidden="false" customHeight="false" outlineLevel="0" collapsed="false">
      <c r="B200" s="183"/>
      <c r="F200" s="184"/>
    </row>
    <row r="201" customFormat="false" ht="12.75" hidden="false" customHeight="false" outlineLevel="0" collapsed="false">
      <c r="B201" s="183"/>
      <c r="F201" s="184"/>
    </row>
    <row r="202" customFormat="false" ht="12.75" hidden="false" customHeight="false" outlineLevel="0" collapsed="false">
      <c r="B202" s="183"/>
      <c r="F202" s="184"/>
    </row>
    <row r="203" customFormat="false" ht="12.75" hidden="false" customHeight="false" outlineLevel="0" collapsed="false">
      <c r="B203" s="183"/>
      <c r="F203" s="184"/>
    </row>
    <row r="204" customFormat="false" ht="12.75" hidden="false" customHeight="false" outlineLevel="0" collapsed="false">
      <c r="B204" s="183"/>
      <c r="F204" s="184"/>
    </row>
    <row r="205" customFormat="false" ht="12.75" hidden="false" customHeight="false" outlineLevel="0" collapsed="false">
      <c r="B205" s="183"/>
      <c r="F205" s="184"/>
    </row>
    <row r="206" customFormat="false" ht="12.75" hidden="false" customHeight="false" outlineLevel="0" collapsed="false">
      <c r="B206" s="183"/>
      <c r="F206" s="184"/>
    </row>
    <row r="207" customFormat="false" ht="12.75" hidden="false" customHeight="false" outlineLevel="0" collapsed="false">
      <c r="B207" s="183"/>
      <c r="F207" s="184"/>
    </row>
    <row r="208" customFormat="false" ht="12.75" hidden="false" customHeight="false" outlineLevel="0" collapsed="false">
      <c r="B208" s="183"/>
      <c r="F208" s="184"/>
    </row>
    <row r="209" customFormat="false" ht="12.75" hidden="false" customHeight="false" outlineLevel="0" collapsed="false">
      <c r="B209" s="183"/>
      <c r="F209" s="184"/>
    </row>
    <row r="210" customFormat="false" ht="12.75" hidden="false" customHeight="false" outlineLevel="0" collapsed="false">
      <c r="B210" s="183"/>
      <c r="F210" s="184"/>
    </row>
    <row r="211" customFormat="false" ht="12.75" hidden="false" customHeight="false" outlineLevel="0" collapsed="false">
      <c r="B211" s="183"/>
      <c r="F211" s="184"/>
    </row>
    <row r="212" customFormat="false" ht="12.75" hidden="false" customHeight="false" outlineLevel="0" collapsed="false">
      <c r="B212" s="183"/>
      <c r="F212" s="184"/>
    </row>
    <row r="213" customFormat="false" ht="12.75" hidden="false" customHeight="false" outlineLevel="0" collapsed="false">
      <c r="B213" s="183"/>
      <c r="F213" s="184"/>
    </row>
    <row r="214" customFormat="false" ht="12.75" hidden="false" customHeight="false" outlineLevel="0" collapsed="false">
      <c r="B214" s="183"/>
      <c r="F214" s="184"/>
    </row>
    <row r="215" customFormat="false" ht="12.75" hidden="false" customHeight="false" outlineLevel="0" collapsed="false">
      <c r="B215" s="183"/>
      <c r="F215" s="184"/>
    </row>
    <row r="216" customFormat="false" ht="12.75" hidden="false" customHeight="false" outlineLevel="0" collapsed="false">
      <c r="B216" s="183"/>
      <c r="F216" s="184"/>
    </row>
    <row r="217" customFormat="false" ht="12.75" hidden="false" customHeight="false" outlineLevel="0" collapsed="false">
      <c r="B217" s="183"/>
      <c r="F217" s="184"/>
    </row>
    <row r="218" customFormat="false" ht="12.75" hidden="false" customHeight="false" outlineLevel="0" collapsed="false">
      <c r="B218" s="183"/>
      <c r="F218" s="184"/>
    </row>
    <row r="219" customFormat="false" ht="12.75" hidden="false" customHeight="false" outlineLevel="0" collapsed="false">
      <c r="B219" s="183"/>
      <c r="F219" s="184"/>
    </row>
    <row r="220" customFormat="false" ht="12.75" hidden="false" customHeight="false" outlineLevel="0" collapsed="false">
      <c r="B220" s="183"/>
      <c r="F220" s="184"/>
    </row>
    <row r="221" customFormat="false" ht="12.75" hidden="false" customHeight="false" outlineLevel="0" collapsed="false">
      <c r="B221" s="183"/>
      <c r="F221" s="184"/>
    </row>
    <row r="222" customFormat="false" ht="12.75" hidden="false" customHeight="false" outlineLevel="0" collapsed="false">
      <c r="B222" s="183"/>
      <c r="F222" s="184"/>
    </row>
    <row r="223" customFormat="false" ht="12.75" hidden="false" customHeight="false" outlineLevel="0" collapsed="false">
      <c r="B223" s="183"/>
      <c r="F223" s="184"/>
    </row>
    <row r="224" customFormat="false" ht="12.75" hidden="false" customHeight="false" outlineLevel="0" collapsed="false">
      <c r="B224" s="183"/>
      <c r="F224" s="184"/>
    </row>
    <row r="225" customFormat="false" ht="12.75" hidden="false" customHeight="false" outlineLevel="0" collapsed="false">
      <c r="B225" s="183"/>
      <c r="F225" s="184"/>
    </row>
    <row r="226" customFormat="false" ht="12.75" hidden="false" customHeight="false" outlineLevel="0" collapsed="false">
      <c r="B226" s="183"/>
      <c r="F226" s="184"/>
    </row>
    <row r="227" customFormat="false" ht="12.75" hidden="false" customHeight="false" outlineLevel="0" collapsed="false">
      <c r="B227" s="183"/>
      <c r="F227" s="184"/>
    </row>
    <row r="228" customFormat="false" ht="12.75" hidden="false" customHeight="false" outlineLevel="0" collapsed="false">
      <c r="B228" s="183"/>
      <c r="F228" s="184"/>
    </row>
    <row r="229" customFormat="false" ht="12.75" hidden="false" customHeight="false" outlineLevel="0" collapsed="false">
      <c r="B229" s="183"/>
      <c r="F229" s="184"/>
    </row>
    <row r="230" customFormat="false" ht="12.75" hidden="false" customHeight="false" outlineLevel="0" collapsed="false">
      <c r="B230" s="183"/>
      <c r="F230" s="184"/>
    </row>
    <row r="231" customFormat="false" ht="12.75" hidden="false" customHeight="false" outlineLevel="0" collapsed="false">
      <c r="B231" s="183"/>
      <c r="F231" s="184"/>
    </row>
    <row r="232" customFormat="false" ht="12.75" hidden="false" customHeight="false" outlineLevel="0" collapsed="false">
      <c r="B232" s="183"/>
      <c r="F232" s="184"/>
    </row>
    <row r="233" customFormat="false" ht="12.75" hidden="false" customHeight="false" outlineLevel="0" collapsed="false">
      <c r="B233" s="183"/>
      <c r="F233" s="184"/>
    </row>
    <row r="234" customFormat="false" ht="12.75" hidden="false" customHeight="false" outlineLevel="0" collapsed="false">
      <c r="B234" s="183"/>
      <c r="F234" s="184"/>
    </row>
    <row r="235" customFormat="false" ht="12.75" hidden="false" customHeight="false" outlineLevel="0" collapsed="false">
      <c r="B235" s="183"/>
      <c r="F235" s="184"/>
    </row>
    <row r="236" customFormat="false" ht="12.75" hidden="false" customHeight="false" outlineLevel="0" collapsed="false">
      <c r="B236" s="183"/>
      <c r="F236" s="184"/>
    </row>
    <row r="237" customFormat="false" ht="12.75" hidden="false" customHeight="false" outlineLevel="0" collapsed="false">
      <c r="B237" s="183"/>
      <c r="F237" s="184"/>
    </row>
    <row r="238" customFormat="false" ht="12.75" hidden="false" customHeight="false" outlineLevel="0" collapsed="false">
      <c r="B238" s="183"/>
      <c r="F238" s="184"/>
    </row>
    <row r="239" customFormat="false" ht="12.75" hidden="false" customHeight="false" outlineLevel="0" collapsed="false">
      <c r="B239" s="183"/>
      <c r="F239" s="184"/>
    </row>
    <row r="240" customFormat="false" ht="12.75" hidden="false" customHeight="false" outlineLevel="0" collapsed="false">
      <c r="B240" s="183"/>
      <c r="F240" s="184"/>
    </row>
    <row r="241" customFormat="false" ht="12.75" hidden="false" customHeight="false" outlineLevel="0" collapsed="false">
      <c r="B241" s="183"/>
      <c r="F241" s="184"/>
    </row>
    <row r="242" customFormat="false" ht="12.75" hidden="false" customHeight="false" outlineLevel="0" collapsed="false">
      <c r="B242" s="183"/>
      <c r="F242" s="184"/>
    </row>
    <row r="243" customFormat="false" ht="12.75" hidden="false" customHeight="false" outlineLevel="0" collapsed="false">
      <c r="B243" s="183"/>
      <c r="F243" s="184"/>
    </row>
    <row r="244" customFormat="false" ht="12.75" hidden="false" customHeight="false" outlineLevel="0" collapsed="false">
      <c r="B244" s="183"/>
      <c r="F244" s="184"/>
    </row>
    <row r="245" customFormat="false" ht="12.75" hidden="false" customHeight="false" outlineLevel="0" collapsed="false">
      <c r="B245" s="183"/>
      <c r="F245" s="184"/>
    </row>
    <row r="246" customFormat="false" ht="12.75" hidden="false" customHeight="false" outlineLevel="0" collapsed="false">
      <c r="B246" s="183"/>
      <c r="F246" s="184"/>
    </row>
    <row r="247" customFormat="false" ht="12.75" hidden="false" customHeight="false" outlineLevel="0" collapsed="false">
      <c r="B247" s="183"/>
      <c r="F247" s="184"/>
    </row>
    <row r="248" customFormat="false" ht="12.75" hidden="false" customHeight="false" outlineLevel="0" collapsed="false">
      <c r="B248" s="183"/>
      <c r="F248" s="184"/>
    </row>
    <row r="249" customFormat="false" ht="12.75" hidden="false" customHeight="false" outlineLevel="0" collapsed="false">
      <c r="B249" s="183"/>
      <c r="F249" s="184"/>
    </row>
    <row r="250" customFormat="false" ht="12.75" hidden="false" customHeight="false" outlineLevel="0" collapsed="false">
      <c r="B250" s="183"/>
      <c r="F250" s="184"/>
    </row>
    <row r="251" customFormat="false" ht="12.75" hidden="false" customHeight="false" outlineLevel="0" collapsed="false">
      <c r="B251" s="183"/>
      <c r="F251" s="184"/>
    </row>
    <row r="252" customFormat="false" ht="12.75" hidden="false" customHeight="false" outlineLevel="0" collapsed="false">
      <c r="B252" s="183"/>
      <c r="F252" s="184"/>
    </row>
    <row r="253" customFormat="false" ht="12.75" hidden="false" customHeight="false" outlineLevel="0" collapsed="false">
      <c r="B253" s="183"/>
      <c r="F253" s="184"/>
    </row>
    <row r="254" customFormat="false" ht="12.75" hidden="false" customHeight="false" outlineLevel="0" collapsed="false">
      <c r="B254" s="183"/>
      <c r="F254" s="184"/>
    </row>
    <row r="255" customFormat="false" ht="12.75" hidden="false" customHeight="false" outlineLevel="0" collapsed="false">
      <c r="B255" s="183"/>
      <c r="F255" s="184"/>
    </row>
    <row r="256" customFormat="false" ht="12.75" hidden="false" customHeight="false" outlineLevel="0" collapsed="false">
      <c r="B256" s="183"/>
      <c r="F256" s="184"/>
    </row>
    <row r="257" customFormat="false" ht="12.75" hidden="false" customHeight="false" outlineLevel="0" collapsed="false">
      <c r="B257" s="183"/>
      <c r="F257" s="184"/>
    </row>
    <row r="258" customFormat="false" ht="12.75" hidden="false" customHeight="false" outlineLevel="0" collapsed="false">
      <c r="B258" s="183"/>
      <c r="F258" s="184"/>
    </row>
    <row r="259" customFormat="false" ht="12.75" hidden="false" customHeight="false" outlineLevel="0" collapsed="false">
      <c r="B259" s="183"/>
      <c r="F259" s="184"/>
    </row>
    <row r="260" customFormat="false" ht="12.75" hidden="false" customHeight="false" outlineLevel="0" collapsed="false">
      <c r="B260" s="183"/>
      <c r="F260" s="184"/>
    </row>
    <row r="261" customFormat="false" ht="12.75" hidden="false" customHeight="false" outlineLevel="0" collapsed="false">
      <c r="B261" s="183"/>
      <c r="F261" s="184"/>
    </row>
    <row r="262" customFormat="false" ht="12.75" hidden="false" customHeight="false" outlineLevel="0" collapsed="false">
      <c r="B262" s="183"/>
      <c r="F262" s="184"/>
    </row>
    <row r="263" customFormat="false" ht="12.75" hidden="false" customHeight="false" outlineLevel="0" collapsed="false">
      <c r="B263" s="183"/>
      <c r="F263" s="184"/>
    </row>
    <row r="264" customFormat="false" ht="12.75" hidden="false" customHeight="false" outlineLevel="0" collapsed="false">
      <c r="B264" s="183"/>
      <c r="F264" s="184"/>
    </row>
    <row r="265" customFormat="false" ht="12.75" hidden="false" customHeight="false" outlineLevel="0" collapsed="false">
      <c r="B265" s="183"/>
      <c r="F265" s="184"/>
    </row>
    <row r="266" customFormat="false" ht="12.75" hidden="false" customHeight="false" outlineLevel="0" collapsed="false">
      <c r="B266" s="183"/>
      <c r="F266" s="184"/>
    </row>
    <row r="267" customFormat="false" ht="12.75" hidden="false" customHeight="false" outlineLevel="0" collapsed="false">
      <c r="B267" s="183"/>
      <c r="F267" s="184"/>
    </row>
    <row r="268" customFormat="false" ht="12.75" hidden="false" customHeight="false" outlineLevel="0" collapsed="false">
      <c r="B268" s="183"/>
      <c r="F268" s="184"/>
    </row>
    <row r="269" customFormat="false" ht="12.75" hidden="false" customHeight="false" outlineLevel="0" collapsed="false">
      <c r="B269" s="183"/>
      <c r="F269" s="184"/>
    </row>
    <row r="270" customFormat="false" ht="12.75" hidden="false" customHeight="false" outlineLevel="0" collapsed="false">
      <c r="B270" s="183"/>
      <c r="F270" s="184"/>
    </row>
    <row r="271" customFormat="false" ht="12.75" hidden="false" customHeight="false" outlineLevel="0" collapsed="false">
      <c r="B271" s="183"/>
      <c r="F271" s="184"/>
    </row>
    <row r="272" customFormat="false" ht="12.75" hidden="false" customHeight="false" outlineLevel="0" collapsed="false">
      <c r="B272" s="183"/>
      <c r="F272" s="184"/>
    </row>
    <row r="273" customFormat="false" ht="12.75" hidden="false" customHeight="false" outlineLevel="0" collapsed="false">
      <c r="B273" s="183"/>
      <c r="F273" s="184"/>
    </row>
    <row r="274" customFormat="false" ht="12.75" hidden="false" customHeight="false" outlineLevel="0" collapsed="false">
      <c r="B274" s="183"/>
      <c r="F274" s="184"/>
    </row>
    <row r="275" customFormat="false" ht="12.75" hidden="false" customHeight="false" outlineLevel="0" collapsed="false">
      <c r="B275" s="183"/>
      <c r="F275" s="184"/>
    </row>
    <row r="276" customFormat="false" ht="12.75" hidden="false" customHeight="false" outlineLevel="0" collapsed="false">
      <c r="B276" s="183"/>
      <c r="F276" s="184"/>
    </row>
    <row r="277" customFormat="false" ht="12.75" hidden="false" customHeight="false" outlineLevel="0" collapsed="false">
      <c r="B277" s="183"/>
      <c r="F277" s="184"/>
    </row>
    <row r="278" customFormat="false" ht="12.75" hidden="false" customHeight="false" outlineLevel="0" collapsed="false">
      <c r="B278" s="183"/>
      <c r="F278" s="184"/>
    </row>
    <row r="279" customFormat="false" ht="12.75" hidden="false" customHeight="false" outlineLevel="0" collapsed="false">
      <c r="B279" s="183"/>
      <c r="F279" s="184"/>
    </row>
    <row r="280" customFormat="false" ht="12.75" hidden="false" customHeight="false" outlineLevel="0" collapsed="false">
      <c r="B280" s="183"/>
      <c r="F280" s="184"/>
    </row>
    <row r="281" customFormat="false" ht="12.75" hidden="false" customHeight="false" outlineLevel="0" collapsed="false">
      <c r="B281" s="183"/>
      <c r="F281" s="184"/>
    </row>
    <row r="282" customFormat="false" ht="12.75" hidden="false" customHeight="false" outlineLevel="0" collapsed="false">
      <c r="B282" s="183"/>
      <c r="F282" s="184"/>
    </row>
    <row r="283" customFormat="false" ht="12.75" hidden="false" customHeight="false" outlineLevel="0" collapsed="false">
      <c r="B283" s="183"/>
      <c r="F283" s="184"/>
    </row>
    <row r="284" customFormat="false" ht="12.75" hidden="false" customHeight="false" outlineLevel="0" collapsed="false">
      <c r="B284" s="183"/>
      <c r="F284" s="184"/>
    </row>
    <row r="285" customFormat="false" ht="12.75" hidden="false" customHeight="false" outlineLevel="0" collapsed="false">
      <c r="B285" s="183"/>
      <c r="F285" s="184"/>
    </row>
    <row r="286" customFormat="false" ht="12.75" hidden="false" customHeight="false" outlineLevel="0" collapsed="false">
      <c r="B286" s="183"/>
      <c r="F286" s="184"/>
    </row>
    <row r="287" customFormat="false" ht="12.75" hidden="false" customHeight="false" outlineLevel="0" collapsed="false">
      <c r="B287" s="183"/>
      <c r="F287" s="184"/>
    </row>
    <row r="288" customFormat="false" ht="12.75" hidden="false" customHeight="false" outlineLevel="0" collapsed="false">
      <c r="B288" s="183"/>
      <c r="F288" s="184"/>
    </row>
    <row r="289" customFormat="false" ht="12.75" hidden="false" customHeight="false" outlineLevel="0" collapsed="false">
      <c r="B289" s="183"/>
      <c r="F289" s="184"/>
    </row>
    <row r="290" customFormat="false" ht="12.75" hidden="false" customHeight="false" outlineLevel="0" collapsed="false">
      <c r="B290" s="183"/>
      <c r="F290" s="184"/>
    </row>
    <row r="291" customFormat="false" ht="12.75" hidden="false" customHeight="false" outlineLevel="0" collapsed="false">
      <c r="B291" s="183"/>
      <c r="F291" s="184"/>
    </row>
    <row r="292" customFormat="false" ht="12.75" hidden="false" customHeight="false" outlineLevel="0" collapsed="false">
      <c r="B292" s="183"/>
      <c r="F292" s="184"/>
    </row>
    <row r="293" customFormat="false" ht="12.75" hidden="false" customHeight="false" outlineLevel="0" collapsed="false">
      <c r="B293" s="183"/>
      <c r="F293" s="184"/>
    </row>
    <row r="294" customFormat="false" ht="12.75" hidden="false" customHeight="false" outlineLevel="0" collapsed="false">
      <c r="B294" s="183"/>
      <c r="F294" s="184"/>
    </row>
    <row r="295" customFormat="false" ht="12.75" hidden="false" customHeight="false" outlineLevel="0" collapsed="false">
      <c r="B295" s="183"/>
      <c r="F295" s="184"/>
    </row>
    <row r="296" customFormat="false" ht="12.75" hidden="false" customHeight="false" outlineLevel="0" collapsed="false">
      <c r="B296" s="183"/>
      <c r="F296" s="184"/>
    </row>
    <row r="297" customFormat="false" ht="12.75" hidden="false" customHeight="false" outlineLevel="0" collapsed="false">
      <c r="B297" s="183"/>
      <c r="F297" s="184"/>
    </row>
    <row r="298" customFormat="false" ht="12.75" hidden="false" customHeight="false" outlineLevel="0" collapsed="false">
      <c r="B298" s="183"/>
      <c r="F298" s="184"/>
    </row>
    <row r="299" customFormat="false" ht="12.75" hidden="false" customHeight="false" outlineLevel="0" collapsed="false">
      <c r="B299" s="183"/>
      <c r="F299" s="184"/>
    </row>
    <row r="300" customFormat="false" ht="12.75" hidden="false" customHeight="false" outlineLevel="0" collapsed="false">
      <c r="B300" s="183"/>
      <c r="F300" s="184"/>
    </row>
    <row r="301" customFormat="false" ht="12.75" hidden="false" customHeight="false" outlineLevel="0" collapsed="false">
      <c r="B301" s="183"/>
      <c r="F301" s="184"/>
    </row>
    <row r="302" customFormat="false" ht="12.75" hidden="false" customHeight="false" outlineLevel="0" collapsed="false">
      <c r="B302" s="183"/>
      <c r="F302" s="184"/>
    </row>
    <row r="303" customFormat="false" ht="12.75" hidden="false" customHeight="false" outlineLevel="0" collapsed="false">
      <c r="B303" s="183"/>
      <c r="F303" s="184"/>
    </row>
    <row r="304" customFormat="false" ht="12.75" hidden="false" customHeight="false" outlineLevel="0" collapsed="false">
      <c r="B304" s="183"/>
      <c r="F304" s="184"/>
    </row>
    <row r="305" customFormat="false" ht="12.75" hidden="false" customHeight="false" outlineLevel="0" collapsed="false">
      <c r="B305" s="183"/>
      <c r="F305" s="184"/>
    </row>
    <row r="306" customFormat="false" ht="12.75" hidden="false" customHeight="false" outlineLevel="0" collapsed="false">
      <c r="B306" s="183"/>
      <c r="F306" s="184"/>
    </row>
    <row r="307" customFormat="false" ht="12.75" hidden="false" customHeight="false" outlineLevel="0" collapsed="false">
      <c r="B307" s="183"/>
      <c r="F307" s="184"/>
    </row>
    <row r="308" customFormat="false" ht="12.75" hidden="false" customHeight="false" outlineLevel="0" collapsed="false">
      <c r="B308" s="183"/>
      <c r="F308" s="184"/>
    </row>
    <row r="309" customFormat="false" ht="12.75" hidden="false" customHeight="false" outlineLevel="0" collapsed="false">
      <c r="B309" s="183"/>
      <c r="F309" s="184"/>
    </row>
    <row r="310" customFormat="false" ht="12.75" hidden="false" customHeight="false" outlineLevel="0" collapsed="false">
      <c r="B310" s="183"/>
      <c r="F310" s="184"/>
    </row>
    <row r="311" customFormat="false" ht="12.75" hidden="false" customHeight="false" outlineLevel="0" collapsed="false">
      <c r="B311" s="183"/>
      <c r="F311" s="184"/>
    </row>
    <row r="312" customFormat="false" ht="12.75" hidden="false" customHeight="false" outlineLevel="0" collapsed="false">
      <c r="B312" s="183"/>
      <c r="F312" s="184"/>
    </row>
    <row r="313" customFormat="false" ht="12.75" hidden="false" customHeight="false" outlineLevel="0" collapsed="false">
      <c r="B313" s="183"/>
      <c r="F313" s="184"/>
    </row>
    <row r="314" customFormat="false" ht="12.75" hidden="false" customHeight="false" outlineLevel="0" collapsed="false">
      <c r="B314" s="183"/>
      <c r="F314" s="184"/>
    </row>
    <row r="315" customFormat="false" ht="12.75" hidden="false" customHeight="false" outlineLevel="0" collapsed="false">
      <c r="B315" s="183"/>
      <c r="F315" s="184"/>
    </row>
    <row r="316" customFormat="false" ht="12.75" hidden="false" customHeight="false" outlineLevel="0" collapsed="false">
      <c r="B316" s="183"/>
      <c r="F316" s="184"/>
    </row>
    <row r="317" customFormat="false" ht="12.75" hidden="false" customHeight="false" outlineLevel="0" collapsed="false">
      <c r="B317" s="183"/>
      <c r="F317" s="184"/>
    </row>
    <row r="318" customFormat="false" ht="12.75" hidden="false" customHeight="false" outlineLevel="0" collapsed="false">
      <c r="B318" s="183"/>
      <c r="F318" s="184"/>
    </row>
    <row r="319" customFormat="false" ht="12.75" hidden="false" customHeight="false" outlineLevel="0" collapsed="false">
      <c r="B319" s="183"/>
      <c r="F319" s="184"/>
    </row>
    <row r="320" customFormat="false" ht="12.75" hidden="false" customHeight="false" outlineLevel="0" collapsed="false">
      <c r="B320" s="183"/>
      <c r="F320" s="184"/>
    </row>
    <row r="321" customFormat="false" ht="12.75" hidden="false" customHeight="false" outlineLevel="0" collapsed="false">
      <c r="B321" s="183"/>
      <c r="F321" s="184"/>
    </row>
    <row r="322" customFormat="false" ht="12.75" hidden="false" customHeight="false" outlineLevel="0" collapsed="false">
      <c r="B322" s="183"/>
      <c r="F322" s="184"/>
    </row>
    <row r="323" customFormat="false" ht="12.75" hidden="false" customHeight="false" outlineLevel="0" collapsed="false">
      <c r="B323" s="183"/>
      <c r="F323" s="184"/>
    </row>
    <row r="324" customFormat="false" ht="12.75" hidden="false" customHeight="false" outlineLevel="0" collapsed="false">
      <c r="B324" s="183"/>
      <c r="F324" s="184"/>
    </row>
    <row r="325" customFormat="false" ht="12.75" hidden="false" customHeight="false" outlineLevel="0" collapsed="false">
      <c r="B325" s="183"/>
      <c r="F325" s="184"/>
    </row>
    <row r="326" customFormat="false" ht="12.75" hidden="false" customHeight="false" outlineLevel="0" collapsed="false">
      <c r="B326" s="183"/>
      <c r="F326" s="184"/>
    </row>
    <row r="327" customFormat="false" ht="12.75" hidden="false" customHeight="false" outlineLevel="0" collapsed="false">
      <c r="B327" s="183"/>
      <c r="F327" s="184"/>
    </row>
    <row r="328" customFormat="false" ht="12.75" hidden="false" customHeight="false" outlineLevel="0" collapsed="false">
      <c r="B328" s="183"/>
      <c r="F328" s="184"/>
    </row>
    <row r="329" customFormat="false" ht="12.75" hidden="false" customHeight="false" outlineLevel="0" collapsed="false">
      <c r="B329" s="183"/>
      <c r="F329" s="184"/>
    </row>
    <row r="330" customFormat="false" ht="12.75" hidden="false" customHeight="false" outlineLevel="0" collapsed="false">
      <c r="B330" s="183"/>
      <c r="F330" s="184"/>
    </row>
    <row r="331" customFormat="false" ht="12.75" hidden="false" customHeight="false" outlineLevel="0" collapsed="false">
      <c r="B331" s="183"/>
      <c r="F331" s="184"/>
    </row>
    <row r="332" customFormat="false" ht="12.75" hidden="false" customHeight="false" outlineLevel="0" collapsed="false">
      <c r="B332" s="183"/>
      <c r="F332" s="184"/>
    </row>
    <row r="333" customFormat="false" ht="12.75" hidden="false" customHeight="false" outlineLevel="0" collapsed="false">
      <c r="B333" s="183"/>
      <c r="F333" s="184"/>
    </row>
    <row r="334" customFormat="false" ht="12.75" hidden="false" customHeight="false" outlineLevel="0" collapsed="false">
      <c r="B334" s="183"/>
      <c r="F334" s="184"/>
    </row>
    <row r="335" customFormat="false" ht="12.75" hidden="false" customHeight="false" outlineLevel="0" collapsed="false">
      <c r="B335" s="183"/>
      <c r="F335" s="184"/>
    </row>
    <row r="336" customFormat="false" ht="12.75" hidden="false" customHeight="false" outlineLevel="0" collapsed="false">
      <c r="B336" s="183"/>
      <c r="F336" s="184"/>
    </row>
    <row r="337" customFormat="false" ht="12.75" hidden="false" customHeight="false" outlineLevel="0" collapsed="false">
      <c r="B337" s="183"/>
      <c r="F337" s="184"/>
    </row>
    <row r="338" customFormat="false" ht="12.75" hidden="false" customHeight="false" outlineLevel="0" collapsed="false">
      <c r="B338" s="183"/>
      <c r="F338" s="184"/>
    </row>
    <row r="339" customFormat="false" ht="12.75" hidden="false" customHeight="false" outlineLevel="0" collapsed="false">
      <c r="B339" s="183"/>
      <c r="F339" s="184"/>
    </row>
    <row r="340" customFormat="false" ht="12.75" hidden="false" customHeight="false" outlineLevel="0" collapsed="false">
      <c r="B340" s="183"/>
      <c r="F340" s="184"/>
    </row>
    <row r="341" customFormat="false" ht="12.75" hidden="false" customHeight="false" outlineLevel="0" collapsed="false">
      <c r="B341" s="183"/>
      <c r="F341" s="184"/>
    </row>
    <row r="342" customFormat="false" ht="12.75" hidden="false" customHeight="false" outlineLevel="0" collapsed="false">
      <c r="B342" s="183"/>
      <c r="F342" s="184"/>
    </row>
    <row r="343" customFormat="false" ht="12.75" hidden="false" customHeight="false" outlineLevel="0" collapsed="false">
      <c r="B343" s="183"/>
      <c r="F343" s="184"/>
    </row>
    <row r="344" customFormat="false" ht="12.75" hidden="false" customHeight="false" outlineLevel="0" collapsed="false">
      <c r="B344" s="183"/>
      <c r="F344" s="184"/>
    </row>
    <row r="345" customFormat="false" ht="12.75" hidden="false" customHeight="false" outlineLevel="0" collapsed="false">
      <c r="B345" s="183"/>
      <c r="F345" s="184"/>
    </row>
    <row r="346" customFormat="false" ht="12.75" hidden="false" customHeight="false" outlineLevel="0" collapsed="false">
      <c r="B346" s="183"/>
      <c r="F346" s="184"/>
    </row>
    <row r="347" customFormat="false" ht="12.75" hidden="false" customHeight="false" outlineLevel="0" collapsed="false">
      <c r="B347" s="183"/>
      <c r="F347" s="184"/>
    </row>
    <row r="348" customFormat="false" ht="12.75" hidden="false" customHeight="false" outlineLevel="0" collapsed="false">
      <c r="B348" s="183"/>
      <c r="F348" s="184"/>
    </row>
    <row r="349" customFormat="false" ht="12.75" hidden="false" customHeight="false" outlineLevel="0" collapsed="false">
      <c r="B349" s="183"/>
      <c r="F349" s="184"/>
    </row>
    <row r="350" customFormat="false" ht="12.75" hidden="false" customHeight="false" outlineLevel="0" collapsed="false">
      <c r="B350" s="183"/>
      <c r="F350" s="184"/>
    </row>
    <row r="351" customFormat="false" ht="12.75" hidden="false" customHeight="false" outlineLevel="0" collapsed="false">
      <c r="B351" s="183"/>
      <c r="F351" s="184"/>
    </row>
    <row r="352" customFormat="false" ht="12.75" hidden="false" customHeight="false" outlineLevel="0" collapsed="false">
      <c r="B352" s="183"/>
      <c r="F352" s="184"/>
    </row>
    <row r="353" customFormat="false" ht="12.75" hidden="false" customHeight="false" outlineLevel="0" collapsed="false">
      <c r="B353" s="183"/>
      <c r="F353" s="184"/>
    </row>
    <row r="354" customFormat="false" ht="12.75" hidden="false" customHeight="false" outlineLevel="0" collapsed="false">
      <c r="B354" s="183"/>
      <c r="F354" s="184"/>
    </row>
    <row r="355" customFormat="false" ht="12.75" hidden="false" customHeight="false" outlineLevel="0" collapsed="false">
      <c r="B355" s="183"/>
      <c r="F355" s="184"/>
    </row>
    <row r="356" customFormat="false" ht="12.75" hidden="false" customHeight="false" outlineLevel="0" collapsed="false">
      <c r="B356" s="183"/>
      <c r="F356" s="184"/>
    </row>
    <row r="357" customFormat="false" ht="12.75" hidden="false" customHeight="false" outlineLevel="0" collapsed="false">
      <c r="B357" s="183"/>
      <c r="F357" s="184"/>
    </row>
    <row r="358" customFormat="false" ht="12.75" hidden="false" customHeight="false" outlineLevel="0" collapsed="false">
      <c r="B358" s="183"/>
      <c r="F358" s="184"/>
    </row>
    <row r="359" customFormat="false" ht="12.75" hidden="false" customHeight="false" outlineLevel="0" collapsed="false">
      <c r="B359" s="183"/>
      <c r="F359" s="184"/>
    </row>
    <row r="360" customFormat="false" ht="12.75" hidden="false" customHeight="false" outlineLevel="0" collapsed="false">
      <c r="B360" s="183"/>
      <c r="F360" s="184"/>
    </row>
    <row r="361" customFormat="false" ht="12.75" hidden="false" customHeight="false" outlineLevel="0" collapsed="false">
      <c r="B361" s="183"/>
      <c r="F361" s="184"/>
    </row>
    <row r="362" customFormat="false" ht="12.75" hidden="false" customHeight="false" outlineLevel="0" collapsed="false">
      <c r="B362" s="183"/>
      <c r="F362" s="184"/>
    </row>
    <row r="363" customFormat="false" ht="12.75" hidden="false" customHeight="false" outlineLevel="0" collapsed="false">
      <c r="B363" s="183"/>
      <c r="F363" s="184"/>
    </row>
    <row r="364" customFormat="false" ht="12.75" hidden="false" customHeight="false" outlineLevel="0" collapsed="false">
      <c r="B364" s="183"/>
      <c r="F364" s="184"/>
    </row>
    <row r="365" customFormat="false" ht="12.75" hidden="false" customHeight="false" outlineLevel="0" collapsed="false">
      <c r="B365" s="183"/>
      <c r="F365" s="184"/>
    </row>
    <row r="366" customFormat="false" ht="12.75" hidden="false" customHeight="false" outlineLevel="0" collapsed="false">
      <c r="B366" s="183"/>
      <c r="F366" s="184"/>
    </row>
    <row r="367" customFormat="false" ht="12.75" hidden="false" customHeight="false" outlineLevel="0" collapsed="false">
      <c r="B367" s="183"/>
      <c r="F367" s="184"/>
    </row>
    <row r="368" customFormat="false" ht="12.75" hidden="false" customHeight="false" outlineLevel="0" collapsed="false">
      <c r="B368" s="183"/>
      <c r="F368" s="184"/>
    </row>
    <row r="369" customFormat="false" ht="12.75" hidden="false" customHeight="false" outlineLevel="0" collapsed="false">
      <c r="B369" s="183"/>
      <c r="F369" s="184"/>
    </row>
    <row r="370" customFormat="false" ht="12.75" hidden="false" customHeight="false" outlineLevel="0" collapsed="false">
      <c r="B370" s="183"/>
      <c r="F370" s="184"/>
    </row>
    <row r="371" customFormat="false" ht="12.75" hidden="false" customHeight="false" outlineLevel="0" collapsed="false">
      <c r="B371" s="183"/>
      <c r="F371" s="184"/>
    </row>
    <row r="372" customFormat="false" ht="12.75" hidden="false" customHeight="false" outlineLevel="0" collapsed="false">
      <c r="B372" s="183"/>
      <c r="F372" s="184"/>
    </row>
    <row r="373" customFormat="false" ht="12.75" hidden="false" customHeight="false" outlineLevel="0" collapsed="false">
      <c r="B373" s="183"/>
      <c r="F373" s="184"/>
    </row>
    <row r="374" customFormat="false" ht="12.75" hidden="false" customHeight="false" outlineLevel="0" collapsed="false">
      <c r="B374" s="183"/>
      <c r="F374" s="184"/>
    </row>
    <row r="375" customFormat="false" ht="12.75" hidden="false" customHeight="false" outlineLevel="0" collapsed="false">
      <c r="B375" s="183"/>
      <c r="F375" s="184"/>
    </row>
    <row r="376" customFormat="false" ht="12.75" hidden="false" customHeight="false" outlineLevel="0" collapsed="false">
      <c r="B376" s="183"/>
      <c r="F376" s="184"/>
    </row>
    <row r="377" customFormat="false" ht="12.75" hidden="false" customHeight="false" outlineLevel="0" collapsed="false">
      <c r="B377" s="183"/>
      <c r="F377" s="184"/>
    </row>
    <row r="378" customFormat="false" ht="12.75" hidden="false" customHeight="false" outlineLevel="0" collapsed="false">
      <c r="B378" s="183"/>
      <c r="F378" s="184"/>
    </row>
    <row r="379" customFormat="false" ht="12.75" hidden="false" customHeight="false" outlineLevel="0" collapsed="false">
      <c r="B379" s="183"/>
      <c r="F379" s="184"/>
    </row>
    <row r="380" customFormat="false" ht="12.75" hidden="false" customHeight="false" outlineLevel="0" collapsed="false">
      <c r="B380" s="183"/>
      <c r="F380" s="184"/>
    </row>
    <row r="381" customFormat="false" ht="12.75" hidden="false" customHeight="false" outlineLevel="0" collapsed="false">
      <c r="B381" s="183"/>
      <c r="F381" s="184"/>
    </row>
    <row r="382" customFormat="false" ht="12.75" hidden="false" customHeight="false" outlineLevel="0" collapsed="false">
      <c r="B382" s="183"/>
      <c r="F382" s="184"/>
    </row>
    <row r="383" customFormat="false" ht="12.75" hidden="false" customHeight="false" outlineLevel="0" collapsed="false">
      <c r="B383" s="183"/>
      <c r="F383" s="184"/>
    </row>
    <row r="384" customFormat="false" ht="12.75" hidden="false" customHeight="false" outlineLevel="0" collapsed="false">
      <c r="B384" s="183"/>
      <c r="F384" s="184"/>
    </row>
    <row r="385" customFormat="false" ht="12.75" hidden="false" customHeight="false" outlineLevel="0" collapsed="false">
      <c r="B385" s="183"/>
      <c r="F385" s="184"/>
    </row>
    <row r="386" customFormat="false" ht="12.75" hidden="false" customHeight="false" outlineLevel="0" collapsed="false">
      <c r="B386" s="183"/>
      <c r="F386" s="184"/>
    </row>
    <row r="387" customFormat="false" ht="12.75" hidden="false" customHeight="false" outlineLevel="0" collapsed="false">
      <c r="B387" s="183"/>
      <c r="F387" s="184"/>
    </row>
    <row r="388" customFormat="false" ht="12.75" hidden="false" customHeight="false" outlineLevel="0" collapsed="false">
      <c r="B388" s="183"/>
      <c r="F388" s="184"/>
    </row>
    <row r="389" customFormat="false" ht="12.75" hidden="false" customHeight="false" outlineLevel="0" collapsed="false">
      <c r="B389" s="183"/>
      <c r="F389" s="184"/>
    </row>
    <row r="390" customFormat="false" ht="12.75" hidden="false" customHeight="false" outlineLevel="0" collapsed="false">
      <c r="B390" s="183"/>
      <c r="F390" s="184"/>
    </row>
    <row r="391" customFormat="false" ht="12.75" hidden="false" customHeight="false" outlineLevel="0" collapsed="false">
      <c r="B391" s="183"/>
      <c r="F391" s="184"/>
    </row>
    <row r="392" customFormat="false" ht="12.75" hidden="false" customHeight="false" outlineLevel="0" collapsed="false">
      <c r="B392" s="183"/>
      <c r="F392" s="184"/>
    </row>
    <row r="393" customFormat="false" ht="12.75" hidden="false" customHeight="false" outlineLevel="0" collapsed="false">
      <c r="B393" s="183"/>
      <c r="F393" s="184"/>
    </row>
    <row r="394" customFormat="false" ht="12.75" hidden="false" customHeight="false" outlineLevel="0" collapsed="false">
      <c r="B394" s="183"/>
      <c r="F394" s="184"/>
    </row>
    <row r="395" customFormat="false" ht="12.75" hidden="false" customHeight="false" outlineLevel="0" collapsed="false">
      <c r="B395" s="183"/>
      <c r="F395" s="184"/>
    </row>
    <row r="396" customFormat="false" ht="12.75" hidden="false" customHeight="false" outlineLevel="0" collapsed="false">
      <c r="B396" s="183"/>
      <c r="F396" s="184"/>
    </row>
    <row r="397" customFormat="false" ht="12.75" hidden="false" customHeight="false" outlineLevel="0" collapsed="false">
      <c r="B397" s="183"/>
      <c r="F397" s="184"/>
    </row>
    <row r="398" customFormat="false" ht="12.75" hidden="false" customHeight="false" outlineLevel="0" collapsed="false">
      <c r="B398" s="183"/>
      <c r="F398" s="184"/>
    </row>
    <row r="399" customFormat="false" ht="12.75" hidden="false" customHeight="false" outlineLevel="0" collapsed="false">
      <c r="B399" s="183"/>
      <c r="F399" s="184"/>
    </row>
    <row r="400" customFormat="false" ht="12.75" hidden="false" customHeight="false" outlineLevel="0" collapsed="false">
      <c r="B400" s="183"/>
      <c r="F400" s="184"/>
    </row>
    <row r="401" customFormat="false" ht="12.75" hidden="false" customHeight="false" outlineLevel="0" collapsed="false">
      <c r="B401" s="183"/>
      <c r="F401" s="184"/>
    </row>
    <row r="402" customFormat="false" ht="12.75" hidden="false" customHeight="false" outlineLevel="0" collapsed="false">
      <c r="B402" s="183"/>
      <c r="F402" s="184"/>
    </row>
    <row r="403" customFormat="false" ht="12.75" hidden="false" customHeight="false" outlineLevel="0" collapsed="false">
      <c r="B403" s="183"/>
      <c r="F403" s="184"/>
    </row>
    <row r="404" customFormat="false" ht="12.75" hidden="false" customHeight="false" outlineLevel="0" collapsed="false">
      <c r="B404" s="183"/>
      <c r="F404" s="184"/>
    </row>
    <row r="405" customFormat="false" ht="12.75" hidden="false" customHeight="false" outlineLevel="0" collapsed="false">
      <c r="B405" s="183"/>
      <c r="F405" s="184"/>
    </row>
    <row r="406" customFormat="false" ht="12.75" hidden="false" customHeight="false" outlineLevel="0" collapsed="false">
      <c r="B406" s="183"/>
      <c r="F406" s="184"/>
    </row>
    <row r="407" customFormat="false" ht="12.75" hidden="false" customHeight="false" outlineLevel="0" collapsed="false">
      <c r="B407" s="183"/>
      <c r="F407" s="184"/>
    </row>
    <row r="408" customFormat="false" ht="12.75" hidden="false" customHeight="false" outlineLevel="0" collapsed="false">
      <c r="B408" s="183"/>
      <c r="F408" s="184"/>
    </row>
    <row r="409" customFormat="false" ht="12.75" hidden="false" customHeight="false" outlineLevel="0" collapsed="false">
      <c r="B409" s="183"/>
      <c r="F409" s="184"/>
    </row>
    <row r="410" customFormat="false" ht="12.75" hidden="false" customHeight="false" outlineLevel="0" collapsed="false">
      <c r="B410" s="183"/>
      <c r="F410" s="184"/>
    </row>
    <row r="411" customFormat="false" ht="12.75" hidden="false" customHeight="false" outlineLevel="0" collapsed="false">
      <c r="B411" s="183"/>
      <c r="F411" s="184"/>
    </row>
    <row r="412" customFormat="false" ht="12.75" hidden="false" customHeight="false" outlineLevel="0" collapsed="false">
      <c r="B412" s="183"/>
      <c r="F412" s="184"/>
    </row>
    <row r="413" customFormat="false" ht="12.75" hidden="false" customHeight="false" outlineLevel="0" collapsed="false">
      <c r="B413" s="183"/>
      <c r="F413" s="184"/>
    </row>
    <row r="414" customFormat="false" ht="12.75" hidden="false" customHeight="false" outlineLevel="0" collapsed="false">
      <c r="B414" s="183"/>
      <c r="F414" s="184"/>
    </row>
    <row r="415" customFormat="false" ht="12.75" hidden="false" customHeight="false" outlineLevel="0" collapsed="false">
      <c r="B415" s="183"/>
      <c r="F415" s="184"/>
    </row>
    <row r="416" customFormat="false" ht="12.75" hidden="false" customHeight="false" outlineLevel="0" collapsed="false">
      <c r="B416" s="183"/>
      <c r="F416" s="184"/>
    </row>
    <row r="417" customFormat="false" ht="12.75" hidden="false" customHeight="false" outlineLevel="0" collapsed="false">
      <c r="B417" s="183"/>
      <c r="F417" s="184"/>
    </row>
    <row r="418" customFormat="false" ht="12.75" hidden="false" customHeight="false" outlineLevel="0" collapsed="false">
      <c r="B418" s="183"/>
      <c r="F418" s="184"/>
    </row>
    <row r="419" customFormat="false" ht="12.75" hidden="false" customHeight="false" outlineLevel="0" collapsed="false">
      <c r="B419" s="183"/>
      <c r="F419" s="184"/>
    </row>
    <row r="420" customFormat="false" ht="12.75" hidden="false" customHeight="false" outlineLevel="0" collapsed="false">
      <c r="B420" s="183"/>
      <c r="F420" s="184"/>
    </row>
    <row r="421" customFormat="false" ht="12.75" hidden="false" customHeight="false" outlineLevel="0" collapsed="false">
      <c r="B421" s="183"/>
      <c r="F421" s="184"/>
    </row>
    <row r="422" customFormat="false" ht="12.75" hidden="false" customHeight="false" outlineLevel="0" collapsed="false">
      <c r="B422" s="183"/>
      <c r="F422" s="184"/>
    </row>
    <row r="423" customFormat="false" ht="12.75" hidden="false" customHeight="false" outlineLevel="0" collapsed="false">
      <c r="B423" s="183"/>
      <c r="F423" s="184"/>
    </row>
    <row r="424" customFormat="false" ht="12.75" hidden="false" customHeight="false" outlineLevel="0" collapsed="false">
      <c r="B424" s="183"/>
      <c r="F424" s="184"/>
    </row>
    <row r="425" customFormat="false" ht="12.75" hidden="false" customHeight="false" outlineLevel="0" collapsed="false">
      <c r="B425" s="183"/>
      <c r="F425" s="184"/>
    </row>
    <row r="426" customFormat="false" ht="12.75" hidden="false" customHeight="false" outlineLevel="0" collapsed="false">
      <c r="B426" s="183"/>
      <c r="F426" s="184"/>
    </row>
    <row r="427" customFormat="false" ht="12.75" hidden="false" customHeight="false" outlineLevel="0" collapsed="false">
      <c r="B427" s="183"/>
      <c r="F427" s="184"/>
    </row>
    <row r="428" customFormat="false" ht="12.75" hidden="false" customHeight="false" outlineLevel="0" collapsed="false">
      <c r="B428" s="183"/>
      <c r="F428" s="184"/>
    </row>
    <row r="429" customFormat="false" ht="12.75" hidden="false" customHeight="false" outlineLevel="0" collapsed="false">
      <c r="B429" s="183"/>
      <c r="F429" s="184"/>
    </row>
    <row r="430" customFormat="false" ht="12.75" hidden="false" customHeight="false" outlineLevel="0" collapsed="false">
      <c r="B430" s="183"/>
      <c r="F430" s="184"/>
    </row>
    <row r="431" customFormat="false" ht="12.75" hidden="false" customHeight="false" outlineLevel="0" collapsed="false">
      <c r="B431" s="183"/>
      <c r="F431" s="184"/>
    </row>
    <row r="432" customFormat="false" ht="12.75" hidden="false" customHeight="false" outlineLevel="0" collapsed="false">
      <c r="B432" s="183"/>
      <c r="F432" s="184"/>
    </row>
    <row r="433" customFormat="false" ht="12.75" hidden="false" customHeight="false" outlineLevel="0" collapsed="false">
      <c r="B433" s="183"/>
      <c r="F433" s="184"/>
    </row>
    <row r="434" customFormat="false" ht="12.75" hidden="false" customHeight="false" outlineLevel="0" collapsed="false">
      <c r="B434" s="183"/>
      <c r="F434" s="184"/>
    </row>
    <row r="435" customFormat="false" ht="12.75" hidden="false" customHeight="false" outlineLevel="0" collapsed="false">
      <c r="B435" s="183"/>
      <c r="F435" s="184"/>
    </row>
    <row r="436" customFormat="false" ht="12.75" hidden="false" customHeight="false" outlineLevel="0" collapsed="false">
      <c r="B436" s="183"/>
      <c r="F436" s="184"/>
    </row>
    <row r="437" customFormat="false" ht="12.75" hidden="false" customHeight="false" outlineLevel="0" collapsed="false">
      <c r="B437" s="183"/>
      <c r="F437" s="184"/>
    </row>
    <row r="438" customFormat="false" ht="12.75" hidden="false" customHeight="false" outlineLevel="0" collapsed="false">
      <c r="B438" s="183"/>
      <c r="F438" s="184"/>
    </row>
    <row r="439" customFormat="false" ht="12.75" hidden="false" customHeight="false" outlineLevel="0" collapsed="false">
      <c r="B439" s="183"/>
      <c r="F439" s="184"/>
    </row>
    <row r="440" customFormat="false" ht="12.75" hidden="false" customHeight="false" outlineLevel="0" collapsed="false">
      <c r="B440" s="183"/>
      <c r="F440" s="184"/>
    </row>
    <row r="441" customFormat="false" ht="12.75" hidden="false" customHeight="false" outlineLevel="0" collapsed="false">
      <c r="B441" s="183"/>
      <c r="F441" s="184"/>
    </row>
    <row r="442" customFormat="false" ht="12.75" hidden="false" customHeight="false" outlineLevel="0" collapsed="false">
      <c r="B442" s="183"/>
      <c r="F442" s="184"/>
    </row>
    <row r="443" customFormat="false" ht="12.75" hidden="false" customHeight="false" outlineLevel="0" collapsed="false">
      <c r="B443" s="183"/>
      <c r="F443" s="184"/>
    </row>
    <row r="444" customFormat="false" ht="12.75" hidden="false" customHeight="false" outlineLevel="0" collapsed="false">
      <c r="B444" s="183"/>
      <c r="F444" s="184"/>
    </row>
    <row r="445" customFormat="false" ht="12.75" hidden="false" customHeight="false" outlineLevel="0" collapsed="false">
      <c r="B445" s="183"/>
      <c r="F445" s="184"/>
    </row>
    <row r="446" customFormat="false" ht="12.75" hidden="false" customHeight="false" outlineLevel="0" collapsed="false">
      <c r="B446" s="183"/>
      <c r="F446" s="184"/>
    </row>
    <row r="447" customFormat="false" ht="12.75" hidden="false" customHeight="false" outlineLevel="0" collapsed="false">
      <c r="B447" s="183"/>
      <c r="F447" s="184"/>
    </row>
    <row r="448" customFormat="false" ht="12.75" hidden="false" customHeight="false" outlineLevel="0" collapsed="false">
      <c r="B448" s="183"/>
      <c r="F448" s="184"/>
    </row>
    <row r="449" customFormat="false" ht="12.75" hidden="false" customHeight="false" outlineLevel="0" collapsed="false">
      <c r="B449" s="183"/>
      <c r="F449" s="184"/>
    </row>
    <row r="450" customFormat="false" ht="12.75" hidden="false" customHeight="false" outlineLevel="0" collapsed="false">
      <c r="B450" s="183"/>
      <c r="F450" s="184"/>
    </row>
    <row r="451" customFormat="false" ht="12.75" hidden="false" customHeight="false" outlineLevel="0" collapsed="false">
      <c r="B451" s="183"/>
      <c r="F451" s="184"/>
    </row>
    <row r="452" customFormat="false" ht="12.75" hidden="false" customHeight="false" outlineLevel="0" collapsed="false">
      <c r="B452" s="183"/>
      <c r="F452" s="184"/>
    </row>
    <row r="453" customFormat="false" ht="12.75" hidden="false" customHeight="false" outlineLevel="0" collapsed="false">
      <c r="B453" s="183"/>
      <c r="F453" s="184"/>
    </row>
    <row r="454" customFormat="false" ht="12.75" hidden="false" customHeight="false" outlineLevel="0" collapsed="false">
      <c r="B454" s="183"/>
      <c r="F454" s="184"/>
    </row>
    <row r="455" customFormat="false" ht="12.75" hidden="false" customHeight="false" outlineLevel="0" collapsed="false">
      <c r="B455" s="183"/>
      <c r="F455" s="184"/>
    </row>
    <row r="456" customFormat="false" ht="12.75" hidden="false" customHeight="false" outlineLevel="0" collapsed="false">
      <c r="B456" s="183"/>
      <c r="F456" s="184"/>
    </row>
    <row r="457" customFormat="false" ht="12.75" hidden="false" customHeight="false" outlineLevel="0" collapsed="false">
      <c r="B457" s="183"/>
      <c r="F457" s="184"/>
    </row>
    <row r="458" customFormat="false" ht="12.75" hidden="false" customHeight="false" outlineLevel="0" collapsed="false">
      <c r="B458" s="183"/>
      <c r="F458" s="184"/>
    </row>
    <row r="459" customFormat="false" ht="12.75" hidden="false" customHeight="false" outlineLevel="0" collapsed="false">
      <c r="B459" s="183"/>
      <c r="F459" s="184"/>
    </row>
    <row r="460" customFormat="false" ht="12.75" hidden="false" customHeight="false" outlineLevel="0" collapsed="false">
      <c r="B460" s="183"/>
      <c r="F460" s="184"/>
    </row>
    <row r="461" customFormat="false" ht="12.75" hidden="false" customHeight="false" outlineLevel="0" collapsed="false">
      <c r="B461" s="183"/>
      <c r="F461" s="184"/>
    </row>
    <row r="462" customFormat="false" ht="12.75" hidden="false" customHeight="false" outlineLevel="0" collapsed="false">
      <c r="B462" s="183"/>
      <c r="F462" s="184"/>
    </row>
    <row r="463" customFormat="false" ht="12.75" hidden="false" customHeight="false" outlineLevel="0" collapsed="false">
      <c r="B463" s="183"/>
      <c r="F463" s="184"/>
    </row>
    <row r="464" customFormat="false" ht="12.75" hidden="false" customHeight="false" outlineLevel="0" collapsed="false">
      <c r="B464" s="183"/>
      <c r="F464" s="184"/>
    </row>
    <row r="465" customFormat="false" ht="12.75" hidden="false" customHeight="false" outlineLevel="0" collapsed="false">
      <c r="B465" s="183"/>
      <c r="F465" s="184"/>
    </row>
    <row r="466" customFormat="false" ht="12.75" hidden="false" customHeight="false" outlineLevel="0" collapsed="false">
      <c r="B466" s="183"/>
      <c r="F466" s="184"/>
    </row>
    <row r="467" customFormat="false" ht="12.75" hidden="false" customHeight="false" outlineLevel="0" collapsed="false">
      <c r="B467" s="183"/>
      <c r="F467" s="184"/>
    </row>
    <row r="468" customFormat="false" ht="12.75" hidden="false" customHeight="false" outlineLevel="0" collapsed="false">
      <c r="B468" s="183"/>
      <c r="F468" s="184"/>
    </row>
    <row r="469" customFormat="false" ht="12.75" hidden="false" customHeight="false" outlineLevel="0" collapsed="false">
      <c r="B469" s="183"/>
      <c r="F469" s="184"/>
    </row>
    <row r="470" customFormat="false" ht="12.75" hidden="false" customHeight="false" outlineLevel="0" collapsed="false">
      <c r="B470" s="183"/>
      <c r="F470" s="184"/>
    </row>
    <row r="471" customFormat="false" ht="12.75" hidden="false" customHeight="false" outlineLevel="0" collapsed="false">
      <c r="B471" s="183"/>
      <c r="F471" s="184"/>
    </row>
    <row r="472" customFormat="false" ht="12.75" hidden="false" customHeight="false" outlineLevel="0" collapsed="false">
      <c r="B472" s="183"/>
      <c r="F472" s="184"/>
    </row>
    <row r="473" customFormat="false" ht="12.75" hidden="false" customHeight="false" outlineLevel="0" collapsed="false">
      <c r="B473" s="183"/>
      <c r="F473" s="184"/>
    </row>
    <row r="474" customFormat="false" ht="12.75" hidden="false" customHeight="false" outlineLevel="0" collapsed="false">
      <c r="B474" s="183"/>
      <c r="F474" s="184"/>
    </row>
    <row r="475" customFormat="false" ht="12.75" hidden="false" customHeight="false" outlineLevel="0" collapsed="false">
      <c r="B475" s="183"/>
      <c r="F475" s="184"/>
    </row>
    <row r="476" customFormat="false" ht="12.75" hidden="false" customHeight="false" outlineLevel="0" collapsed="false">
      <c r="B476" s="183"/>
      <c r="F476" s="184"/>
    </row>
    <row r="477" customFormat="false" ht="12.75" hidden="false" customHeight="false" outlineLevel="0" collapsed="false">
      <c r="B477" s="183"/>
      <c r="F477" s="184"/>
    </row>
    <row r="478" customFormat="false" ht="12.75" hidden="false" customHeight="false" outlineLevel="0" collapsed="false">
      <c r="B478" s="183"/>
      <c r="F478" s="184"/>
    </row>
    <row r="479" customFormat="false" ht="12.75" hidden="false" customHeight="false" outlineLevel="0" collapsed="false">
      <c r="B479" s="183"/>
      <c r="F479" s="184"/>
    </row>
    <row r="480" customFormat="false" ht="12.75" hidden="false" customHeight="false" outlineLevel="0" collapsed="false">
      <c r="B480" s="183"/>
      <c r="F480" s="184"/>
    </row>
    <row r="481" customFormat="false" ht="12.75" hidden="false" customHeight="false" outlineLevel="0" collapsed="false">
      <c r="B481" s="183"/>
      <c r="F481" s="184"/>
    </row>
    <row r="482" customFormat="false" ht="12.75" hidden="false" customHeight="false" outlineLevel="0" collapsed="false">
      <c r="B482" s="183"/>
      <c r="F482" s="184"/>
    </row>
    <row r="483" customFormat="false" ht="12.75" hidden="false" customHeight="false" outlineLevel="0" collapsed="false">
      <c r="B483" s="183"/>
      <c r="F483" s="184"/>
    </row>
    <row r="484" customFormat="false" ht="12.75" hidden="false" customHeight="false" outlineLevel="0" collapsed="false">
      <c r="B484" s="183"/>
      <c r="F484" s="184"/>
    </row>
    <row r="485" customFormat="false" ht="12.75" hidden="false" customHeight="false" outlineLevel="0" collapsed="false">
      <c r="B485" s="183"/>
      <c r="F485" s="184"/>
    </row>
    <row r="486" customFormat="false" ht="12.75" hidden="false" customHeight="false" outlineLevel="0" collapsed="false">
      <c r="B486" s="183"/>
      <c r="F486" s="184"/>
    </row>
    <row r="487" customFormat="false" ht="12.75" hidden="false" customHeight="false" outlineLevel="0" collapsed="false">
      <c r="B487" s="183"/>
      <c r="F487" s="184"/>
    </row>
    <row r="488" customFormat="false" ht="12.75" hidden="false" customHeight="false" outlineLevel="0" collapsed="false">
      <c r="B488" s="183"/>
      <c r="F488" s="184"/>
    </row>
    <row r="489" customFormat="false" ht="12.75" hidden="false" customHeight="false" outlineLevel="0" collapsed="false">
      <c r="B489" s="183"/>
      <c r="F489" s="184"/>
    </row>
    <row r="490" customFormat="false" ht="12.75" hidden="false" customHeight="false" outlineLevel="0" collapsed="false">
      <c r="B490" s="183"/>
      <c r="F490" s="184"/>
    </row>
    <row r="491" customFormat="false" ht="12.75" hidden="false" customHeight="false" outlineLevel="0" collapsed="false">
      <c r="B491" s="183"/>
      <c r="F491" s="184"/>
    </row>
    <row r="492" customFormat="false" ht="12.75" hidden="false" customHeight="false" outlineLevel="0" collapsed="false">
      <c r="B492" s="183"/>
      <c r="F492" s="184"/>
    </row>
    <row r="493" customFormat="false" ht="12.75" hidden="false" customHeight="false" outlineLevel="0" collapsed="false">
      <c r="B493" s="183"/>
      <c r="F493" s="184"/>
    </row>
    <row r="494" customFormat="false" ht="12.75" hidden="false" customHeight="false" outlineLevel="0" collapsed="false">
      <c r="B494" s="183"/>
      <c r="F494" s="184"/>
    </row>
    <row r="495" customFormat="false" ht="12.75" hidden="false" customHeight="false" outlineLevel="0" collapsed="false">
      <c r="B495" s="183"/>
      <c r="F495" s="184"/>
    </row>
    <row r="496" customFormat="false" ht="12.75" hidden="false" customHeight="false" outlineLevel="0" collapsed="false">
      <c r="B496" s="183"/>
      <c r="F496" s="184"/>
    </row>
    <row r="497" customFormat="false" ht="12.75" hidden="false" customHeight="false" outlineLevel="0" collapsed="false">
      <c r="B497" s="183"/>
      <c r="F497" s="184"/>
    </row>
    <row r="498" customFormat="false" ht="12.75" hidden="false" customHeight="false" outlineLevel="0" collapsed="false">
      <c r="B498" s="183"/>
      <c r="F498" s="184"/>
    </row>
    <row r="499" customFormat="false" ht="12.75" hidden="false" customHeight="false" outlineLevel="0" collapsed="false">
      <c r="B499" s="183"/>
      <c r="F499" s="184"/>
    </row>
    <row r="500" customFormat="false" ht="12.75" hidden="false" customHeight="false" outlineLevel="0" collapsed="false">
      <c r="B500" s="183"/>
      <c r="F500" s="184"/>
    </row>
    <row r="501" customFormat="false" ht="12.75" hidden="false" customHeight="false" outlineLevel="0" collapsed="false">
      <c r="B501" s="183"/>
      <c r="F501" s="184"/>
    </row>
    <row r="502" customFormat="false" ht="12.75" hidden="false" customHeight="false" outlineLevel="0" collapsed="false">
      <c r="B502" s="183"/>
      <c r="F502" s="184"/>
    </row>
    <row r="503" customFormat="false" ht="12.75" hidden="false" customHeight="false" outlineLevel="0" collapsed="false">
      <c r="B503" s="183"/>
      <c r="F503" s="184"/>
    </row>
    <row r="504" customFormat="false" ht="12.75" hidden="false" customHeight="false" outlineLevel="0" collapsed="false">
      <c r="B504" s="183"/>
      <c r="F504" s="184"/>
    </row>
    <row r="505" customFormat="false" ht="12.75" hidden="false" customHeight="false" outlineLevel="0" collapsed="false">
      <c r="B505" s="183"/>
      <c r="F505" s="184"/>
    </row>
    <row r="506" customFormat="false" ht="12.75" hidden="false" customHeight="false" outlineLevel="0" collapsed="false">
      <c r="B506" s="183"/>
      <c r="F506" s="184"/>
    </row>
    <row r="507" customFormat="false" ht="12.75" hidden="false" customHeight="false" outlineLevel="0" collapsed="false">
      <c r="B507" s="183"/>
      <c r="F507" s="184"/>
    </row>
    <row r="508" customFormat="false" ht="12.75" hidden="false" customHeight="false" outlineLevel="0" collapsed="false">
      <c r="B508" s="183"/>
      <c r="F508" s="184"/>
    </row>
    <row r="509" customFormat="false" ht="12.75" hidden="false" customHeight="false" outlineLevel="0" collapsed="false">
      <c r="B509" s="183"/>
      <c r="F509" s="184"/>
    </row>
    <row r="510" customFormat="false" ht="12.75" hidden="false" customHeight="false" outlineLevel="0" collapsed="false">
      <c r="B510" s="183"/>
      <c r="F510" s="184"/>
    </row>
    <row r="511" customFormat="false" ht="12.75" hidden="false" customHeight="false" outlineLevel="0" collapsed="false">
      <c r="B511" s="183"/>
      <c r="F511" s="184"/>
    </row>
    <row r="512" customFormat="false" ht="12.75" hidden="false" customHeight="false" outlineLevel="0" collapsed="false">
      <c r="B512" s="183"/>
      <c r="F512" s="184"/>
    </row>
    <row r="513" customFormat="false" ht="12.75" hidden="false" customHeight="false" outlineLevel="0" collapsed="false">
      <c r="B513" s="183"/>
      <c r="F513" s="184"/>
    </row>
    <row r="514" customFormat="false" ht="12.75" hidden="false" customHeight="false" outlineLevel="0" collapsed="false">
      <c r="B514" s="183"/>
      <c r="F514" s="184"/>
    </row>
    <row r="515" customFormat="false" ht="12.75" hidden="false" customHeight="false" outlineLevel="0" collapsed="false">
      <c r="B515" s="183"/>
      <c r="F515" s="184"/>
    </row>
    <row r="516" customFormat="false" ht="12.75" hidden="false" customHeight="false" outlineLevel="0" collapsed="false">
      <c r="B516" s="183"/>
      <c r="F516" s="184"/>
    </row>
    <row r="517" customFormat="false" ht="12.75" hidden="false" customHeight="false" outlineLevel="0" collapsed="false">
      <c r="B517" s="183"/>
      <c r="F517" s="184"/>
    </row>
    <row r="518" customFormat="false" ht="12.75" hidden="false" customHeight="false" outlineLevel="0" collapsed="false">
      <c r="B518" s="183"/>
      <c r="F518" s="184"/>
    </row>
    <row r="519" customFormat="false" ht="12.75" hidden="false" customHeight="false" outlineLevel="0" collapsed="false">
      <c r="B519" s="183"/>
      <c r="F519" s="184"/>
    </row>
    <row r="520" customFormat="false" ht="12.75" hidden="false" customHeight="false" outlineLevel="0" collapsed="false">
      <c r="B520" s="183"/>
      <c r="F520" s="184"/>
    </row>
    <row r="521" customFormat="false" ht="12.75" hidden="false" customHeight="false" outlineLevel="0" collapsed="false">
      <c r="B521" s="183"/>
      <c r="F521" s="184"/>
    </row>
    <row r="522" customFormat="false" ht="12.75" hidden="false" customHeight="false" outlineLevel="0" collapsed="false">
      <c r="B522" s="183"/>
      <c r="F522" s="184"/>
    </row>
    <row r="523" customFormat="false" ht="12.75" hidden="false" customHeight="false" outlineLevel="0" collapsed="false">
      <c r="B523" s="183"/>
      <c r="F523" s="184"/>
    </row>
    <row r="524" customFormat="false" ht="12.75" hidden="false" customHeight="false" outlineLevel="0" collapsed="false">
      <c r="B524" s="183"/>
      <c r="F524" s="184"/>
    </row>
    <row r="525" customFormat="false" ht="12.75" hidden="false" customHeight="false" outlineLevel="0" collapsed="false">
      <c r="B525" s="183"/>
      <c r="F525" s="184"/>
    </row>
    <row r="526" customFormat="false" ht="12.75" hidden="false" customHeight="false" outlineLevel="0" collapsed="false">
      <c r="B526" s="183"/>
      <c r="F526" s="184"/>
    </row>
    <row r="527" customFormat="false" ht="12.75" hidden="false" customHeight="false" outlineLevel="0" collapsed="false">
      <c r="B527" s="183"/>
      <c r="F527" s="184"/>
    </row>
    <row r="528" customFormat="false" ht="12.75" hidden="false" customHeight="false" outlineLevel="0" collapsed="false">
      <c r="B528" s="183"/>
      <c r="F528" s="184"/>
    </row>
    <row r="529" customFormat="false" ht="12.75" hidden="false" customHeight="false" outlineLevel="0" collapsed="false">
      <c r="B529" s="183"/>
      <c r="F529" s="184"/>
    </row>
    <row r="530" customFormat="false" ht="12.75" hidden="false" customHeight="false" outlineLevel="0" collapsed="false">
      <c r="B530" s="183"/>
      <c r="F530" s="184"/>
    </row>
    <row r="531" customFormat="false" ht="12.75" hidden="false" customHeight="false" outlineLevel="0" collapsed="false">
      <c r="B531" s="183"/>
      <c r="F531" s="184"/>
    </row>
    <row r="532" customFormat="false" ht="12.75" hidden="false" customHeight="false" outlineLevel="0" collapsed="false">
      <c r="B532" s="183"/>
      <c r="F532" s="184"/>
    </row>
    <row r="533" customFormat="false" ht="12.75" hidden="false" customHeight="false" outlineLevel="0" collapsed="false">
      <c r="B533" s="183"/>
      <c r="F533" s="184"/>
    </row>
    <row r="534" customFormat="false" ht="12.75" hidden="false" customHeight="false" outlineLevel="0" collapsed="false">
      <c r="B534" s="183"/>
      <c r="F534" s="184"/>
    </row>
    <row r="535" customFormat="false" ht="12.75" hidden="false" customHeight="false" outlineLevel="0" collapsed="false">
      <c r="B535" s="183"/>
      <c r="F535" s="184"/>
    </row>
    <row r="536" customFormat="false" ht="12.75" hidden="false" customHeight="false" outlineLevel="0" collapsed="false">
      <c r="B536" s="183"/>
      <c r="F536" s="184"/>
    </row>
    <row r="537" customFormat="false" ht="12.75" hidden="false" customHeight="false" outlineLevel="0" collapsed="false">
      <c r="B537" s="183"/>
      <c r="F537" s="184"/>
    </row>
    <row r="538" customFormat="false" ht="12.75" hidden="false" customHeight="false" outlineLevel="0" collapsed="false">
      <c r="B538" s="183"/>
      <c r="F538" s="184"/>
    </row>
    <row r="539" customFormat="false" ht="12.75" hidden="false" customHeight="false" outlineLevel="0" collapsed="false">
      <c r="B539" s="183"/>
      <c r="F539" s="184"/>
    </row>
    <row r="540" customFormat="false" ht="12.75" hidden="false" customHeight="false" outlineLevel="0" collapsed="false">
      <c r="B540" s="183"/>
      <c r="F540" s="184"/>
    </row>
    <row r="541" customFormat="false" ht="12.75" hidden="false" customHeight="false" outlineLevel="0" collapsed="false">
      <c r="B541" s="183"/>
      <c r="F541" s="184"/>
    </row>
    <row r="542" customFormat="false" ht="12.75" hidden="false" customHeight="false" outlineLevel="0" collapsed="false">
      <c r="B542" s="183"/>
      <c r="F542" s="184"/>
    </row>
    <row r="543" customFormat="false" ht="12.75" hidden="false" customHeight="false" outlineLevel="0" collapsed="false">
      <c r="B543" s="183"/>
      <c r="F543" s="184"/>
    </row>
    <row r="544" customFormat="false" ht="12.75" hidden="false" customHeight="false" outlineLevel="0" collapsed="false">
      <c r="B544" s="183"/>
      <c r="F544" s="184"/>
    </row>
    <row r="545" customFormat="false" ht="12.75" hidden="false" customHeight="false" outlineLevel="0" collapsed="false">
      <c r="B545" s="183"/>
      <c r="F545" s="184"/>
    </row>
    <row r="546" customFormat="false" ht="12.75" hidden="false" customHeight="false" outlineLevel="0" collapsed="false">
      <c r="B546" s="183"/>
      <c r="F546" s="184"/>
    </row>
    <row r="547" customFormat="false" ht="12.75" hidden="false" customHeight="false" outlineLevel="0" collapsed="false">
      <c r="B547" s="183"/>
      <c r="F547" s="184"/>
    </row>
    <row r="548" customFormat="false" ht="12.75" hidden="false" customHeight="false" outlineLevel="0" collapsed="false">
      <c r="B548" s="183"/>
      <c r="F548" s="184"/>
    </row>
    <row r="549" customFormat="false" ht="12.75" hidden="false" customHeight="false" outlineLevel="0" collapsed="false">
      <c r="B549" s="183"/>
      <c r="F549" s="184"/>
    </row>
    <row r="550" customFormat="false" ht="12.75" hidden="false" customHeight="false" outlineLevel="0" collapsed="false">
      <c r="B550" s="183"/>
      <c r="F550" s="184"/>
    </row>
    <row r="551" customFormat="false" ht="12.75" hidden="false" customHeight="false" outlineLevel="0" collapsed="false">
      <c r="B551" s="183"/>
      <c r="F551" s="184"/>
    </row>
    <row r="552" customFormat="false" ht="12.75" hidden="false" customHeight="false" outlineLevel="0" collapsed="false">
      <c r="B552" s="183"/>
      <c r="F552" s="184"/>
    </row>
    <row r="553" customFormat="false" ht="12.75" hidden="false" customHeight="false" outlineLevel="0" collapsed="false">
      <c r="B553" s="183"/>
      <c r="F553" s="184"/>
    </row>
    <row r="554" customFormat="false" ht="12.75" hidden="false" customHeight="false" outlineLevel="0" collapsed="false">
      <c r="B554" s="183"/>
      <c r="F554" s="184"/>
    </row>
    <row r="555" customFormat="false" ht="12.75" hidden="false" customHeight="false" outlineLevel="0" collapsed="false">
      <c r="B555" s="183"/>
      <c r="F555" s="184"/>
    </row>
    <row r="556" customFormat="false" ht="12.75" hidden="false" customHeight="false" outlineLevel="0" collapsed="false">
      <c r="B556" s="183"/>
      <c r="F556" s="184"/>
    </row>
    <row r="557" customFormat="false" ht="12.75" hidden="false" customHeight="false" outlineLevel="0" collapsed="false">
      <c r="B557" s="183"/>
      <c r="F557" s="184"/>
    </row>
    <row r="558" customFormat="false" ht="12.75" hidden="false" customHeight="false" outlineLevel="0" collapsed="false">
      <c r="B558" s="183"/>
      <c r="F558" s="184"/>
    </row>
    <row r="559" customFormat="false" ht="12.75" hidden="false" customHeight="false" outlineLevel="0" collapsed="false">
      <c r="B559" s="183"/>
      <c r="F559" s="184"/>
    </row>
    <row r="560" customFormat="false" ht="12.75" hidden="false" customHeight="false" outlineLevel="0" collapsed="false">
      <c r="B560" s="183"/>
      <c r="F560" s="184"/>
    </row>
    <row r="561" customFormat="false" ht="12.75" hidden="false" customHeight="false" outlineLevel="0" collapsed="false">
      <c r="B561" s="183"/>
      <c r="F561" s="184"/>
    </row>
    <row r="562" customFormat="false" ht="12.75" hidden="false" customHeight="false" outlineLevel="0" collapsed="false">
      <c r="B562" s="183"/>
      <c r="F562" s="184"/>
    </row>
    <row r="563" customFormat="false" ht="12.75" hidden="false" customHeight="false" outlineLevel="0" collapsed="false">
      <c r="B563" s="183"/>
      <c r="F563" s="184"/>
    </row>
    <row r="564" customFormat="false" ht="12.75" hidden="false" customHeight="false" outlineLevel="0" collapsed="false">
      <c r="B564" s="183"/>
      <c r="F564" s="184"/>
    </row>
    <row r="565" customFormat="false" ht="12.75" hidden="false" customHeight="false" outlineLevel="0" collapsed="false">
      <c r="B565" s="183"/>
      <c r="F565" s="184"/>
    </row>
    <row r="566" customFormat="false" ht="12.75" hidden="false" customHeight="false" outlineLevel="0" collapsed="false">
      <c r="B566" s="183"/>
      <c r="F566" s="184"/>
    </row>
    <row r="567" customFormat="false" ht="12.75" hidden="false" customHeight="false" outlineLevel="0" collapsed="false">
      <c r="B567" s="183"/>
      <c r="F567" s="184"/>
    </row>
    <row r="568" customFormat="false" ht="12.75" hidden="false" customHeight="false" outlineLevel="0" collapsed="false">
      <c r="B568" s="183"/>
      <c r="F568" s="184"/>
    </row>
    <row r="569" customFormat="false" ht="12.75" hidden="false" customHeight="false" outlineLevel="0" collapsed="false">
      <c r="B569" s="183"/>
      <c r="F569" s="184"/>
    </row>
    <row r="570" customFormat="false" ht="12.75" hidden="false" customHeight="false" outlineLevel="0" collapsed="false">
      <c r="B570" s="183"/>
      <c r="F570" s="184"/>
    </row>
    <row r="571" customFormat="false" ht="12.75" hidden="false" customHeight="false" outlineLevel="0" collapsed="false">
      <c r="B571" s="183"/>
      <c r="F571" s="184"/>
    </row>
    <row r="572" customFormat="false" ht="12.75" hidden="false" customHeight="false" outlineLevel="0" collapsed="false">
      <c r="B572" s="183"/>
      <c r="F572" s="184"/>
    </row>
    <row r="573" customFormat="false" ht="12.75" hidden="false" customHeight="false" outlineLevel="0" collapsed="false">
      <c r="B573" s="183"/>
      <c r="F573" s="184"/>
    </row>
    <row r="574" customFormat="false" ht="12.75" hidden="false" customHeight="false" outlineLevel="0" collapsed="false">
      <c r="B574" s="183"/>
      <c r="F574" s="184"/>
    </row>
    <row r="575" customFormat="false" ht="12.75" hidden="false" customHeight="false" outlineLevel="0" collapsed="false">
      <c r="B575" s="183"/>
      <c r="F575" s="184"/>
    </row>
    <row r="576" customFormat="false" ht="12.75" hidden="false" customHeight="false" outlineLevel="0" collapsed="false">
      <c r="B576" s="183"/>
      <c r="F576" s="184"/>
    </row>
    <row r="577" customFormat="false" ht="12.75" hidden="false" customHeight="false" outlineLevel="0" collapsed="false">
      <c r="B577" s="183"/>
      <c r="F577" s="184"/>
    </row>
    <row r="578" customFormat="false" ht="12.75" hidden="false" customHeight="false" outlineLevel="0" collapsed="false">
      <c r="B578" s="183"/>
      <c r="F578" s="184"/>
    </row>
    <row r="579" customFormat="false" ht="12.75" hidden="false" customHeight="false" outlineLevel="0" collapsed="false">
      <c r="B579" s="183"/>
      <c r="F579" s="184"/>
    </row>
    <row r="580" customFormat="false" ht="12.75" hidden="false" customHeight="false" outlineLevel="0" collapsed="false">
      <c r="B580" s="183"/>
      <c r="F580" s="184"/>
    </row>
    <row r="581" customFormat="false" ht="12.75" hidden="false" customHeight="false" outlineLevel="0" collapsed="false">
      <c r="B581" s="183"/>
      <c r="F581" s="184"/>
    </row>
    <row r="582" customFormat="false" ht="12.75" hidden="false" customHeight="false" outlineLevel="0" collapsed="false">
      <c r="B582" s="183"/>
      <c r="F582" s="184"/>
    </row>
    <row r="583" customFormat="false" ht="12.75" hidden="false" customHeight="false" outlineLevel="0" collapsed="false">
      <c r="B583" s="183"/>
      <c r="F583" s="184"/>
    </row>
    <row r="584" customFormat="false" ht="12.75" hidden="false" customHeight="false" outlineLevel="0" collapsed="false">
      <c r="B584" s="183"/>
      <c r="F584" s="184"/>
    </row>
    <row r="585" customFormat="false" ht="12.75" hidden="false" customHeight="false" outlineLevel="0" collapsed="false">
      <c r="B585" s="183"/>
      <c r="F585" s="184"/>
    </row>
    <row r="586" customFormat="false" ht="12.75" hidden="false" customHeight="false" outlineLevel="0" collapsed="false">
      <c r="B586" s="183"/>
      <c r="F586" s="184"/>
    </row>
    <row r="587" customFormat="false" ht="12.75" hidden="false" customHeight="false" outlineLevel="0" collapsed="false">
      <c r="B587" s="183"/>
      <c r="F587" s="184"/>
    </row>
    <row r="588" customFormat="false" ht="12.75" hidden="false" customHeight="false" outlineLevel="0" collapsed="false">
      <c r="B588" s="183"/>
      <c r="F588" s="184"/>
    </row>
    <row r="589" customFormat="false" ht="12.75" hidden="false" customHeight="false" outlineLevel="0" collapsed="false">
      <c r="B589" s="183"/>
      <c r="F589" s="184"/>
    </row>
    <row r="590" customFormat="false" ht="12.75" hidden="false" customHeight="false" outlineLevel="0" collapsed="false">
      <c r="B590" s="183"/>
      <c r="F590" s="184"/>
    </row>
    <row r="591" customFormat="false" ht="12.75" hidden="false" customHeight="false" outlineLevel="0" collapsed="false">
      <c r="B591" s="183"/>
      <c r="F591" s="184"/>
    </row>
    <row r="592" customFormat="false" ht="12.75" hidden="false" customHeight="false" outlineLevel="0" collapsed="false">
      <c r="B592" s="183"/>
      <c r="F592" s="184"/>
    </row>
    <row r="593" customFormat="false" ht="12.75" hidden="false" customHeight="false" outlineLevel="0" collapsed="false">
      <c r="B593" s="183"/>
      <c r="F593" s="184"/>
    </row>
    <row r="594" customFormat="false" ht="12.75" hidden="false" customHeight="false" outlineLevel="0" collapsed="false">
      <c r="B594" s="183"/>
      <c r="F594" s="184"/>
    </row>
    <row r="595" customFormat="false" ht="12.75" hidden="false" customHeight="false" outlineLevel="0" collapsed="false">
      <c r="B595" s="183"/>
      <c r="F595" s="184"/>
    </row>
    <row r="596" customFormat="false" ht="12.75" hidden="false" customHeight="false" outlineLevel="0" collapsed="false">
      <c r="B596" s="183"/>
      <c r="F596" s="184"/>
    </row>
    <row r="597" customFormat="false" ht="12.75" hidden="false" customHeight="false" outlineLevel="0" collapsed="false">
      <c r="B597" s="183"/>
      <c r="F597" s="184"/>
    </row>
    <row r="598" customFormat="false" ht="12.75" hidden="false" customHeight="false" outlineLevel="0" collapsed="false">
      <c r="B598" s="183"/>
      <c r="F598" s="184"/>
    </row>
    <row r="599" customFormat="false" ht="12.75" hidden="false" customHeight="false" outlineLevel="0" collapsed="false">
      <c r="B599" s="183"/>
      <c r="F599" s="184"/>
    </row>
    <row r="600" customFormat="false" ht="12.75" hidden="false" customHeight="false" outlineLevel="0" collapsed="false">
      <c r="B600" s="183"/>
      <c r="F600" s="184"/>
    </row>
    <row r="601" customFormat="false" ht="12.75" hidden="false" customHeight="false" outlineLevel="0" collapsed="false">
      <c r="B601" s="183"/>
      <c r="F601" s="184"/>
    </row>
    <row r="602" customFormat="false" ht="12.75" hidden="false" customHeight="false" outlineLevel="0" collapsed="false">
      <c r="B602" s="183"/>
      <c r="F602" s="184"/>
    </row>
    <row r="603" customFormat="false" ht="12.75" hidden="false" customHeight="false" outlineLevel="0" collapsed="false">
      <c r="B603" s="183"/>
      <c r="F603" s="184"/>
    </row>
    <row r="604" customFormat="false" ht="12.75" hidden="false" customHeight="false" outlineLevel="0" collapsed="false">
      <c r="B604" s="183"/>
      <c r="F604" s="184"/>
    </row>
    <row r="605" customFormat="false" ht="12.75" hidden="false" customHeight="false" outlineLevel="0" collapsed="false">
      <c r="B605" s="183"/>
      <c r="F605" s="184"/>
    </row>
    <row r="606" customFormat="false" ht="12.75" hidden="false" customHeight="false" outlineLevel="0" collapsed="false">
      <c r="B606" s="183"/>
      <c r="F606" s="184"/>
    </row>
    <row r="607" customFormat="false" ht="12.75" hidden="false" customHeight="false" outlineLevel="0" collapsed="false">
      <c r="B607" s="183"/>
      <c r="F607" s="184"/>
    </row>
    <row r="608" customFormat="false" ht="12.75" hidden="false" customHeight="false" outlineLevel="0" collapsed="false">
      <c r="B608" s="183"/>
      <c r="F608" s="184"/>
    </row>
    <row r="609" customFormat="false" ht="12.75" hidden="false" customHeight="false" outlineLevel="0" collapsed="false">
      <c r="B609" s="183"/>
      <c r="F609" s="184"/>
    </row>
    <row r="610" customFormat="false" ht="12.75" hidden="false" customHeight="false" outlineLevel="0" collapsed="false">
      <c r="B610" s="183"/>
      <c r="F610" s="184"/>
    </row>
    <row r="611" customFormat="false" ht="12.75" hidden="false" customHeight="false" outlineLevel="0" collapsed="false">
      <c r="B611" s="183"/>
      <c r="F611" s="184"/>
    </row>
    <row r="612" customFormat="false" ht="12.75" hidden="false" customHeight="false" outlineLevel="0" collapsed="false">
      <c r="B612" s="183"/>
      <c r="F612" s="184"/>
    </row>
    <row r="613" customFormat="false" ht="12.75" hidden="false" customHeight="false" outlineLevel="0" collapsed="false">
      <c r="B613" s="183"/>
      <c r="F613" s="184"/>
    </row>
    <row r="614" customFormat="false" ht="12.75" hidden="false" customHeight="false" outlineLevel="0" collapsed="false">
      <c r="B614" s="183"/>
      <c r="F614" s="184"/>
    </row>
    <row r="615" customFormat="false" ht="12.75" hidden="false" customHeight="false" outlineLevel="0" collapsed="false">
      <c r="B615" s="183"/>
      <c r="F615" s="184"/>
    </row>
    <row r="616" customFormat="false" ht="12.75" hidden="false" customHeight="false" outlineLevel="0" collapsed="false">
      <c r="B616" s="183"/>
      <c r="F616" s="184"/>
    </row>
    <row r="617" customFormat="false" ht="12.75" hidden="false" customHeight="false" outlineLevel="0" collapsed="false">
      <c r="B617" s="183"/>
      <c r="F617" s="184"/>
    </row>
    <row r="618" customFormat="false" ht="12.75" hidden="false" customHeight="false" outlineLevel="0" collapsed="false">
      <c r="B618" s="183"/>
      <c r="F618" s="184"/>
    </row>
    <row r="619" customFormat="false" ht="12.75" hidden="false" customHeight="false" outlineLevel="0" collapsed="false">
      <c r="B619" s="183"/>
      <c r="F619" s="184"/>
    </row>
    <row r="620" customFormat="false" ht="12.75" hidden="false" customHeight="false" outlineLevel="0" collapsed="false">
      <c r="B620" s="183"/>
      <c r="F620" s="184"/>
    </row>
    <row r="621" customFormat="false" ht="12.75" hidden="false" customHeight="false" outlineLevel="0" collapsed="false">
      <c r="B621" s="183"/>
      <c r="F621" s="184"/>
    </row>
    <row r="622" customFormat="false" ht="12.75" hidden="false" customHeight="false" outlineLevel="0" collapsed="false">
      <c r="B622" s="183"/>
      <c r="F622" s="184"/>
    </row>
    <row r="623" customFormat="false" ht="12.75" hidden="false" customHeight="false" outlineLevel="0" collapsed="false">
      <c r="B623" s="183"/>
      <c r="F623" s="184"/>
    </row>
    <row r="624" customFormat="false" ht="12.75" hidden="false" customHeight="false" outlineLevel="0" collapsed="false">
      <c r="B624" s="183"/>
      <c r="F624" s="184"/>
    </row>
    <row r="625" customFormat="false" ht="12.75" hidden="false" customHeight="false" outlineLevel="0" collapsed="false">
      <c r="B625" s="183"/>
      <c r="F625" s="184"/>
    </row>
    <row r="626" customFormat="false" ht="12.75" hidden="false" customHeight="false" outlineLevel="0" collapsed="false">
      <c r="B626" s="183"/>
      <c r="F626" s="184"/>
    </row>
    <row r="627" customFormat="false" ht="12.75" hidden="false" customHeight="false" outlineLevel="0" collapsed="false">
      <c r="B627" s="183"/>
      <c r="F627" s="184"/>
    </row>
    <row r="628" customFormat="false" ht="12.75" hidden="false" customHeight="false" outlineLevel="0" collapsed="false">
      <c r="B628" s="183"/>
      <c r="F628" s="184"/>
    </row>
    <row r="629" customFormat="false" ht="12.75" hidden="false" customHeight="false" outlineLevel="0" collapsed="false">
      <c r="B629" s="183"/>
      <c r="F629" s="184"/>
    </row>
    <row r="630" customFormat="false" ht="12.75" hidden="false" customHeight="false" outlineLevel="0" collapsed="false">
      <c r="B630" s="183"/>
      <c r="F630" s="184"/>
    </row>
    <row r="631" customFormat="false" ht="12.75" hidden="false" customHeight="false" outlineLevel="0" collapsed="false">
      <c r="B631" s="183"/>
      <c r="F631" s="184"/>
    </row>
    <row r="632" customFormat="false" ht="12.75" hidden="false" customHeight="false" outlineLevel="0" collapsed="false">
      <c r="B632" s="183"/>
      <c r="F632" s="184"/>
    </row>
    <row r="633" customFormat="false" ht="12.75" hidden="false" customHeight="false" outlineLevel="0" collapsed="false">
      <c r="B633" s="183"/>
      <c r="F633" s="184"/>
    </row>
    <row r="634" customFormat="false" ht="12.75" hidden="false" customHeight="false" outlineLevel="0" collapsed="false">
      <c r="B634" s="183"/>
      <c r="F634" s="184"/>
    </row>
    <row r="635" customFormat="false" ht="12.75" hidden="false" customHeight="false" outlineLevel="0" collapsed="false">
      <c r="B635" s="183"/>
      <c r="F635" s="184"/>
    </row>
    <row r="636" customFormat="false" ht="12.75" hidden="false" customHeight="false" outlineLevel="0" collapsed="false">
      <c r="B636" s="183"/>
      <c r="F636" s="184"/>
    </row>
    <row r="637" customFormat="false" ht="12.75" hidden="false" customHeight="false" outlineLevel="0" collapsed="false">
      <c r="B637" s="183"/>
      <c r="F637" s="184"/>
    </row>
    <row r="638" customFormat="false" ht="12.75" hidden="false" customHeight="false" outlineLevel="0" collapsed="false">
      <c r="B638" s="183"/>
      <c r="F638" s="184"/>
    </row>
    <row r="639" customFormat="false" ht="12.75" hidden="false" customHeight="false" outlineLevel="0" collapsed="false">
      <c r="B639" s="183"/>
      <c r="F639" s="184"/>
    </row>
    <row r="640" customFormat="false" ht="12.75" hidden="false" customHeight="false" outlineLevel="0" collapsed="false">
      <c r="B640" s="183"/>
      <c r="F640" s="184"/>
    </row>
    <row r="641" customFormat="false" ht="12.75" hidden="false" customHeight="false" outlineLevel="0" collapsed="false">
      <c r="B641" s="183"/>
      <c r="F641" s="184"/>
    </row>
    <row r="642" customFormat="false" ht="12.75" hidden="false" customHeight="false" outlineLevel="0" collapsed="false">
      <c r="B642" s="183"/>
      <c r="F642" s="184"/>
    </row>
    <row r="643" customFormat="false" ht="12.75" hidden="false" customHeight="false" outlineLevel="0" collapsed="false">
      <c r="B643" s="183"/>
      <c r="F643" s="184"/>
    </row>
    <row r="644" customFormat="false" ht="12.75" hidden="false" customHeight="false" outlineLevel="0" collapsed="false">
      <c r="B644" s="183"/>
      <c r="F644" s="184"/>
    </row>
    <row r="645" customFormat="false" ht="12.75" hidden="false" customHeight="false" outlineLevel="0" collapsed="false">
      <c r="B645" s="183"/>
      <c r="F645" s="184"/>
    </row>
    <row r="646" customFormat="false" ht="12.75" hidden="false" customHeight="false" outlineLevel="0" collapsed="false">
      <c r="B646" s="183"/>
      <c r="F646" s="184"/>
    </row>
    <row r="647" customFormat="false" ht="12.75" hidden="false" customHeight="false" outlineLevel="0" collapsed="false">
      <c r="B647" s="183"/>
      <c r="F647" s="184"/>
    </row>
    <row r="648" customFormat="false" ht="12.75" hidden="false" customHeight="false" outlineLevel="0" collapsed="false">
      <c r="B648" s="183"/>
      <c r="F648" s="184"/>
    </row>
    <row r="649" customFormat="false" ht="12.75" hidden="false" customHeight="false" outlineLevel="0" collapsed="false">
      <c r="B649" s="183"/>
      <c r="F649" s="184"/>
    </row>
    <row r="650" customFormat="false" ht="12.75" hidden="false" customHeight="false" outlineLevel="0" collapsed="false">
      <c r="B650" s="183"/>
      <c r="F650" s="184"/>
    </row>
    <row r="651" customFormat="false" ht="12.75" hidden="false" customHeight="false" outlineLevel="0" collapsed="false">
      <c r="B651" s="183"/>
      <c r="F651" s="184"/>
    </row>
    <row r="652" customFormat="false" ht="12.75" hidden="false" customHeight="false" outlineLevel="0" collapsed="false">
      <c r="B652" s="183"/>
      <c r="F652" s="184"/>
    </row>
    <row r="653" customFormat="false" ht="12.75" hidden="false" customHeight="false" outlineLevel="0" collapsed="false">
      <c r="B653" s="183"/>
      <c r="F653" s="184"/>
    </row>
    <row r="654" customFormat="false" ht="12.75" hidden="false" customHeight="false" outlineLevel="0" collapsed="false">
      <c r="B654" s="183"/>
      <c r="F654" s="184"/>
    </row>
    <row r="655" customFormat="false" ht="12.75" hidden="false" customHeight="false" outlineLevel="0" collapsed="false">
      <c r="B655" s="183"/>
      <c r="F655" s="184"/>
    </row>
    <row r="656" customFormat="false" ht="12.75" hidden="false" customHeight="false" outlineLevel="0" collapsed="false">
      <c r="B656" s="183"/>
      <c r="F656" s="184"/>
    </row>
    <row r="657" customFormat="false" ht="12.75" hidden="false" customHeight="false" outlineLevel="0" collapsed="false">
      <c r="B657" s="183"/>
      <c r="F657" s="184"/>
    </row>
    <row r="658" customFormat="false" ht="12.75" hidden="false" customHeight="false" outlineLevel="0" collapsed="false">
      <c r="B658" s="183"/>
      <c r="F658" s="184"/>
    </row>
    <row r="659" customFormat="false" ht="12.75" hidden="false" customHeight="false" outlineLevel="0" collapsed="false">
      <c r="B659" s="183"/>
      <c r="F659" s="184"/>
    </row>
    <row r="660" customFormat="false" ht="12.75" hidden="false" customHeight="false" outlineLevel="0" collapsed="false">
      <c r="B660" s="183"/>
      <c r="F660" s="184"/>
    </row>
    <row r="661" customFormat="false" ht="12.75" hidden="false" customHeight="false" outlineLevel="0" collapsed="false">
      <c r="B661" s="183"/>
      <c r="F661" s="184"/>
    </row>
    <row r="662" customFormat="false" ht="12.75" hidden="false" customHeight="false" outlineLevel="0" collapsed="false">
      <c r="B662" s="183"/>
      <c r="F662" s="184"/>
    </row>
    <row r="663" customFormat="false" ht="12.75" hidden="false" customHeight="false" outlineLevel="0" collapsed="false">
      <c r="B663" s="183"/>
      <c r="F663" s="184"/>
    </row>
    <row r="664" customFormat="false" ht="12.75" hidden="false" customHeight="false" outlineLevel="0" collapsed="false">
      <c r="B664" s="183"/>
      <c r="F664" s="184"/>
    </row>
    <row r="665" customFormat="false" ht="12.75" hidden="false" customHeight="false" outlineLevel="0" collapsed="false">
      <c r="B665" s="183"/>
      <c r="F665" s="184"/>
    </row>
    <row r="666" customFormat="false" ht="12.75" hidden="false" customHeight="false" outlineLevel="0" collapsed="false">
      <c r="F666" s="184"/>
    </row>
    <row r="667" customFormat="false" ht="12.75" hidden="false" customHeight="false" outlineLevel="0" collapsed="false">
      <c r="F667" s="184"/>
    </row>
    <row r="668" customFormat="false" ht="12.75" hidden="false" customHeight="false" outlineLevel="0" collapsed="false">
      <c r="F668" s="184"/>
    </row>
    <row r="669" customFormat="false" ht="12.75" hidden="false" customHeight="false" outlineLevel="0" collapsed="false">
      <c r="F669" s="184"/>
    </row>
    <row r="670" customFormat="false" ht="12.75" hidden="false" customHeight="false" outlineLevel="0" collapsed="false">
      <c r="F670" s="184"/>
    </row>
    <row r="671" customFormat="false" ht="12.75" hidden="false" customHeight="false" outlineLevel="0" collapsed="false">
      <c r="F671" s="184"/>
    </row>
    <row r="672" customFormat="false" ht="12.75" hidden="false" customHeight="false" outlineLevel="0" collapsed="false">
      <c r="F672" s="184"/>
    </row>
    <row r="673" customFormat="false" ht="12.75" hidden="false" customHeight="false" outlineLevel="0" collapsed="false">
      <c r="F673" s="184"/>
    </row>
    <row r="674" customFormat="false" ht="12.75" hidden="false" customHeight="false" outlineLevel="0" collapsed="false">
      <c r="F674" s="184"/>
    </row>
    <row r="675" customFormat="false" ht="12.75" hidden="false" customHeight="false" outlineLevel="0" collapsed="false">
      <c r="F675" s="184"/>
    </row>
    <row r="676" customFormat="false" ht="12.75" hidden="false" customHeight="false" outlineLevel="0" collapsed="false">
      <c r="F676" s="184"/>
    </row>
    <row r="677" customFormat="false" ht="12.75" hidden="false" customHeight="false" outlineLevel="0" collapsed="false">
      <c r="F677" s="184"/>
    </row>
    <row r="678" customFormat="false" ht="12.75" hidden="false" customHeight="false" outlineLevel="0" collapsed="false">
      <c r="F678" s="184"/>
    </row>
    <row r="679" customFormat="false" ht="12.75" hidden="false" customHeight="false" outlineLevel="0" collapsed="false">
      <c r="F679" s="184"/>
    </row>
    <row r="680" customFormat="false" ht="12.75" hidden="false" customHeight="false" outlineLevel="0" collapsed="false">
      <c r="F680" s="184"/>
    </row>
    <row r="681" customFormat="false" ht="12.75" hidden="false" customHeight="false" outlineLevel="0" collapsed="false">
      <c r="F681" s="184"/>
    </row>
    <row r="682" customFormat="false" ht="12.75" hidden="false" customHeight="false" outlineLevel="0" collapsed="false">
      <c r="F682" s="184"/>
    </row>
    <row r="683" customFormat="false" ht="12.75" hidden="false" customHeight="false" outlineLevel="0" collapsed="false">
      <c r="F683" s="184"/>
    </row>
    <row r="684" customFormat="false" ht="12.75" hidden="false" customHeight="false" outlineLevel="0" collapsed="false">
      <c r="F684" s="184"/>
    </row>
    <row r="685" customFormat="false" ht="12.75" hidden="false" customHeight="false" outlineLevel="0" collapsed="false">
      <c r="F685" s="184"/>
    </row>
    <row r="686" customFormat="false" ht="12.75" hidden="false" customHeight="false" outlineLevel="0" collapsed="false">
      <c r="F686" s="184"/>
    </row>
    <row r="687" customFormat="false" ht="12.75" hidden="false" customHeight="false" outlineLevel="0" collapsed="false">
      <c r="F687" s="184"/>
    </row>
    <row r="688" customFormat="false" ht="12.75" hidden="false" customHeight="false" outlineLevel="0" collapsed="false">
      <c r="F688" s="184"/>
    </row>
    <row r="689" customFormat="false" ht="12.75" hidden="false" customHeight="false" outlineLevel="0" collapsed="false">
      <c r="F689" s="184"/>
    </row>
    <row r="690" customFormat="false" ht="12.75" hidden="false" customHeight="false" outlineLevel="0" collapsed="false">
      <c r="F690" s="184"/>
    </row>
    <row r="691" customFormat="false" ht="12.75" hidden="false" customHeight="false" outlineLevel="0" collapsed="false">
      <c r="F691" s="184"/>
    </row>
    <row r="692" customFormat="false" ht="12.75" hidden="false" customHeight="false" outlineLevel="0" collapsed="false">
      <c r="F692" s="184"/>
    </row>
    <row r="693" customFormat="false" ht="12.75" hidden="false" customHeight="false" outlineLevel="0" collapsed="false">
      <c r="F693" s="184"/>
    </row>
    <row r="694" customFormat="false" ht="12.75" hidden="false" customHeight="false" outlineLevel="0" collapsed="false">
      <c r="F694" s="184"/>
    </row>
    <row r="695" customFormat="false" ht="12.75" hidden="false" customHeight="false" outlineLevel="0" collapsed="false">
      <c r="F695" s="184"/>
    </row>
    <row r="696" customFormat="false" ht="12.75" hidden="false" customHeight="false" outlineLevel="0" collapsed="false">
      <c r="F696" s="184"/>
    </row>
    <row r="697" customFormat="false" ht="12.75" hidden="false" customHeight="false" outlineLevel="0" collapsed="false">
      <c r="F697" s="184"/>
    </row>
    <row r="698" customFormat="false" ht="12.75" hidden="false" customHeight="false" outlineLevel="0" collapsed="false">
      <c r="F698" s="184"/>
    </row>
    <row r="699" customFormat="false" ht="12.75" hidden="false" customHeight="false" outlineLevel="0" collapsed="false">
      <c r="F699" s="184"/>
    </row>
    <row r="700" customFormat="false" ht="12.75" hidden="false" customHeight="false" outlineLevel="0" collapsed="false">
      <c r="F700" s="184"/>
    </row>
    <row r="701" customFormat="false" ht="12.75" hidden="false" customHeight="false" outlineLevel="0" collapsed="false">
      <c r="F701" s="184"/>
    </row>
    <row r="702" customFormat="false" ht="12.75" hidden="false" customHeight="false" outlineLevel="0" collapsed="false">
      <c r="F702" s="184"/>
    </row>
    <row r="703" customFormat="false" ht="12.75" hidden="false" customHeight="false" outlineLevel="0" collapsed="false">
      <c r="F703" s="184"/>
    </row>
    <row r="704" customFormat="false" ht="12.75" hidden="false" customHeight="false" outlineLevel="0" collapsed="false">
      <c r="F704" s="184"/>
    </row>
    <row r="705" customFormat="false" ht="12.75" hidden="false" customHeight="false" outlineLevel="0" collapsed="false">
      <c r="F705" s="184"/>
    </row>
    <row r="706" customFormat="false" ht="12.75" hidden="false" customHeight="false" outlineLevel="0" collapsed="false">
      <c r="F706" s="184"/>
    </row>
    <row r="707" customFormat="false" ht="12.75" hidden="false" customHeight="false" outlineLevel="0" collapsed="false">
      <c r="F707" s="184"/>
    </row>
    <row r="708" customFormat="false" ht="12.75" hidden="false" customHeight="false" outlineLevel="0" collapsed="false">
      <c r="F708" s="184"/>
    </row>
    <row r="709" customFormat="false" ht="12.75" hidden="false" customHeight="false" outlineLevel="0" collapsed="false">
      <c r="F709" s="184"/>
    </row>
    <row r="710" customFormat="false" ht="12.75" hidden="false" customHeight="false" outlineLevel="0" collapsed="false">
      <c r="F710" s="184"/>
    </row>
    <row r="711" customFormat="false" ht="12.75" hidden="false" customHeight="false" outlineLevel="0" collapsed="false">
      <c r="F711" s="184"/>
    </row>
    <row r="712" customFormat="false" ht="12.75" hidden="false" customHeight="false" outlineLevel="0" collapsed="false">
      <c r="F712" s="184"/>
    </row>
    <row r="713" customFormat="false" ht="12.75" hidden="false" customHeight="false" outlineLevel="0" collapsed="false">
      <c r="F713" s="184"/>
    </row>
    <row r="714" customFormat="false" ht="12.75" hidden="false" customHeight="false" outlineLevel="0" collapsed="false">
      <c r="F714" s="184"/>
    </row>
    <row r="715" customFormat="false" ht="12.75" hidden="false" customHeight="false" outlineLevel="0" collapsed="false">
      <c r="F715" s="184"/>
    </row>
    <row r="716" customFormat="false" ht="12.75" hidden="false" customHeight="false" outlineLevel="0" collapsed="false">
      <c r="F716" s="184"/>
    </row>
    <row r="717" customFormat="false" ht="12.75" hidden="false" customHeight="false" outlineLevel="0" collapsed="false">
      <c r="F717" s="184"/>
    </row>
    <row r="718" customFormat="false" ht="12.75" hidden="false" customHeight="false" outlineLevel="0" collapsed="false">
      <c r="F718" s="184"/>
    </row>
    <row r="719" customFormat="false" ht="12.75" hidden="false" customHeight="false" outlineLevel="0" collapsed="false">
      <c r="F719" s="184"/>
    </row>
    <row r="720" customFormat="false" ht="12.75" hidden="false" customHeight="false" outlineLevel="0" collapsed="false">
      <c r="F720" s="184"/>
    </row>
    <row r="721" customFormat="false" ht="12.75" hidden="false" customHeight="false" outlineLevel="0" collapsed="false">
      <c r="F721" s="184"/>
    </row>
    <row r="722" customFormat="false" ht="12.75" hidden="false" customHeight="false" outlineLevel="0" collapsed="false">
      <c r="F722" s="184"/>
    </row>
    <row r="723" customFormat="false" ht="12.75" hidden="false" customHeight="false" outlineLevel="0" collapsed="false">
      <c r="F723" s="184"/>
    </row>
    <row r="724" customFormat="false" ht="12.75" hidden="false" customHeight="false" outlineLevel="0" collapsed="false">
      <c r="F724" s="184"/>
    </row>
    <row r="725" customFormat="false" ht="12.75" hidden="false" customHeight="false" outlineLevel="0" collapsed="false">
      <c r="F725" s="184"/>
    </row>
    <row r="726" customFormat="false" ht="12.75" hidden="false" customHeight="false" outlineLevel="0" collapsed="false">
      <c r="F726" s="184"/>
    </row>
    <row r="727" customFormat="false" ht="12.75" hidden="false" customHeight="false" outlineLevel="0" collapsed="false">
      <c r="F727" s="184"/>
    </row>
    <row r="728" customFormat="false" ht="12.75" hidden="false" customHeight="false" outlineLevel="0" collapsed="false">
      <c r="F728" s="184"/>
    </row>
    <row r="729" customFormat="false" ht="12.75" hidden="false" customHeight="false" outlineLevel="0" collapsed="false">
      <c r="F729" s="184"/>
    </row>
    <row r="730" customFormat="false" ht="12.75" hidden="false" customHeight="false" outlineLevel="0" collapsed="false">
      <c r="F730" s="184"/>
    </row>
    <row r="731" customFormat="false" ht="12.75" hidden="false" customHeight="false" outlineLevel="0" collapsed="false">
      <c r="F731" s="184"/>
    </row>
    <row r="732" customFormat="false" ht="12.75" hidden="false" customHeight="false" outlineLevel="0" collapsed="false">
      <c r="F732" s="184"/>
    </row>
    <row r="733" customFormat="false" ht="12.75" hidden="false" customHeight="false" outlineLevel="0" collapsed="false">
      <c r="F733" s="184"/>
    </row>
    <row r="734" customFormat="false" ht="12.75" hidden="false" customHeight="false" outlineLevel="0" collapsed="false">
      <c r="F734" s="184"/>
    </row>
    <row r="735" customFormat="false" ht="12.75" hidden="false" customHeight="false" outlineLevel="0" collapsed="false">
      <c r="F735" s="184"/>
    </row>
    <row r="736" customFormat="false" ht="12.75" hidden="false" customHeight="false" outlineLevel="0" collapsed="false">
      <c r="F736" s="184"/>
    </row>
    <row r="737" customFormat="false" ht="12.75" hidden="false" customHeight="false" outlineLevel="0" collapsed="false">
      <c r="F737" s="184"/>
    </row>
    <row r="738" customFormat="false" ht="12.75" hidden="false" customHeight="false" outlineLevel="0" collapsed="false">
      <c r="F738" s="184"/>
    </row>
    <row r="739" customFormat="false" ht="12.75" hidden="false" customHeight="false" outlineLevel="0" collapsed="false">
      <c r="F739" s="184"/>
    </row>
    <row r="740" customFormat="false" ht="12.75" hidden="false" customHeight="false" outlineLevel="0" collapsed="false">
      <c r="F740" s="184"/>
    </row>
    <row r="741" customFormat="false" ht="12.75" hidden="false" customHeight="false" outlineLevel="0" collapsed="false">
      <c r="F741" s="184"/>
    </row>
    <row r="742" customFormat="false" ht="12.75" hidden="false" customHeight="false" outlineLevel="0" collapsed="false">
      <c r="F742" s="184"/>
    </row>
    <row r="743" customFormat="false" ht="12.75" hidden="false" customHeight="false" outlineLevel="0" collapsed="false">
      <c r="F743" s="184"/>
    </row>
    <row r="744" customFormat="false" ht="12.75" hidden="false" customHeight="false" outlineLevel="0" collapsed="false">
      <c r="F744" s="184"/>
    </row>
    <row r="745" customFormat="false" ht="12.75" hidden="false" customHeight="false" outlineLevel="0" collapsed="false">
      <c r="F745" s="184"/>
    </row>
    <row r="746" customFormat="false" ht="12.75" hidden="false" customHeight="false" outlineLevel="0" collapsed="false">
      <c r="F746" s="184"/>
    </row>
    <row r="747" customFormat="false" ht="12.75" hidden="false" customHeight="false" outlineLevel="0" collapsed="false">
      <c r="F747" s="184"/>
    </row>
    <row r="748" customFormat="false" ht="12.75" hidden="false" customHeight="false" outlineLevel="0" collapsed="false">
      <c r="F748" s="184"/>
    </row>
    <row r="749" customFormat="false" ht="12.75" hidden="false" customHeight="false" outlineLevel="0" collapsed="false">
      <c r="F749" s="184"/>
    </row>
    <row r="750" customFormat="false" ht="12.75" hidden="false" customHeight="false" outlineLevel="0" collapsed="false">
      <c r="F750" s="184"/>
    </row>
    <row r="751" customFormat="false" ht="12.75" hidden="false" customHeight="false" outlineLevel="0" collapsed="false">
      <c r="F751" s="184"/>
    </row>
    <row r="752" customFormat="false" ht="12.75" hidden="false" customHeight="false" outlineLevel="0" collapsed="false">
      <c r="F752" s="184"/>
    </row>
    <row r="753" customFormat="false" ht="12.75" hidden="false" customHeight="false" outlineLevel="0" collapsed="false">
      <c r="F753" s="184"/>
    </row>
    <row r="754" customFormat="false" ht="12.75" hidden="false" customHeight="false" outlineLevel="0" collapsed="false">
      <c r="F754" s="184"/>
    </row>
    <row r="755" customFormat="false" ht="12.75" hidden="false" customHeight="false" outlineLevel="0" collapsed="false">
      <c r="F755" s="184"/>
    </row>
    <row r="756" customFormat="false" ht="12.75" hidden="false" customHeight="false" outlineLevel="0" collapsed="false">
      <c r="F756" s="184"/>
    </row>
    <row r="757" customFormat="false" ht="12.75" hidden="false" customHeight="false" outlineLevel="0" collapsed="false">
      <c r="F757" s="184"/>
    </row>
    <row r="758" customFormat="false" ht="12.75" hidden="false" customHeight="false" outlineLevel="0" collapsed="false">
      <c r="F758" s="184"/>
    </row>
    <row r="759" customFormat="false" ht="12.75" hidden="false" customHeight="false" outlineLevel="0" collapsed="false">
      <c r="F759" s="184"/>
    </row>
    <row r="760" customFormat="false" ht="12.75" hidden="false" customHeight="false" outlineLevel="0" collapsed="false">
      <c r="F760" s="184"/>
    </row>
    <row r="761" customFormat="false" ht="12.75" hidden="false" customHeight="false" outlineLevel="0" collapsed="false">
      <c r="F761" s="184"/>
    </row>
    <row r="762" customFormat="false" ht="12.75" hidden="false" customHeight="false" outlineLevel="0" collapsed="false">
      <c r="F762" s="184"/>
    </row>
    <row r="763" customFormat="false" ht="12.75" hidden="false" customHeight="false" outlineLevel="0" collapsed="false">
      <c r="F763" s="184"/>
    </row>
    <row r="764" customFormat="false" ht="12.75" hidden="false" customHeight="false" outlineLevel="0" collapsed="false">
      <c r="F764" s="184"/>
    </row>
    <row r="765" customFormat="false" ht="12.75" hidden="false" customHeight="false" outlineLevel="0" collapsed="false">
      <c r="F765" s="184"/>
    </row>
    <row r="766" customFormat="false" ht="12.75" hidden="false" customHeight="false" outlineLevel="0" collapsed="false">
      <c r="F766" s="184"/>
    </row>
    <row r="767" customFormat="false" ht="12.75" hidden="false" customHeight="false" outlineLevel="0" collapsed="false">
      <c r="F767" s="184"/>
    </row>
    <row r="768" customFormat="false" ht="12.75" hidden="false" customHeight="false" outlineLevel="0" collapsed="false">
      <c r="F768" s="184"/>
    </row>
    <row r="769" customFormat="false" ht="12.75" hidden="false" customHeight="false" outlineLevel="0" collapsed="false">
      <c r="F769" s="184"/>
    </row>
    <row r="770" customFormat="false" ht="12.75" hidden="false" customHeight="false" outlineLevel="0" collapsed="false">
      <c r="F770" s="184"/>
    </row>
    <row r="771" customFormat="false" ht="12.75" hidden="false" customHeight="false" outlineLevel="0" collapsed="false">
      <c r="F771" s="184"/>
    </row>
    <row r="772" customFormat="false" ht="12.75" hidden="false" customHeight="false" outlineLevel="0" collapsed="false">
      <c r="F772" s="184"/>
    </row>
    <row r="773" customFormat="false" ht="12.75" hidden="false" customHeight="false" outlineLevel="0" collapsed="false">
      <c r="F773" s="184"/>
    </row>
    <row r="774" customFormat="false" ht="12.75" hidden="false" customHeight="false" outlineLevel="0" collapsed="false">
      <c r="F774" s="184"/>
    </row>
    <row r="775" customFormat="false" ht="12.75" hidden="false" customHeight="false" outlineLevel="0" collapsed="false">
      <c r="F775" s="184"/>
    </row>
    <row r="776" customFormat="false" ht="12.75" hidden="false" customHeight="false" outlineLevel="0" collapsed="false">
      <c r="F776" s="184"/>
    </row>
    <row r="777" customFormat="false" ht="12.75" hidden="false" customHeight="false" outlineLevel="0" collapsed="false">
      <c r="F777" s="184"/>
    </row>
    <row r="778" customFormat="false" ht="12.75" hidden="false" customHeight="false" outlineLevel="0" collapsed="false">
      <c r="F778" s="184"/>
    </row>
    <row r="779" customFormat="false" ht="12.75" hidden="false" customHeight="false" outlineLevel="0" collapsed="false">
      <c r="F779" s="184"/>
    </row>
    <row r="780" customFormat="false" ht="12.75" hidden="false" customHeight="false" outlineLevel="0" collapsed="false">
      <c r="F780" s="184"/>
    </row>
    <row r="781" customFormat="false" ht="12.75" hidden="false" customHeight="false" outlineLevel="0" collapsed="false">
      <c r="F781" s="184"/>
    </row>
    <row r="782" customFormat="false" ht="12.75" hidden="false" customHeight="false" outlineLevel="0" collapsed="false">
      <c r="F782" s="184"/>
    </row>
    <row r="783" customFormat="false" ht="12.75" hidden="false" customHeight="false" outlineLevel="0" collapsed="false">
      <c r="F783" s="184"/>
    </row>
    <row r="784" customFormat="false" ht="12.75" hidden="false" customHeight="false" outlineLevel="0" collapsed="false">
      <c r="F784" s="184"/>
    </row>
    <row r="785" customFormat="false" ht="12.75" hidden="false" customHeight="false" outlineLevel="0" collapsed="false">
      <c r="F785" s="184"/>
    </row>
    <row r="786" customFormat="false" ht="12.75" hidden="false" customHeight="false" outlineLevel="0" collapsed="false">
      <c r="F786" s="184"/>
    </row>
    <row r="787" customFormat="false" ht="12.75" hidden="false" customHeight="false" outlineLevel="0" collapsed="false">
      <c r="F787" s="184"/>
    </row>
    <row r="788" customFormat="false" ht="12.75" hidden="false" customHeight="false" outlineLevel="0" collapsed="false">
      <c r="F788" s="184"/>
    </row>
    <row r="789" customFormat="false" ht="12.75" hidden="false" customHeight="false" outlineLevel="0" collapsed="false">
      <c r="F789" s="184"/>
    </row>
    <row r="790" customFormat="false" ht="12.75" hidden="false" customHeight="false" outlineLevel="0" collapsed="false">
      <c r="F790" s="184"/>
    </row>
    <row r="791" customFormat="false" ht="12.75" hidden="false" customHeight="false" outlineLevel="0" collapsed="false">
      <c r="F791" s="184"/>
    </row>
    <row r="792" customFormat="false" ht="12.75" hidden="false" customHeight="false" outlineLevel="0" collapsed="false">
      <c r="F792" s="184"/>
    </row>
    <row r="793" customFormat="false" ht="12.75" hidden="false" customHeight="false" outlineLevel="0" collapsed="false">
      <c r="F793" s="184"/>
    </row>
    <row r="794" customFormat="false" ht="12.75" hidden="false" customHeight="false" outlineLevel="0" collapsed="false">
      <c r="F794" s="184"/>
    </row>
    <row r="795" customFormat="false" ht="12.75" hidden="false" customHeight="false" outlineLevel="0" collapsed="false">
      <c r="F795" s="184"/>
    </row>
    <row r="796" customFormat="false" ht="12.75" hidden="false" customHeight="false" outlineLevel="0" collapsed="false">
      <c r="F796" s="184"/>
    </row>
    <row r="797" customFormat="false" ht="12.75" hidden="false" customHeight="false" outlineLevel="0" collapsed="false">
      <c r="F797" s="184"/>
    </row>
    <row r="798" customFormat="false" ht="12.75" hidden="false" customHeight="false" outlineLevel="0" collapsed="false">
      <c r="F798" s="184"/>
    </row>
    <row r="799" customFormat="false" ht="12.75" hidden="false" customHeight="false" outlineLevel="0" collapsed="false">
      <c r="F799" s="184"/>
    </row>
    <row r="800" customFormat="false" ht="12.75" hidden="false" customHeight="false" outlineLevel="0" collapsed="false">
      <c r="F800" s="184"/>
    </row>
    <row r="801" customFormat="false" ht="12.75" hidden="false" customHeight="false" outlineLevel="0" collapsed="false">
      <c r="F801" s="184"/>
    </row>
    <row r="802" customFormat="false" ht="12.75" hidden="false" customHeight="false" outlineLevel="0" collapsed="false">
      <c r="F802" s="184"/>
    </row>
    <row r="803" customFormat="false" ht="12.75" hidden="false" customHeight="false" outlineLevel="0" collapsed="false">
      <c r="F803" s="184"/>
    </row>
    <row r="804" customFormat="false" ht="12.75" hidden="false" customHeight="false" outlineLevel="0" collapsed="false">
      <c r="F804" s="184"/>
    </row>
    <row r="805" customFormat="false" ht="12.75" hidden="false" customHeight="false" outlineLevel="0" collapsed="false">
      <c r="F805" s="184"/>
    </row>
    <row r="806" customFormat="false" ht="12.75" hidden="false" customHeight="false" outlineLevel="0" collapsed="false">
      <c r="F806" s="184"/>
    </row>
    <row r="807" customFormat="false" ht="12.75" hidden="false" customHeight="false" outlineLevel="0" collapsed="false">
      <c r="F807" s="184"/>
    </row>
    <row r="808" customFormat="false" ht="12.75" hidden="false" customHeight="false" outlineLevel="0" collapsed="false">
      <c r="F808" s="184"/>
    </row>
    <row r="809" customFormat="false" ht="12.75" hidden="false" customHeight="false" outlineLevel="0" collapsed="false">
      <c r="F809" s="184"/>
    </row>
    <row r="810" customFormat="false" ht="12.75" hidden="false" customHeight="false" outlineLevel="0" collapsed="false">
      <c r="F810" s="184"/>
    </row>
    <row r="811" customFormat="false" ht="12.75" hidden="false" customHeight="false" outlineLevel="0" collapsed="false">
      <c r="F811" s="184"/>
    </row>
    <row r="812" customFormat="false" ht="12.75" hidden="false" customHeight="false" outlineLevel="0" collapsed="false">
      <c r="F812" s="184"/>
    </row>
    <row r="813" customFormat="false" ht="12.75" hidden="false" customHeight="false" outlineLevel="0" collapsed="false">
      <c r="F813" s="184"/>
    </row>
    <row r="814" customFormat="false" ht="12.75" hidden="false" customHeight="false" outlineLevel="0" collapsed="false">
      <c r="F814" s="184"/>
    </row>
    <row r="815" customFormat="false" ht="12.75" hidden="false" customHeight="false" outlineLevel="0" collapsed="false">
      <c r="F815" s="184"/>
    </row>
    <row r="816" customFormat="false" ht="12.75" hidden="false" customHeight="false" outlineLevel="0" collapsed="false">
      <c r="F816" s="184"/>
    </row>
    <row r="817" customFormat="false" ht="12.75" hidden="false" customHeight="false" outlineLevel="0" collapsed="false">
      <c r="F817" s="184"/>
    </row>
    <row r="818" customFormat="false" ht="12.75" hidden="false" customHeight="false" outlineLevel="0" collapsed="false">
      <c r="F818" s="184"/>
    </row>
    <row r="819" customFormat="false" ht="12.75" hidden="false" customHeight="false" outlineLevel="0" collapsed="false">
      <c r="F819" s="184"/>
    </row>
    <row r="820" customFormat="false" ht="12.75" hidden="false" customHeight="false" outlineLevel="0" collapsed="false">
      <c r="F820" s="184"/>
    </row>
    <row r="821" customFormat="false" ht="12.75" hidden="false" customHeight="false" outlineLevel="0" collapsed="false">
      <c r="F821" s="184"/>
    </row>
    <row r="822" customFormat="false" ht="12.75" hidden="false" customHeight="false" outlineLevel="0" collapsed="false">
      <c r="F822" s="184"/>
    </row>
    <row r="823" customFormat="false" ht="12.75" hidden="false" customHeight="false" outlineLevel="0" collapsed="false">
      <c r="F823" s="184"/>
    </row>
    <row r="824" customFormat="false" ht="12.75" hidden="false" customHeight="false" outlineLevel="0" collapsed="false">
      <c r="F824" s="184"/>
    </row>
    <row r="825" customFormat="false" ht="12.75" hidden="false" customHeight="false" outlineLevel="0" collapsed="false">
      <c r="F825" s="184"/>
    </row>
    <row r="826" customFormat="false" ht="12.75" hidden="false" customHeight="false" outlineLevel="0" collapsed="false">
      <c r="F826" s="184"/>
    </row>
    <row r="827" customFormat="false" ht="12.75" hidden="false" customHeight="false" outlineLevel="0" collapsed="false">
      <c r="F827" s="184"/>
    </row>
    <row r="828" customFormat="false" ht="12.75" hidden="false" customHeight="false" outlineLevel="0" collapsed="false">
      <c r="F828" s="184"/>
    </row>
    <row r="829" customFormat="false" ht="12.75" hidden="false" customHeight="false" outlineLevel="0" collapsed="false">
      <c r="F829" s="184"/>
    </row>
    <row r="830" customFormat="false" ht="12.75" hidden="false" customHeight="false" outlineLevel="0" collapsed="false">
      <c r="F830" s="184"/>
    </row>
    <row r="831" customFormat="false" ht="12.75" hidden="false" customHeight="false" outlineLevel="0" collapsed="false">
      <c r="F831" s="184"/>
    </row>
    <row r="832" customFormat="false" ht="12.75" hidden="false" customHeight="false" outlineLevel="0" collapsed="false">
      <c r="F832" s="184"/>
    </row>
    <row r="833" customFormat="false" ht="12.75" hidden="false" customHeight="false" outlineLevel="0" collapsed="false">
      <c r="F833" s="184"/>
    </row>
    <row r="834" customFormat="false" ht="12.75" hidden="false" customHeight="false" outlineLevel="0" collapsed="false">
      <c r="F834" s="184"/>
    </row>
    <row r="835" customFormat="false" ht="12.75" hidden="false" customHeight="false" outlineLevel="0" collapsed="false">
      <c r="F835" s="184"/>
    </row>
    <row r="836" customFormat="false" ht="12.75" hidden="false" customHeight="false" outlineLevel="0" collapsed="false">
      <c r="F836" s="184"/>
    </row>
    <row r="837" customFormat="false" ht="12.75" hidden="false" customHeight="false" outlineLevel="0" collapsed="false">
      <c r="F837" s="184"/>
    </row>
    <row r="838" customFormat="false" ht="12.75" hidden="false" customHeight="false" outlineLevel="0" collapsed="false">
      <c r="F838" s="184"/>
    </row>
    <row r="839" customFormat="false" ht="12.75" hidden="false" customHeight="false" outlineLevel="0" collapsed="false">
      <c r="F839" s="184"/>
    </row>
    <row r="840" customFormat="false" ht="12.75" hidden="false" customHeight="false" outlineLevel="0" collapsed="false">
      <c r="F840" s="184"/>
    </row>
    <row r="841" customFormat="false" ht="12.75" hidden="false" customHeight="false" outlineLevel="0" collapsed="false">
      <c r="F841" s="184"/>
    </row>
    <row r="842" customFormat="false" ht="12.75" hidden="false" customHeight="false" outlineLevel="0" collapsed="false">
      <c r="F842" s="184"/>
    </row>
    <row r="843" customFormat="false" ht="12.75" hidden="false" customHeight="false" outlineLevel="0" collapsed="false">
      <c r="F843" s="184"/>
    </row>
    <row r="844" customFormat="false" ht="12.75" hidden="false" customHeight="false" outlineLevel="0" collapsed="false">
      <c r="F844" s="184"/>
    </row>
    <row r="845" customFormat="false" ht="12.75" hidden="false" customHeight="false" outlineLevel="0" collapsed="false">
      <c r="F845" s="184"/>
    </row>
    <row r="846" customFormat="false" ht="12.75" hidden="false" customHeight="false" outlineLevel="0" collapsed="false">
      <c r="F846" s="184"/>
    </row>
    <row r="847" customFormat="false" ht="12.75" hidden="false" customHeight="false" outlineLevel="0" collapsed="false">
      <c r="F847" s="184"/>
    </row>
    <row r="848" customFormat="false" ht="12.75" hidden="false" customHeight="false" outlineLevel="0" collapsed="false">
      <c r="F848" s="184"/>
    </row>
    <row r="849" customFormat="false" ht="12.75" hidden="false" customHeight="false" outlineLevel="0" collapsed="false">
      <c r="F849" s="184"/>
    </row>
    <row r="850" customFormat="false" ht="12.75" hidden="false" customHeight="false" outlineLevel="0" collapsed="false">
      <c r="F850" s="184"/>
    </row>
    <row r="851" customFormat="false" ht="12.75" hidden="false" customHeight="false" outlineLevel="0" collapsed="false">
      <c r="F851" s="184"/>
    </row>
    <row r="852" customFormat="false" ht="12.75" hidden="false" customHeight="false" outlineLevel="0" collapsed="false">
      <c r="F852" s="184"/>
    </row>
    <row r="853" customFormat="false" ht="12.75" hidden="false" customHeight="false" outlineLevel="0" collapsed="false">
      <c r="F853" s="184"/>
    </row>
    <row r="854" customFormat="false" ht="12.75" hidden="false" customHeight="false" outlineLevel="0" collapsed="false">
      <c r="F854" s="184"/>
    </row>
    <row r="855" customFormat="false" ht="12.75" hidden="false" customHeight="false" outlineLevel="0" collapsed="false">
      <c r="F855" s="184"/>
    </row>
    <row r="856" customFormat="false" ht="12.75" hidden="false" customHeight="false" outlineLevel="0" collapsed="false">
      <c r="F856" s="184"/>
    </row>
    <row r="857" customFormat="false" ht="12.75" hidden="false" customHeight="false" outlineLevel="0" collapsed="false">
      <c r="F857" s="184"/>
    </row>
    <row r="858" customFormat="false" ht="12.75" hidden="false" customHeight="false" outlineLevel="0" collapsed="false">
      <c r="F858" s="184"/>
    </row>
    <row r="859" customFormat="false" ht="12.75" hidden="false" customHeight="false" outlineLevel="0" collapsed="false">
      <c r="F859" s="184"/>
    </row>
    <row r="860" customFormat="false" ht="12.75" hidden="false" customHeight="false" outlineLevel="0" collapsed="false">
      <c r="F860" s="184"/>
    </row>
    <row r="861" customFormat="false" ht="12.75" hidden="false" customHeight="false" outlineLevel="0" collapsed="false">
      <c r="F861" s="184"/>
    </row>
    <row r="862" customFormat="false" ht="12.75" hidden="false" customHeight="false" outlineLevel="0" collapsed="false">
      <c r="F862" s="184"/>
    </row>
    <row r="863" customFormat="false" ht="12.75" hidden="false" customHeight="false" outlineLevel="0" collapsed="false">
      <c r="F863" s="184"/>
    </row>
    <row r="864" customFormat="false" ht="12.75" hidden="false" customHeight="false" outlineLevel="0" collapsed="false">
      <c r="F864" s="184"/>
    </row>
    <row r="865" customFormat="false" ht="12.75" hidden="false" customHeight="false" outlineLevel="0" collapsed="false">
      <c r="F865" s="184"/>
    </row>
    <row r="866" customFormat="false" ht="12.75" hidden="false" customHeight="false" outlineLevel="0" collapsed="false">
      <c r="F866" s="184"/>
    </row>
    <row r="867" customFormat="false" ht="12.75" hidden="false" customHeight="false" outlineLevel="0" collapsed="false">
      <c r="F867" s="184"/>
    </row>
    <row r="868" customFormat="false" ht="12.75" hidden="false" customHeight="false" outlineLevel="0" collapsed="false">
      <c r="F868" s="184"/>
    </row>
    <row r="869" customFormat="false" ht="12.75" hidden="false" customHeight="false" outlineLevel="0" collapsed="false">
      <c r="F869" s="184"/>
    </row>
    <row r="870" customFormat="false" ht="12.75" hidden="false" customHeight="false" outlineLevel="0" collapsed="false">
      <c r="F870" s="184"/>
    </row>
    <row r="871" customFormat="false" ht="12.75" hidden="false" customHeight="false" outlineLevel="0" collapsed="false">
      <c r="F871" s="184"/>
    </row>
    <row r="872" customFormat="false" ht="12.75" hidden="false" customHeight="false" outlineLevel="0" collapsed="false">
      <c r="F872" s="184"/>
    </row>
    <row r="873" customFormat="false" ht="12.75" hidden="false" customHeight="false" outlineLevel="0" collapsed="false">
      <c r="F873" s="184"/>
    </row>
    <row r="874" customFormat="false" ht="12.75" hidden="false" customHeight="false" outlineLevel="0" collapsed="false">
      <c r="F874" s="184"/>
    </row>
    <row r="875" customFormat="false" ht="12.75" hidden="false" customHeight="false" outlineLevel="0" collapsed="false">
      <c r="F875" s="184"/>
    </row>
    <row r="876" customFormat="false" ht="12.75" hidden="false" customHeight="false" outlineLevel="0" collapsed="false">
      <c r="F876" s="184"/>
    </row>
    <row r="877" customFormat="false" ht="12.75" hidden="false" customHeight="false" outlineLevel="0" collapsed="false">
      <c r="F877" s="184"/>
    </row>
    <row r="878" customFormat="false" ht="12.75" hidden="false" customHeight="false" outlineLevel="0" collapsed="false">
      <c r="F878" s="184"/>
    </row>
    <row r="879" customFormat="false" ht="12.75" hidden="false" customHeight="false" outlineLevel="0" collapsed="false">
      <c r="F879" s="184"/>
    </row>
    <row r="880" customFormat="false" ht="12.75" hidden="false" customHeight="false" outlineLevel="0" collapsed="false">
      <c r="F880" s="184"/>
    </row>
    <row r="881" customFormat="false" ht="12.75" hidden="false" customHeight="false" outlineLevel="0" collapsed="false">
      <c r="F881" s="184"/>
    </row>
    <row r="882" customFormat="false" ht="12.75" hidden="false" customHeight="false" outlineLevel="0" collapsed="false">
      <c r="F882" s="184"/>
    </row>
    <row r="883" customFormat="false" ht="12.75" hidden="false" customHeight="false" outlineLevel="0" collapsed="false">
      <c r="F883" s="184"/>
    </row>
    <row r="884" customFormat="false" ht="12.75" hidden="false" customHeight="false" outlineLevel="0" collapsed="false">
      <c r="F884" s="184"/>
    </row>
    <row r="885" customFormat="false" ht="12.75" hidden="false" customHeight="false" outlineLevel="0" collapsed="false">
      <c r="F885" s="184"/>
    </row>
    <row r="886" customFormat="false" ht="12.75" hidden="false" customHeight="false" outlineLevel="0" collapsed="false">
      <c r="F886" s="184"/>
    </row>
    <row r="887" customFormat="false" ht="12.75" hidden="false" customHeight="false" outlineLevel="0" collapsed="false">
      <c r="F887" s="184"/>
    </row>
    <row r="888" customFormat="false" ht="12.75" hidden="false" customHeight="false" outlineLevel="0" collapsed="false">
      <c r="F888" s="184"/>
    </row>
    <row r="889" customFormat="false" ht="12.75" hidden="false" customHeight="false" outlineLevel="0" collapsed="false">
      <c r="F889" s="184"/>
    </row>
    <row r="890" customFormat="false" ht="12.75" hidden="false" customHeight="false" outlineLevel="0" collapsed="false">
      <c r="F890" s="184"/>
    </row>
    <row r="891" customFormat="false" ht="12.75" hidden="false" customHeight="false" outlineLevel="0" collapsed="false">
      <c r="F891" s="184"/>
    </row>
    <row r="892" customFormat="false" ht="12.75" hidden="false" customHeight="false" outlineLevel="0" collapsed="false">
      <c r="F892" s="184"/>
    </row>
    <row r="893" customFormat="false" ht="12.75" hidden="false" customHeight="false" outlineLevel="0" collapsed="false">
      <c r="F893" s="184"/>
    </row>
    <row r="894" customFormat="false" ht="12.75" hidden="false" customHeight="false" outlineLevel="0" collapsed="false">
      <c r="F894" s="184"/>
    </row>
    <row r="895" customFormat="false" ht="12.75" hidden="false" customHeight="false" outlineLevel="0" collapsed="false">
      <c r="F895" s="184"/>
    </row>
    <row r="896" customFormat="false" ht="12.75" hidden="false" customHeight="false" outlineLevel="0" collapsed="false">
      <c r="F896" s="184"/>
    </row>
    <row r="897" customFormat="false" ht="12.75" hidden="false" customHeight="false" outlineLevel="0" collapsed="false">
      <c r="F897" s="184"/>
    </row>
    <row r="898" customFormat="false" ht="12.75" hidden="false" customHeight="false" outlineLevel="0" collapsed="false">
      <c r="F898" s="184"/>
    </row>
    <row r="899" customFormat="false" ht="12.75" hidden="false" customHeight="false" outlineLevel="0" collapsed="false">
      <c r="F899" s="184"/>
    </row>
    <row r="900" customFormat="false" ht="12.75" hidden="false" customHeight="false" outlineLevel="0" collapsed="false">
      <c r="F900" s="184"/>
    </row>
    <row r="901" customFormat="false" ht="12.75" hidden="false" customHeight="false" outlineLevel="0" collapsed="false">
      <c r="F901" s="184"/>
    </row>
    <row r="902" customFormat="false" ht="12.75" hidden="false" customHeight="false" outlineLevel="0" collapsed="false">
      <c r="F902" s="184"/>
    </row>
    <row r="903" customFormat="false" ht="12.75" hidden="false" customHeight="false" outlineLevel="0" collapsed="false">
      <c r="F903" s="184"/>
    </row>
    <row r="904" customFormat="false" ht="12.75" hidden="false" customHeight="false" outlineLevel="0" collapsed="false">
      <c r="F904" s="184"/>
    </row>
    <row r="905" customFormat="false" ht="12.75" hidden="false" customHeight="false" outlineLevel="0" collapsed="false">
      <c r="F905" s="184"/>
    </row>
    <row r="906" customFormat="false" ht="12.75" hidden="false" customHeight="false" outlineLevel="0" collapsed="false">
      <c r="F906" s="184"/>
    </row>
    <row r="907" customFormat="false" ht="12.75" hidden="false" customHeight="false" outlineLevel="0" collapsed="false">
      <c r="F907" s="184"/>
    </row>
    <row r="908" customFormat="false" ht="12.75" hidden="false" customHeight="false" outlineLevel="0" collapsed="false">
      <c r="F908" s="184"/>
    </row>
    <row r="909" customFormat="false" ht="12.75" hidden="false" customHeight="false" outlineLevel="0" collapsed="false">
      <c r="F909" s="184"/>
    </row>
    <row r="910" customFormat="false" ht="12.75" hidden="false" customHeight="false" outlineLevel="0" collapsed="false">
      <c r="F910" s="184"/>
    </row>
    <row r="911" customFormat="false" ht="12.75" hidden="false" customHeight="false" outlineLevel="0" collapsed="false">
      <c r="F911" s="184"/>
    </row>
    <row r="912" customFormat="false" ht="12.75" hidden="false" customHeight="false" outlineLevel="0" collapsed="false">
      <c r="F912" s="184"/>
    </row>
    <row r="913" customFormat="false" ht="12.75" hidden="false" customHeight="false" outlineLevel="0" collapsed="false">
      <c r="F913" s="184"/>
    </row>
    <row r="914" customFormat="false" ht="12.75" hidden="false" customHeight="false" outlineLevel="0" collapsed="false">
      <c r="F914" s="184"/>
    </row>
    <row r="915" customFormat="false" ht="12.75" hidden="false" customHeight="false" outlineLevel="0" collapsed="false">
      <c r="F915" s="184"/>
    </row>
    <row r="916" customFormat="false" ht="12.75" hidden="false" customHeight="false" outlineLevel="0" collapsed="false">
      <c r="F916" s="184"/>
    </row>
    <row r="917" customFormat="false" ht="12.75" hidden="false" customHeight="false" outlineLevel="0" collapsed="false">
      <c r="F917" s="184"/>
    </row>
    <row r="918" customFormat="false" ht="12.75" hidden="false" customHeight="false" outlineLevel="0" collapsed="false">
      <c r="F918" s="184"/>
    </row>
    <row r="919" customFormat="false" ht="12.75" hidden="false" customHeight="false" outlineLevel="0" collapsed="false">
      <c r="F919" s="184"/>
    </row>
    <row r="920" customFormat="false" ht="12.75" hidden="false" customHeight="false" outlineLevel="0" collapsed="false">
      <c r="F920" s="184"/>
    </row>
    <row r="921" customFormat="false" ht="12.75" hidden="false" customHeight="false" outlineLevel="0" collapsed="false">
      <c r="F921" s="184"/>
    </row>
    <row r="922" customFormat="false" ht="12.75" hidden="false" customHeight="false" outlineLevel="0" collapsed="false">
      <c r="F922" s="184"/>
    </row>
    <row r="923" customFormat="false" ht="12.75" hidden="false" customHeight="false" outlineLevel="0" collapsed="false">
      <c r="F923" s="184"/>
    </row>
    <row r="924" customFormat="false" ht="12.75" hidden="false" customHeight="false" outlineLevel="0" collapsed="false">
      <c r="F924" s="184"/>
    </row>
    <row r="925" customFormat="false" ht="12.75" hidden="false" customHeight="false" outlineLevel="0" collapsed="false">
      <c r="F925" s="184"/>
    </row>
    <row r="926" customFormat="false" ht="12.75" hidden="false" customHeight="false" outlineLevel="0" collapsed="false">
      <c r="F926" s="184"/>
    </row>
    <row r="927" customFormat="false" ht="12.75" hidden="false" customHeight="false" outlineLevel="0" collapsed="false">
      <c r="F927" s="184"/>
    </row>
    <row r="928" customFormat="false" ht="12.75" hidden="false" customHeight="false" outlineLevel="0" collapsed="false">
      <c r="F928" s="184"/>
    </row>
    <row r="929" customFormat="false" ht="12.75" hidden="false" customHeight="false" outlineLevel="0" collapsed="false">
      <c r="F929" s="184"/>
    </row>
    <row r="930" customFormat="false" ht="12.75" hidden="false" customHeight="false" outlineLevel="0" collapsed="false">
      <c r="F930" s="184"/>
    </row>
    <row r="931" customFormat="false" ht="12.75" hidden="false" customHeight="false" outlineLevel="0" collapsed="false">
      <c r="F931" s="184"/>
    </row>
    <row r="932" customFormat="false" ht="12.75" hidden="false" customHeight="false" outlineLevel="0" collapsed="false">
      <c r="F932" s="184"/>
    </row>
    <row r="933" customFormat="false" ht="12.75" hidden="false" customHeight="false" outlineLevel="0" collapsed="false">
      <c r="F933" s="184"/>
    </row>
    <row r="934" customFormat="false" ht="12.75" hidden="false" customHeight="false" outlineLevel="0" collapsed="false">
      <c r="F934" s="184"/>
    </row>
    <row r="935" customFormat="false" ht="12.75" hidden="false" customHeight="false" outlineLevel="0" collapsed="false">
      <c r="F935" s="184"/>
    </row>
    <row r="936" customFormat="false" ht="12.75" hidden="false" customHeight="false" outlineLevel="0" collapsed="false">
      <c r="F936" s="184"/>
    </row>
    <row r="937" customFormat="false" ht="12.75" hidden="false" customHeight="false" outlineLevel="0" collapsed="false">
      <c r="F937" s="184"/>
    </row>
    <row r="938" customFormat="false" ht="12.75" hidden="false" customHeight="false" outlineLevel="0" collapsed="false">
      <c r="F938" s="184"/>
    </row>
    <row r="939" customFormat="false" ht="12.75" hidden="false" customHeight="false" outlineLevel="0" collapsed="false">
      <c r="F939" s="184"/>
    </row>
    <row r="940" customFormat="false" ht="12.75" hidden="false" customHeight="false" outlineLevel="0" collapsed="false">
      <c r="F940" s="184"/>
    </row>
    <row r="941" customFormat="false" ht="12.75" hidden="false" customHeight="false" outlineLevel="0" collapsed="false">
      <c r="F941" s="184"/>
    </row>
    <row r="942" customFormat="false" ht="12.75" hidden="false" customHeight="false" outlineLevel="0" collapsed="false">
      <c r="F942" s="184"/>
    </row>
    <row r="943" customFormat="false" ht="12.75" hidden="false" customHeight="false" outlineLevel="0" collapsed="false">
      <c r="F943" s="184"/>
    </row>
    <row r="944" customFormat="false" ht="12.75" hidden="false" customHeight="false" outlineLevel="0" collapsed="false">
      <c r="F944" s="184"/>
    </row>
    <row r="945" customFormat="false" ht="12.75" hidden="false" customHeight="false" outlineLevel="0" collapsed="false">
      <c r="F945" s="184"/>
    </row>
    <row r="946" customFormat="false" ht="12.75" hidden="false" customHeight="false" outlineLevel="0" collapsed="false">
      <c r="F946" s="184"/>
    </row>
    <row r="947" customFormat="false" ht="12.75" hidden="false" customHeight="false" outlineLevel="0" collapsed="false">
      <c r="F947" s="184"/>
    </row>
    <row r="948" customFormat="false" ht="12.75" hidden="false" customHeight="false" outlineLevel="0" collapsed="false">
      <c r="F948" s="184"/>
    </row>
    <row r="949" customFormat="false" ht="12.75" hidden="false" customHeight="false" outlineLevel="0" collapsed="false">
      <c r="F949" s="184"/>
    </row>
    <row r="950" customFormat="false" ht="12.75" hidden="false" customHeight="false" outlineLevel="0" collapsed="false">
      <c r="F950" s="184"/>
    </row>
    <row r="951" customFormat="false" ht="12.75" hidden="false" customHeight="false" outlineLevel="0" collapsed="false">
      <c r="F951" s="184"/>
    </row>
    <row r="952" customFormat="false" ht="12.75" hidden="false" customHeight="false" outlineLevel="0" collapsed="false">
      <c r="F952" s="184"/>
    </row>
    <row r="953" customFormat="false" ht="12.75" hidden="false" customHeight="false" outlineLevel="0" collapsed="false">
      <c r="F953" s="184"/>
    </row>
    <row r="954" customFormat="false" ht="12.75" hidden="false" customHeight="false" outlineLevel="0" collapsed="false">
      <c r="F954" s="184"/>
    </row>
    <row r="955" customFormat="false" ht="12.75" hidden="false" customHeight="false" outlineLevel="0" collapsed="false">
      <c r="F955" s="184"/>
    </row>
    <row r="956" customFormat="false" ht="12.75" hidden="false" customHeight="false" outlineLevel="0" collapsed="false">
      <c r="F956" s="184"/>
    </row>
    <row r="957" customFormat="false" ht="12.75" hidden="false" customHeight="false" outlineLevel="0" collapsed="false">
      <c r="F957" s="184"/>
    </row>
    <row r="958" customFormat="false" ht="12.75" hidden="false" customHeight="false" outlineLevel="0" collapsed="false">
      <c r="F958" s="184"/>
    </row>
    <row r="959" customFormat="false" ht="12.75" hidden="false" customHeight="false" outlineLevel="0" collapsed="false">
      <c r="F959" s="184"/>
    </row>
    <row r="960" customFormat="false" ht="12.75" hidden="false" customHeight="false" outlineLevel="0" collapsed="false">
      <c r="F960" s="184"/>
    </row>
    <row r="961" customFormat="false" ht="12.75" hidden="false" customHeight="false" outlineLevel="0" collapsed="false">
      <c r="F961" s="184"/>
    </row>
    <row r="962" customFormat="false" ht="12.75" hidden="false" customHeight="false" outlineLevel="0" collapsed="false">
      <c r="F962" s="184"/>
    </row>
    <row r="963" customFormat="false" ht="12.75" hidden="false" customHeight="false" outlineLevel="0" collapsed="false">
      <c r="F963" s="184"/>
    </row>
    <row r="964" customFormat="false" ht="12.75" hidden="false" customHeight="false" outlineLevel="0" collapsed="false">
      <c r="F964" s="184"/>
    </row>
    <row r="965" customFormat="false" ht="12.75" hidden="false" customHeight="false" outlineLevel="0" collapsed="false">
      <c r="F965" s="184"/>
    </row>
    <row r="966" customFormat="false" ht="12.75" hidden="false" customHeight="false" outlineLevel="0" collapsed="false">
      <c r="F966" s="184"/>
    </row>
    <row r="967" customFormat="false" ht="12.75" hidden="false" customHeight="false" outlineLevel="0" collapsed="false">
      <c r="F967" s="184"/>
    </row>
    <row r="968" customFormat="false" ht="12.75" hidden="false" customHeight="false" outlineLevel="0" collapsed="false">
      <c r="F968" s="184"/>
    </row>
    <row r="969" customFormat="false" ht="12.75" hidden="false" customHeight="false" outlineLevel="0" collapsed="false">
      <c r="F969" s="184"/>
    </row>
    <row r="970" customFormat="false" ht="12.75" hidden="false" customHeight="false" outlineLevel="0" collapsed="false">
      <c r="F970" s="184"/>
    </row>
    <row r="971" customFormat="false" ht="12.75" hidden="false" customHeight="false" outlineLevel="0" collapsed="false">
      <c r="F971" s="184"/>
    </row>
    <row r="972" customFormat="false" ht="12.75" hidden="false" customHeight="false" outlineLevel="0" collapsed="false">
      <c r="F972" s="184"/>
    </row>
    <row r="973" customFormat="false" ht="12.75" hidden="false" customHeight="false" outlineLevel="0" collapsed="false">
      <c r="F973" s="184"/>
    </row>
    <row r="974" customFormat="false" ht="12.75" hidden="false" customHeight="false" outlineLevel="0" collapsed="false">
      <c r="F974" s="184"/>
    </row>
    <row r="975" customFormat="false" ht="12.75" hidden="false" customHeight="false" outlineLevel="0" collapsed="false">
      <c r="F975" s="184"/>
    </row>
    <row r="976" customFormat="false" ht="12.75" hidden="false" customHeight="false" outlineLevel="0" collapsed="false">
      <c r="F976" s="184"/>
    </row>
    <row r="977" customFormat="false" ht="12.75" hidden="false" customHeight="false" outlineLevel="0" collapsed="false">
      <c r="F977" s="184"/>
    </row>
    <row r="978" customFormat="false" ht="12.75" hidden="false" customHeight="false" outlineLevel="0" collapsed="false">
      <c r="F978" s="184"/>
    </row>
    <row r="979" customFormat="false" ht="12.75" hidden="false" customHeight="false" outlineLevel="0" collapsed="false">
      <c r="F979" s="184"/>
    </row>
    <row r="980" customFormat="false" ht="12.75" hidden="false" customHeight="false" outlineLevel="0" collapsed="false">
      <c r="F980" s="184"/>
    </row>
    <row r="981" customFormat="false" ht="12.75" hidden="false" customHeight="false" outlineLevel="0" collapsed="false">
      <c r="F981" s="184"/>
    </row>
    <row r="982" customFormat="false" ht="12.75" hidden="false" customHeight="false" outlineLevel="0" collapsed="false">
      <c r="F982" s="184"/>
    </row>
    <row r="983" customFormat="false" ht="12.75" hidden="false" customHeight="false" outlineLevel="0" collapsed="false">
      <c r="F983" s="184"/>
    </row>
    <row r="984" customFormat="false" ht="12.75" hidden="false" customHeight="false" outlineLevel="0" collapsed="false">
      <c r="F984" s="184"/>
    </row>
    <row r="985" customFormat="false" ht="12.75" hidden="false" customHeight="false" outlineLevel="0" collapsed="false">
      <c r="F985" s="184"/>
    </row>
    <row r="986" customFormat="false" ht="12.75" hidden="false" customHeight="false" outlineLevel="0" collapsed="false">
      <c r="F986" s="184"/>
    </row>
    <row r="987" customFormat="false" ht="12.75" hidden="false" customHeight="false" outlineLevel="0" collapsed="false">
      <c r="F987" s="184"/>
    </row>
    <row r="988" customFormat="false" ht="12.75" hidden="false" customHeight="false" outlineLevel="0" collapsed="false">
      <c r="F988" s="184"/>
    </row>
    <row r="989" customFormat="false" ht="12.75" hidden="false" customHeight="false" outlineLevel="0" collapsed="false">
      <c r="F989" s="184"/>
    </row>
    <row r="990" customFormat="false" ht="12.75" hidden="false" customHeight="false" outlineLevel="0" collapsed="false">
      <c r="F990" s="184"/>
    </row>
    <row r="991" customFormat="false" ht="12.75" hidden="false" customHeight="false" outlineLevel="0" collapsed="false">
      <c r="F991" s="184"/>
    </row>
    <row r="992" customFormat="false" ht="12.75" hidden="false" customHeight="false" outlineLevel="0" collapsed="false">
      <c r="F992" s="184"/>
    </row>
    <row r="993" customFormat="false" ht="12.75" hidden="false" customHeight="false" outlineLevel="0" collapsed="false">
      <c r="F993" s="184"/>
    </row>
    <row r="994" customFormat="false" ht="12.75" hidden="false" customHeight="false" outlineLevel="0" collapsed="false">
      <c r="F994" s="184"/>
    </row>
    <row r="995" customFormat="false" ht="12.75" hidden="false" customHeight="false" outlineLevel="0" collapsed="false">
      <c r="F995" s="184"/>
    </row>
    <row r="996" customFormat="false" ht="12.75" hidden="false" customHeight="false" outlineLevel="0" collapsed="false">
      <c r="F996" s="184"/>
    </row>
    <row r="997" customFormat="false" ht="12.75" hidden="false" customHeight="false" outlineLevel="0" collapsed="false">
      <c r="F997" s="184"/>
    </row>
    <row r="998" customFormat="false" ht="12.75" hidden="false" customHeight="false" outlineLevel="0" collapsed="false">
      <c r="F998" s="184"/>
    </row>
    <row r="999" customFormat="false" ht="12.75" hidden="false" customHeight="false" outlineLevel="0" collapsed="false">
      <c r="F999" s="184"/>
    </row>
    <row r="1000" customFormat="false" ht="12.75" hidden="false" customHeight="false" outlineLevel="0" collapsed="false">
      <c r="F1000" s="184"/>
    </row>
    <row r="1001" customFormat="false" ht="12.75" hidden="false" customHeight="false" outlineLevel="0" collapsed="false">
      <c r="F1001" s="184"/>
    </row>
    <row r="1002" customFormat="false" ht="12.75" hidden="false" customHeight="false" outlineLevel="0" collapsed="false">
      <c r="F1002" s="184"/>
    </row>
    <row r="1003" customFormat="false" ht="12.75" hidden="false" customHeight="false" outlineLevel="0" collapsed="false">
      <c r="F1003" s="184"/>
    </row>
    <row r="1004" customFormat="false" ht="12.75" hidden="false" customHeight="false" outlineLevel="0" collapsed="false">
      <c r="F1004" s="184"/>
    </row>
    <row r="1005" customFormat="false" ht="12.75" hidden="false" customHeight="false" outlineLevel="0" collapsed="false">
      <c r="F1005" s="184"/>
    </row>
    <row r="1006" customFormat="false" ht="12.75" hidden="false" customHeight="false" outlineLevel="0" collapsed="false">
      <c r="F1006" s="184"/>
    </row>
    <row r="1007" customFormat="false" ht="12.75" hidden="false" customHeight="false" outlineLevel="0" collapsed="false">
      <c r="F1007" s="184"/>
    </row>
    <row r="1008" customFormat="false" ht="12.75" hidden="false" customHeight="false" outlineLevel="0" collapsed="false">
      <c r="F1008" s="184"/>
    </row>
    <row r="1009" customFormat="false" ht="12.75" hidden="false" customHeight="false" outlineLevel="0" collapsed="false">
      <c r="F1009" s="184"/>
    </row>
    <row r="1010" customFormat="false" ht="12.75" hidden="false" customHeight="false" outlineLevel="0" collapsed="false">
      <c r="F1010" s="184"/>
    </row>
    <row r="1011" customFormat="false" ht="12.75" hidden="false" customHeight="false" outlineLevel="0" collapsed="false">
      <c r="F1011" s="184"/>
    </row>
    <row r="1012" customFormat="false" ht="12.75" hidden="false" customHeight="false" outlineLevel="0" collapsed="false">
      <c r="F1012" s="184"/>
    </row>
    <row r="1013" customFormat="false" ht="12.75" hidden="false" customHeight="false" outlineLevel="0" collapsed="false">
      <c r="F1013" s="184"/>
    </row>
    <row r="1014" customFormat="false" ht="12.75" hidden="false" customHeight="false" outlineLevel="0" collapsed="false">
      <c r="F1014" s="184"/>
    </row>
    <row r="1015" customFormat="false" ht="12.75" hidden="false" customHeight="false" outlineLevel="0" collapsed="false">
      <c r="F1015" s="184"/>
    </row>
    <row r="1016" customFormat="false" ht="12.75" hidden="false" customHeight="false" outlineLevel="0" collapsed="false">
      <c r="F1016" s="184"/>
    </row>
    <row r="1017" customFormat="false" ht="12.75" hidden="false" customHeight="false" outlineLevel="0" collapsed="false">
      <c r="F1017" s="184"/>
    </row>
    <row r="1018" customFormat="false" ht="12.75" hidden="false" customHeight="false" outlineLevel="0" collapsed="false">
      <c r="F1018" s="184"/>
    </row>
    <row r="1019" customFormat="false" ht="12.75" hidden="false" customHeight="false" outlineLevel="0" collapsed="false">
      <c r="F1019" s="184"/>
    </row>
    <row r="1020" customFormat="false" ht="12.75" hidden="false" customHeight="false" outlineLevel="0" collapsed="false">
      <c r="F1020" s="184"/>
    </row>
    <row r="1021" customFormat="false" ht="12.75" hidden="false" customHeight="false" outlineLevel="0" collapsed="false">
      <c r="F1021" s="184"/>
    </row>
    <row r="1022" customFormat="false" ht="12.75" hidden="false" customHeight="false" outlineLevel="0" collapsed="false">
      <c r="F1022" s="184"/>
    </row>
    <row r="1023" customFormat="false" ht="12.75" hidden="false" customHeight="false" outlineLevel="0" collapsed="false">
      <c r="F1023" s="184"/>
    </row>
    <row r="1024" customFormat="false" ht="12.75" hidden="false" customHeight="false" outlineLevel="0" collapsed="false">
      <c r="F1024" s="184"/>
    </row>
    <row r="1025" customFormat="false" ht="12.75" hidden="false" customHeight="false" outlineLevel="0" collapsed="false">
      <c r="F1025" s="184"/>
    </row>
    <row r="1026" customFormat="false" ht="12.75" hidden="false" customHeight="false" outlineLevel="0" collapsed="false">
      <c r="F1026" s="184"/>
    </row>
    <row r="1027" customFormat="false" ht="12.75" hidden="false" customHeight="false" outlineLevel="0" collapsed="false">
      <c r="F1027" s="184"/>
    </row>
    <row r="1028" customFormat="false" ht="12.75" hidden="false" customHeight="false" outlineLevel="0" collapsed="false">
      <c r="F1028" s="184"/>
    </row>
    <row r="1029" customFormat="false" ht="12.75" hidden="false" customHeight="false" outlineLevel="0" collapsed="false">
      <c r="F1029" s="184"/>
    </row>
    <row r="1030" customFormat="false" ht="12.75" hidden="false" customHeight="false" outlineLevel="0" collapsed="false">
      <c r="F1030" s="184"/>
    </row>
    <row r="1031" customFormat="false" ht="12.75" hidden="false" customHeight="false" outlineLevel="0" collapsed="false">
      <c r="F1031" s="184"/>
    </row>
    <row r="1032" customFormat="false" ht="12.75" hidden="false" customHeight="false" outlineLevel="0" collapsed="false">
      <c r="F1032" s="184"/>
    </row>
    <row r="1033" customFormat="false" ht="12.75" hidden="false" customHeight="false" outlineLevel="0" collapsed="false">
      <c r="F1033" s="184"/>
    </row>
    <row r="1034" customFormat="false" ht="12.75" hidden="false" customHeight="false" outlineLevel="0" collapsed="false">
      <c r="F1034" s="184"/>
    </row>
    <row r="1035" customFormat="false" ht="12.75" hidden="false" customHeight="false" outlineLevel="0" collapsed="false">
      <c r="F1035" s="184"/>
    </row>
    <row r="1036" customFormat="false" ht="12.75" hidden="false" customHeight="false" outlineLevel="0" collapsed="false">
      <c r="F1036" s="184"/>
    </row>
    <row r="1037" customFormat="false" ht="12.75" hidden="false" customHeight="false" outlineLevel="0" collapsed="false">
      <c r="F1037" s="184"/>
    </row>
    <row r="1038" customFormat="false" ht="12.75" hidden="false" customHeight="false" outlineLevel="0" collapsed="false">
      <c r="F1038" s="184"/>
    </row>
    <row r="1039" customFormat="false" ht="12.75" hidden="false" customHeight="false" outlineLevel="0" collapsed="false">
      <c r="F1039" s="184"/>
    </row>
    <row r="1040" customFormat="false" ht="12.75" hidden="false" customHeight="false" outlineLevel="0" collapsed="false">
      <c r="F1040" s="184"/>
    </row>
    <row r="1041" customFormat="false" ht="12.75" hidden="false" customHeight="false" outlineLevel="0" collapsed="false">
      <c r="F1041" s="184"/>
    </row>
    <row r="1042" customFormat="false" ht="12.75" hidden="false" customHeight="false" outlineLevel="0" collapsed="false">
      <c r="F1042" s="184"/>
    </row>
    <row r="1043" customFormat="false" ht="12.75" hidden="false" customHeight="false" outlineLevel="0" collapsed="false">
      <c r="F1043" s="184"/>
    </row>
    <row r="1044" customFormat="false" ht="12.75" hidden="false" customHeight="false" outlineLevel="0" collapsed="false">
      <c r="F1044" s="184"/>
    </row>
    <row r="1045" customFormat="false" ht="12.75" hidden="false" customHeight="false" outlineLevel="0" collapsed="false">
      <c r="F1045" s="184"/>
    </row>
    <row r="1046" customFormat="false" ht="12.75" hidden="false" customHeight="false" outlineLevel="0" collapsed="false">
      <c r="F1046" s="184"/>
    </row>
    <row r="1047" customFormat="false" ht="12.75" hidden="false" customHeight="false" outlineLevel="0" collapsed="false">
      <c r="F1047" s="184"/>
    </row>
    <row r="1048" customFormat="false" ht="12.75" hidden="false" customHeight="false" outlineLevel="0" collapsed="false">
      <c r="F1048" s="184"/>
    </row>
    <row r="1049" customFormat="false" ht="12.75" hidden="false" customHeight="false" outlineLevel="0" collapsed="false">
      <c r="F1049" s="184"/>
    </row>
    <row r="1050" customFormat="false" ht="12.75" hidden="false" customHeight="false" outlineLevel="0" collapsed="false">
      <c r="F1050" s="184"/>
    </row>
    <row r="1051" customFormat="false" ht="12.75" hidden="false" customHeight="false" outlineLevel="0" collapsed="false">
      <c r="F1051" s="184"/>
    </row>
    <row r="1052" customFormat="false" ht="12.75" hidden="false" customHeight="false" outlineLevel="0" collapsed="false">
      <c r="F1052" s="184"/>
    </row>
    <row r="1053" customFormat="false" ht="12.75" hidden="false" customHeight="false" outlineLevel="0" collapsed="false">
      <c r="F1053" s="184"/>
    </row>
    <row r="1054" customFormat="false" ht="12.75" hidden="false" customHeight="false" outlineLevel="0" collapsed="false">
      <c r="F1054" s="184"/>
    </row>
    <row r="1055" customFormat="false" ht="12.75" hidden="false" customHeight="false" outlineLevel="0" collapsed="false">
      <c r="F1055" s="184"/>
    </row>
    <row r="1056" customFormat="false" ht="12.75" hidden="false" customHeight="false" outlineLevel="0" collapsed="false">
      <c r="F1056" s="184"/>
    </row>
    <row r="1057" customFormat="false" ht="12.75" hidden="false" customHeight="false" outlineLevel="0" collapsed="false">
      <c r="F1057" s="184"/>
    </row>
    <row r="1058" customFormat="false" ht="12.75" hidden="false" customHeight="false" outlineLevel="0" collapsed="false">
      <c r="F1058" s="184"/>
    </row>
    <row r="1059" customFormat="false" ht="12.75" hidden="false" customHeight="false" outlineLevel="0" collapsed="false">
      <c r="F1059" s="184"/>
    </row>
    <row r="1060" customFormat="false" ht="12.75" hidden="false" customHeight="false" outlineLevel="0" collapsed="false">
      <c r="F1060" s="184"/>
    </row>
    <row r="1061" customFormat="false" ht="12.75" hidden="false" customHeight="false" outlineLevel="0" collapsed="false">
      <c r="F1061" s="184"/>
    </row>
    <row r="1062" customFormat="false" ht="12.75" hidden="false" customHeight="false" outlineLevel="0" collapsed="false">
      <c r="F1062" s="184"/>
    </row>
    <row r="1063" customFormat="false" ht="12.75" hidden="false" customHeight="false" outlineLevel="0" collapsed="false">
      <c r="F1063" s="184"/>
    </row>
    <row r="1064" customFormat="false" ht="12.75" hidden="false" customHeight="false" outlineLevel="0" collapsed="false">
      <c r="F1064" s="184"/>
    </row>
    <row r="1065" customFormat="false" ht="12.75" hidden="false" customHeight="false" outlineLevel="0" collapsed="false">
      <c r="F1065" s="184"/>
    </row>
    <row r="1066" customFormat="false" ht="12.75" hidden="false" customHeight="false" outlineLevel="0" collapsed="false">
      <c r="F1066" s="184"/>
    </row>
    <row r="1067" customFormat="false" ht="12.75" hidden="false" customHeight="false" outlineLevel="0" collapsed="false">
      <c r="F1067" s="184"/>
    </row>
    <row r="1068" customFormat="false" ht="12.75" hidden="false" customHeight="false" outlineLevel="0" collapsed="false">
      <c r="F1068" s="184"/>
    </row>
    <row r="1069" customFormat="false" ht="12.75" hidden="false" customHeight="false" outlineLevel="0" collapsed="false">
      <c r="F1069" s="184"/>
    </row>
    <row r="1070" customFormat="false" ht="12.75" hidden="false" customHeight="false" outlineLevel="0" collapsed="false">
      <c r="F1070" s="184"/>
    </row>
    <row r="1071" customFormat="false" ht="12.75" hidden="false" customHeight="false" outlineLevel="0" collapsed="false">
      <c r="F1071" s="184"/>
    </row>
    <row r="1072" customFormat="false" ht="12.75" hidden="false" customHeight="false" outlineLevel="0" collapsed="false">
      <c r="F1072" s="184"/>
    </row>
    <row r="1073" customFormat="false" ht="12.75" hidden="false" customHeight="false" outlineLevel="0" collapsed="false">
      <c r="F1073" s="184"/>
    </row>
    <row r="1074" customFormat="false" ht="12.75" hidden="false" customHeight="false" outlineLevel="0" collapsed="false">
      <c r="F1074" s="184"/>
    </row>
    <row r="1075" customFormat="false" ht="12.75" hidden="false" customHeight="false" outlineLevel="0" collapsed="false">
      <c r="F1075" s="184"/>
    </row>
    <row r="1076" customFormat="false" ht="12.75" hidden="false" customHeight="false" outlineLevel="0" collapsed="false">
      <c r="F1076" s="184"/>
    </row>
    <row r="1077" customFormat="false" ht="12.75" hidden="false" customHeight="false" outlineLevel="0" collapsed="false">
      <c r="F1077" s="184"/>
    </row>
    <row r="1078" customFormat="false" ht="12.75" hidden="false" customHeight="false" outlineLevel="0" collapsed="false">
      <c r="F1078" s="184"/>
    </row>
    <row r="1079" customFormat="false" ht="12.75" hidden="false" customHeight="false" outlineLevel="0" collapsed="false">
      <c r="F1079" s="184"/>
    </row>
    <row r="1080" customFormat="false" ht="12.75" hidden="false" customHeight="false" outlineLevel="0" collapsed="false">
      <c r="F1080" s="184"/>
    </row>
    <row r="1081" customFormat="false" ht="12.75" hidden="false" customHeight="false" outlineLevel="0" collapsed="false">
      <c r="F1081" s="184"/>
    </row>
    <row r="1082" customFormat="false" ht="12.75" hidden="false" customHeight="false" outlineLevel="0" collapsed="false">
      <c r="F1082" s="184"/>
    </row>
    <row r="1083" customFormat="false" ht="12.75" hidden="false" customHeight="false" outlineLevel="0" collapsed="false">
      <c r="F1083" s="184"/>
    </row>
    <row r="1084" customFormat="false" ht="12.75" hidden="false" customHeight="false" outlineLevel="0" collapsed="false">
      <c r="F1084" s="184"/>
    </row>
    <row r="1085" customFormat="false" ht="12.75" hidden="false" customHeight="false" outlineLevel="0" collapsed="false">
      <c r="F1085" s="184"/>
    </row>
    <row r="1086" customFormat="false" ht="12.75" hidden="false" customHeight="false" outlineLevel="0" collapsed="false">
      <c r="F1086" s="184"/>
    </row>
    <row r="1087" customFormat="false" ht="12.75" hidden="false" customHeight="false" outlineLevel="0" collapsed="false">
      <c r="F1087" s="184"/>
    </row>
    <row r="1088" customFormat="false" ht="12.75" hidden="false" customHeight="false" outlineLevel="0" collapsed="false">
      <c r="F1088" s="184"/>
    </row>
    <row r="1089" customFormat="false" ht="12.75" hidden="false" customHeight="false" outlineLevel="0" collapsed="false">
      <c r="F1089" s="184"/>
    </row>
    <row r="1090" customFormat="false" ht="12.75" hidden="false" customHeight="false" outlineLevel="0" collapsed="false">
      <c r="F1090" s="184"/>
    </row>
    <row r="1091" customFormat="false" ht="12.75" hidden="false" customHeight="false" outlineLevel="0" collapsed="false">
      <c r="F1091" s="184"/>
    </row>
    <row r="1092" customFormat="false" ht="12.75" hidden="false" customHeight="false" outlineLevel="0" collapsed="false">
      <c r="F1092" s="184"/>
    </row>
    <row r="1093" customFormat="false" ht="12.75" hidden="false" customHeight="false" outlineLevel="0" collapsed="false">
      <c r="F1093" s="184"/>
    </row>
    <row r="1094" customFormat="false" ht="12.75" hidden="false" customHeight="false" outlineLevel="0" collapsed="false">
      <c r="F1094" s="184"/>
    </row>
    <row r="1095" customFormat="false" ht="12.75" hidden="false" customHeight="false" outlineLevel="0" collapsed="false">
      <c r="F1095" s="184"/>
    </row>
    <row r="1096" customFormat="false" ht="12.75" hidden="false" customHeight="false" outlineLevel="0" collapsed="false">
      <c r="F1096" s="184"/>
    </row>
    <row r="1097" customFormat="false" ht="12.75" hidden="false" customHeight="false" outlineLevel="0" collapsed="false">
      <c r="F1097" s="184"/>
    </row>
    <row r="1098" customFormat="false" ht="12.75" hidden="false" customHeight="false" outlineLevel="0" collapsed="false">
      <c r="F1098" s="184"/>
    </row>
    <row r="1099" customFormat="false" ht="12.75" hidden="false" customHeight="false" outlineLevel="0" collapsed="false">
      <c r="F1099" s="184"/>
    </row>
    <row r="1100" customFormat="false" ht="12.75" hidden="false" customHeight="false" outlineLevel="0" collapsed="false">
      <c r="F1100" s="184"/>
    </row>
    <row r="1101" customFormat="false" ht="12.75" hidden="false" customHeight="false" outlineLevel="0" collapsed="false">
      <c r="F1101" s="184"/>
    </row>
    <row r="1102" customFormat="false" ht="12.75" hidden="false" customHeight="false" outlineLevel="0" collapsed="false">
      <c r="F1102" s="184"/>
    </row>
    <row r="1103" customFormat="false" ht="12.75" hidden="false" customHeight="false" outlineLevel="0" collapsed="false">
      <c r="F1103" s="184"/>
    </row>
    <row r="1104" customFormat="false" ht="12.75" hidden="false" customHeight="false" outlineLevel="0" collapsed="false">
      <c r="F1104" s="184"/>
    </row>
    <row r="1105" customFormat="false" ht="12.75" hidden="false" customHeight="false" outlineLevel="0" collapsed="false">
      <c r="F1105" s="184"/>
    </row>
    <row r="1106" customFormat="false" ht="12.75" hidden="false" customHeight="false" outlineLevel="0" collapsed="false">
      <c r="F1106" s="184"/>
    </row>
    <row r="1107" customFormat="false" ht="12.75" hidden="false" customHeight="false" outlineLevel="0" collapsed="false">
      <c r="F1107" s="184"/>
    </row>
    <row r="1108" customFormat="false" ht="12.75" hidden="false" customHeight="false" outlineLevel="0" collapsed="false">
      <c r="F1108" s="184"/>
    </row>
    <row r="1109" customFormat="false" ht="12.75" hidden="false" customHeight="false" outlineLevel="0" collapsed="false">
      <c r="F1109" s="184"/>
    </row>
    <row r="1110" customFormat="false" ht="12.75" hidden="false" customHeight="false" outlineLevel="0" collapsed="false">
      <c r="F1110" s="184"/>
    </row>
    <row r="1111" customFormat="false" ht="12.75" hidden="false" customHeight="false" outlineLevel="0" collapsed="false">
      <c r="F1111" s="184"/>
    </row>
    <row r="1112" customFormat="false" ht="12.75" hidden="false" customHeight="false" outlineLevel="0" collapsed="false">
      <c r="F1112" s="184"/>
    </row>
    <row r="1113" customFormat="false" ht="12.75" hidden="false" customHeight="false" outlineLevel="0" collapsed="false">
      <c r="F1113" s="184"/>
    </row>
    <row r="1114" customFormat="false" ht="12.75" hidden="false" customHeight="false" outlineLevel="0" collapsed="false">
      <c r="F1114" s="184"/>
    </row>
    <row r="1115" customFormat="false" ht="12.75" hidden="false" customHeight="false" outlineLevel="0" collapsed="false">
      <c r="F1115" s="184"/>
    </row>
    <row r="1116" customFormat="false" ht="12.75" hidden="false" customHeight="false" outlineLevel="0" collapsed="false">
      <c r="F1116" s="184"/>
    </row>
    <row r="1117" customFormat="false" ht="12.75" hidden="false" customHeight="false" outlineLevel="0" collapsed="false">
      <c r="F1117" s="184"/>
    </row>
    <row r="1118" customFormat="false" ht="12.75" hidden="false" customHeight="false" outlineLevel="0" collapsed="false">
      <c r="F1118" s="184"/>
    </row>
    <row r="1119" customFormat="false" ht="12.75" hidden="false" customHeight="false" outlineLevel="0" collapsed="false">
      <c r="F1119" s="184"/>
    </row>
    <row r="1120" customFormat="false" ht="12.75" hidden="false" customHeight="false" outlineLevel="0" collapsed="false">
      <c r="F1120" s="184"/>
    </row>
    <row r="1121" customFormat="false" ht="12.75" hidden="false" customHeight="false" outlineLevel="0" collapsed="false">
      <c r="F1121" s="184"/>
    </row>
    <row r="1122" customFormat="false" ht="12.75" hidden="false" customHeight="false" outlineLevel="0" collapsed="false">
      <c r="F1122" s="184"/>
    </row>
    <row r="1123" customFormat="false" ht="12.75" hidden="false" customHeight="false" outlineLevel="0" collapsed="false">
      <c r="F1123" s="184"/>
    </row>
    <row r="1124" customFormat="false" ht="12.75" hidden="false" customHeight="false" outlineLevel="0" collapsed="false">
      <c r="F1124" s="184"/>
    </row>
    <row r="1125" customFormat="false" ht="12.75" hidden="false" customHeight="false" outlineLevel="0" collapsed="false">
      <c r="F1125" s="184"/>
    </row>
    <row r="1126" customFormat="false" ht="12.75" hidden="false" customHeight="false" outlineLevel="0" collapsed="false">
      <c r="F1126" s="184"/>
    </row>
    <row r="1127" customFormat="false" ht="12.75" hidden="false" customHeight="false" outlineLevel="0" collapsed="false">
      <c r="F1127" s="184"/>
    </row>
    <row r="1128" customFormat="false" ht="12.75" hidden="false" customHeight="false" outlineLevel="0" collapsed="false">
      <c r="F1128" s="184"/>
    </row>
    <row r="1129" customFormat="false" ht="12.75" hidden="false" customHeight="false" outlineLevel="0" collapsed="false">
      <c r="F1129" s="184"/>
    </row>
    <row r="1130" customFormat="false" ht="12.75" hidden="false" customHeight="false" outlineLevel="0" collapsed="false">
      <c r="F1130" s="184"/>
    </row>
    <row r="1131" customFormat="false" ht="12.75" hidden="false" customHeight="false" outlineLevel="0" collapsed="false">
      <c r="F1131" s="184"/>
    </row>
    <row r="1132" customFormat="false" ht="12.75" hidden="false" customHeight="false" outlineLevel="0" collapsed="false">
      <c r="F1132" s="184"/>
    </row>
    <row r="1133" customFormat="false" ht="12.75" hidden="false" customHeight="false" outlineLevel="0" collapsed="false">
      <c r="F1133" s="184"/>
    </row>
    <row r="1134" customFormat="false" ht="12.75" hidden="false" customHeight="false" outlineLevel="0" collapsed="false">
      <c r="F1134" s="184"/>
    </row>
    <row r="1135" customFormat="false" ht="12.75" hidden="false" customHeight="false" outlineLevel="0" collapsed="false">
      <c r="F1135" s="184"/>
    </row>
    <row r="1136" customFormat="false" ht="12.75" hidden="false" customHeight="false" outlineLevel="0" collapsed="false">
      <c r="F1136" s="184"/>
    </row>
    <row r="1137" customFormat="false" ht="12.75" hidden="false" customHeight="false" outlineLevel="0" collapsed="false">
      <c r="F1137" s="184"/>
    </row>
    <row r="1138" customFormat="false" ht="12.75" hidden="false" customHeight="false" outlineLevel="0" collapsed="false">
      <c r="F1138" s="184"/>
    </row>
    <row r="1139" customFormat="false" ht="12.75" hidden="false" customHeight="false" outlineLevel="0" collapsed="false">
      <c r="F1139" s="184"/>
    </row>
    <row r="1140" customFormat="false" ht="12.75" hidden="false" customHeight="false" outlineLevel="0" collapsed="false">
      <c r="F1140" s="184"/>
    </row>
    <row r="1141" customFormat="false" ht="12.75" hidden="false" customHeight="false" outlineLevel="0" collapsed="false">
      <c r="F1141" s="184"/>
    </row>
    <row r="1142" customFormat="false" ht="12.75" hidden="false" customHeight="false" outlineLevel="0" collapsed="false">
      <c r="F1142" s="184"/>
    </row>
    <row r="1143" customFormat="false" ht="12.75" hidden="false" customHeight="false" outlineLevel="0" collapsed="false">
      <c r="F1143" s="184"/>
    </row>
    <row r="1144" customFormat="false" ht="12.75" hidden="false" customHeight="false" outlineLevel="0" collapsed="false">
      <c r="F1144" s="184"/>
    </row>
    <row r="1145" customFormat="false" ht="12.75" hidden="false" customHeight="false" outlineLevel="0" collapsed="false">
      <c r="F1145" s="184"/>
    </row>
    <row r="1146" customFormat="false" ht="12.75" hidden="false" customHeight="false" outlineLevel="0" collapsed="false">
      <c r="F1146" s="184"/>
    </row>
    <row r="1147" customFormat="false" ht="12.75" hidden="false" customHeight="false" outlineLevel="0" collapsed="false">
      <c r="F1147" s="184"/>
    </row>
    <row r="1148" customFormat="false" ht="12.75" hidden="false" customHeight="false" outlineLevel="0" collapsed="false">
      <c r="F1148" s="184"/>
    </row>
    <row r="1149" customFormat="false" ht="12.75" hidden="false" customHeight="false" outlineLevel="0" collapsed="false">
      <c r="F1149" s="184"/>
    </row>
    <row r="1150" customFormat="false" ht="12.75" hidden="false" customHeight="false" outlineLevel="0" collapsed="false">
      <c r="F1150" s="184"/>
    </row>
    <row r="1151" customFormat="false" ht="12.75" hidden="false" customHeight="false" outlineLevel="0" collapsed="false">
      <c r="F1151" s="184"/>
    </row>
    <row r="1152" customFormat="false" ht="12.75" hidden="false" customHeight="false" outlineLevel="0" collapsed="false">
      <c r="F1152" s="184"/>
    </row>
    <row r="1153" customFormat="false" ht="12.75" hidden="false" customHeight="false" outlineLevel="0" collapsed="false">
      <c r="F1153" s="184"/>
    </row>
    <row r="1154" customFormat="false" ht="12.75" hidden="false" customHeight="false" outlineLevel="0" collapsed="false">
      <c r="F1154" s="184"/>
    </row>
    <row r="1155" customFormat="false" ht="12.75" hidden="false" customHeight="false" outlineLevel="0" collapsed="false">
      <c r="F1155" s="184"/>
    </row>
    <row r="1156" customFormat="false" ht="12.75" hidden="false" customHeight="false" outlineLevel="0" collapsed="false">
      <c r="F1156" s="184"/>
    </row>
    <row r="1157" customFormat="false" ht="12.75" hidden="false" customHeight="false" outlineLevel="0" collapsed="false">
      <c r="F1157" s="184"/>
    </row>
    <row r="1158" customFormat="false" ht="12.75" hidden="false" customHeight="false" outlineLevel="0" collapsed="false">
      <c r="F1158" s="184"/>
    </row>
    <row r="1159" customFormat="false" ht="12.75" hidden="false" customHeight="false" outlineLevel="0" collapsed="false">
      <c r="F1159" s="184"/>
    </row>
    <row r="1160" customFormat="false" ht="12.75" hidden="false" customHeight="false" outlineLevel="0" collapsed="false">
      <c r="F1160" s="184"/>
    </row>
    <row r="1161" customFormat="false" ht="12.75" hidden="false" customHeight="false" outlineLevel="0" collapsed="false">
      <c r="F1161" s="184"/>
    </row>
    <row r="1162" customFormat="false" ht="12.75" hidden="false" customHeight="false" outlineLevel="0" collapsed="false">
      <c r="F1162" s="184"/>
    </row>
    <row r="1163" customFormat="false" ht="12.75" hidden="false" customHeight="false" outlineLevel="0" collapsed="false">
      <c r="F1163" s="184"/>
    </row>
    <row r="1164" customFormat="false" ht="12.75" hidden="false" customHeight="false" outlineLevel="0" collapsed="false">
      <c r="F1164" s="184"/>
    </row>
    <row r="1165" customFormat="false" ht="12.75" hidden="false" customHeight="false" outlineLevel="0" collapsed="false">
      <c r="F1165" s="184"/>
    </row>
    <row r="1166" customFormat="false" ht="12.75" hidden="false" customHeight="false" outlineLevel="0" collapsed="false">
      <c r="F1166" s="184"/>
    </row>
    <row r="1167" customFormat="false" ht="12.75" hidden="false" customHeight="false" outlineLevel="0" collapsed="false">
      <c r="F1167" s="184"/>
    </row>
    <row r="1168" customFormat="false" ht="12.75" hidden="false" customHeight="false" outlineLevel="0" collapsed="false">
      <c r="F1168" s="184"/>
    </row>
    <row r="1169" customFormat="false" ht="12.75" hidden="false" customHeight="false" outlineLevel="0" collapsed="false">
      <c r="F1169" s="184"/>
    </row>
    <row r="1170" customFormat="false" ht="12.75" hidden="false" customHeight="false" outlineLevel="0" collapsed="false">
      <c r="F1170" s="184"/>
    </row>
    <row r="1171" customFormat="false" ht="12.75" hidden="false" customHeight="false" outlineLevel="0" collapsed="false">
      <c r="F1171" s="184"/>
    </row>
    <row r="1172" customFormat="false" ht="12.75" hidden="false" customHeight="false" outlineLevel="0" collapsed="false">
      <c r="F1172" s="184"/>
    </row>
    <row r="1173" customFormat="false" ht="12.75" hidden="false" customHeight="false" outlineLevel="0" collapsed="false">
      <c r="F1173" s="184"/>
    </row>
    <row r="1174" customFormat="false" ht="12.75" hidden="false" customHeight="false" outlineLevel="0" collapsed="false">
      <c r="F1174" s="184"/>
    </row>
    <row r="1175" customFormat="false" ht="12.75" hidden="false" customHeight="false" outlineLevel="0" collapsed="false">
      <c r="F1175" s="184"/>
    </row>
    <row r="1176" customFormat="false" ht="12.75" hidden="false" customHeight="false" outlineLevel="0" collapsed="false">
      <c r="F1176" s="184"/>
    </row>
    <row r="1177" customFormat="false" ht="12.75" hidden="false" customHeight="false" outlineLevel="0" collapsed="false">
      <c r="F1177" s="184"/>
    </row>
    <row r="1178" customFormat="false" ht="12.75" hidden="false" customHeight="false" outlineLevel="0" collapsed="false">
      <c r="F1178" s="184"/>
    </row>
    <row r="1179" customFormat="false" ht="12.75" hidden="false" customHeight="false" outlineLevel="0" collapsed="false">
      <c r="F1179" s="184"/>
    </row>
    <row r="1180" customFormat="false" ht="12.75" hidden="false" customHeight="false" outlineLevel="0" collapsed="false">
      <c r="F1180" s="184"/>
    </row>
    <row r="1181" customFormat="false" ht="12.75" hidden="false" customHeight="false" outlineLevel="0" collapsed="false">
      <c r="F1181" s="184"/>
    </row>
    <row r="1182" customFormat="false" ht="12.75" hidden="false" customHeight="false" outlineLevel="0" collapsed="false">
      <c r="F1182" s="184"/>
    </row>
    <row r="1183" customFormat="false" ht="12.75" hidden="false" customHeight="false" outlineLevel="0" collapsed="false">
      <c r="F1183" s="184"/>
    </row>
    <row r="1184" customFormat="false" ht="12.75" hidden="false" customHeight="false" outlineLevel="0" collapsed="false">
      <c r="F1184" s="184"/>
    </row>
    <row r="1185" customFormat="false" ht="12.75" hidden="false" customHeight="false" outlineLevel="0" collapsed="false">
      <c r="F1185" s="184"/>
    </row>
    <row r="1186" customFormat="false" ht="12.75" hidden="false" customHeight="false" outlineLevel="0" collapsed="false">
      <c r="F1186" s="184"/>
    </row>
    <row r="1187" customFormat="false" ht="12.75" hidden="false" customHeight="false" outlineLevel="0" collapsed="false">
      <c r="F1187" s="184"/>
    </row>
  </sheetData>
  <mergeCells count="1">
    <mergeCell ref="Z5:AA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H5" activeCellId="0" sqref="H5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2" min="1" style="187" width="2.99"/>
    <col collapsed="false" customWidth="true" hidden="false" outlineLevel="0" max="3" min="3" style="187" width="15.13"/>
    <col collapsed="false" customWidth="true" hidden="false" outlineLevel="0" max="4" min="4" style="187" width="10.85"/>
    <col collapsed="false" customWidth="true" hidden="false" outlineLevel="0" max="5" min="5" style="187" width="8.99"/>
    <col collapsed="false" customWidth="true" hidden="false" outlineLevel="0" max="6" min="6" style="187" width="13.7"/>
    <col collapsed="false" customWidth="true" hidden="false" outlineLevel="0" max="7" min="7" style="187" width="11.7"/>
    <col collapsed="false" customWidth="true" hidden="false" outlineLevel="0" max="8" min="8" style="187" width="10.13"/>
    <col collapsed="false" customWidth="true" hidden="false" outlineLevel="0" max="9" min="9" style="187" width="10.99"/>
    <col collapsed="false" customWidth="true" hidden="false" outlineLevel="0" max="10" min="10" style="187" width="12.28"/>
    <col collapsed="false" customWidth="true" hidden="false" outlineLevel="0" max="11" min="11" style="187" width="8.7"/>
    <col collapsed="false" customWidth="true" hidden="false" outlineLevel="0" max="12" min="12" style="187" width="10.13"/>
    <col collapsed="false" customWidth="true" hidden="false" outlineLevel="0" max="13" min="13" style="187" width="8.7"/>
    <col collapsed="false" customWidth="true" hidden="false" outlineLevel="0" max="14" min="14" style="187" width="12.7"/>
    <col collapsed="false" customWidth="true" hidden="false" outlineLevel="0" max="15" min="15" style="187" width="8.7"/>
    <col collapsed="false" customWidth="true" hidden="false" outlineLevel="0" max="17" min="16" style="187" width="14.14"/>
    <col collapsed="false" customWidth="false" hidden="false" outlineLevel="0" max="20" min="18" style="187" width="9.14"/>
    <col collapsed="false" customWidth="true" hidden="false" outlineLevel="0" max="23" min="21" style="187" width="9.28"/>
    <col collapsed="false" customWidth="false" hidden="false" outlineLevel="0" max="26" min="24" style="187" width="9.14"/>
    <col collapsed="false" customWidth="true" hidden="true" outlineLevel="0" max="32" min="27" style="187" width="9.06"/>
    <col collapsed="false" customWidth="false" hidden="false" outlineLevel="0" max="257" min="33" style="187" width="9.14"/>
  </cols>
  <sheetData>
    <row r="1" customFormat="false" ht="14.25" hidden="false" customHeight="false" outlineLevel="0" collapsed="false">
      <c r="H1" s="188"/>
      <c r="I1" s="188"/>
      <c r="J1" s="188"/>
      <c r="K1" s="189"/>
    </row>
    <row r="2" customFormat="false" ht="13.5" hidden="false" customHeight="false" outlineLevel="0" collapsed="false">
      <c r="C2" s="190" t="s">
        <v>24</v>
      </c>
      <c r="D2" s="191" t="n">
        <v>2.5</v>
      </c>
      <c r="E2" s="192" t="s">
        <v>25</v>
      </c>
      <c r="F2" s="193" t="n">
        <v>36557</v>
      </c>
      <c r="G2" s="194"/>
      <c r="H2" s="195"/>
      <c r="I2" s="196"/>
      <c r="J2" s="196"/>
      <c r="K2" s="196"/>
      <c r="M2" s="197"/>
      <c r="N2" s="197"/>
    </row>
    <row r="3" customFormat="false" ht="13.5" hidden="false" customHeight="false" outlineLevel="0" collapsed="false">
      <c r="C3" s="198"/>
      <c r="D3" s="199"/>
      <c r="E3" s="200" t="s">
        <v>26</v>
      </c>
      <c r="F3" s="201" t="n">
        <v>36557</v>
      </c>
      <c r="G3" s="194"/>
      <c r="H3" s="202"/>
      <c r="I3" s="203"/>
      <c r="J3" s="203"/>
      <c r="K3" s="203"/>
      <c r="L3" s="204"/>
      <c r="M3" s="197"/>
      <c r="N3" s="197"/>
    </row>
    <row r="4" customFormat="false" ht="13.5" hidden="false" customHeight="false" outlineLevel="0" collapsed="false">
      <c r="C4" s="198" t="s">
        <v>27</v>
      </c>
      <c r="D4" s="205" t="n">
        <v>0.265</v>
      </c>
      <c r="E4" s="200"/>
      <c r="F4" s="206"/>
      <c r="G4" s="194"/>
      <c r="H4" s="207"/>
      <c r="I4" s="208"/>
      <c r="J4" s="208"/>
      <c r="K4" s="208"/>
      <c r="L4" s="209"/>
      <c r="M4" s="210"/>
      <c r="N4" s="210"/>
      <c r="O4" s="211"/>
      <c r="P4" s="212"/>
    </row>
    <row r="5" customFormat="false" ht="14.25" hidden="false" customHeight="false" outlineLevel="0" collapsed="false">
      <c r="C5" s="213" t="s">
        <v>28</v>
      </c>
      <c r="D5" s="214" t="n">
        <f aca="true">TODAY()</f>
        <v>45926</v>
      </c>
      <c r="E5" s="215" t="s">
        <v>29</v>
      </c>
      <c r="F5" s="216" t="n">
        <v>5000</v>
      </c>
      <c r="G5" s="194"/>
      <c r="H5" s="217"/>
      <c r="I5" s="10"/>
      <c r="J5" s="10"/>
      <c r="K5" s="10"/>
      <c r="L5" s="218"/>
      <c r="M5" s="219"/>
      <c r="N5" s="220"/>
      <c r="O5" s="221"/>
      <c r="P5" s="221"/>
    </row>
    <row r="6" customFormat="false" ht="13.5" hidden="false" customHeight="false" outlineLevel="0" collapsed="false">
      <c r="C6" s="222" t="s">
        <v>30</v>
      </c>
      <c r="D6" s="223" t="e">
        <f aca="false">U12/W12</f>
        <v>#VALUE!</v>
      </c>
      <c r="E6" s="222" t="s">
        <v>31</v>
      </c>
      <c r="F6" s="223" t="e">
        <f aca="false">V12/W12</f>
        <v>#VALUE!</v>
      </c>
      <c r="G6" s="10"/>
      <c r="H6" s="10"/>
      <c r="I6" s="10"/>
      <c r="J6" s="10"/>
      <c r="K6" s="10"/>
      <c r="L6" s="224"/>
      <c r="M6" s="210"/>
      <c r="N6" s="220"/>
      <c r="O6" s="211"/>
      <c r="P6" s="212"/>
    </row>
    <row r="7" customFormat="false" ht="14.25" hidden="false" customHeight="false" outlineLevel="0" collapsed="false">
      <c r="C7" s="225" t="s">
        <v>32</v>
      </c>
      <c r="D7" s="226" t="e">
        <f aca="false">U12</f>
        <v>#VALUE!</v>
      </c>
      <c r="E7" s="225" t="s">
        <v>32</v>
      </c>
      <c r="F7" s="226" t="e">
        <f aca="false">V12</f>
        <v>#VALUE!</v>
      </c>
      <c r="G7" s="10"/>
      <c r="H7" s="10"/>
      <c r="I7" s="10"/>
      <c r="J7" s="10"/>
      <c r="K7" s="10"/>
      <c r="L7" s="227"/>
      <c r="M7" s="210"/>
      <c r="N7" s="220"/>
      <c r="O7" s="211"/>
      <c r="P7" s="212"/>
    </row>
    <row r="8" customFormat="false" ht="12.75" hidden="false" customHeight="false" outlineLevel="0" collapsed="false">
      <c r="D8" s="222" t="s">
        <v>33</v>
      </c>
      <c r="E8" s="228" t="e">
        <f aca="false">D6+F6</f>
        <v>#VALUE!</v>
      </c>
      <c r="F8" s="10"/>
      <c r="G8" s="10"/>
      <c r="H8" s="10"/>
      <c r="I8" s="10"/>
      <c r="J8" s="10"/>
      <c r="K8" s="10"/>
      <c r="L8" s="212"/>
      <c r="M8" s="212"/>
      <c r="N8" s="212"/>
      <c r="O8" s="212"/>
      <c r="P8" s="212"/>
    </row>
    <row r="9" customFormat="false" ht="13.5" hidden="false" customHeight="false" outlineLevel="0" collapsed="false">
      <c r="D9" s="229" t="s">
        <v>32</v>
      </c>
      <c r="E9" s="230" t="e">
        <f aca="false">D7+F7</f>
        <v>#VALUE!</v>
      </c>
      <c r="F9" s="10"/>
      <c r="G9" s="10"/>
      <c r="H9" s="10"/>
      <c r="I9" s="10"/>
      <c r="J9" s="10"/>
      <c r="K9" s="10"/>
      <c r="L9" s="212"/>
      <c r="M9" s="212"/>
      <c r="N9" s="212"/>
      <c r="O9" s="212"/>
      <c r="P9" s="212"/>
    </row>
    <row r="10" customFormat="false" ht="12.75" hidden="false" customHeight="false" outlineLevel="0" collapsed="false">
      <c r="F10" s="194"/>
      <c r="G10" s="231"/>
      <c r="H10" s="194"/>
      <c r="I10" s="231"/>
      <c r="J10" s="194"/>
      <c r="K10" s="231"/>
      <c r="L10" s="212"/>
      <c r="M10" s="212"/>
      <c r="N10" s="212"/>
      <c r="O10" s="212"/>
      <c r="P10" s="212"/>
    </row>
    <row r="11" customFormat="false" ht="25.5" hidden="false" customHeight="false" outlineLevel="0" collapsed="false">
      <c r="A11" s="232" t="n">
        <v>0</v>
      </c>
      <c r="B11" s="232"/>
      <c r="C11" s="233" t="s">
        <v>34</v>
      </c>
      <c r="D11" s="233" t="s">
        <v>35</v>
      </c>
      <c r="E11" s="233" t="s">
        <v>36</v>
      </c>
      <c r="F11" s="233" t="s">
        <v>37</v>
      </c>
      <c r="G11" s="233" t="s">
        <v>38</v>
      </c>
      <c r="H11" s="233" t="s">
        <v>39</v>
      </c>
      <c r="I11" s="233" t="s">
        <v>40</v>
      </c>
      <c r="J11" s="233" t="s">
        <v>41</v>
      </c>
      <c r="K11" s="233" t="s">
        <v>42</v>
      </c>
      <c r="L11" s="233" t="s">
        <v>43</v>
      </c>
      <c r="M11" s="233" t="s">
        <v>44</v>
      </c>
      <c r="N11" s="233" t="s">
        <v>45</v>
      </c>
      <c r="O11" s="233" t="s">
        <v>46</v>
      </c>
      <c r="P11" s="233" t="s">
        <v>47</v>
      </c>
      <c r="Q11" s="233" t="s">
        <v>48</v>
      </c>
      <c r="R11" s="233" t="s">
        <v>49</v>
      </c>
      <c r="S11" s="233" t="s">
        <v>50</v>
      </c>
      <c r="T11" s="233" t="s">
        <v>51</v>
      </c>
      <c r="U11" s="233" t="s">
        <v>52</v>
      </c>
      <c r="V11" s="233" t="s">
        <v>53</v>
      </c>
      <c r="W11" s="233" t="s">
        <v>54</v>
      </c>
      <c r="X11" s="233" t="s">
        <v>55</v>
      </c>
      <c r="Y11" s="233" t="s">
        <v>56</v>
      </c>
      <c r="Z11" s="233" t="s">
        <v>57</v>
      </c>
      <c r="AA11" s="232" t="s">
        <v>58</v>
      </c>
      <c r="AB11" s="232" t="s">
        <v>59</v>
      </c>
      <c r="AC11" s="232" t="s">
        <v>60</v>
      </c>
      <c r="AD11" s="232" t="s">
        <v>61</v>
      </c>
      <c r="AE11" s="232" t="s">
        <v>62</v>
      </c>
      <c r="AF11" s="232" t="s">
        <v>63</v>
      </c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  <c r="HK11" s="232"/>
      <c r="HL11" s="232"/>
      <c r="HM11" s="232"/>
      <c r="HN11" s="232"/>
      <c r="HO11" s="232"/>
      <c r="HP11" s="232"/>
      <c r="HQ11" s="232"/>
      <c r="HR11" s="232"/>
      <c r="HS11" s="232"/>
      <c r="HT11" s="232"/>
      <c r="HU11" s="232"/>
      <c r="HV11" s="232"/>
      <c r="HW11" s="232"/>
      <c r="HX11" s="232"/>
      <c r="HY11" s="232"/>
      <c r="HZ11" s="232"/>
      <c r="IA11" s="232"/>
      <c r="IB11" s="232"/>
      <c r="IC11" s="232"/>
      <c r="ID11" s="232"/>
      <c r="IE11" s="232"/>
      <c r="IF11" s="232"/>
      <c r="IG11" s="232"/>
      <c r="IH11" s="232"/>
      <c r="II11" s="232"/>
      <c r="IJ11" s="232"/>
      <c r="IK11" s="232"/>
      <c r="IL11" s="232"/>
      <c r="IM11" s="232"/>
      <c r="IN11" s="232"/>
      <c r="IO11" s="232"/>
      <c r="IP11" s="232"/>
      <c r="IQ11" s="232"/>
      <c r="IR11" s="232"/>
      <c r="IS11" s="232"/>
      <c r="IT11" s="232"/>
      <c r="IU11" s="232"/>
      <c r="IV11" s="232"/>
      <c r="IW11" s="232"/>
    </row>
    <row r="12" customFormat="false" ht="12.75" hidden="false" customHeight="false" outlineLevel="0" collapsed="false">
      <c r="U12" s="234" t="e">
        <f aca="false">SUM($U$13:$U$38)</f>
        <v>#VALUE!</v>
      </c>
      <c r="V12" s="234" t="e">
        <f aca="false">SUM(V13:V38)</f>
        <v>#VALUE!</v>
      </c>
      <c r="W12" s="204" t="n">
        <f aca="false">SUM(W13:W38)</f>
        <v>145000</v>
      </c>
      <c r="X12" s="204" t="n">
        <f aca="false">SUM(X13:X38)</f>
        <v>29</v>
      </c>
      <c r="Y12" s="235"/>
    </row>
    <row r="13" customFormat="false" ht="12.75" hidden="false" customHeight="false" outlineLevel="0" collapsed="false">
      <c r="A13" s="236" t="e">
        <f aca="false">#REF!+1</f>
        <v>#REF!</v>
      </c>
      <c r="B13" s="237" t="e">
        <f aca="false">#REF!+1</f>
        <v>#REF!</v>
      </c>
      <c r="C13" s="238" t="n">
        <v>36557</v>
      </c>
      <c r="D13" s="239" t="n">
        <f aca="false">C14-C13</f>
        <v>29</v>
      </c>
      <c r="E13" s="240" t="n">
        <f aca="false">$D$2</f>
        <v>2.5</v>
      </c>
      <c r="F13" s="241" t="n">
        <v>2.7</v>
      </c>
      <c r="G13" s="242" t="n">
        <f aca="false">'MIDS DATA'!C12</f>
        <v>0.050658903117911</v>
      </c>
      <c r="H13" s="243" t="n">
        <f aca="false">'MIDS DATA'!D14</f>
        <v>0.988587980097745</v>
      </c>
      <c r="I13" s="244" t="n">
        <f aca="false">(C13-$D$5)/365</f>
        <v>-25.6684931506849</v>
      </c>
      <c r="J13" s="242" t="n">
        <f aca="false">$D$4</f>
        <v>0.265</v>
      </c>
      <c r="K13" s="236" t="e">
        <f aca="false">((LN(F13/E13)+((J13^2)/2)*I13))/(J13*SQRT(I13))</f>
        <v>#VALUE!</v>
      </c>
      <c r="L13" s="236" t="e">
        <f aca="false">K13-(J13*SQRT(I13))</f>
        <v>#VALUE!</v>
      </c>
      <c r="M13" s="236" t="e">
        <f aca="false">(J13*(SQRT(I13)))-K13</f>
        <v>#VALUE!</v>
      </c>
      <c r="N13" s="236" t="e">
        <f aca="false">NORMSDIST(K13)</f>
        <v>#VALUE!</v>
      </c>
      <c r="O13" s="236" t="e">
        <f aca="false">NORMSDIST(-K13)</f>
        <v>#VALUE!</v>
      </c>
      <c r="P13" s="236" t="e">
        <f aca="false">NORMSDIST(L13)</f>
        <v>#VALUE!</v>
      </c>
      <c r="Q13" s="236" t="e">
        <f aca="false">NORMSDIST(M13)</f>
        <v>#VALUE!</v>
      </c>
      <c r="R13" s="236" t="e">
        <f aca="false">(F13*(EXP(-G13*I13))*N13)-(E13*(EXP(-G13*I13))*P13)</f>
        <v>#VALUE!</v>
      </c>
      <c r="S13" s="236" t="e">
        <f aca="false">(-F13*(EXP(-G13*I13))*O13)+(E13*(EXP(-G13*I13)*Q13))</f>
        <v>#VALUE!</v>
      </c>
      <c r="T13" s="236" t="n">
        <f aca="false">IF(C13&gt;=$F$2,IF(C13&lt;=$F$3,$F$5,0),0)</f>
        <v>5000</v>
      </c>
      <c r="U13" s="236" t="e">
        <f aca="false">R13*T13*X13</f>
        <v>#VALUE!</v>
      </c>
      <c r="V13" s="236" t="e">
        <f aca="false">S13*T13*X13</f>
        <v>#VALUE!</v>
      </c>
      <c r="W13" s="236" t="n">
        <f aca="false">T13*X13</f>
        <v>145000</v>
      </c>
      <c r="X13" s="236" t="n">
        <f aca="false">IF(C13&gt;=$F$2,IF(C13&lt;=$F$3,D13,0),0)</f>
        <v>29</v>
      </c>
      <c r="Y13" s="236" t="e">
        <f aca="false">N13</f>
        <v>#VALUE!</v>
      </c>
      <c r="Z13" s="236" t="e">
        <f aca="false">-O13</f>
        <v>#VALUE!</v>
      </c>
      <c r="AA13" s="236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5"/>
      <c r="CH13" s="245"/>
      <c r="CI13" s="245"/>
      <c r="CJ13" s="245"/>
      <c r="CK13" s="245"/>
      <c r="CL13" s="245"/>
      <c r="CM13" s="245"/>
      <c r="CN13" s="245"/>
      <c r="CO13" s="245"/>
      <c r="CP13" s="245"/>
      <c r="CQ13" s="245"/>
      <c r="CR13" s="245"/>
      <c r="CS13" s="245"/>
      <c r="CT13" s="245"/>
      <c r="CU13" s="245"/>
      <c r="CV13" s="245"/>
      <c r="CW13" s="245"/>
      <c r="CX13" s="245"/>
      <c r="CY13" s="245"/>
      <c r="CZ13" s="245"/>
      <c r="DA13" s="245"/>
      <c r="DB13" s="245"/>
      <c r="DC13" s="245"/>
      <c r="DD13" s="245"/>
      <c r="DE13" s="245"/>
      <c r="DF13" s="245"/>
      <c r="DG13" s="245"/>
      <c r="DH13" s="245"/>
      <c r="DI13" s="245"/>
      <c r="DJ13" s="245"/>
      <c r="DK13" s="245"/>
      <c r="DL13" s="245"/>
      <c r="DM13" s="245"/>
      <c r="DN13" s="245"/>
      <c r="DO13" s="245"/>
      <c r="DP13" s="245"/>
      <c r="DQ13" s="245"/>
      <c r="DR13" s="245"/>
      <c r="DS13" s="245"/>
      <c r="DT13" s="245"/>
      <c r="DU13" s="245"/>
      <c r="DV13" s="245"/>
      <c r="DW13" s="245"/>
      <c r="DX13" s="245"/>
      <c r="DY13" s="245"/>
      <c r="DZ13" s="245"/>
      <c r="EA13" s="245"/>
      <c r="EB13" s="245"/>
      <c r="EC13" s="245"/>
      <c r="ED13" s="245"/>
      <c r="EE13" s="245"/>
      <c r="EF13" s="245"/>
      <c r="EG13" s="245"/>
      <c r="EH13" s="245"/>
      <c r="EI13" s="245"/>
      <c r="EJ13" s="245"/>
      <c r="EK13" s="245"/>
      <c r="EL13" s="245"/>
      <c r="EM13" s="245"/>
      <c r="EN13" s="245"/>
      <c r="EO13" s="245"/>
      <c r="EP13" s="245"/>
      <c r="EQ13" s="245"/>
      <c r="ER13" s="245"/>
      <c r="ES13" s="245"/>
      <c r="ET13" s="245"/>
      <c r="EU13" s="245"/>
      <c r="EV13" s="245"/>
      <c r="EW13" s="245"/>
      <c r="EX13" s="245"/>
      <c r="EY13" s="245"/>
      <c r="EZ13" s="245"/>
      <c r="FA13" s="245"/>
      <c r="FB13" s="245"/>
      <c r="FC13" s="245"/>
      <c r="FD13" s="245"/>
      <c r="FE13" s="245"/>
      <c r="FF13" s="245"/>
      <c r="FG13" s="245"/>
      <c r="FH13" s="245"/>
      <c r="FI13" s="245"/>
      <c r="FJ13" s="245"/>
      <c r="FK13" s="245"/>
      <c r="FL13" s="245"/>
      <c r="FM13" s="245"/>
      <c r="FN13" s="245"/>
      <c r="FO13" s="245"/>
      <c r="FP13" s="245"/>
      <c r="FQ13" s="245"/>
      <c r="FR13" s="245"/>
      <c r="FS13" s="245"/>
      <c r="FT13" s="245"/>
      <c r="FU13" s="245"/>
      <c r="FV13" s="245"/>
      <c r="FW13" s="245"/>
      <c r="FX13" s="245"/>
      <c r="FY13" s="245"/>
      <c r="FZ13" s="245"/>
      <c r="GA13" s="245"/>
      <c r="GB13" s="245"/>
      <c r="GC13" s="245"/>
      <c r="GD13" s="245"/>
      <c r="GE13" s="245"/>
      <c r="GF13" s="245"/>
      <c r="GG13" s="245"/>
      <c r="GH13" s="245"/>
      <c r="GI13" s="245"/>
      <c r="GJ13" s="245"/>
      <c r="GK13" s="245"/>
      <c r="GL13" s="245"/>
      <c r="GM13" s="245"/>
      <c r="GN13" s="245"/>
      <c r="GO13" s="245"/>
      <c r="GP13" s="245"/>
      <c r="GQ13" s="245"/>
      <c r="GR13" s="245"/>
      <c r="GS13" s="245"/>
      <c r="GT13" s="245"/>
      <c r="GU13" s="245"/>
      <c r="GV13" s="245"/>
      <c r="GW13" s="245"/>
      <c r="GX13" s="245"/>
      <c r="GY13" s="245"/>
      <c r="GZ13" s="245"/>
      <c r="HA13" s="245"/>
      <c r="HB13" s="245"/>
      <c r="HC13" s="245"/>
      <c r="HD13" s="245"/>
      <c r="HE13" s="245"/>
      <c r="HF13" s="245"/>
      <c r="HG13" s="245"/>
      <c r="HH13" s="245"/>
      <c r="HI13" s="245"/>
      <c r="HJ13" s="245"/>
      <c r="HK13" s="245"/>
      <c r="HL13" s="245"/>
      <c r="HM13" s="245"/>
      <c r="HN13" s="245"/>
      <c r="HO13" s="245"/>
      <c r="HP13" s="245"/>
      <c r="HQ13" s="245"/>
      <c r="HR13" s="245"/>
      <c r="HS13" s="245"/>
      <c r="HT13" s="245"/>
      <c r="HU13" s="245"/>
      <c r="HV13" s="245"/>
      <c r="HW13" s="245"/>
      <c r="HX13" s="245"/>
      <c r="HY13" s="245"/>
      <c r="HZ13" s="245"/>
      <c r="IA13" s="245"/>
      <c r="IB13" s="245"/>
      <c r="IC13" s="245"/>
      <c r="ID13" s="245"/>
      <c r="IE13" s="245"/>
      <c r="IF13" s="245"/>
      <c r="IG13" s="245"/>
      <c r="IH13" s="245"/>
      <c r="II13" s="245"/>
      <c r="IJ13" s="245"/>
      <c r="IK13" s="245"/>
      <c r="IL13" s="245"/>
      <c r="IM13" s="245"/>
      <c r="IN13" s="245"/>
      <c r="IO13" s="245"/>
      <c r="IP13" s="245"/>
      <c r="IQ13" s="245"/>
      <c r="IR13" s="245"/>
      <c r="IS13" s="245"/>
      <c r="IT13" s="245"/>
      <c r="IU13" s="245"/>
      <c r="IV13" s="245"/>
      <c r="IW13" s="245"/>
    </row>
    <row r="14" customFormat="false" ht="12.75" hidden="false" customHeight="false" outlineLevel="0" collapsed="false">
      <c r="A14" s="236" t="e">
        <f aca="false">A13+1</f>
        <v>#REF!</v>
      </c>
      <c r="B14" s="237" t="e">
        <f aca="false">B13+1</f>
        <v>#REF!</v>
      </c>
      <c r="C14" s="238" t="n">
        <v>36586</v>
      </c>
      <c r="D14" s="239" t="n">
        <f aca="false">C15-C14</f>
        <v>31</v>
      </c>
      <c r="E14" s="240" t="n">
        <f aca="false">$D$2</f>
        <v>2.5</v>
      </c>
      <c r="F14" s="241" t="n">
        <v>2.725</v>
      </c>
      <c r="G14" s="242" t="n">
        <f aca="false">'MIDS DATA'!C13</f>
        <v>0.05122063935207</v>
      </c>
      <c r="H14" s="243" t="n">
        <f aca="false">'MIDS DATA'!D15</f>
        <v>0.984216214702196</v>
      </c>
      <c r="I14" s="244" t="n">
        <f aca="false">(C14-$D$5)/365</f>
        <v>-25.5890410958904</v>
      </c>
      <c r="J14" s="242" t="n">
        <f aca="false">$D$4</f>
        <v>0.265</v>
      </c>
      <c r="K14" s="236" t="e">
        <f aca="false">((LN(F14/E14)+((J14^2)/2)*I14))/(J14*SQRT(I14))</f>
        <v>#VALUE!</v>
      </c>
      <c r="L14" s="236" t="e">
        <f aca="false">K14-(J14*SQRT(I14))</f>
        <v>#VALUE!</v>
      </c>
      <c r="M14" s="236" t="e">
        <f aca="false">(J14*(SQRT(I14)))-K14</f>
        <v>#VALUE!</v>
      </c>
      <c r="N14" s="236" t="e">
        <f aca="false">NORMSDIST(K14)</f>
        <v>#VALUE!</v>
      </c>
      <c r="O14" s="236" t="e">
        <f aca="false">NORMSDIST(-K14)</f>
        <v>#VALUE!</v>
      </c>
      <c r="P14" s="236" t="e">
        <f aca="false">NORMSDIST(L14)</f>
        <v>#VALUE!</v>
      </c>
      <c r="Q14" s="236" t="e">
        <f aca="false">NORMSDIST(M14)</f>
        <v>#VALUE!</v>
      </c>
      <c r="R14" s="236" t="e">
        <f aca="false">(F14*(EXP(-G14*I14))*N14)-(E14*(EXP(-G14*I14))*P14)</f>
        <v>#VALUE!</v>
      </c>
      <c r="S14" s="236" t="e">
        <f aca="false">(-F14*(EXP(-G14*I14))*O14)+(E14*(EXP(-G14*I14)*Q14))</f>
        <v>#VALUE!</v>
      </c>
      <c r="T14" s="236" t="n">
        <f aca="false">IF(C14&gt;=$F$2,IF(C14&lt;=$F$3,$F$5,0),0)</f>
        <v>0</v>
      </c>
      <c r="U14" s="236" t="e">
        <f aca="false">R14*T14*X14</f>
        <v>#VALUE!</v>
      </c>
      <c r="V14" s="236" t="e">
        <f aca="false">S14*T14*X14</f>
        <v>#VALUE!</v>
      </c>
      <c r="W14" s="236" t="n">
        <f aca="false">T14*X14</f>
        <v>0</v>
      </c>
      <c r="X14" s="236" t="n">
        <f aca="false">IF(C14&gt;=$F$2,IF(C14&lt;=$F$3,D14,0),0)</f>
        <v>0</v>
      </c>
      <c r="Y14" s="236" t="e">
        <f aca="false">N14</f>
        <v>#VALUE!</v>
      </c>
      <c r="Z14" s="236" t="e">
        <f aca="false">-O14</f>
        <v>#VALUE!</v>
      </c>
      <c r="AA14" s="236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5"/>
      <c r="CH14" s="245"/>
      <c r="CI14" s="245"/>
      <c r="CJ14" s="245"/>
      <c r="CK14" s="245"/>
      <c r="CL14" s="245"/>
      <c r="CM14" s="245"/>
      <c r="CN14" s="245"/>
      <c r="CO14" s="245"/>
      <c r="CP14" s="245"/>
      <c r="CQ14" s="245"/>
      <c r="CR14" s="245"/>
      <c r="CS14" s="245"/>
      <c r="CT14" s="245"/>
      <c r="CU14" s="245"/>
      <c r="CV14" s="245"/>
      <c r="CW14" s="245"/>
      <c r="CX14" s="245"/>
      <c r="CY14" s="245"/>
      <c r="CZ14" s="245"/>
      <c r="DA14" s="245"/>
      <c r="DB14" s="245"/>
      <c r="DC14" s="245"/>
      <c r="DD14" s="245"/>
      <c r="DE14" s="245"/>
      <c r="DF14" s="245"/>
      <c r="DG14" s="245"/>
      <c r="DH14" s="245"/>
      <c r="DI14" s="245"/>
      <c r="DJ14" s="245"/>
      <c r="DK14" s="245"/>
      <c r="DL14" s="245"/>
      <c r="DM14" s="245"/>
      <c r="DN14" s="245"/>
      <c r="DO14" s="245"/>
      <c r="DP14" s="245"/>
      <c r="DQ14" s="245"/>
      <c r="DR14" s="245"/>
      <c r="DS14" s="245"/>
      <c r="DT14" s="245"/>
      <c r="DU14" s="245"/>
      <c r="DV14" s="245"/>
      <c r="DW14" s="245"/>
      <c r="DX14" s="245"/>
      <c r="DY14" s="245"/>
      <c r="DZ14" s="245"/>
      <c r="EA14" s="245"/>
      <c r="EB14" s="245"/>
      <c r="EC14" s="245"/>
      <c r="ED14" s="245"/>
      <c r="EE14" s="245"/>
      <c r="EF14" s="245"/>
      <c r="EG14" s="245"/>
      <c r="EH14" s="245"/>
      <c r="EI14" s="245"/>
      <c r="EJ14" s="245"/>
      <c r="EK14" s="245"/>
      <c r="EL14" s="245"/>
      <c r="EM14" s="245"/>
      <c r="EN14" s="245"/>
      <c r="EO14" s="245"/>
      <c r="EP14" s="245"/>
      <c r="EQ14" s="245"/>
      <c r="ER14" s="245"/>
      <c r="ES14" s="245"/>
      <c r="ET14" s="245"/>
      <c r="EU14" s="245"/>
      <c r="EV14" s="245"/>
      <c r="EW14" s="245"/>
      <c r="EX14" s="245"/>
      <c r="EY14" s="245"/>
      <c r="EZ14" s="245"/>
      <c r="FA14" s="245"/>
      <c r="FB14" s="245"/>
      <c r="FC14" s="245"/>
      <c r="FD14" s="245"/>
      <c r="FE14" s="245"/>
      <c r="FF14" s="245"/>
      <c r="FG14" s="245"/>
      <c r="FH14" s="245"/>
      <c r="FI14" s="245"/>
      <c r="FJ14" s="245"/>
      <c r="FK14" s="245"/>
      <c r="FL14" s="245"/>
      <c r="FM14" s="245"/>
      <c r="FN14" s="245"/>
      <c r="FO14" s="245"/>
      <c r="FP14" s="245"/>
      <c r="FQ14" s="245"/>
      <c r="FR14" s="245"/>
      <c r="FS14" s="245"/>
      <c r="FT14" s="245"/>
      <c r="FU14" s="245"/>
      <c r="FV14" s="245"/>
      <c r="FW14" s="245"/>
      <c r="FX14" s="245"/>
      <c r="FY14" s="245"/>
      <c r="FZ14" s="245"/>
      <c r="GA14" s="245"/>
      <c r="GB14" s="245"/>
      <c r="GC14" s="245"/>
      <c r="GD14" s="245"/>
      <c r="GE14" s="245"/>
      <c r="GF14" s="245"/>
      <c r="GG14" s="245"/>
      <c r="GH14" s="245"/>
      <c r="GI14" s="245"/>
      <c r="GJ14" s="245"/>
      <c r="GK14" s="245"/>
      <c r="GL14" s="245"/>
      <c r="GM14" s="245"/>
      <c r="GN14" s="245"/>
      <c r="GO14" s="245"/>
      <c r="GP14" s="245"/>
      <c r="GQ14" s="245"/>
      <c r="GR14" s="245"/>
      <c r="GS14" s="245"/>
      <c r="GT14" s="245"/>
      <c r="GU14" s="245"/>
      <c r="GV14" s="245"/>
      <c r="GW14" s="245"/>
      <c r="GX14" s="245"/>
      <c r="GY14" s="245"/>
      <c r="GZ14" s="245"/>
      <c r="HA14" s="245"/>
      <c r="HB14" s="245"/>
      <c r="HC14" s="245"/>
      <c r="HD14" s="245"/>
      <c r="HE14" s="245"/>
      <c r="HF14" s="245"/>
      <c r="HG14" s="245"/>
      <c r="HH14" s="245"/>
      <c r="HI14" s="245"/>
      <c r="HJ14" s="245"/>
      <c r="HK14" s="245"/>
      <c r="HL14" s="245"/>
      <c r="HM14" s="245"/>
      <c r="HN14" s="245"/>
      <c r="HO14" s="245"/>
      <c r="HP14" s="245"/>
      <c r="HQ14" s="245"/>
      <c r="HR14" s="245"/>
      <c r="HS14" s="245"/>
      <c r="HT14" s="245"/>
      <c r="HU14" s="245"/>
      <c r="HV14" s="245"/>
      <c r="HW14" s="245"/>
      <c r="HX14" s="245"/>
      <c r="HY14" s="245"/>
      <c r="HZ14" s="245"/>
      <c r="IA14" s="245"/>
      <c r="IB14" s="245"/>
      <c r="IC14" s="245"/>
      <c r="ID14" s="245"/>
      <c r="IE14" s="245"/>
      <c r="IF14" s="245"/>
      <c r="IG14" s="245"/>
      <c r="IH14" s="245"/>
      <c r="II14" s="245"/>
      <c r="IJ14" s="245"/>
      <c r="IK14" s="245"/>
      <c r="IL14" s="245"/>
      <c r="IM14" s="245"/>
      <c r="IN14" s="245"/>
      <c r="IO14" s="245"/>
      <c r="IP14" s="245"/>
      <c r="IQ14" s="245"/>
      <c r="IR14" s="245"/>
      <c r="IS14" s="245"/>
      <c r="IT14" s="245"/>
      <c r="IU14" s="245"/>
      <c r="IV14" s="245"/>
      <c r="IW14" s="245"/>
    </row>
    <row r="15" customFormat="false" ht="12.75" hidden="false" customHeight="false" outlineLevel="0" collapsed="false">
      <c r="A15" s="246" t="e">
        <f aca="false">A14+1</f>
        <v>#REF!</v>
      </c>
      <c r="B15" s="237" t="e">
        <f aca="false">B14+1</f>
        <v>#REF!</v>
      </c>
      <c r="C15" s="247" t="n">
        <v>36617</v>
      </c>
      <c r="D15" s="248" t="n">
        <f aca="false">C16-C15</f>
        <v>30</v>
      </c>
      <c r="E15" s="249" t="n">
        <f aca="false">$D$2</f>
        <v>2.5</v>
      </c>
      <c r="F15" s="250" t="n">
        <v>2.73</v>
      </c>
      <c r="G15" s="251" t="n">
        <f aca="false">'MIDS DATA'!C14</f>
        <v>0.051783504590529</v>
      </c>
      <c r="H15" s="252" t="n">
        <f aca="false">'MIDS DATA'!D16</f>
        <v>0.979564523580948</v>
      </c>
      <c r="I15" s="253" t="n">
        <f aca="false">(C15-$D$5)/365</f>
        <v>-25.5041095890411</v>
      </c>
      <c r="J15" s="254" t="n">
        <f aca="false">$D$4</f>
        <v>0.265</v>
      </c>
      <c r="K15" s="246" t="e">
        <f aca="false">((LN(F15/E15)+((J15^2)/2)*I15))/(J15*SQRT(I15))</f>
        <v>#VALUE!</v>
      </c>
      <c r="L15" s="246" t="e">
        <f aca="false">K15-(J15*SQRT(I15))</f>
        <v>#VALUE!</v>
      </c>
      <c r="M15" s="246" t="e">
        <f aca="false">(J15*(SQRT(I15)))-K15</f>
        <v>#VALUE!</v>
      </c>
      <c r="N15" s="246" t="e">
        <f aca="false">NORMSDIST(K15)</f>
        <v>#VALUE!</v>
      </c>
      <c r="O15" s="246" t="e">
        <f aca="false">NORMSDIST(-K15)</f>
        <v>#VALUE!</v>
      </c>
      <c r="P15" s="246" t="e">
        <f aca="false">NORMSDIST(L15)</f>
        <v>#VALUE!</v>
      </c>
      <c r="Q15" s="246" t="e">
        <f aca="false">NORMSDIST(M15)</f>
        <v>#VALUE!</v>
      </c>
      <c r="R15" s="246" t="e">
        <f aca="false">(F15*(EXP(-G15*I15))*N15)-(E15*(EXP(-G15*I15))*P15)</f>
        <v>#VALUE!</v>
      </c>
      <c r="S15" s="246" t="e">
        <f aca="false">(-F15*(EXP(-G15*I15))*O15)+(E15*(EXP(-G15*I15)*Q15))</f>
        <v>#VALUE!</v>
      </c>
      <c r="T15" s="246" t="n">
        <f aca="false">IF(C15&gt;=$F$2,IF(C15&lt;=$F$3,$F$5,0),0)</f>
        <v>0</v>
      </c>
      <c r="U15" s="246" t="e">
        <f aca="false">R15*T15*X15</f>
        <v>#VALUE!</v>
      </c>
      <c r="V15" s="246" t="e">
        <f aca="false">S15*T15*X15</f>
        <v>#VALUE!</v>
      </c>
      <c r="W15" s="246" t="n">
        <f aca="false">T15*X15</f>
        <v>0</v>
      </c>
      <c r="X15" s="246" t="n">
        <f aca="false">IF(C15&gt;=$F$2,IF(C15&lt;=$F$3,D15,0),0)</f>
        <v>0</v>
      </c>
      <c r="Y15" s="246" t="e">
        <f aca="false">N15</f>
        <v>#VALUE!</v>
      </c>
      <c r="Z15" s="246" t="e">
        <f aca="false">-O15</f>
        <v>#VALUE!</v>
      </c>
      <c r="AA15" s="246"/>
      <c r="AB15" s="255"/>
      <c r="AC15" s="255"/>
      <c r="AD15" s="255"/>
      <c r="AE15" s="255"/>
      <c r="AF15" s="255"/>
      <c r="AG15" s="256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  <c r="BU15" s="255"/>
      <c r="BV15" s="255"/>
      <c r="BW15" s="255"/>
      <c r="BX15" s="255"/>
      <c r="BY15" s="255"/>
      <c r="BZ15" s="255"/>
      <c r="CA15" s="255"/>
      <c r="CB15" s="255"/>
      <c r="CC15" s="255"/>
      <c r="CD15" s="255"/>
      <c r="CE15" s="255"/>
      <c r="CF15" s="255"/>
      <c r="CG15" s="255"/>
      <c r="CH15" s="255"/>
      <c r="CI15" s="255"/>
      <c r="CJ15" s="255"/>
      <c r="CK15" s="255"/>
      <c r="CL15" s="255"/>
      <c r="CM15" s="255"/>
      <c r="CN15" s="255"/>
      <c r="CO15" s="255"/>
      <c r="CP15" s="255"/>
      <c r="CQ15" s="255"/>
      <c r="CR15" s="255"/>
      <c r="CS15" s="255"/>
      <c r="CT15" s="255"/>
      <c r="CU15" s="255"/>
      <c r="CV15" s="255"/>
      <c r="CW15" s="255"/>
      <c r="CX15" s="255"/>
      <c r="CY15" s="255"/>
      <c r="CZ15" s="255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  <c r="DL15" s="255"/>
      <c r="DM15" s="255"/>
      <c r="DN15" s="255"/>
      <c r="DO15" s="255"/>
      <c r="DP15" s="255"/>
      <c r="DQ15" s="255"/>
      <c r="DR15" s="255"/>
      <c r="DS15" s="255"/>
      <c r="DT15" s="255"/>
      <c r="DU15" s="255"/>
      <c r="DV15" s="255"/>
      <c r="DW15" s="255"/>
      <c r="DX15" s="255"/>
      <c r="DY15" s="255"/>
      <c r="DZ15" s="255"/>
      <c r="EA15" s="255"/>
      <c r="EB15" s="255"/>
      <c r="EC15" s="255"/>
      <c r="ED15" s="255"/>
      <c r="EE15" s="255"/>
      <c r="EF15" s="255"/>
      <c r="EG15" s="255"/>
      <c r="EH15" s="255"/>
      <c r="EI15" s="255"/>
      <c r="EJ15" s="255"/>
      <c r="EK15" s="255"/>
      <c r="EL15" s="255"/>
      <c r="EM15" s="255"/>
      <c r="EN15" s="255"/>
      <c r="EO15" s="255"/>
      <c r="EP15" s="255"/>
      <c r="EQ15" s="255"/>
      <c r="ER15" s="255"/>
      <c r="ES15" s="255"/>
      <c r="ET15" s="255"/>
      <c r="EU15" s="255"/>
      <c r="EV15" s="255"/>
      <c r="EW15" s="255"/>
      <c r="EX15" s="255"/>
      <c r="EY15" s="255"/>
      <c r="EZ15" s="255"/>
      <c r="FA15" s="255"/>
      <c r="FB15" s="255"/>
      <c r="FC15" s="255"/>
      <c r="FD15" s="255"/>
      <c r="FE15" s="255"/>
      <c r="FF15" s="255"/>
      <c r="FG15" s="255"/>
      <c r="FH15" s="255"/>
      <c r="FI15" s="255"/>
      <c r="FJ15" s="255"/>
      <c r="FK15" s="255"/>
      <c r="FL15" s="255"/>
      <c r="FM15" s="255"/>
      <c r="FN15" s="255"/>
      <c r="FO15" s="255"/>
      <c r="FP15" s="255"/>
      <c r="FQ15" s="255"/>
      <c r="FR15" s="255"/>
      <c r="FS15" s="255"/>
      <c r="FT15" s="255"/>
      <c r="FU15" s="255"/>
      <c r="FV15" s="255"/>
      <c r="FW15" s="255"/>
      <c r="FX15" s="255"/>
      <c r="FY15" s="255"/>
      <c r="FZ15" s="255"/>
      <c r="GA15" s="255"/>
      <c r="GB15" s="255"/>
      <c r="GC15" s="255"/>
      <c r="GD15" s="255"/>
      <c r="GE15" s="255"/>
      <c r="GF15" s="255"/>
      <c r="GG15" s="255"/>
      <c r="GH15" s="255"/>
      <c r="GI15" s="255"/>
      <c r="GJ15" s="255"/>
      <c r="GK15" s="255"/>
      <c r="GL15" s="255"/>
      <c r="GM15" s="255"/>
      <c r="GN15" s="255"/>
      <c r="GO15" s="255"/>
      <c r="GP15" s="255"/>
      <c r="GQ15" s="255"/>
      <c r="GR15" s="255"/>
      <c r="GS15" s="255"/>
      <c r="GT15" s="255"/>
      <c r="GU15" s="255"/>
      <c r="GV15" s="255"/>
      <c r="GW15" s="255"/>
      <c r="GX15" s="255"/>
      <c r="GY15" s="255"/>
      <c r="GZ15" s="255"/>
      <c r="HA15" s="255"/>
      <c r="HB15" s="255"/>
      <c r="HC15" s="255"/>
      <c r="HD15" s="255"/>
      <c r="HE15" s="255"/>
      <c r="HF15" s="255"/>
      <c r="HG15" s="255"/>
      <c r="HH15" s="255"/>
      <c r="HI15" s="255"/>
      <c r="HJ15" s="255"/>
      <c r="HK15" s="255"/>
      <c r="HL15" s="255"/>
      <c r="HM15" s="255"/>
      <c r="HN15" s="255"/>
      <c r="HO15" s="255"/>
      <c r="HP15" s="255"/>
      <c r="HQ15" s="255"/>
      <c r="HR15" s="255"/>
      <c r="HS15" s="255"/>
      <c r="HT15" s="255"/>
      <c r="HU15" s="255"/>
      <c r="HV15" s="255"/>
      <c r="HW15" s="255"/>
      <c r="HX15" s="255"/>
      <c r="HY15" s="255"/>
      <c r="HZ15" s="255"/>
      <c r="IA15" s="255"/>
      <c r="IB15" s="255"/>
      <c r="IC15" s="255"/>
      <c r="ID15" s="255"/>
      <c r="IE15" s="255"/>
      <c r="IF15" s="255"/>
      <c r="IG15" s="255"/>
      <c r="IH15" s="255"/>
      <c r="II15" s="255"/>
      <c r="IJ15" s="255"/>
      <c r="IK15" s="255"/>
      <c r="IL15" s="255"/>
      <c r="IM15" s="255"/>
      <c r="IN15" s="255"/>
      <c r="IO15" s="255"/>
      <c r="IP15" s="255"/>
      <c r="IQ15" s="255"/>
      <c r="IR15" s="255"/>
      <c r="IS15" s="255"/>
      <c r="IT15" s="255"/>
      <c r="IU15" s="255"/>
      <c r="IV15" s="255"/>
      <c r="IW15" s="255"/>
    </row>
    <row r="16" customFormat="false" ht="12.75" hidden="false" customHeight="false" outlineLevel="0" collapsed="false">
      <c r="A16" s="246" t="e">
        <f aca="false">A15+1</f>
        <v>#REF!</v>
      </c>
      <c r="B16" s="237" t="e">
        <f aca="false">B15+1</f>
        <v>#REF!</v>
      </c>
      <c r="C16" s="247" t="n">
        <v>36647</v>
      </c>
      <c r="D16" s="248" t="n">
        <f aca="false">C17-C16</f>
        <v>31</v>
      </c>
      <c r="E16" s="249" t="n">
        <f aca="false">$D$2</f>
        <v>2.5</v>
      </c>
      <c r="F16" s="250" t="n">
        <v>2.74</v>
      </c>
      <c r="G16" s="251" t="n">
        <f aca="false">'MIDS DATA'!C15</f>
        <v>0.0525628543941</v>
      </c>
      <c r="H16" s="252" t="n">
        <f aca="false">'MIDS DATA'!D17</f>
        <v>0.974948198589251</v>
      </c>
      <c r="I16" s="253" t="n">
        <f aca="false">(C16-$D$5)/365</f>
        <v>-25.4219178082192</v>
      </c>
      <c r="J16" s="254" t="n">
        <f aca="false">$D$4</f>
        <v>0.265</v>
      </c>
      <c r="K16" s="246" t="e">
        <f aca="false">((LN(F16/E16)+((J16^2)/2)*I16))/(J16*SQRT(I16))</f>
        <v>#VALUE!</v>
      </c>
      <c r="L16" s="246" t="e">
        <f aca="false">K16-(J16*SQRT(I16))</f>
        <v>#VALUE!</v>
      </c>
      <c r="M16" s="246" t="e">
        <f aca="false">(J16*(SQRT(I16)))-K16</f>
        <v>#VALUE!</v>
      </c>
      <c r="N16" s="246" t="e">
        <f aca="false">NORMSDIST(K16)</f>
        <v>#VALUE!</v>
      </c>
      <c r="O16" s="246" t="e">
        <f aca="false">NORMSDIST(-K16)</f>
        <v>#VALUE!</v>
      </c>
      <c r="P16" s="246" t="e">
        <f aca="false">NORMSDIST(L16)</f>
        <v>#VALUE!</v>
      </c>
      <c r="Q16" s="246" t="e">
        <f aca="false">NORMSDIST(M16)</f>
        <v>#VALUE!</v>
      </c>
      <c r="R16" s="246" t="e">
        <f aca="false">(F16*(EXP(-G16*I16))*N16)-(E16*(EXP(-G16*I16))*P16)</f>
        <v>#VALUE!</v>
      </c>
      <c r="S16" s="246" t="e">
        <f aca="false">(-F16*(EXP(-G16*I16))*O16)+(E16*(EXP(-G16*I16)*Q16))</f>
        <v>#VALUE!</v>
      </c>
      <c r="T16" s="246" t="n">
        <f aca="false">IF(C16&gt;=$F$2,IF(C16&lt;=$F$3,$F$5,0),0)</f>
        <v>0</v>
      </c>
      <c r="U16" s="246" t="e">
        <f aca="false">R16*T16*X16</f>
        <v>#VALUE!</v>
      </c>
      <c r="V16" s="246" t="e">
        <f aca="false">S16*T16*X16</f>
        <v>#VALUE!</v>
      </c>
      <c r="W16" s="246" t="n">
        <f aca="false">T16*X16</f>
        <v>0</v>
      </c>
      <c r="X16" s="246" t="n">
        <f aca="false">IF(C16&gt;=$F$2,IF(C16&lt;=$F$3,D16,0),0)</f>
        <v>0</v>
      </c>
      <c r="Y16" s="246" t="e">
        <f aca="false">N16</f>
        <v>#VALUE!</v>
      </c>
      <c r="Z16" s="246" t="e">
        <f aca="false">-O16</f>
        <v>#VALUE!</v>
      </c>
      <c r="AA16" s="246"/>
      <c r="AB16" s="255"/>
      <c r="AC16" s="255"/>
      <c r="AD16" s="255"/>
      <c r="AE16" s="255"/>
      <c r="AF16" s="255"/>
      <c r="AG16" s="256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  <c r="BQ16" s="255"/>
      <c r="BR16" s="255"/>
      <c r="BS16" s="255"/>
      <c r="BT16" s="255"/>
      <c r="BU16" s="255"/>
      <c r="BV16" s="255"/>
      <c r="BW16" s="255"/>
      <c r="BX16" s="255"/>
      <c r="BY16" s="255"/>
      <c r="BZ16" s="255"/>
      <c r="CA16" s="255"/>
      <c r="CB16" s="255"/>
      <c r="CC16" s="255"/>
      <c r="CD16" s="255"/>
      <c r="CE16" s="255"/>
      <c r="CF16" s="255"/>
      <c r="CG16" s="255"/>
      <c r="CH16" s="255"/>
      <c r="CI16" s="255"/>
      <c r="CJ16" s="255"/>
      <c r="CK16" s="255"/>
      <c r="CL16" s="255"/>
      <c r="CM16" s="255"/>
      <c r="CN16" s="255"/>
      <c r="CO16" s="255"/>
      <c r="CP16" s="255"/>
      <c r="CQ16" s="255"/>
      <c r="CR16" s="255"/>
      <c r="CS16" s="255"/>
      <c r="CT16" s="255"/>
      <c r="CU16" s="255"/>
      <c r="CV16" s="255"/>
      <c r="CW16" s="255"/>
      <c r="CX16" s="255"/>
      <c r="CY16" s="255"/>
      <c r="CZ16" s="255"/>
      <c r="DA16" s="255"/>
      <c r="DB16" s="255"/>
      <c r="DC16" s="255"/>
      <c r="DD16" s="255"/>
      <c r="DE16" s="255"/>
      <c r="DF16" s="255"/>
      <c r="DG16" s="255"/>
      <c r="DH16" s="255"/>
      <c r="DI16" s="255"/>
      <c r="DJ16" s="255"/>
      <c r="DK16" s="255"/>
      <c r="DL16" s="255"/>
      <c r="DM16" s="255"/>
      <c r="DN16" s="255"/>
      <c r="DO16" s="255"/>
      <c r="DP16" s="255"/>
      <c r="DQ16" s="255"/>
      <c r="DR16" s="255"/>
      <c r="DS16" s="255"/>
      <c r="DT16" s="255"/>
      <c r="DU16" s="255"/>
      <c r="DV16" s="255"/>
      <c r="DW16" s="255"/>
      <c r="DX16" s="255"/>
      <c r="DY16" s="255"/>
      <c r="DZ16" s="255"/>
      <c r="EA16" s="255"/>
      <c r="EB16" s="255"/>
      <c r="EC16" s="255"/>
      <c r="ED16" s="255"/>
      <c r="EE16" s="255"/>
      <c r="EF16" s="255"/>
      <c r="EG16" s="255"/>
      <c r="EH16" s="255"/>
      <c r="EI16" s="255"/>
      <c r="EJ16" s="255"/>
      <c r="EK16" s="255"/>
      <c r="EL16" s="255"/>
      <c r="EM16" s="255"/>
      <c r="EN16" s="255"/>
      <c r="EO16" s="255"/>
      <c r="EP16" s="255"/>
      <c r="EQ16" s="255"/>
      <c r="ER16" s="255"/>
      <c r="ES16" s="255"/>
      <c r="ET16" s="255"/>
      <c r="EU16" s="255"/>
      <c r="EV16" s="255"/>
      <c r="EW16" s="255"/>
      <c r="EX16" s="255"/>
      <c r="EY16" s="255"/>
      <c r="EZ16" s="255"/>
      <c r="FA16" s="255"/>
      <c r="FB16" s="255"/>
      <c r="FC16" s="255"/>
      <c r="FD16" s="255"/>
      <c r="FE16" s="255"/>
      <c r="FF16" s="255"/>
      <c r="FG16" s="255"/>
      <c r="FH16" s="255"/>
      <c r="FI16" s="255"/>
      <c r="FJ16" s="255"/>
      <c r="FK16" s="255"/>
      <c r="FL16" s="255"/>
      <c r="FM16" s="255"/>
      <c r="FN16" s="255"/>
      <c r="FO16" s="255"/>
      <c r="FP16" s="255"/>
      <c r="FQ16" s="255"/>
      <c r="FR16" s="255"/>
      <c r="FS16" s="255"/>
      <c r="FT16" s="255"/>
      <c r="FU16" s="255"/>
      <c r="FV16" s="255"/>
      <c r="FW16" s="255"/>
      <c r="FX16" s="255"/>
      <c r="FY16" s="255"/>
      <c r="FZ16" s="255"/>
      <c r="GA16" s="255"/>
      <c r="GB16" s="255"/>
      <c r="GC16" s="255"/>
      <c r="GD16" s="255"/>
      <c r="GE16" s="255"/>
      <c r="GF16" s="255"/>
      <c r="GG16" s="255"/>
      <c r="GH16" s="255"/>
      <c r="GI16" s="255"/>
      <c r="GJ16" s="255"/>
      <c r="GK16" s="255"/>
      <c r="GL16" s="255"/>
      <c r="GM16" s="255"/>
      <c r="GN16" s="255"/>
      <c r="GO16" s="255"/>
      <c r="GP16" s="255"/>
      <c r="GQ16" s="255"/>
      <c r="GR16" s="255"/>
      <c r="GS16" s="255"/>
      <c r="GT16" s="255"/>
      <c r="GU16" s="255"/>
      <c r="GV16" s="255"/>
      <c r="GW16" s="255"/>
      <c r="GX16" s="255"/>
      <c r="GY16" s="255"/>
      <c r="GZ16" s="255"/>
      <c r="HA16" s="255"/>
      <c r="HB16" s="255"/>
      <c r="HC16" s="255"/>
      <c r="HD16" s="255"/>
      <c r="HE16" s="255"/>
      <c r="HF16" s="255"/>
      <c r="HG16" s="255"/>
      <c r="HH16" s="255"/>
      <c r="HI16" s="255"/>
      <c r="HJ16" s="255"/>
      <c r="HK16" s="255"/>
      <c r="HL16" s="255"/>
      <c r="HM16" s="255"/>
      <c r="HN16" s="255"/>
      <c r="HO16" s="255"/>
      <c r="HP16" s="255"/>
      <c r="HQ16" s="255"/>
      <c r="HR16" s="255"/>
      <c r="HS16" s="255"/>
      <c r="HT16" s="255"/>
      <c r="HU16" s="255"/>
      <c r="HV16" s="255"/>
      <c r="HW16" s="255"/>
      <c r="HX16" s="255"/>
      <c r="HY16" s="255"/>
      <c r="HZ16" s="255"/>
      <c r="IA16" s="255"/>
      <c r="IB16" s="255"/>
      <c r="IC16" s="255"/>
      <c r="ID16" s="255"/>
      <c r="IE16" s="255"/>
      <c r="IF16" s="255"/>
      <c r="IG16" s="255"/>
      <c r="IH16" s="255"/>
      <c r="II16" s="255"/>
      <c r="IJ16" s="255"/>
      <c r="IK16" s="255"/>
      <c r="IL16" s="255"/>
      <c r="IM16" s="255"/>
      <c r="IN16" s="255"/>
      <c r="IO16" s="255"/>
      <c r="IP16" s="255"/>
      <c r="IQ16" s="255"/>
      <c r="IR16" s="255"/>
      <c r="IS16" s="255"/>
      <c r="IT16" s="255"/>
      <c r="IU16" s="255"/>
      <c r="IV16" s="255"/>
      <c r="IW16" s="255"/>
    </row>
    <row r="17" customFormat="false" ht="12.75" hidden="false" customHeight="false" outlineLevel="0" collapsed="false">
      <c r="A17" s="246" t="e">
        <f aca="false">A16+1</f>
        <v>#REF!</v>
      </c>
      <c r="B17" s="237" t="e">
        <f aca="false">B16+1</f>
        <v>#REF!</v>
      </c>
      <c r="C17" s="247" t="n">
        <v>36678</v>
      </c>
      <c r="D17" s="248" t="n">
        <f aca="false">C18-C17</f>
        <v>30</v>
      </c>
      <c r="E17" s="249" t="n">
        <f aca="false">$D$2</f>
        <v>2.5</v>
      </c>
      <c r="F17" s="250" t="n">
        <v>2.76</v>
      </c>
      <c r="G17" s="251" t="n">
        <f aca="false">'MIDS DATA'!C16</f>
        <v>0.053438361717923</v>
      </c>
      <c r="H17" s="252" t="n">
        <f aca="false">'MIDS DATA'!D18</f>
        <v>0.970153471733488</v>
      </c>
      <c r="I17" s="253" t="n">
        <f aca="false">(C17-$D$5)/365</f>
        <v>-25.3369863013699</v>
      </c>
      <c r="J17" s="254" t="n">
        <f aca="false">$D$4</f>
        <v>0.265</v>
      </c>
      <c r="K17" s="246" t="e">
        <f aca="false">((LN(F17/E17)+((J17^2)/2)*I17))/(J17*SQRT(I17))</f>
        <v>#VALUE!</v>
      </c>
      <c r="L17" s="246" t="e">
        <f aca="false">K17-(J17*SQRT(I17))</f>
        <v>#VALUE!</v>
      </c>
      <c r="M17" s="246" t="e">
        <f aca="false">(J17*(SQRT(I17)))-K17</f>
        <v>#VALUE!</v>
      </c>
      <c r="N17" s="246" t="e">
        <f aca="false">NORMSDIST(K17)</f>
        <v>#VALUE!</v>
      </c>
      <c r="O17" s="246" t="e">
        <f aca="false">NORMSDIST(-K17)</f>
        <v>#VALUE!</v>
      </c>
      <c r="P17" s="246" t="e">
        <f aca="false">NORMSDIST(L17)</f>
        <v>#VALUE!</v>
      </c>
      <c r="Q17" s="246" t="e">
        <f aca="false">NORMSDIST(M17)</f>
        <v>#VALUE!</v>
      </c>
      <c r="R17" s="246" t="e">
        <f aca="false">(F17*(EXP(-G17*I17))*N17)-(E17*(EXP(-G17*I17))*P17)</f>
        <v>#VALUE!</v>
      </c>
      <c r="S17" s="246" t="e">
        <f aca="false">(-F17*(EXP(-G17*I17))*O17)+(E17*(EXP(-G17*I17)*Q17))</f>
        <v>#VALUE!</v>
      </c>
      <c r="T17" s="246" t="n">
        <f aca="false">IF(C17&gt;=$F$2,IF(C17&lt;=$F$3,$F$5,0),0)</f>
        <v>0</v>
      </c>
      <c r="U17" s="246" t="e">
        <f aca="false">R17*T17*X17</f>
        <v>#VALUE!</v>
      </c>
      <c r="V17" s="246" t="e">
        <f aca="false">S17*T17*X17</f>
        <v>#VALUE!</v>
      </c>
      <c r="W17" s="246" t="n">
        <f aca="false">T17*X17</f>
        <v>0</v>
      </c>
      <c r="X17" s="246" t="n">
        <f aca="false">IF(C17&gt;=$F$2,IF(C17&lt;=$F$3,D17,0),0)</f>
        <v>0</v>
      </c>
      <c r="Y17" s="246" t="e">
        <f aca="false">N17</f>
        <v>#VALUE!</v>
      </c>
      <c r="Z17" s="246" t="e">
        <f aca="false">-O17</f>
        <v>#VALUE!</v>
      </c>
      <c r="AA17" s="246"/>
      <c r="AB17" s="255"/>
      <c r="AC17" s="255"/>
      <c r="AD17" s="255"/>
      <c r="AE17" s="255"/>
      <c r="AF17" s="255"/>
      <c r="AG17" s="256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  <c r="BR17" s="255"/>
      <c r="BS17" s="255"/>
      <c r="BT17" s="255"/>
      <c r="BU17" s="255"/>
      <c r="BV17" s="255"/>
      <c r="BW17" s="255"/>
      <c r="BX17" s="255"/>
      <c r="BY17" s="255"/>
      <c r="BZ17" s="255"/>
      <c r="CA17" s="255"/>
      <c r="CB17" s="255"/>
      <c r="CC17" s="255"/>
      <c r="CD17" s="255"/>
      <c r="CE17" s="255"/>
      <c r="CF17" s="255"/>
      <c r="CG17" s="255"/>
      <c r="CH17" s="255"/>
      <c r="CI17" s="255"/>
      <c r="CJ17" s="255"/>
      <c r="CK17" s="255"/>
      <c r="CL17" s="255"/>
      <c r="CM17" s="255"/>
      <c r="CN17" s="255"/>
      <c r="CO17" s="255"/>
      <c r="CP17" s="255"/>
      <c r="CQ17" s="255"/>
      <c r="CR17" s="255"/>
      <c r="CS17" s="255"/>
      <c r="CT17" s="255"/>
      <c r="CU17" s="255"/>
      <c r="CV17" s="255"/>
      <c r="CW17" s="255"/>
      <c r="CX17" s="255"/>
      <c r="CY17" s="255"/>
      <c r="CZ17" s="255"/>
      <c r="DA17" s="255"/>
      <c r="DB17" s="255"/>
      <c r="DC17" s="255"/>
      <c r="DD17" s="255"/>
      <c r="DE17" s="255"/>
      <c r="DF17" s="255"/>
      <c r="DG17" s="255"/>
      <c r="DH17" s="255"/>
      <c r="DI17" s="255"/>
      <c r="DJ17" s="255"/>
      <c r="DK17" s="255"/>
      <c r="DL17" s="255"/>
      <c r="DM17" s="255"/>
      <c r="DN17" s="255"/>
      <c r="DO17" s="255"/>
      <c r="DP17" s="255"/>
      <c r="DQ17" s="255"/>
      <c r="DR17" s="255"/>
      <c r="DS17" s="255"/>
      <c r="DT17" s="255"/>
      <c r="DU17" s="255"/>
      <c r="DV17" s="255"/>
      <c r="DW17" s="255"/>
      <c r="DX17" s="255"/>
      <c r="DY17" s="255"/>
      <c r="DZ17" s="255"/>
      <c r="EA17" s="255"/>
      <c r="EB17" s="255"/>
      <c r="EC17" s="255"/>
      <c r="ED17" s="255"/>
      <c r="EE17" s="255"/>
      <c r="EF17" s="255"/>
      <c r="EG17" s="255"/>
      <c r="EH17" s="255"/>
      <c r="EI17" s="255"/>
      <c r="EJ17" s="255"/>
      <c r="EK17" s="255"/>
      <c r="EL17" s="255"/>
      <c r="EM17" s="255"/>
      <c r="EN17" s="255"/>
      <c r="EO17" s="255"/>
      <c r="EP17" s="255"/>
      <c r="EQ17" s="255"/>
      <c r="ER17" s="255"/>
      <c r="ES17" s="255"/>
      <c r="ET17" s="255"/>
      <c r="EU17" s="255"/>
      <c r="EV17" s="255"/>
      <c r="EW17" s="255"/>
      <c r="EX17" s="255"/>
      <c r="EY17" s="255"/>
      <c r="EZ17" s="255"/>
      <c r="FA17" s="255"/>
      <c r="FB17" s="255"/>
      <c r="FC17" s="255"/>
      <c r="FD17" s="255"/>
      <c r="FE17" s="255"/>
      <c r="FF17" s="255"/>
      <c r="FG17" s="255"/>
      <c r="FH17" s="255"/>
      <c r="FI17" s="255"/>
      <c r="FJ17" s="255"/>
      <c r="FK17" s="255"/>
      <c r="FL17" s="255"/>
      <c r="FM17" s="255"/>
      <c r="FN17" s="255"/>
      <c r="FO17" s="255"/>
      <c r="FP17" s="255"/>
      <c r="FQ17" s="255"/>
      <c r="FR17" s="255"/>
      <c r="FS17" s="255"/>
      <c r="FT17" s="255"/>
      <c r="FU17" s="255"/>
      <c r="FV17" s="255"/>
      <c r="FW17" s="255"/>
      <c r="FX17" s="255"/>
      <c r="FY17" s="255"/>
      <c r="FZ17" s="255"/>
      <c r="GA17" s="255"/>
      <c r="GB17" s="255"/>
      <c r="GC17" s="255"/>
      <c r="GD17" s="255"/>
      <c r="GE17" s="255"/>
      <c r="GF17" s="255"/>
      <c r="GG17" s="255"/>
      <c r="GH17" s="255"/>
      <c r="GI17" s="255"/>
      <c r="GJ17" s="255"/>
      <c r="GK17" s="255"/>
      <c r="GL17" s="255"/>
      <c r="GM17" s="255"/>
      <c r="GN17" s="255"/>
      <c r="GO17" s="255"/>
      <c r="GP17" s="255"/>
      <c r="GQ17" s="255"/>
      <c r="GR17" s="255"/>
      <c r="GS17" s="255"/>
      <c r="GT17" s="255"/>
      <c r="GU17" s="255"/>
      <c r="GV17" s="255"/>
      <c r="GW17" s="255"/>
      <c r="GX17" s="255"/>
      <c r="GY17" s="255"/>
      <c r="GZ17" s="255"/>
      <c r="HA17" s="255"/>
      <c r="HB17" s="255"/>
      <c r="HC17" s="255"/>
      <c r="HD17" s="255"/>
      <c r="HE17" s="255"/>
      <c r="HF17" s="255"/>
      <c r="HG17" s="255"/>
      <c r="HH17" s="255"/>
      <c r="HI17" s="255"/>
      <c r="HJ17" s="255"/>
      <c r="HK17" s="255"/>
      <c r="HL17" s="255"/>
      <c r="HM17" s="255"/>
      <c r="HN17" s="255"/>
      <c r="HO17" s="255"/>
      <c r="HP17" s="255"/>
      <c r="HQ17" s="255"/>
      <c r="HR17" s="255"/>
      <c r="HS17" s="255"/>
      <c r="HT17" s="255"/>
      <c r="HU17" s="255"/>
      <c r="HV17" s="255"/>
      <c r="HW17" s="255"/>
      <c r="HX17" s="255"/>
      <c r="HY17" s="255"/>
      <c r="HZ17" s="255"/>
      <c r="IA17" s="255"/>
      <c r="IB17" s="255"/>
      <c r="IC17" s="255"/>
      <c r="ID17" s="255"/>
      <c r="IE17" s="255"/>
      <c r="IF17" s="255"/>
      <c r="IG17" s="255"/>
      <c r="IH17" s="255"/>
      <c r="II17" s="255"/>
      <c r="IJ17" s="255"/>
      <c r="IK17" s="255"/>
      <c r="IL17" s="255"/>
      <c r="IM17" s="255"/>
      <c r="IN17" s="255"/>
      <c r="IO17" s="255"/>
      <c r="IP17" s="255"/>
      <c r="IQ17" s="255"/>
      <c r="IR17" s="255"/>
      <c r="IS17" s="255"/>
      <c r="IT17" s="255"/>
      <c r="IU17" s="255"/>
      <c r="IV17" s="255"/>
      <c r="IW17" s="255"/>
    </row>
    <row r="18" customFormat="false" ht="12.75" hidden="false" customHeight="false" outlineLevel="0" collapsed="false">
      <c r="A18" s="246" t="e">
        <f aca="false">A17+1</f>
        <v>#REF!</v>
      </c>
      <c r="B18" s="237" t="e">
        <f aca="false">B17+1</f>
        <v>#REF!</v>
      </c>
      <c r="C18" s="247" t="n">
        <v>36708</v>
      </c>
      <c r="D18" s="248" t="n">
        <f aca="false">C19-C18</f>
        <v>31</v>
      </c>
      <c r="E18" s="249" t="n">
        <f aca="false">$D$2</f>
        <v>2.5</v>
      </c>
      <c r="F18" s="250" t="n">
        <v>2.78</v>
      </c>
      <c r="G18" s="251" t="n">
        <f aca="false">'MIDS DATA'!C17</f>
        <v>0.054288692650282</v>
      </c>
      <c r="H18" s="252" t="n">
        <f aca="false">'MIDS DATA'!D19</f>
        <v>0.965269863613968</v>
      </c>
      <c r="I18" s="253" t="n">
        <f aca="false">(C18-$D$5)/365</f>
        <v>-25.2547945205479</v>
      </c>
      <c r="J18" s="254" t="n">
        <f aca="false">$D$4</f>
        <v>0.265</v>
      </c>
      <c r="K18" s="246" t="e">
        <f aca="false">((LN(F18/E18)+((J18^2)/2)*I18))/(J18*SQRT(I18))</f>
        <v>#VALUE!</v>
      </c>
      <c r="L18" s="246" t="e">
        <f aca="false">K18-(J18*SQRT(I18))</f>
        <v>#VALUE!</v>
      </c>
      <c r="M18" s="246" t="e">
        <f aca="false">(J18*(SQRT(I18)))-K18</f>
        <v>#VALUE!</v>
      </c>
      <c r="N18" s="246" t="e">
        <f aca="false">NORMSDIST(K18)</f>
        <v>#VALUE!</v>
      </c>
      <c r="O18" s="246" t="e">
        <f aca="false">NORMSDIST(-K18)</f>
        <v>#VALUE!</v>
      </c>
      <c r="P18" s="246" t="e">
        <f aca="false">NORMSDIST(L18)</f>
        <v>#VALUE!</v>
      </c>
      <c r="Q18" s="246" t="e">
        <f aca="false">NORMSDIST(M18)</f>
        <v>#VALUE!</v>
      </c>
      <c r="R18" s="246" t="e">
        <f aca="false">(F18*(EXP(-G18*I18))*N18)-(E18*(EXP(-G18*I18))*P18)</f>
        <v>#VALUE!</v>
      </c>
      <c r="S18" s="246" t="e">
        <f aca="false">(-F18*(EXP(-G18*I18))*O18)+(E18*(EXP(-G18*I18)*Q18))</f>
        <v>#VALUE!</v>
      </c>
      <c r="T18" s="246" t="n">
        <f aca="false">IF(C18&gt;=$F$2,IF(C18&lt;=$F$3,$F$5,0),0)</f>
        <v>0</v>
      </c>
      <c r="U18" s="246" t="e">
        <f aca="false">R18*T18*X18</f>
        <v>#VALUE!</v>
      </c>
      <c r="V18" s="246" t="e">
        <f aca="false">S18*T18*X18</f>
        <v>#VALUE!</v>
      </c>
      <c r="W18" s="246" t="n">
        <f aca="false">T18*X18</f>
        <v>0</v>
      </c>
      <c r="X18" s="246" t="n">
        <f aca="false">IF(C18&gt;=$F$2,IF(C18&lt;=$F$3,D18,0),0)</f>
        <v>0</v>
      </c>
      <c r="Y18" s="246" t="e">
        <f aca="false">N18</f>
        <v>#VALUE!</v>
      </c>
      <c r="Z18" s="246" t="e">
        <f aca="false">-O18</f>
        <v>#VALUE!</v>
      </c>
      <c r="AA18" s="246"/>
      <c r="AB18" s="255"/>
      <c r="AC18" s="255"/>
      <c r="AD18" s="255"/>
      <c r="AE18" s="255"/>
      <c r="AF18" s="255"/>
      <c r="AG18" s="256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55"/>
      <c r="EB18" s="255"/>
      <c r="EC18" s="255"/>
      <c r="ED18" s="255"/>
      <c r="EE18" s="255"/>
      <c r="EF18" s="255"/>
      <c r="EG18" s="255"/>
      <c r="EH18" s="255"/>
      <c r="EI18" s="255"/>
      <c r="EJ18" s="255"/>
      <c r="EK18" s="255"/>
      <c r="EL18" s="255"/>
      <c r="EM18" s="255"/>
      <c r="EN18" s="255"/>
      <c r="EO18" s="255"/>
      <c r="EP18" s="255"/>
      <c r="EQ18" s="255"/>
      <c r="ER18" s="255"/>
      <c r="ES18" s="255"/>
      <c r="ET18" s="255"/>
      <c r="EU18" s="255"/>
      <c r="EV18" s="255"/>
      <c r="EW18" s="255"/>
      <c r="EX18" s="255"/>
      <c r="EY18" s="255"/>
      <c r="EZ18" s="255"/>
      <c r="FA18" s="255"/>
      <c r="FB18" s="255"/>
      <c r="FC18" s="255"/>
      <c r="FD18" s="255"/>
      <c r="FE18" s="255"/>
      <c r="FF18" s="255"/>
      <c r="FG18" s="255"/>
      <c r="FH18" s="255"/>
      <c r="FI18" s="255"/>
      <c r="FJ18" s="255"/>
      <c r="FK18" s="255"/>
      <c r="FL18" s="255"/>
      <c r="FM18" s="255"/>
      <c r="FN18" s="255"/>
      <c r="FO18" s="255"/>
      <c r="FP18" s="255"/>
      <c r="FQ18" s="255"/>
      <c r="FR18" s="255"/>
      <c r="FS18" s="255"/>
      <c r="FT18" s="255"/>
      <c r="FU18" s="255"/>
      <c r="FV18" s="255"/>
      <c r="FW18" s="255"/>
      <c r="FX18" s="255"/>
      <c r="FY18" s="255"/>
      <c r="FZ18" s="255"/>
      <c r="GA18" s="255"/>
      <c r="GB18" s="255"/>
      <c r="GC18" s="255"/>
      <c r="GD18" s="255"/>
      <c r="GE18" s="255"/>
      <c r="GF18" s="255"/>
      <c r="GG18" s="255"/>
      <c r="GH18" s="255"/>
      <c r="GI18" s="255"/>
      <c r="GJ18" s="255"/>
      <c r="GK18" s="255"/>
      <c r="GL18" s="255"/>
      <c r="GM18" s="255"/>
      <c r="GN18" s="255"/>
      <c r="GO18" s="255"/>
      <c r="GP18" s="255"/>
      <c r="GQ18" s="255"/>
      <c r="GR18" s="255"/>
      <c r="GS18" s="255"/>
      <c r="GT18" s="255"/>
      <c r="GU18" s="255"/>
      <c r="GV18" s="255"/>
      <c r="GW18" s="255"/>
      <c r="GX18" s="255"/>
      <c r="GY18" s="255"/>
      <c r="GZ18" s="255"/>
      <c r="HA18" s="255"/>
      <c r="HB18" s="255"/>
      <c r="HC18" s="255"/>
      <c r="HD18" s="255"/>
      <c r="HE18" s="255"/>
      <c r="HF18" s="255"/>
      <c r="HG18" s="255"/>
      <c r="HH18" s="255"/>
      <c r="HI18" s="255"/>
      <c r="HJ18" s="255"/>
      <c r="HK18" s="255"/>
      <c r="HL18" s="255"/>
      <c r="HM18" s="255"/>
      <c r="HN18" s="255"/>
      <c r="HO18" s="255"/>
      <c r="HP18" s="255"/>
      <c r="HQ18" s="255"/>
      <c r="HR18" s="255"/>
      <c r="HS18" s="255"/>
      <c r="HT18" s="255"/>
      <c r="HU18" s="255"/>
      <c r="HV18" s="255"/>
      <c r="HW18" s="255"/>
      <c r="HX18" s="255"/>
      <c r="HY18" s="255"/>
      <c r="HZ18" s="255"/>
      <c r="IA18" s="255"/>
      <c r="IB18" s="255"/>
      <c r="IC18" s="255"/>
      <c r="ID18" s="255"/>
      <c r="IE18" s="255"/>
      <c r="IF18" s="255"/>
      <c r="IG18" s="255"/>
      <c r="IH18" s="255"/>
      <c r="II18" s="255"/>
      <c r="IJ18" s="255"/>
      <c r="IK18" s="255"/>
      <c r="IL18" s="255"/>
      <c r="IM18" s="255"/>
      <c r="IN18" s="255"/>
      <c r="IO18" s="255"/>
      <c r="IP18" s="255"/>
      <c r="IQ18" s="255"/>
      <c r="IR18" s="255"/>
      <c r="IS18" s="255"/>
      <c r="IT18" s="255"/>
      <c r="IU18" s="255"/>
      <c r="IV18" s="255"/>
      <c r="IW18" s="255"/>
    </row>
    <row r="19" customFormat="false" ht="12.75" hidden="false" customHeight="false" outlineLevel="0" collapsed="false">
      <c r="A19" s="246" t="e">
        <f aca="false">A18+1</f>
        <v>#REF!</v>
      </c>
      <c r="B19" s="237" t="e">
        <f aca="false">B18+1</f>
        <v>#REF!</v>
      </c>
      <c r="C19" s="247" t="n">
        <v>36739</v>
      </c>
      <c r="D19" s="248" t="n">
        <f aca="false">C20-C19</f>
        <v>31</v>
      </c>
      <c r="E19" s="249" t="n">
        <f aca="false">$D$2</f>
        <v>2.5</v>
      </c>
      <c r="F19" s="250" t="n">
        <v>2.81</v>
      </c>
      <c r="G19" s="251" t="n">
        <f aca="false">'MIDS DATA'!C18</f>
        <v>0.054994684120162</v>
      </c>
      <c r="H19" s="252" t="n">
        <f aca="false">'MIDS DATA'!D20</f>
        <v>0.960482722232508</v>
      </c>
      <c r="I19" s="253" t="n">
        <f aca="false">(C19-$D$5)/365</f>
        <v>-25.1698630136986</v>
      </c>
      <c r="J19" s="254" t="n">
        <f aca="false">$D$4</f>
        <v>0.265</v>
      </c>
      <c r="K19" s="246" t="e">
        <f aca="false">((LN(F19/E19)+((J19^2)/2)*I19))/(J19*SQRT(I19))</f>
        <v>#VALUE!</v>
      </c>
      <c r="L19" s="246" t="e">
        <f aca="false">K19-(J19*SQRT(I19))</f>
        <v>#VALUE!</v>
      </c>
      <c r="M19" s="246" t="e">
        <f aca="false">(J19*(SQRT(I19)))-K19</f>
        <v>#VALUE!</v>
      </c>
      <c r="N19" s="246" t="e">
        <f aca="false">NORMSDIST(K19)</f>
        <v>#VALUE!</v>
      </c>
      <c r="O19" s="246" t="e">
        <f aca="false">NORMSDIST(-K19)</f>
        <v>#VALUE!</v>
      </c>
      <c r="P19" s="246" t="e">
        <f aca="false">NORMSDIST(L19)</f>
        <v>#VALUE!</v>
      </c>
      <c r="Q19" s="246" t="e">
        <f aca="false">NORMSDIST(M19)</f>
        <v>#VALUE!</v>
      </c>
      <c r="R19" s="246" t="e">
        <f aca="false">(F19*(EXP(-G19*I19))*N19)-(E19*(EXP(-G19*I19))*P19)</f>
        <v>#VALUE!</v>
      </c>
      <c r="S19" s="246" t="e">
        <f aca="false">(-F19*(EXP(-G19*I19))*O19)+(E19*(EXP(-G19*I19)*Q19))</f>
        <v>#VALUE!</v>
      </c>
      <c r="T19" s="246" t="n">
        <f aca="false">IF(C19&gt;=$F$2,IF(C19&lt;=$F$3,$F$5,0),0)</f>
        <v>0</v>
      </c>
      <c r="U19" s="246" t="e">
        <f aca="false">R19*T19*X19</f>
        <v>#VALUE!</v>
      </c>
      <c r="V19" s="246" t="e">
        <f aca="false">S19*T19*X19</f>
        <v>#VALUE!</v>
      </c>
      <c r="W19" s="246" t="n">
        <f aca="false">T19*X19</f>
        <v>0</v>
      </c>
      <c r="X19" s="246" t="n">
        <f aca="false">IF(C19&gt;=$F$2,IF(C19&lt;=$F$3,D19,0),0)</f>
        <v>0</v>
      </c>
      <c r="Y19" s="246" t="e">
        <f aca="false">N19</f>
        <v>#VALUE!</v>
      </c>
      <c r="Z19" s="246" t="e">
        <f aca="false">-O19</f>
        <v>#VALUE!</v>
      </c>
      <c r="AA19" s="246"/>
      <c r="AB19" s="255"/>
      <c r="AC19" s="255"/>
      <c r="AD19" s="255"/>
      <c r="AE19" s="255"/>
      <c r="AF19" s="255"/>
      <c r="AG19" s="256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  <c r="DL19" s="255"/>
      <c r="DM19" s="255"/>
      <c r="DN19" s="255"/>
      <c r="DO19" s="255"/>
      <c r="DP19" s="255"/>
      <c r="DQ19" s="255"/>
      <c r="DR19" s="255"/>
      <c r="DS19" s="255"/>
      <c r="DT19" s="255"/>
      <c r="DU19" s="255"/>
      <c r="DV19" s="255"/>
      <c r="DW19" s="255"/>
      <c r="DX19" s="255"/>
      <c r="DY19" s="255"/>
      <c r="DZ19" s="255"/>
      <c r="EA19" s="255"/>
      <c r="EB19" s="255"/>
      <c r="EC19" s="255"/>
      <c r="ED19" s="255"/>
      <c r="EE19" s="255"/>
      <c r="EF19" s="255"/>
      <c r="EG19" s="255"/>
      <c r="EH19" s="255"/>
      <c r="EI19" s="255"/>
      <c r="EJ19" s="255"/>
      <c r="EK19" s="255"/>
      <c r="EL19" s="255"/>
      <c r="EM19" s="255"/>
      <c r="EN19" s="255"/>
      <c r="EO19" s="255"/>
      <c r="EP19" s="255"/>
      <c r="EQ19" s="255"/>
      <c r="ER19" s="255"/>
      <c r="ES19" s="255"/>
      <c r="ET19" s="255"/>
      <c r="EU19" s="255"/>
      <c r="EV19" s="255"/>
      <c r="EW19" s="255"/>
      <c r="EX19" s="255"/>
      <c r="EY19" s="255"/>
      <c r="EZ19" s="255"/>
      <c r="FA19" s="255"/>
      <c r="FB19" s="255"/>
      <c r="FC19" s="255"/>
      <c r="FD19" s="255"/>
      <c r="FE19" s="255"/>
      <c r="FF19" s="255"/>
      <c r="FG19" s="255"/>
      <c r="FH19" s="255"/>
      <c r="FI19" s="255"/>
      <c r="FJ19" s="255"/>
      <c r="FK19" s="255"/>
      <c r="FL19" s="255"/>
      <c r="FM19" s="255"/>
      <c r="FN19" s="255"/>
      <c r="FO19" s="255"/>
      <c r="FP19" s="255"/>
      <c r="FQ19" s="255"/>
      <c r="FR19" s="255"/>
      <c r="FS19" s="255"/>
      <c r="FT19" s="255"/>
      <c r="FU19" s="255"/>
      <c r="FV19" s="255"/>
      <c r="FW19" s="255"/>
      <c r="FX19" s="255"/>
      <c r="FY19" s="255"/>
      <c r="FZ19" s="255"/>
      <c r="GA19" s="255"/>
      <c r="GB19" s="255"/>
      <c r="GC19" s="255"/>
      <c r="GD19" s="255"/>
      <c r="GE19" s="255"/>
      <c r="GF19" s="255"/>
      <c r="GG19" s="255"/>
      <c r="GH19" s="255"/>
      <c r="GI19" s="255"/>
      <c r="GJ19" s="255"/>
      <c r="GK19" s="255"/>
      <c r="GL19" s="255"/>
      <c r="GM19" s="255"/>
      <c r="GN19" s="255"/>
      <c r="GO19" s="255"/>
      <c r="GP19" s="255"/>
      <c r="GQ19" s="255"/>
      <c r="GR19" s="255"/>
      <c r="GS19" s="255"/>
      <c r="GT19" s="255"/>
      <c r="GU19" s="255"/>
      <c r="GV19" s="255"/>
      <c r="GW19" s="255"/>
      <c r="GX19" s="255"/>
      <c r="GY19" s="255"/>
      <c r="GZ19" s="255"/>
      <c r="HA19" s="255"/>
      <c r="HB19" s="255"/>
      <c r="HC19" s="255"/>
      <c r="HD19" s="255"/>
      <c r="HE19" s="255"/>
      <c r="HF19" s="255"/>
      <c r="HG19" s="255"/>
      <c r="HH19" s="255"/>
      <c r="HI19" s="255"/>
      <c r="HJ19" s="255"/>
      <c r="HK19" s="255"/>
      <c r="HL19" s="255"/>
      <c r="HM19" s="255"/>
      <c r="HN19" s="255"/>
      <c r="HO19" s="255"/>
      <c r="HP19" s="255"/>
      <c r="HQ19" s="255"/>
      <c r="HR19" s="255"/>
      <c r="HS19" s="255"/>
      <c r="HT19" s="255"/>
      <c r="HU19" s="255"/>
      <c r="HV19" s="255"/>
      <c r="HW19" s="255"/>
      <c r="HX19" s="255"/>
      <c r="HY19" s="255"/>
      <c r="HZ19" s="255"/>
      <c r="IA19" s="255"/>
      <c r="IB19" s="255"/>
      <c r="IC19" s="255"/>
      <c r="ID19" s="255"/>
      <c r="IE19" s="255"/>
      <c r="IF19" s="255"/>
      <c r="IG19" s="255"/>
      <c r="IH19" s="255"/>
      <c r="II19" s="255"/>
      <c r="IJ19" s="255"/>
      <c r="IK19" s="255"/>
      <c r="IL19" s="255"/>
      <c r="IM19" s="255"/>
      <c r="IN19" s="255"/>
      <c r="IO19" s="255"/>
      <c r="IP19" s="255"/>
      <c r="IQ19" s="255"/>
      <c r="IR19" s="255"/>
      <c r="IS19" s="255"/>
      <c r="IT19" s="255"/>
      <c r="IU19" s="255"/>
      <c r="IV19" s="255"/>
      <c r="IW19" s="255"/>
    </row>
    <row r="20" customFormat="false" ht="12.75" hidden="false" customHeight="false" outlineLevel="0" collapsed="false">
      <c r="A20" s="246" t="e">
        <f aca="false">A19+1</f>
        <v>#REF!</v>
      </c>
      <c r="B20" s="237" t="e">
        <f aca="false">B19+1</f>
        <v>#REF!</v>
      </c>
      <c r="C20" s="247" t="n">
        <v>36770</v>
      </c>
      <c r="D20" s="248" t="n">
        <f aca="false">C21-C20</f>
        <v>30</v>
      </c>
      <c r="E20" s="249" t="n">
        <f aca="false">$D$2</f>
        <v>2.5</v>
      </c>
      <c r="F20" s="250" t="n">
        <v>2.83</v>
      </c>
      <c r="G20" s="251" t="n">
        <f aca="false">'MIDS DATA'!C19</f>
        <v>0.055700675756054</v>
      </c>
      <c r="H20" s="252" t="n">
        <f aca="false">'MIDS DATA'!D21</f>
        <v>0.955491161211894</v>
      </c>
      <c r="I20" s="253" t="n">
        <f aca="false">(C20-$D$5)/365</f>
        <v>-25.0849315068493</v>
      </c>
      <c r="J20" s="254" t="n">
        <f aca="false">$D$4</f>
        <v>0.265</v>
      </c>
      <c r="K20" s="246" t="e">
        <f aca="false">((LN(F20/E20)+((J20^2)/2)*I20))/(J20*SQRT(I20))</f>
        <v>#VALUE!</v>
      </c>
      <c r="L20" s="246" t="e">
        <f aca="false">K20-(J20*SQRT(I20))</f>
        <v>#VALUE!</v>
      </c>
      <c r="M20" s="246" t="e">
        <f aca="false">(J20*(SQRT(I20)))-K20</f>
        <v>#VALUE!</v>
      </c>
      <c r="N20" s="246" t="e">
        <f aca="false">NORMSDIST(K20)</f>
        <v>#VALUE!</v>
      </c>
      <c r="O20" s="246" t="e">
        <f aca="false">NORMSDIST(-K20)</f>
        <v>#VALUE!</v>
      </c>
      <c r="P20" s="246" t="e">
        <f aca="false">NORMSDIST(L20)</f>
        <v>#VALUE!</v>
      </c>
      <c r="Q20" s="246" t="e">
        <f aca="false">NORMSDIST(M20)</f>
        <v>#VALUE!</v>
      </c>
      <c r="R20" s="246" t="e">
        <f aca="false">(F20*(EXP(-G20*I20))*N20)-(E20*(EXP(-G20*I20))*P20)</f>
        <v>#VALUE!</v>
      </c>
      <c r="S20" s="246" t="e">
        <f aca="false">(-F20*(EXP(-G20*I20))*O20)+(E20*(EXP(-G20*I20)*Q20))</f>
        <v>#VALUE!</v>
      </c>
      <c r="T20" s="246" t="n">
        <f aca="false">IF(C20&gt;=$F$2,IF(C20&lt;=$F$3,$F$5,0),0)</f>
        <v>0</v>
      </c>
      <c r="U20" s="246" t="e">
        <f aca="false">R20*T20*X20</f>
        <v>#VALUE!</v>
      </c>
      <c r="V20" s="246" t="e">
        <f aca="false">S20*T20*X20</f>
        <v>#VALUE!</v>
      </c>
      <c r="W20" s="246" t="n">
        <f aca="false">T20*X20</f>
        <v>0</v>
      </c>
      <c r="X20" s="246" t="n">
        <f aca="false">IF(C20&gt;=$F$2,IF(C20&lt;=$F$3,D20,0),0)</f>
        <v>0</v>
      </c>
      <c r="Y20" s="246" t="e">
        <f aca="false">N20</f>
        <v>#VALUE!</v>
      </c>
      <c r="Z20" s="246" t="e">
        <f aca="false">-O20</f>
        <v>#VALUE!</v>
      </c>
      <c r="AA20" s="246"/>
      <c r="AB20" s="255"/>
      <c r="AC20" s="255"/>
      <c r="AD20" s="255"/>
      <c r="AE20" s="255"/>
      <c r="AF20" s="255"/>
      <c r="AG20" s="256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55"/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5"/>
      <c r="DY20" s="255"/>
      <c r="DZ20" s="255"/>
      <c r="EA20" s="255"/>
      <c r="EB20" s="255"/>
      <c r="EC20" s="255"/>
      <c r="ED20" s="255"/>
      <c r="EE20" s="255"/>
      <c r="EF20" s="255"/>
      <c r="EG20" s="255"/>
      <c r="EH20" s="255"/>
      <c r="EI20" s="255"/>
      <c r="EJ20" s="255"/>
      <c r="EK20" s="255"/>
      <c r="EL20" s="255"/>
      <c r="EM20" s="255"/>
      <c r="EN20" s="255"/>
      <c r="EO20" s="255"/>
      <c r="EP20" s="255"/>
      <c r="EQ20" s="255"/>
      <c r="ER20" s="255"/>
      <c r="ES20" s="255"/>
      <c r="ET20" s="255"/>
      <c r="EU20" s="255"/>
      <c r="EV20" s="255"/>
      <c r="EW20" s="255"/>
      <c r="EX20" s="255"/>
      <c r="EY20" s="255"/>
      <c r="EZ20" s="255"/>
      <c r="FA20" s="255"/>
      <c r="FB20" s="255"/>
      <c r="FC20" s="255"/>
      <c r="FD20" s="255"/>
      <c r="FE20" s="255"/>
      <c r="FF20" s="255"/>
      <c r="FG20" s="255"/>
      <c r="FH20" s="255"/>
      <c r="FI20" s="255"/>
      <c r="FJ20" s="255"/>
      <c r="FK20" s="255"/>
      <c r="FL20" s="255"/>
      <c r="FM20" s="255"/>
      <c r="FN20" s="255"/>
      <c r="FO20" s="255"/>
      <c r="FP20" s="255"/>
      <c r="FQ20" s="255"/>
      <c r="FR20" s="255"/>
      <c r="FS20" s="255"/>
      <c r="FT20" s="255"/>
      <c r="FU20" s="255"/>
      <c r="FV20" s="255"/>
      <c r="FW20" s="255"/>
      <c r="FX20" s="255"/>
      <c r="FY20" s="255"/>
      <c r="FZ20" s="255"/>
      <c r="GA20" s="255"/>
      <c r="GB20" s="255"/>
      <c r="GC20" s="255"/>
      <c r="GD20" s="255"/>
      <c r="GE20" s="255"/>
      <c r="GF20" s="255"/>
      <c r="GG20" s="255"/>
      <c r="GH20" s="255"/>
      <c r="GI20" s="255"/>
      <c r="GJ20" s="255"/>
      <c r="GK20" s="255"/>
      <c r="GL20" s="255"/>
      <c r="GM20" s="255"/>
      <c r="GN20" s="255"/>
      <c r="GO20" s="255"/>
      <c r="GP20" s="255"/>
      <c r="GQ20" s="255"/>
      <c r="GR20" s="255"/>
      <c r="GS20" s="255"/>
      <c r="GT20" s="255"/>
      <c r="GU20" s="255"/>
      <c r="GV20" s="255"/>
      <c r="GW20" s="255"/>
      <c r="GX20" s="255"/>
      <c r="GY20" s="255"/>
      <c r="GZ20" s="255"/>
      <c r="HA20" s="255"/>
      <c r="HB20" s="255"/>
      <c r="HC20" s="255"/>
      <c r="HD20" s="255"/>
      <c r="HE20" s="255"/>
      <c r="HF20" s="255"/>
      <c r="HG20" s="255"/>
      <c r="HH20" s="255"/>
      <c r="HI20" s="255"/>
      <c r="HJ20" s="255"/>
      <c r="HK20" s="255"/>
      <c r="HL20" s="255"/>
      <c r="HM20" s="255"/>
      <c r="HN20" s="255"/>
      <c r="HO20" s="255"/>
      <c r="HP20" s="255"/>
      <c r="HQ20" s="255"/>
      <c r="HR20" s="255"/>
      <c r="HS20" s="255"/>
      <c r="HT20" s="255"/>
      <c r="HU20" s="255"/>
      <c r="HV20" s="255"/>
      <c r="HW20" s="255"/>
      <c r="HX20" s="255"/>
      <c r="HY20" s="255"/>
      <c r="HZ20" s="255"/>
      <c r="IA20" s="255"/>
      <c r="IB20" s="255"/>
      <c r="IC20" s="255"/>
      <c r="ID20" s="255"/>
      <c r="IE20" s="255"/>
      <c r="IF20" s="255"/>
      <c r="IG20" s="255"/>
      <c r="IH20" s="255"/>
      <c r="II20" s="255"/>
      <c r="IJ20" s="255"/>
      <c r="IK20" s="255"/>
      <c r="IL20" s="255"/>
      <c r="IM20" s="255"/>
      <c r="IN20" s="255"/>
      <c r="IO20" s="255"/>
      <c r="IP20" s="255"/>
      <c r="IQ20" s="255"/>
      <c r="IR20" s="255"/>
      <c r="IS20" s="255"/>
      <c r="IT20" s="255"/>
      <c r="IU20" s="255"/>
      <c r="IV20" s="255"/>
      <c r="IW20" s="255"/>
    </row>
    <row r="21" customFormat="false" ht="12.75" hidden="false" customHeight="false" outlineLevel="0" collapsed="false">
      <c r="A21" s="246" t="e">
        <f aca="false">A20+1</f>
        <v>#REF!</v>
      </c>
      <c r="B21" s="237" t="e">
        <f aca="false">B20+1</f>
        <v>#REF!</v>
      </c>
      <c r="C21" s="247" t="n">
        <v>36800</v>
      </c>
      <c r="D21" s="248" t="n">
        <f aca="false">C22-C21</f>
        <v>31</v>
      </c>
      <c r="E21" s="249" t="n">
        <f aca="false">$D$2</f>
        <v>2.5</v>
      </c>
      <c r="F21" s="250" t="n">
        <v>2.89</v>
      </c>
      <c r="G21" s="251" t="n">
        <f aca="false">'MIDS DATA'!C20</f>
        <v>0.056351413644208</v>
      </c>
      <c r="H21" s="252" t="n">
        <f aca="false">'MIDS DATA'!D22</f>
        <v>0.950591833493671</v>
      </c>
      <c r="I21" s="253" t="n">
        <f aca="false">(C21-$D$5)/365</f>
        <v>-25.0027397260274</v>
      </c>
      <c r="J21" s="254" t="n">
        <f aca="false">$D$4</f>
        <v>0.265</v>
      </c>
      <c r="K21" s="246" t="e">
        <f aca="false">((LN(F21/E21)+((J21^2)/2)*I21))/(J21*SQRT(I21))</f>
        <v>#VALUE!</v>
      </c>
      <c r="L21" s="246" t="e">
        <f aca="false">K21-(J21*SQRT(I21))</f>
        <v>#VALUE!</v>
      </c>
      <c r="M21" s="246" t="e">
        <f aca="false">(J21*(SQRT(I21)))-K21</f>
        <v>#VALUE!</v>
      </c>
      <c r="N21" s="246" t="e">
        <f aca="false">NORMSDIST(K21)</f>
        <v>#VALUE!</v>
      </c>
      <c r="O21" s="246" t="e">
        <f aca="false">NORMSDIST(-K21)</f>
        <v>#VALUE!</v>
      </c>
      <c r="P21" s="246" t="e">
        <f aca="false">NORMSDIST(L21)</f>
        <v>#VALUE!</v>
      </c>
      <c r="Q21" s="246" t="e">
        <f aca="false">NORMSDIST(M21)</f>
        <v>#VALUE!</v>
      </c>
      <c r="R21" s="246" t="e">
        <f aca="false">(F21*(EXP(-G21*I21))*N21)-(E21*(EXP(-G21*I21))*P21)</f>
        <v>#VALUE!</v>
      </c>
      <c r="S21" s="246" t="e">
        <f aca="false">(-F21*(EXP(-G21*I21))*O21)+(E21*(EXP(-G21*I21)*Q21))</f>
        <v>#VALUE!</v>
      </c>
      <c r="T21" s="246" t="n">
        <f aca="false">IF(C21&gt;=$F$2,IF(C21&lt;=$F$3,$F$5,0),0)</f>
        <v>0</v>
      </c>
      <c r="U21" s="246" t="e">
        <f aca="false">R21*T21*X21</f>
        <v>#VALUE!</v>
      </c>
      <c r="V21" s="246" t="e">
        <f aca="false">S21*T21*X21</f>
        <v>#VALUE!</v>
      </c>
      <c r="W21" s="246" t="n">
        <f aca="false">T21*X21</f>
        <v>0</v>
      </c>
      <c r="X21" s="246" t="n">
        <f aca="false">IF(C21&gt;=$F$2,IF(C21&lt;=$F$3,D21,0),0)</f>
        <v>0</v>
      </c>
      <c r="Y21" s="246" t="e">
        <f aca="false">N21</f>
        <v>#VALUE!</v>
      </c>
      <c r="Z21" s="246" t="e">
        <f aca="false">-O21</f>
        <v>#VALUE!</v>
      </c>
      <c r="AA21" s="246"/>
      <c r="AB21" s="255"/>
      <c r="AC21" s="255"/>
      <c r="AD21" s="255"/>
      <c r="AE21" s="255"/>
      <c r="AF21" s="255"/>
      <c r="AG21" s="256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55"/>
      <c r="CU21" s="255"/>
      <c r="CV21" s="255"/>
      <c r="CW21" s="255"/>
      <c r="CX21" s="255"/>
      <c r="CY21" s="255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  <c r="DL21" s="255"/>
      <c r="DM21" s="255"/>
      <c r="DN21" s="255"/>
      <c r="DO21" s="255"/>
      <c r="DP21" s="255"/>
      <c r="DQ21" s="255"/>
      <c r="DR21" s="255"/>
      <c r="DS21" s="255"/>
      <c r="DT21" s="255"/>
      <c r="DU21" s="255"/>
      <c r="DV21" s="255"/>
      <c r="DW21" s="255"/>
      <c r="DX21" s="255"/>
      <c r="DY21" s="255"/>
      <c r="DZ21" s="255"/>
      <c r="EA21" s="255"/>
      <c r="EB21" s="255"/>
      <c r="EC21" s="255"/>
      <c r="ED21" s="255"/>
      <c r="EE21" s="255"/>
      <c r="EF21" s="255"/>
      <c r="EG21" s="255"/>
      <c r="EH21" s="255"/>
      <c r="EI21" s="255"/>
      <c r="EJ21" s="255"/>
      <c r="EK21" s="255"/>
      <c r="EL21" s="255"/>
      <c r="EM21" s="255"/>
      <c r="EN21" s="255"/>
      <c r="EO21" s="255"/>
      <c r="EP21" s="255"/>
      <c r="EQ21" s="255"/>
      <c r="ER21" s="255"/>
      <c r="ES21" s="255"/>
      <c r="ET21" s="255"/>
      <c r="EU21" s="255"/>
      <c r="EV21" s="255"/>
      <c r="EW21" s="255"/>
      <c r="EX21" s="255"/>
      <c r="EY21" s="255"/>
      <c r="EZ21" s="255"/>
      <c r="FA21" s="255"/>
      <c r="FB21" s="255"/>
      <c r="FC21" s="255"/>
      <c r="FD21" s="255"/>
      <c r="FE21" s="255"/>
      <c r="FF21" s="255"/>
      <c r="FG21" s="255"/>
      <c r="FH21" s="255"/>
      <c r="FI21" s="255"/>
      <c r="FJ21" s="255"/>
      <c r="FK21" s="255"/>
      <c r="FL21" s="255"/>
      <c r="FM21" s="255"/>
      <c r="FN21" s="255"/>
      <c r="FO21" s="255"/>
      <c r="FP21" s="255"/>
      <c r="FQ21" s="255"/>
      <c r="FR21" s="255"/>
      <c r="FS21" s="255"/>
      <c r="FT21" s="255"/>
      <c r="FU21" s="255"/>
      <c r="FV21" s="255"/>
      <c r="FW21" s="255"/>
      <c r="FX21" s="255"/>
      <c r="FY21" s="255"/>
      <c r="FZ21" s="255"/>
      <c r="GA21" s="255"/>
      <c r="GB21" s="255"/>
      <c r="GC21" s="255"/>
      <c r="GD21" s="255"/>
      <c r="GE21" s="255"/>
      <c r="GF21" s="255"/>
      <c r="GG21" s="255"/>
      <c r="GH21" s="255"/>
      <c r="GI21" s="255"/>
      <c r="GJ21" s="255"/>
      <c r="GK21" s="255"/>
      <c r="GL21" s="255"/>
      <c r="GM21" s="255"/>
      <c r="GN21" s="255"/>
      <c r="GO21" s="255"/>
      <c r="GP21" s="255"/>
      <c r="GQ21" s="255"/>
      <c r="GR21" s="255"/>
      <c r="GS21" s="255"/>
      <c r="GT21" s="255"/>
      <c r="GU21" s="255"/>
      <c r="GV21" s="255"/>
      <c r="GW21" s="255"/>
      <c r="GX21" s="255"/>
      <c r="GY21" s="255"/>
      <c r="GZ21" s="255"/>
      <c r="HA21" s="255"/>
      <c r="HB21" s="255"/>
      <c r="HC21" s="255"/>
      <c r="HD21" s="255"/>
      <c r="HE21" s="255"/>
      <c r="HF21" s="255"/>
      <c r="HG21" s="255"/>
      <c r="HH21" s="255"/>
      <c r="HI21" s="255"/>
      <c r="HJ21" s="255"/>
      <c r="HK21" s="255"/>
      <c r="HL21" s="255"/>
      <c r="HM21" s="255"/>
      <c r="HN21" s="255"/>
      <c r="HO21" s="255"/>
      <c r="HP21" s="255"/>
      <c r="HQ21" s="255"/>
      <c r="HR21" s="255"/>
      <c r="HS21" s="255"/>
      <c r="HT21" s="255"/>
      <c r="HU21" s="255"/>
      <c r="HV21" s="255"/>
      <c r="HW21" s="255"/>
      <c r="HX21" s="255"/>
      <c r="HY21" s="255"/>
      <c r="HZ21" s="255"/>
      <c r="IA21" s="255"/>
      <c r="IB21" s="255"/>
      <c r="IC21" s="255"/>
      <c r="ID21" s="255"/>
      <c r="IE21" s="255"/>
      <c r="IF21" s="255"/>
      <c r="IG21" s="255"/>
      <c r="IH21" s="255"/>
      <c r="II21" s="255"/>
      <c r="IJ21" s="255"/>
      <c r="IK21" s="255"/>
      <c r="IL21" s="255"/>
      <c r="IM21" s="255"/>
      <c r="IN21" s="255"/>
      <c r="IO21" s="255"/>
      <c r="IP21" s="255"/>
      <c r="IQ21" s="255"/>
      <c r="IR21" s="255"/>
      <c r="IS21" s="255"/>
      <c r="IT21" s="255"/>
      <c r="IU21" s="255"/>
      <c r="IV21" s="255"/>
      <c r="IW21" s="255"/>
    </row>
    <row r="22" customFormat="false" ht="12.75" hidden="false" customHeight="false" outlineLevel="0" collapsed="false">
      <c r="A22" s="236" t="e">
        <f aca="false">A21+1</f>
        <v>#REF!</v>
      </c>
      <c r="B22" s="237" t="e">
        <f aca="false">B21+1</f>
        <v>#REF!</v>
      </c>
      <c r="C22" s="238" t="n">
        <v>36831</v>
      </c>
      <c r="D22" s="239" t="n">
        <f aca="false">C23-C22</f>
        <v>30</v>
      </c>
      <c r="E22" s="240" t="n">
        <f aca="false">$D$2</f>
        <v>2.5</v>
      </c>
      <c r="F22" s="241" t="n">
        <v>3.03279466134719</v>
      </c>
      <c r="G22" s="242" t="n">
        <f aca="false">'MIDS DATA'!C21</f>
        <v>0.056978110871987</v>
      </c>
      <c r="H22" s="243" t="n">
        <f aca="false">'MIDS DATA'!D23</f>
        <v>0.945498389393851</v>
      </c>
      <c r="I22" s="244" t="n">
        <f aca="false">(C22-$D$5)/365</f>
        <v>-24.9178082191781</v>
      </c>
      <c r="J22" s="242" t="n">
        <f aca="false">$D$4</f>
        <v>0.265</v>
      </c>
      <c r="K22" s="236" t="e">
        <f aca="false">((LN(F22/E22)+((J22^2)/2)*I22))/(J22*SQRT(I22))</f>
        <v>#VALUE!</v>
      </c>
      <c r="L22" s="236" t="e">
        <f aca="false">K22-(J22*SQRT(I22))</f>
        <v>#VALUE!</v>
      </c>
      <c r="M22" s="236" t="e">
        <f aca="false">(J22*(SQRT(I22)))-K22</f>
        <v>#VALUE!</v>
      </c>
      <c r="N22" s="236" t="e">
        <f aca="false">NORMSDIST(K22)</f>
        <v>#VALUE!</v>
      </c>
      <c r="O22" s="236" t="e">
        <f aca="false">NORMSDIST(-K22)</f>
        <v>#VALUE!</v>
      </c>
      <c r="P22" s="236" t="e">
        <f aca="false">NORMSDIST(L22)</f>
        <v>#VALUE!</v>
      </c>
      <c r="Q22" s="236" t="e">
        <f aca="false">NORMSDIST(M22)</f>
        <v>#VALUE!</v>
      </c>
      <c r="R22" s="236" t="e">
        <f aca="false">(F22*(EXP(-G22*I22))*N22)-(E22*(EXP(-G22*I22))*P22)</f>
        <v>#VALUE!</v>
      </c>
      <c r="S22" s="236" t="e">
        <f aca="false">(-F22*(EXP(-G22*I22))*O22)+(E22*(EXP(-G22*I22)*Q22))</f>
        <v>#VALUE!</v>
      </c>
      <c r="T22" s="236" t="n">
        <f aca="false">IF(C22&gt;=$F$2,IF(C22&lt;=$F$3,$F$5,0),0)</f>
        <v>0</v>
      </c>
      <c r="U22" s="236" t="e">
        <f aca="false">R22*T22*X22</f>
        <v>#VALUE!</v>
      </c>
      <c r="V22" s="236" t="e">
        <f aca="false">S22*T22*X22</f>
        <v>#VALUE!</v>
      </c>
      <c r="W22" s="236" t="n">
        <f aca="false">T22*X22</f>
        <v>0</v>
      </c>
      <c r="X22" s="236" t="n">
        <f aca="false">IF(C22&gt;=$F$2,IF(C22&lt;=$F$3,D22,0),0)</f>
        <v>0</v>
      </c>
      <c r="Y22" s="236" t="e">
        <f aca="false">N22</f>
        <v>#VALUE!</v>
      </c>
      <c r="Z22" s="236" t="e">
        <f aca="false">-O22</f>
        <v>#VALUE!</v>
      </c>
      <c r="AA22" s="236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245"/>
      <c r="GP22" s="245"/>
      <c r="GQ22" s="245"/>
      <c r="GR22" s="245"/>
      <c r="GS22" s="245"/>
      <c r="GT22" s="245"/>
      <c r="GU22" s="245"/>
      <c r="GV22" s="245"/>
      <c r="GW22" s="245"/>
      <c r="GX22" s="245"/>
      <c r="GY22" s="245"/>
      <c r="GZ22" s="245"/>
      <c r="HA22" s="245"/>
      <c r="HB22" s="245"/>
      <c r="HC22" s="245"/>
      <c r="HD22" s="245"/>
      <c r="HE22" s="245"/>
      <c r="HF22" s="245"/>
      <c r="HG22" s="245"/>
      <c r="HH22" s="245"/>
      <c r="HI22" s="245"/>
      <c r="HJ22" s="245"/>
      <c r="HK22" s="245"/>
      <c r="HL22" s="245"/>
      <c r="HM22" s="245"/>
      <c r="HN22" s="245"/>
      <c r="HO22" s="245"/>
      <c r="HP22" s="245"/>
      <c r="HQ22" s="245"/>
      <c r="HR22" s="245"/>
      <c r="HS22" s="245"/>
      <c r="HT22" s="245"/>
      <c r="HU22" s="245"/>
      <c r="HV22" s="245"/>
      <c r="HW22" s="245"/>
      <c r="HX22" s="245"/>
      <c r="HY22" s="245"/>
      <c r="HZ22" s="245"/>
      <c r="IA22" s="245"/>
      <c r="IB22" s="245"/>
      <c r="IC22" s="245"/>
      <c r="ID22" s="245"/>
      <c r="IE22" s="245"/>
      <c r="IF22" s="245"/>
      <c r="IG22" s="245"/>
      <c r="IH22" s="245"/>
      <c r="II22" s="245"/>
      <c r="IJ22" s="245"/>
      <c r="IK22" s="245"/>
      <c r="IL22" s="245"/>
      <c r="IM22" s="245"/>
      <c r="IN22" s="245"/>
      <c r="IO22" s="245"/>
      <c r="IP22" s="245"/>
      <c r="IQ22" s="245"/>
      <c r="IR22" s="245"/>
      <c r="IS22" s="245"/>
      <c r="IT22" s="245"/>
      <c r="IU22" s="245"/>
      <c r="IV22" s="245"/>
      <c r="IW22" s="245"/>
    </row>
    <row r="23" customFormat="false" ht="12.75" hidden="false" customHeight="false" outlineLevel="0" collapsed="false">
      <c r="A23" s="236" t="e">
        <f aca="false">A22+1</f>
        <v>#REF!</v>
      </c>
      <c r="B23" s="237" t="e">
        <f aca="false">B22+1</f>
        <v>#REF!</v>
      </c>
      <c r="C23" s="238" t="n">
        <v>36861</v>
      </c>
      <c r="D23" s="239" t="n">
        <f aca="false">C24-C23</f>
        <v>31</v>
      </c>
      <c r="E23" s="240" t="n">
        <f aca="false">$D$2</f>
        <v>2.5</v>
      </c>
      <c r="F23" s="241" t="n">
        <v>3.20954873352657</v>
      </c>
      <c r="G23" s="242" t="n">
        <f aca="false">'MIDS DATA'!C22</f>
        <v>0.057584592184594</v>
      </c>
      <c r="H23" s="243" t="n">
        <f aca="false">'MIDS DATA'!D24</f>
        <v>0.940392852168968</v>
      </c>
      <c r="I23" s="244" t="n">
        <f aca="false">(C23-$D$5)/365</f>
        <v>-24.8356164383562</v>
      </c>
      <c r="J23" s="242" t="n">
        <f aca="false">$D$4</f>
        <v>0.265</v>
      </c>
      <c r="K23" s="236" t="e">
        <f aca="false">((LN(F23/E23)+((J23^2)/2)*I23))/(J23*SQRT(I23))</f>
        <v>#VALUE!</v>
      </c>
      <c r="L23" s="236" t="e">
        <f aca="false">K23-(J23*SQRT(I23))</f>
        <v>#VALUE!</v>
      </c>
      <c r="M23" s="236" t="e">
        <f aca="false">(J23*(SQRT(I23)))-K23</f>
        <v>#VALUE!</v>
      </c>
      <c r="N23" s="236" t="e">
        <f aca="false">NORMSDIST(K23)</f>
        <v>#VALUE!</v>
      </c>
      <c r="O23" s="236" t="e">
        <f aca="false">NORMSDIST(-K23)</f>
        <v>#VALUE!</v>
      </c>
      <c r="P23" s="236" t="e">
        <f aca="false">NORMSDIST(L23)</f>
        <v>#VALUE!</v>
      </c>
      <c r="Q23" s="236" t="e">
        <f aca="false">NORMSDIST(M23)</f>
        <v>#VALUE!</v>
      </c>
      <c r="R23" s="236" t="e">
        <f aca="false">(F23*(EXP(-G23*I23))*N23)-(E23*(EXP(-G23*I23))*P23)</f>
        <v>#VALUE!</v>
      </c>
      <c r="S23" s="236" t="e">
        <f aca="false">(-F23*(EXP(-G23*I23))*O23)+(E23*(EXP(-G23*I23)*Q23))</f>
        <v>#VALUE!</v>
      </c>
      <c r="T23" s="236" t="n">
        <f aca="false">IF(C23&gt;=$F$2,IF(C23&lt;=$F$3,$F$5,0),0)</f>
        <v>0</v>
      </c>
      <c r="U23" s="236" t="e">
        <f aca="false">R23*T23*X23</f>
        <v>#VALUE!</v>
      </c>
      <c r="V23" s="236" t="e">
        <f aca="false">S23*T23*X23</f>
        <v>#VALUE!</v>
      </c>
      <c r="W23" s="236" t="n">
        <f aca="false">T23*X23</f>
        <v>0</v>
      </c>
      <c r="X23" s="236" t="n">
        <f aca="false">IF(C23&gt;=$F$2,IF(C23&lt;=$F$3,D23,0),0)</f>
        <v>0</v>
      </c>
      <c r="Y23" s="236" t="e">
        <f aca="false">N23</f>
        <v>#VALUE!</v>
      </c>
      <c r="Z23" s="236" t="e">
        <f aca="false">-O23</f>
        <v>#VALUE!</v>
      </c>
      <c r="AA23" s="236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5"/>
      <c r="BE23" s="245"/>
      <c r="BF23" s="245"/>
      <c r="BG23" s="245"/>
      <c r="BH23" s="245"/>
      <c r="BI23" s="245"/>
      <c r="BJ23" s="245"/>
      <c r="BK23" s="245"/>
      <c r="BL23" s="245"/>
      <c r="BM23" s="245"/>
      <c r="BN23" s="245"/>
      <c r="BO23" s="245"/>
      <c r="BP23" s="245"/>
      <c r="BQ23" s="245"/>
      <c r="BR23" s="245"/>
      <c r="BS23" s="245"/>
      <c r="BT23" s="245"/>
      <c r="BU23" s="245"/>
      <c r="BV23" s="245"/>
      <c r="BW23" s="245"/>
      <c r="BX23" s="245"/>
      <c r="BY23" s="245"/>
      <c r="BZ23" s="245"/>
      <c r="CA23" s="245"/>
      <c r="CB23" s="245"/>
      <c r="CC23" s="245"/>
      <c r="CD23" s="245"/>
      <c r="CE23" s="245"/>
      <c r="CF23" s="245"/>
      <c r="CG23" s="245"/>
      <c r="CH23" s="245"/>
      <c r="CI23" s="245"/>
      <c r="CJ23" s="245"/>
      <c r="CK23" s="245"/>
      <c r="CL23" s="245"/>
      <c r="CM23" s="245"/>
      <c r="CN23" s="245"/>
      <c r="CO23" s="245"/>
      <c r="CP23" s="245"/>
      <c r="CQ23" s="245"/>
      <c r="CR23" s="245"/>
      <c r="CS23" s="245"/>
      <c r="CT23" s="245"/>
      <c r="CU23" s="245"/>
      <c r="CV23" s="245"/>
      <c r="CW23" s="245"/>
      <c r="CX23" s="245"/>
      <c r="CY23" s="245"/>
      <c r="CZ23" s="245"/>
      <c r="DA23" s="245"/>
      <c r="DB23" s="245"/>
      <c r="DC23" s="245"/>
      <c r="DD23" s="245"/>
      <c r="DE23" s="245"/>
      <c r="DF23" s="245"/>
      <c r="DG23" s="245"/>
      <c r="DH23" s="245"/>
      <c r="DI23" s="245"/>
      <c r="DJ23" s="245"/>
      <c r="DK23" s="245"/>
      <c r="DL23" s="245"/>
      <c r="DM23" s="245"/>
      <c r="DN23" s="245"/>
      <c r="DO23" s="245"/>
      <c r="DP23" s="245"/>
      <c r="DQ23" s="245"/>
      <c r="DR23" s="245"/>
      <c r="DS23" s="245"/>
      <c r="DT23" s="245"/>
      <c r="DU23" s="245"/>
      <c r="DV23" s="245"/>
      <c r="DW23" s="245"/>
      <c r="DX23" s="245"/>
      <c r="DY23" s="245"/>
      <c r="DZ23" s="245"/>
      <c r="EA23" s="245"/>
      <c r="EB23" s="245"/>
      <c r="EC23" s="245"/>
      <c r="ED23" s="245"/>
      <c r="EE23" s="245"/>
      <c r="EF23" s="245"/>
      <c r="EG23" s="245"/>
      <c r="EH23" s="245"/>
      <c r="EI23" s="245"/>
      <c r="EJ23" s="245"/>
      <c r="EK23" s="245"/>
      <c r="EL23" s="245"/>
      <c r="EM23" s="245"/>
      <c r="EN23" s="245"/>
      <c r="EO23" s="245"/>
      <c r="EP23" s="245"/>
      <c r="EQ23" s="245"/>
      <c r="ER23" s="245"/>
      <c r="ES23" s="245"/>
      <c r="ET23" s="245"/>
      <c r="EU23" s="245"/>
      <c r="EV23" s="245"/>
      <c r="EW23" s="245"/>
      <c r="EX23" s="245"/>
      <c r="EY23" s="245"/>
      <c r="EZ23" s="245"/>
      <c r="FA23" s="245"/>
      <c r="FB23" s="245"/>
      <c r="FC23" s="245"/>
      <c r="FD23" s="245"/>
      <c r="FE23" s="245"/>
      <c r="FF23" s="245"/>
      <c r="FG23" s="245"/>
      <c r="FH23" s="245"/>
      <c r="FI23" s="245"/>
      <c r="FJ23" s="245"/>
      <c r="FK23" s="245"/>
      <c r="FL23" s="245"/>
      <c r="FM23" s="245"/>
      <c r="FN23" s="245"/>
      <c r="FO23" s="245"/>
      <c r="FP23" s="245"/>
      <c r="FQ23" s="245"/>
      <c r="FR23" s="245"/>
      <c r="FS23" s="245"/>
      <c r="FT23" s="245"/>
      <c r="FU23" s="245"/>
      <c r="FV23" s="245"/>
      <c r="FW23" s="245"/>
      <c r="FX23" s="245"/>
      <c r="FY23" s="245"/>
      <c r="FZ23" s="245"/>
      <c r="GA23" s="245"/>
      <c r="GB23" s="245"/>
      <c r="GC23" s="245"/>
      <c r="GD23" s="245"/>
      <c r="GE23" s="245"/>
      <c r="GF23" s="245"/>
      <c r="GG23" s="245"/>
      <c r="GH23" s="245"/>
      <c r="GI23" s="245"/>
      <c r="GJ23" s="245"/>
      <c r="GK23" s="245"/>
      <c r="GL23" s="245"/>
      <c r="GM23" s="245"/>
      <c r="GN23" s="245"/>
      <c r="GO23" s="245"/>
      <c r="GP23" s="245"/>
      <c r="GQ23" s="245"/>
      <c r="GR23" s="245"/>
      <c r="GS23" s="245"/>
      <c r="GT23" s="245"/>
      <c r="GU23" s="245"/>
      <c r="GV23" s="245"/>
      <c r="GW23" s="245"/>
      <c r="GX23" s="245"/>
      <c r="GY23" s="245"/>
      <c r="GZ23" s="245"/>
      <c r="HA23" s="245"/>
      <c r="HB23" s="245"/>
      <c r="HC23" s="245"/>
      <c r="HD23" s="245"/>
      <c r="HE23" s="245"/>
      <c r="HF23" s="245"/>
      <c r="HG23" s="245"/>
      <c r="HH23" s="245"/>
      <c r="HI23" s="245"/>
      <c r="HJ23" s="245"/>
      <c r="HK23" s="245"/>
      <c r="HL23" s="245"/>
      <c r="HM23" s="245"/>
      <c r="HN23" s="245"/>
      <c r="HO23" s="245"/>
      <c r="HP23" s="245"/>
      <c r="HQ23" s="245"/>
      <c r="HR23" s="245"/>
      <c r="HS23" s="245"/>
      <c r="HT23" s="245"/>
      <c r="HU23" s="245"/>
      <c r="HV23" s="245"/>
      <c r="HW23" s="245"/>
      <c r="HX23" s="245"/>
      <c r="HY23" s="245"/>
      <c r="HZ23" s="245"/>
      <c r="IA23" s="245"/>
      <c r="IB23" s="245"/>
      <c r="IC23" s="245"/>
      <c r="ID23" s="245"/>
      <c r="IE23" s="245"/>
      <c r="IF23" s="245"/>
      <c r="IG23" s="245"/>
      <c r="IH23" s="245"/>
      <c r="II23" s="245"/>
      <c r="IJ23" s="245"/>
      <c r="IK23" s="245"/>
      <c r="IL23" s="245"/>
      <c r="IM23" s="245"/>
      <c r="IN23" s="245"/>
      <c r="IO23" s="245"/>
      <c r="IP23" s="245"/>
      <c r="IQ23" s="245"/>
      <c r="IR23" s="245"/>
      <c r="IS23" s="245"/>
      <c r="IT23" s="245"/>
      <c r="IU23" s="245"/>
      <c r="IV23" s="245"/>
      <c r="IW23" s="245"/>
    </row>
    <row r="24" customFormat="false" ht="12.75" hidden="false" customHeight="false" outlineLevel="0" collapsed="false">
      <c r="A24" s="236" t="e">
        <f aca="false">A23+1</f>
        <v>#REF!</v>
      </c>
      <c r="B24" s="237" t="e">
        <f aca="false">B23+1</f>
        <v>#REF!</v>
      </c>
      <c r="C24" s="238" t="n">
        <v>36892</v>
      </c>
      <c r="D24" s="239" t="n">
        <f aca="false">C25-C24</f>
        <v>31</v>
      </c>
      <c r="E24" s="240" t="n">
        <f aca="false">$D$2</f>
        <v>2.5</v>
      </c>
      <c r="F24" s="241" t="n">
        <v>3.25459960720338</v>
      </c>
      <c r="G24" s="242" t="n">
        <f aca="false">'MIDS DATA'!C23</f>
        <v>0.058168036539584</v>
      </c>
      <c r="H24" s="243" t="n">
        <f aca="false">'MIDS DATA'!D25</f>
        <v>0.935734792262643</v>
      </c>
      <c r="I24" s="244" t="n">
        <f aca="false">(C24-$D$5)/365</f>
        <v>-24.7506849315069</v>
      </c>
      <c r="J24" s="242" t="n">
        <f aca="false">$D$4</f>
        <v>0.265</v>
      </c>
      <c r="K24" s="236" t="e">
        <f aca="false">((LN(F24/E24)+((J24^2)/2)*I24))/(J24*SQRT(I24))</f>
        <v>#VALUE!</v>
      </c>
      <c r="L24" s="236" t="e">
        <f aca="false">K24-(J24*SQRT(I24))</f>
        <v>#VALUE!</v>
      </c>
      <c r="M24" s="236" t="e">
        <f aca="false">(J24*(SQRT(I24)))-K24</f>
        <v>#VALUE!</v>
      </c>
      <c r="N24" s="236" t="e">
        <f aca="false">NORMSDIST(K24)</f>
        <v>#VALUE!</v>
      </c>
      <c r="O24" s="236" t="e">
        <f aca="false">NORMSDIST(-K24)</f>
        <v>#VALUE!</v>
      </c>
      <c r="P24" s="236" t="e">
        <f aca="false">NORMSDIST(L24)</f>
        <v>#VALUE!</v>
      </c>
      <c r="Q24" s="236" t="e">
        <f aca="false">NORMSDIST(M24)</f>
        <v>#VALUE!</v>
      </c>
      <c r="R24" s="236" t="e">
        <f aca="false">(F24*(EXP(-G24*I24))*N24)-(E24*(EXP(-G24*I24))*P24)</f>
        <v>#VALUE!</v>
      </c>
      <c r="S24" s="236" t="e">
        <f aca="false">(-F24*(EXP(-G24*I24))*O24)+(E24*(EXP(-G24*I24)*Q24))</f>
        <v>#VALUE!</v>
      </c>
      <c r="T24" s="236" t="n">
        <f aca="false">IF(C24&gt;=$F$2,IF(C24&lt;=$F$3,$F$5,0),0)</f>
        <v>0</v>
      </c>
      <c r="U24" s="236" t="e">
        <f aca="false">R24*T24*X24</f>
        <v>#VALUE!</v>
      </c>
      <c r="V24" s="236" t="e">
        <f aca="false">S24*T24*X24</f>
        <v>#VALUE!</v>
      </c>
      <c r="W24" s="236" t="n">
        <f aca="false">T24*X24</f>
        <v>0</v>
      </c>
      <c r="X24" s="236" t="n">
        <f aca="false">IF(C24&gt;=$F$2,IF(C24&lt;=$F$3,D24,0),0)</f>
        <v>0</v>
      </c>
      <c r="Y24" s="236" t="e">
        <f aca="false">N24</f>
        <v>#VALUE!</v>
      </c>
      <c r="Z24" s="236" t="e">
        <f aca="false">-O24</f>
        <v>#VALUE!</v>
      </c>
      <c r="AA24" s="236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45"/>
      <c r="BO24" s="245"/>
      <c r="BP24" s="245"/>
      <c r="BQ24" s="245"/>
      <c r="BR24" s="245"/>
      <c r="BS24" s="245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245"/>
      <c r="CI24" s="245"/>
      <c r="CJ24" s="245"/>
      <c r="CK24" s="245"/>
      <c r="CL24" s="245"/>
      <c r="CM24" s="245"/>
      <c r="CN24" s="245"/>
      <c r="CO24" s="245"/>
      <c r="CP24" s="245"/>
      <c r="CQ24" s="245"/>
      <c r="CR24" s="245"/>
      <c r="CS24" s="245"/>
      <c r="CT24" s="245"/>
      <c r="CU24" s="245"/>
      <c r="CV24" s="245"/>
      <c r="CW24" s="245"/>
      <c r="CX24" s="245"/>
      <c r="CY24" s="245"/>
      <c r="CZ24" s="245"/>
      <c r="DA24" s="245"/>
      <c r="DB24" s="245"/>
      <c r="DC24" s="245"/>
      <c r="DD24" s="245"/>
      <c r="DE24" s="245"/>
      <c r="DF24" s="245"/>
      <c r="DG24" s="245"/>
      <c r="DH24" s="245"/>
      <c r="DI24" s="245"/>
      <c r="DJ24" s="245"/>
      <c r="DK24" s="245"/>
      <c r="DL24" s="245"/>
      <c r="DM24" s="245"/>
      <c r="DN24" s="245"/>
      <c r="DO24" s="245"/>
      <c r="DP24" s="245"/>
      <c r="DQ24" s="245"/>
      <c r="DR24" s="245"/>
      <c r="DS24" s="245"/>
      <c r="DT24" s="245"/>
      <c r="DU24" s="245"/>
      <c r="DV24" s="245"/>
      <c r="DW24" s="245"/>
      <c r="DX24" s="245"/>
      <c r="DY24" s="245"/>
      <c r="DZ24" s="245"/>
      <c r="EA24" s="245"/>
      <c r="EB24" s="245"/>
      <c r="EC24" s="245"/>
      <c r="ED24" s="245"/>
      <c r="EE24" s="245"/>
      <c r="EF24" s="245"/>
      <c r="EG24" s="245"/>
      <c r="EH24" s="245"/>
      <c r="EI24" s="245"/>
      <c r="EJ24" s="245"/>
      <c r="EK24" s="245"/>
      <c r="EL24" s="245"/>
      <c r="EM24" s="245"/>
      <c r="EN24" s="245"/>
      <c r="EO24" s="245"/>
      <c r="EP24" s="245"/>
      <c r="EQ24" s="245"/>
      <c r="ER24" s="245"/>
      <c r="ES24" s="245"/>
      <c r="ET24" s="245"/>
      <c r="EU24" s="245"/>
      <c r="EV24" s="245"/>
      <c r="EW24" s="245"/>
      <c r="EX24" s="245"/>
      <c r="EY24" s="245"/>
      <c r="EZ24" s="245"/>
      <c r="FA24" s="245"/>
      <c r="FB24" s="245"/>
      <c r="FC24" s="245"/>
      <c r="FD24" s="245"/>
      <c r="FE24" s="245"/>
      <c r="FF24" s="245"/>
      <c r="FG24" s="245"/>
      <c r="FH24" s="245"/>
      <c r="FI24" s="245"/>
      <c r="FJ24" s="245"/>
      <c r="FK24" s="245"/>
      <c r="FL24" s="245"/>
      <c r="FM24" s="245"/>
      <c r="FN24" s="245"/>
      <c r="FO24" s="245"/>
      <c r="FP24" s="245"/>
      <c r="FQ24" s="245"/>
      <c r="FR24" s="245"/>
      <c r="FS24" s="245"/>
      <c r="FT24" s="245"/>
      <c r="FU24" s="245"/>
      <c r="FV24" s="245"/>
      <c r="FW24" s="245"/>
      <c r="FX24" s="245"/>
      <c r="FY24" s="245"/>
      <c r="FZ24" s="245"/>
      <c r="GA24" s="245"/>
      <c r="GB24" s="245"/>
      <c r="GC24" s="245"/>
      <c r="GD24" s="245"/>
      <c r="GE24" s="245"/>
      <c r="GF24" s="245"/>
      <c r="GG24" s="245"/>
      <c r="GH24" s="245"/>
      <c r="GI24" s="245"/>
      <c r="GJ24" s="245"/>
      <c r="GK24" s="245"/>
      <c r="GL24" s="245"/>
      <c r="GM24" s="245"/>
      <c r="GN24" s="245"/>
      <c r="GO24" s="245"/>
      <c r="GP24" s="245"/>
      <c r="GQ24" s="245"/>
      <c r="GR24" s="245"/>
      <c r="GS24" s="245"/>
      <c r="GT24" s="245"/>
      <c r="GU24" s="245"/>
      <c r="GV24" s="245"/>
      <c r="GW24" s="245"/>
      <c r="GX24" s="245"/>
      <c r="GY24" s="245"/>
      <c r="GZ24" s="245"/>
      <c r="HA24" s="245"/>
      <c r="HB24" s="245"/>
      <c r="HC24" s="245"/>
      <c r="HD24" s="245"/>
      <c r="HE24" s="245"/>
      <c r="HF24" s="245"/>
      <c r="HG24" s="245"/>
      <c r="HH24" s="245"/>
      <c r="HI24" s="245"/>
      <c r="HJ24" s="245"/>
      <c r="HK24" s="245"/>
      <c r="HL24" s="245"/>
      <c r="HM24" s="245"/>
      <c r="HN24" s="245"/>
      <c r="HO24" s="245"/>
      <c r="HP24" s="245"/>
      <c r="HQ24" s="245"/>
      <c r="HR24" s="245"/>
      <c r="HS24" s="245"/>
      <c r="HT24" s="245"/>
      <c r="HU24" s="245"/>
      <c r="HV24" s="245"/>
      <c r="HW24" s="245"/>
      <c r="HX24" s="245"/>
      <c r="HY24" s="245"/>
      <c r="HZ24" s="245"/>
      <c r="IA24" s="245"/>
      <c r="IB24" s="245"/>
      <c r="IC24" s="245"/>
      <c r="ID24" s="245"/>
      <c r="IE24" s="245"/>
      <c r="IF24" s="245"/>
      <c r="IG24" s="245"/>
      <c r="IH24" s="245"/>
      <c r="II24" s="245"/>
      <c r="IJ24" s="245"/>
      <c r="IK24" s="245"/>
      <c r="IL24" s="245"/>
      <c r="IM24" s="245"/>
      <c r="IN24" s="245"/>
      <c r="IO24" s="245"/>
      <c r="IP24" s="245"/>
      <c r="IQ24" s="245"/>
      <c r="IR24" s="245"/>
      <c r="IS24" s="245"/>
      <c r="IT24" s="245"/>
      <c r="IU24" s="245"/>
      <c r="IV24" s="245"/>
      <c r="IW24" s="245"/>
    </row>
    <row r="25" customFormat="false" ht="12.75" hidden="false" customHeight="false" outlineLevel="0" collapsed="false">
      <c r="A25" s="236" t="e">
        <f aca="false">A24+1</f>
        <v>#REF!</v>
      </c>
      <c r="B25" s="237" t="e">
        <f aca="false">B24+1</f>
        <v>#REF!</v>
      </c>
      <c r="C25" s="238" t="n">
        <v>36923</v>
      </c>
      <c r="D25" s="239" t="n">
        <f aca="false">C26-C25</f>
        <v>28</v>
      </c>
      <c r="E25" s="240" t="n">
        <f aca="false">$D$2</f>
        <v>2.5</v>
      </c>
      <c r="F25" s="241" t="n">
        <v>3.10106947814867</v>
      </c>
      <c r="G25" s="242" t="n">
        <f aca="false">'MIDS DATA'!C24</f>
        <v>0.058698959340675</v>
      </c>
      <c r="H25" s="243" t="n">
        <f aca="false">'MIDS DATA'!D26</f>
        <v>0.930616890530503</v>
      </c>
      <c r="I25" s="244" t="n">
        <f aca="false">(C25-$D$5)/365</f>
        <v>-24.6657534246575</v>
      </c>
      <c r="J25" s="242" t="n">
        <f aca="false">$D$4</f>
        <v>0.265</v>
      </c>
      <c r="K25" s="236" t="e">
        <f aca="false">((LN(F25/E25)+((J25^2)/2)*I25))/(J25*SQRT(I25))</f>
        <v>#VALUE!</v>
      </c>
      <c r="L25" s="236" t="e">
        <f aca="false">K25-(J25*SQRT(I25))</f>
        <v>#VALUE!</v>
      </c>
      <c r="M25" s="236" t="e">
        <f aca="false">(J25*(SQRT(I25)))-K25</f>
        <v>#VALUE!</v>
      </c>
      <c r="N25" s="236" t="e">
        <f aca="false">NORMSDIST(K25)</f>
        <v>#VALUE!</v>
      </c>
      <c r="O25" s="236" t="e">
        <f aca="false">NORMSDIST(-K25)</f>
        <v>#VALUE!</v>
      </c>
      <c r="P25" s="236" t="e">
        <f aca="false">NORMSDIST(L25)</f>
        <v>#VALUE!</v>
      </c>
      <c r="Q25" s="236" t="e">
        <f aca="false">NORMSDIST(M25)</f>
        <v>#VALUE!</v>
      </c>
      <c r="R25" s="236" t="e">
        <f aca="false">(F25*(EXP(-G25*I25))*N25)-(E25*(EXP(-G25*I25))*P25)</f>
        <v>#VALUE!</v>
      </c>
      <c r="S25" s="236" t="e">
        <f aca="false">(-F25*(EXP(-G25*I25))*O25)+(E25*(EXP(-G25*I25)*Q25))</f>
        <v>#VALUE!</v>
      </c>
      <c r="T25" s="236" t="n">
        <f aca="false">IF(C25&gt;=$F$2,IF(C25&lt;=$F$3,$F$5,0),0)</f>
        <v>0</v>
      </c>
      <c r="U25" s="236" t="e">
        <f aca="false">R25*T25*X25</f>
        <v>#VALUE!</v>
      </c>
      <c r="V25" s="236" t="e">
        <f aca="false">S25*T25*X25</f>
        <v>#VALUE!</v>
      </c>
      <c r="W25" s="236" t="n">
        <f aca="false">T25*X25</f>
        <v>0</v>
      </c>
      <c r="X25" s="236" t="n">
        <f aca="false">IF(C25&gt;=$F$2,IF(C25&lt;=$F$3,D25,0),0)</f>
        <v>0</v>
      </c>
      <c r="Y25" s="236" t="e">
        <f aca="false">N25</f>
        <v>#VALUE!</v>
      </c>
      <c r="Z25" s="236" t="e">
        <f aca="false">-O25</f>
        <v>#VALUE!</v>
      </c>
      <c r="AA25" s="236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245"/>
      <c r="DD25" s="245"/>
      <c r="DE25" s="245"/>
      <c r="DF25" s="245"/>
      <c r="DG25" s="245"/>
      <c r="DH25" s="245"/>
      <c r="DI25" s="245"/>
      <c r="DJ25" s="245"/>
      <c r="DK25" s="245"/>
      <c r="DL25" s="245"/>
      <c r="DM25" s="245"/>
      <c r="DN25" s="245"/>
      <c r="DO25" s="245"/>
      <c r="DP25" s="245"/>
      <c r="DQ25" s="245"/>
      <c r="DR25" s="245"/>
      <c r="DS25" s="245"/>
      <c r="DT25" s="245"/>
      <c r="DU25" s="245"/>
      <c r="DV25" s="245"/>
      <c r="DW25" s="245"/>
      <c r="DX25" s="245"/>
      <c r="DY25" s="245"/>
      <c r="DZ25" s="245"/>
      <c r="EA25" s="245"/>
      <c r="EB25" s="245"/>
      <c r="EC25" s="245"/>
      <c r="ED25" s="245"/>
      <c r="EE25" s="245"/>
      <c r="EF25" s="245"/>
      <c r="EG25" s="245"/>
      <c r="EH25" s="245"/>
      <c r="EI25" s="245"/>
      <c r="EJ25" s="245"/>
      <c r="EK25" s="245"/>
      <c r="EL25" s="245"/>
      <c r="EM25" s="245"/>
      <c r="EN25" s="245"/>
      <c r="EO25" s="245"/>
      <c r="EP25" s="245"/>
      <c r="EQ25" s="245"/>
      <c r="ER25" s="245"/>
      <c r="ES25" s="245"/>
      <c r="ET25" s="245"/>
      <c r="EU25" s="245"/>
      <c r="EV25" s="245"/>
      <c r="EW25" s="245"/>
      <c r="EX25" s="245"/>
      <c r="EY25" s="245"/>
      <c r="EZ25" s="245"/>
      <c r="FA25" s="245"/>
      <c r="FB25" s="245"/>
      <c r="FC25" s="245"/>
      <c r="FD25" s="245"/>
      <c r="FE25" s="245"/>
      <c r="FF25" s="245"/>
      <c r="FG25" s="245"/>
      <c r="FH25" s="245"/>
      <c r="FI25" s="245"/>
      <c r="FJ25" s="245"/>
      <c r="FK25" s="245"/>
      <c r="FL25" s="245"/>
      <c r="FM25" s="245"/>
      <c r="FN25" s="245"/>
      <c r="FO25" s="245"/>
      <c r="FP25" s="245"/>
      <c r="FQ25" s="245"/>
      <c r="FR25" s="245"/>
      <c r="FS25" s="245"/>
      <c r="FT25" s="245"/>
      <c r="FU25" s="245"/>
      <c r="FV25" s="245"/>
      <c r="FW25" s="245"/>
      <c r="FX25" s="245"/>
      <c r="FY25" s="245"/>
      <c r="FZ25" s="245"/>
      <c r="GA25" s="245"/>
      <c r="GB25" s="245"/>
      <c r="GC25" s="245"/>
      <c r="GD25" s="245"/>
      <c r="GE25" s="245"/>
      <c r="GF25" s="245"/>
      <c r="GG25" s="245"/>
      <c r="GH25" s="245"/>
      <c r="GI25" s="245"/>
      <c r="GJ25" s="245"/>
      <c r="GK25" s="245"/>
      <c r="GL25" s="245"/>
      <c r="GM25" s="245"/>
      <c r="GN25" s="245"/>
      <c r="GO25" s="245"/>
      <c r="GP25" s="245"/>
      <c r="GQ25" s="245"/>
      <c r="GR25" s="245"/>
      <c r="GS25" s="245"/>
      <c r="GT25" s="245"/>
      <c r="GU25" s="245"/>
      <c r="GV25" s="245"/>
      <c r="GW25" s="245"/>
      <c r="GX25" s="245"/>
      <c r="GY25" s="245"/>
      <c r="GZ25" s="245"/>
      <c r="HA25" s="245"/>
      <c r="HB25" s="245"/>
      <c r="HC25" s="245"/>
      <c r="HD25" s="245"/>
      <c r="HE25" s="245"/>
      <c r="HF25" s="245"/>
      <c r="HG25" s="245"/>
      <c r="HH25" s="245"/>
      <c r="HI25" s="245"/>
      <c r="HJ25" s="245"/>
      <c r="HK25" s="245"/>
      <c r="HL25" s="245"/>
      <c r="HM25" s="245"/>
      <c r="HN25" s="245"/>
      <c r="HO25" s="245"/>
      <c r="HP25" s="245"/>
      <c r="HQ25" s="245"/>
      <c r="HR25" s="245"/>
      <c r="HS25" s="245"/>
      <c r="HT25" s="245"/>
      <c r="HU25" s="245"/>
      <c r="HV25" s="245"/>
      <c r="HW25" s="245"/>
      <c r="HX25" s="245"/>
      <c r="HY25" s="245"/>
      <c r="HZ25" s="245"/>
      <c r="IA25" s="245"/>
      <c r="IB25" s="245"/>
      <c r="IC25" s="245"/>
      <c r="ID25" s="245"/>
      <c r="IE25" s="245"/>
      <c r="IF25" s="245"/>
      <c r="IG25" s="245"/>
      <c r="IH25" s="245"/>
      <c r="II25" s="245"/>
      <c r="IJ25" s="245"/>
      <c r="IK25" s="245"/>
      <c r="IL25" s="245"/>
      <c r="IM25" s="245"/>
      <c r="IN25" s="245"/>
      <c r="IO25" s="245"/>
      <c r="IP25" s="245"/>
      <c r="IQ25" s="245"/>
      <c r="IR25" s="245"/>
      <c r="IS25" s="245"/>
      <c r="IT25" s="245"/>
      <c r="IU25" s="245"/>
      <c r="IV25" s="245"/>
      <c r="IW25" s="245"/>
    </row>
    <row r="26" customFormat="false" ht="12.75" hidden="false" customHeight="false" outlineLevel="0" collapsed="false">
      <c r="A26" s="236" t="e">
        <f aca="false">A25+1</f>
        <v>#REF!</v>
      </c>
      <c r="B26" s="237" t="e">
        <f aca="false">B25+1</f>
        <v>#REF!</v>
      </c>
      <c r="C26" s="238" t="n">
        <v>36951</v>
      </c>
      <c r="D26" s="239" t="n">
        <f aca="false">C27-C26</f>
        <v>31</v>
      </c>
      <c r="E26" s="240" t="n">
        <f aca="false">$D$2</f>
        <v>2.5</v>
      </c>
      <c r="F26" s="241" t="n">
        <v>2.95472069239694</v>
      </c>
      <c r="G26" s="242" t="n">
        <f aca="false">'MIDS DATA'!C25</f>
        <v>0.059178502596408</v>
      </c>
      <c r="H26" s="243" t="n">
        <f aca="false">'MIDS DATA'!D27</f>
        <v>0.925753067516621</v>
      </c>
      <c r="I26" s="244" t="n">
        <f aca="false">(C26-$D$5)/365</f>
        <v>-24.5890410958904</v>
      </c>
      <c r="J26" s="242" t="n">
        <f aca="false">$D$4</f>
        <v>0.265</v>
      </c>
      <c r="K26" s="236" t="e">
        <f aca="false">((LN(F26/E26)+((J26^2)/2)*I26))/(J26*SQRT(I26))</f>
        <v>#VALUE!</v>
      </c>
      <c r="L26" s="236" t="e">
        <f aca="false">K26-(J26*SQRT(I26))</f>
        <v>#VALUE!</v>
      </c>
      <c r="M26" s="236" t="e">
        <f aca="false">(J26*(SQRT(I26)))-K26</f>
        <v>#VALUE!</v>
      </c>
      <c r="N26" s="236" t="e">
        <f aca="false">NORMSDIST(K26)</f>
        <v>#VALUE!</v>
      </c>
      <c r="O26" s="236" t="e">
        <f aca="false">NORMSDIST(-K26)</f>
        <v>#VALUE!</v>
      </c>
      <c r="P26" s="236" t="e">
        <f aca="false">NORMSDIST(L26)</f>
        <v>#VALUE!</v>
      </c>
      <c r="Q26" s="236" t="e">
        <f aca="false">NORMSDIST(M26)</f>
        <v>#VALUE!</v>
      </c>
      <c r="R26" s="236" t="e">
        <f aca="false">(F26*(EXP(-G26*I26))*N26)-(E26*(EXP(-G26*I26))*P26)</f>
        <v>#VALUE!</v>
      </c>
      <c r="S26" s="236" t="e">
        <f aca="false">(-F26*(EXP(-G26*I26))*O26)+(E26*(EXP(-G26*I26)*Q26))</f>
        <v>#VALUE!</v>
      </c>
      <c r="T26" s="236" t="n">
        <f aca="false">IF(C26&gt;=$F$2,IF(C26&lt;=$F$3,$F$5,0),0)</f>
        <v>0</v>
      </c>
      <c r="U26" s="236" t="e">
        <f aca="false">R26*T26*X26</f>
        <v>#VALUE!</v>
      </c>
      <c r="V26" s="236" t="e">
        <f aca="false">S26*T26*X26</f>
        <v>#VALUE!</v>
      </c>
      <c r="W26" s="236" t="n">
        <f aca="false">T26*X26</f>
        <v>0</v>
      </c>
      <c r="X26" s="236" t="n">
        <f aca="false">IF(C26&gt;=$F$2,IF(C26&lt;=$F$3,D26,0),0)</f>
        <v>0</v>
      </c>
      <c r="Y26" s="236" t="e">
        <f aca="false">N26</f>
        <v>#VALUE!</v>
      </c>
      <c r="Z26" s="236" t="e">
        <f aca="false">-O26</f>
        <v>#VALUE!</v>
      </c>
      <c r="AA26" s="236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45"/>
      <c r="BO26" s="245"/>
      <c r="BP26" s="245"/>
      <c r="BQ26" s="245"/>
      <c r="BR26" s="245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245"/>
      <c r="CP26" s="245"/>
      <c r="CQ26" s="245"/>
      <c r="CR26" s="245"/>
      <c r="CS26" s="245"/>
      <c r="CT26" s="245"/>
      <c r="CU26" s="245"/>
      <c r="CV26" s="245"/>
      <c r="CW26" s="245"/>
      <c r="CX26" s="245"/>
      <c r="CY26" s="245"/>
      <c r="CZ26" s="245"/>
      <c r="DA26" s="245"/>
      <c r="DB26" s="245"/>
      <c r="DC26" s="245"/>
      <c r="DD26" s="245"/>
      <c r="DE26" s="245"/>
      <c r="DF26" s="245"/>
      <c r="DG26" s="245"/>
      <c r="DH26" s="245"/>
      <c r="DI26" s="245"/>
      <c r="DJ26" s="245"/>
      <c r="DK26" s="245"/>
      <c r="DL26" s="245"/>
      <c r="DM26" s="245"/>
      <c r="DN26" s="245"/>
      <c r="DO26" s="245"/>
      <c r="DP26" s="245"/>
      <c r="DQ26" s="245"/>
      <c r="DR26" s="245"/>
      <c r="DS26" s="245"/>
      <c r="DT26" s="245"/>
      <c r="DU26" s="245"/>
      <c r="DV26" s="245"/>
      <c r="DW26" s="245"/>
      <c r="DX26" s="245"/>
      <c r="DY26" s="245"/>
      <c r="DZ26" s="245"/>
      <c r="EA26" s="245"/>
      <c r="EB26" s="245"/>
      <c r="EC26" s="245"/>
      <c r="ED26" s="245"/>
      <c r="EE26" s="245"/>
      <c r="EF26" s="245"/>
      <c r="EG26" s="245"/>
      <c r="EH26" s="245"/>
      <c r="EI26" s="245"/>
      <c r="EJ26" s="245"/>
      <c r="EK26" s="245"/>
      <c r="EL26" s="245"/>
      <c r="EM26" s="245"/>
      <c r="EN26" s="245"/>
      <c r="EO26" s="245"/>
      <c r="EP26" s="245"/>
      <c r="EQ26" s="245"/>
      <c r="ER26" s="245"/>
      <c r="ES26" s="245"/>
      <c r="ET26" s="245"/>
      <c r="EU26" s="245"/>
      <c r="EV26" s="245"/>
      <c r="EW26" s="245"/>
      <c r="EX26" s="245"/>
      <c r="EY26" s="245"/>
      <c r="EZ26" s="245"/>
      <c r="FA26" s="245"/>
      <c r="FB26" s="245"/>
      <c r="FC26" s="245"/>
      <c r="FD26" s="245"/>
      <c r="FE26" s="245"/>
      <c r="FF26" s="245"/>
      <c r="FG26" s="245"/>
      <c r="FH26" s="245"/>
      <c r="FI26" s="245"/>
      <c r="FJ26" s="245"/>
      <c r="FK26" s="245"/>
      <c r="FL26" s="245"/>
      <c r="FM26" s="245"/>
      <c r="FN26" s="245"/>
      <c r="FO26" s="245"/>
      <c r="FP26" s="245"/>
      <c r="FQ26" s="245"/>
      <c r="FR26" s="245"/>
      <c r="FS26" s="245"/>
      <c r="FT26" s="245"/>
      <c r="FU26" s="245"/>
      <c r="FV26" s="245"/>
      <c r="FW26" s="245"/>
      <c r="FX26" s="245"/>
      <c r="FY26" s="245"/>
      <c r="FZ26" s="245"/>
      <c r="GA26" s="245"/>
      <c r="GB26" s="245"/>
      <c r="GC26" s="245"/>
      <c r="GD26" s="245"/>
      <c r="GE26" s="245"/>
      <c r="GF26" s="245"/>
      <c r="GG26" s="245"/>
      <c r="GH26" s="245"/>
      <c r="GI26" s="245"/>
      <c r="GJ26" s="245"/>
      <c r="GK26" s="245"/>
      <c r="GL26" s="245"/>
      <c r="GM26" s="245"/>
      <c r="GN26" s="245"/>
      <c r="GO26" s="245"/>
      <c r="GP26" s="245"/>
      <c r="GQ26" s="245"/>
      <c r="GR26" s="245"/>
      <c r="GS26" s="245"/>
      <c r="GT26" s="245"/>
      <c r="GU26" s="245"/>
      <c r="GV26" s="245"/>
      <c r="GW26" s="245"/>
      <c r="GX26" s="245"/>
      <c r="GY26" s="245"/>
      <c r="GZ26" s="245"/>
      <c r="HA26" s="245"/>
      <c r="HB26" s="245"/>
      <c r="HC26" s="245"/>
      <c r="HD26" s="245"/>
      <c r="HE26" s="245"/>
      <c r="HF26" s="245"/>
      <c r="HG26" s="245"/>
      <c r="HH26" s="245"/>
      <c r="HI26" s="245"/>
      <c r="HJ26" s="245"/>
      <c r="HK26" s="245"/>
      <c r="HL26" s="245"/>
      <c r="HM26" s="245"/>
      <c r="HN26" s="245"/>
      <c r="HO26" s="245"/>
      <c r="HP26" s="245"/>
      <c r="HQ26" s="245"/>
      <c r="HR26" s="245"/>
      <c r="HS26" s="245"/>
      <c r="HT26" s="245"/>
      <c r="HU26" s="245"/>
      <c r="HV26" s="245"/>
      <c r="HW26" s="245"/>
      <c r="HX26" s="245"/>
      <c r="HY26" s="245"/>
      <c r="HZ26" s="245"/>
      <c r="IA26" s="245"/>
      <c r="IB26" s="245"/>
      <c r="IC26" s="245"/>
      <c r="ID26" s="245"/>
      <c r="IE26" s="245"/>
      <c r="IF26" s="245"/>
      <c r="IG26" s="245"/>
      <c r="IH26" s="245"/>
      <c r="II26" s="245"/>
      <c r="IJ26" s="245"/>
      <c r="IK26" s="245"/>
      <c r="IL26" s="245"/>
      <c r="IM26" s="245"/>
      <c r="IN26" s="245"/>
      <c r="IO26" s="245"/>
      <c r="IP26" s="245"/>
      <c r="IQ26" s="245"/>
      <c r="IR26" s="245"/>
      <c r="IS26" s="245"/>
      <c r="IT26" s="245"/>
      <c r="IU26" s="245"/>
      <c r="IV26" s="245"/>
      <c r="IW26" s="245"/>
    </row>
    <row r="27" customFormat="false" ht="12.75" hidden="false" customHeight="false" outlineLevel="0" collapsed="false">
      <c r="A27" s="257" t="e">
        <f aca="false">A26+1</f>
        <v>#REF!</v>
      </c>
      <c r="B27" s="237" t="e">
        <f aca="false">B26+1</f>
        <v>#REF!</v>
      </c>
      <c r="C27" s="258" t="n">
        <v>36982</v>
      </c>
      <c r="D27" s="259" t="n">
        <f aca="false">C28-C27</f>
        <v>30</v>
      </c>
      <c r="E27" s="260" t="n">
        <f aca="false">$D$2</f>
        <v>2.5</v>
      </c>
      <c r="F27" s="261" t="n">
        <v>2.79462579723933</v>
      </c>
      <c r="G27" s="262" t="n">
        <f aca="false">'MIDS DATA'!C26</f>
        <v>0.059628306979612</v>
      </c>
      <c r="H27" s="263" t="n">
        <f aca="false">'MIDS DATA'!D28</f>
        <v>0.920703499957612</v>
      </c>
      <c r="I27" s="264" t="n">
        <f aca="false">(C27-$D$5)/365</f>
        <v>-24.5041095890411</v>
      </c>
      <c r="J27" s="262" t="n">
        <f aca="false">$D$4</f>
        <v>0.265</v>
      </c>
      <c r="K27" s="257" t="e">
        <f aca="false">((LN(F27/E27)+((J27^2)/2)*I27))/(J27*SQRT(I27))</f>
        <v>#VALUE!</v>
      </c>
      <c r="L27" s="257" t="e">
        <f aca="false">K27-(J27*SQRT(I27))</f>
        <v>#VALUE!</v>
      </c>
      <c r="M27" s="257" t="e">
        <f aca="false">(J27*(SQRT(I27)))-K27</f>
        <v>#VALUE!</v>
      </c>
      <c r="N27" s="257" t="e">
        <f aca="false">NORMSDIST(K27)</f>
        <v>#VALUE!</v>
      </c>
      <c r="O27" s="257" t="e">
        <f aca="false">NORMSDIST(-K27)</f>
        <v>#VALUE!</v>
      </c>
      <c r="P27" s="257" t="e">
        <f aca="false">NORMSDIST(L27)</f>
        <v>#VALUE!</v>
      </c>
      <c r="Q27" s="257" t="e">
        <f aca="false">NORMSDIST(M27)</f>
        <v>#VALUE!</v>
      </c>
      <c r="R27" s="257" t="e">
        <f aca="false">(F27*(EXP(-G27*I27))*N27)-(E27*(EXP(-G27*I27))*P27)</f>
        <v>#VALUE!</v>
      </c>
      <c r="S27" s="257" t="e">
        <f aca="false">(-F27*(EXP(-G27*I27))*O27)+(E27*(EXP(-G27*I27)*Q27))</f>
        <v>#VALUE!</v>
      </c>
      <c r="T27" s="257" t="n">
        <f aca="false">IF(C27&gt;=$F$2,IF(C27&lt;=$F$3,$F$5,0),0)</f>
        <v>0</v>
      </c>
      <c r="U27" s="257" t="e">
        <f aca="false">R27*T27*X27</f>
        <v>#VALUE!</v>
      </c>
      <c r="V27" s="257" t="e">
        <f aca="false">S27*T27*X27</f>
        <v>#VALUE!</v>
      </c>
      <c r="W27" s="257" t="n">
        <f aca="false">T27*X27</f>
        <v>0</v>
      </c>
      <c r="X27" s="257" t="n">
        <f aca="false">IF(C27&gt;=$F$2,IF(C27&lt;=$F$3,D27,0),0)</f>
        <v>0</v>
      </c>
      <c r="Y27" s="257" t="e">
        <f aca="false">N27</f>
        <v>#VALUE!</v>
      </c>
      <c r="Z27" s="257" t="e">
        <f aca="false">-O27</f>
        <v>#VALUE!</v>
      </c>
      <c r="AA27" s="257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  <c r="BS27" s="265"/>
      <c r="BT27" s="265"/>
      <c r="BU27" s="265"/>
      <c r="BV27" s="265"/>
      <c r="BW27" s="265"/>
      <c r="BX27" s="265"/>
      <c r="BY27" s="265"/>
      <c r="BZ27" s="265"/>
      <c r="CA27" s="265"/>
      <c r="CB27" s="265"/>
      <c r="CC27" s="265"/>
      <c r="CD27" s="265"/>
      <c r="CE27" s="265"/>
      <c r="CF27" s="265"/>
      <c r="CG27" s="265"/>
      <c r="CH27" s="265"/>
      <c r="CI27" s="265"/>
      <c r="CJ27" s="265"/>
      <c r="CK27" s="265"/>
      <c r="CL27" s="265"/>
      <c r="CM27" s="265"/>
      <c r="CN27" s="265"/>
      <c r="CO27" s="265"/>
      <c r="CP27" s="265"/>
      <c r="CQ27" s="265"/>
      <c r="CR27" s="265"/>
      <c r="CS27" s="265"/>
      <c r="CT27" s="265"/>
      <c r="CU27" s="265"/>
      <c r="CV27" s="265"/>
      <c r="CW27" s="265"/>
      <c r="CX27" s="265"/>
      <c r="CY27" s="265"/>
      <c r="CZ27" s="265"/>
      <c r="DA27" s="265"/>
      <c r="DB27" s="265"/>
      <c r="DC27" s="265"/>
      <c r="DD27" s="265"/>
      <c r="DE27" s="265"/>
      <c r="DF27" s="265"/>
      <c r="DG27" s="265"/>
      <c r="DH27" s="265"/>
      <c r="DI27" s="265"/>
      <c r="DJ27" s="265"/>
      <c r="DK27" s="265"/>
      <c r="DL27" s="265"/>
      <c r="DM27" s="265"/>
      <c r="DN27" s="265"/>
      <c r="DO27" s="265"/>
      <c r="DP27" s="265"/>
      <c r="DQ27" s="265"/>
      <c r="DR27" s="265"/>
      <c r="DS27" s="265"/>
      <c r="DT27" s="265"/>
      <c r="DU27" s="265"/>
      <c r="DV27" s="265"/>
      <c r="DW27" s="265"/>
      <c r="DX27" s="265"/>
      <c r="DY27" s="265"/>
      <c r="DZ27" s="265"/>
      <c r="EA27" s="265"/>
      <c r="EB27" s="265"/>
      <c r="EC27" s="265"/>
      <c r="ED27" s="265"/>
      <c r="EE27" s="265"/>
      <c r="EF27" s="265"/>
      <c r="EG27" s="265"/>
      <c r="EH27" s="265"/>
      <c r="EI27" s="265"/>
      <c r="EJ27" s="265"/>
      <c r="EK27" s="265"/>
      <c r="EL27" s="265"/>
      <c r="EM27" s="265"/>
      <c r="EN27" s="265"/>
      <c r="EO27" s="265"/>
      <c r="EP27" s="265"/>
      <c r="EQ27" s="265"/>
      <c r="ER27" s="265"/>
      <c r="ES27" s="265"/>
      <c r="ET27" s="265"/>
      <c r="EU27" s="265"/>
      <c r="EV27" s="265"/>
      <c r="EW27" s="265"/>
      <c r="EX27" s="265"/>
      <c r="EY27" s="265"/>
      <c r="EZ27" s="265"/>
      <c r="FA27" s="265"/>
      <c r="FB27" s="265"/>
      <c r="FC27" s="265"/>
      <c r="FD27" s="265"/>
      <c r="FE27" s="265"/>
      <c r="FF27" s="265"/>
      <c r="FG27" s="265"/>
      <c r="FH27" s="265"/>
      <c r="FI27" s="265"/>
      <c r="FJ27" s="265"/>
      <c r="FK27" s="265"/>
      <c r="FL27" s="265"/>
      <c r="FM27" s="265"/>
      <c r="FN27" s="265"/>
      <c r="FO27" s="265"/>
      <c r="FP27" s="265"/>
      <c r="FQ27" s="265"/>
      <c r="FR27" s="265"/>
      <c r="FS27" s="265"/>
      <c r="FT27" s="265"/>
      <c r="FU27" s="265"/>
      <c r="FV27" s="265"/>
      <c r="FW27" s="265"/>
      <c r="FX27" s="265"/>
      <c r="FY27" s="265"/>
      <c r="FZ27" s="265"/>
      <c r="GA27" s="265"/>
      <c r="GB27" s="265"/>
      <c r="GC27" s="265"/>
      <c r="GD27" s="265"/>
      <c r="GE27" s="265"/>
      <c r="GF27" s="265"/>
      <c r="GG27" s="265"/>
      <c r="GH27" s="265"/>
      <c r="GI27" s="265"/>
      <c r="GJ27" s="265"/>
      <c r="GK27" s="265"/>
      <c r="GL27" s="265"/>
      <c r="GM27" s="265"/>
      <c r="GN27" s="265"/>
      <c r="GO27" s="265"/>
      <c r="GP27" s="265"/>
      <c r="GQ27" s="265"/>
      <c r="GR27" s="265"/>
      <c r="GS27" s="265"/>
      <c r="GT27" s="265"/>
      <c r="GU27" s="265"/>
      <c r="GV27" s="265"/>
      <c r="GW27" s="265"/>
      <c r="GX27" s="265"/>
      <c r="GY27" s="265"/>
      <c r="GZ27" s="265"/>
      <c r="HA27" s="265"/>
      <c r="HB27" s="265"/>
      <c r="HC27" s="265"/>
      <c r="HD27" s="265"/>
      <c r="HE27" s="265"/>
      <c r="HF27" s="265"/>
      <c r="HG27" s="265"/>
      <c r="HH27" s="265"/>
      <c r="HI27" s="265"/>
      <c r="HJ27" s="265"/>
      <c r="HK27" s="265"/>
      <c r="HL27" s="265"/>
      <c r="HM27" s="265"/>
      <c r="HN27" s="265"/>
      <c r="HO27" s="265"/>
      <c r="HP27" s="265"/>
      <c r="HQ27" s="265"/>
      <c r="HR27" s="265"/>
      <c r="HS27" s="265"/>
      <c r="HT27" s="265"/>
      <c r="HU27" s="265"/>
      <c r="HV27" s="265"/>
      <c r="HW27" s="265"/>
      <c r="HX27" s="265"/>
      <c r="HY27" s="265"/>
      <c r="HZ27" s="265"/>
      <c r="IA27" s="265"/>
      <c r="IB27" s="265"/>
      <c r="IC27" s="265"/>
      <c r="ID27" s="265"/>
      <c r="IE27" s="265"/>
      <c r="IF27" s="265"/>
      <c r="IG27" s="265"/>
      <c r="IH27" s="265"/>
      <c r="II27" s="265"/>
      <c r="IJ27" s="265"/>
      <c r="IK27" s="265"/>
      <c r="IL27" s="265"/>
      <c r="IM27" s="265"/>
      <c r="IN27" s="265"/>
      <c r="IO27" s="265"/>
      <c r="IP27" s="265"/>
      <c r="IQ27" s="265"/>
      <c r="IR27" s="265"/>
      <c r="IS27" s="265"/>
      <c r="IT27" s="265"/>
      <c r="IU27" s="265"/>
      <c r="IV27" s="265"/>
      <c r="IW27" s="265"/>
    </row>
    <row r="28" customFormat="false" ht="12.75" hidden="false" customHeight="false" outlineLevel="0" collapsed="false">
      <c r="A28" s="257" t="e">
        <f aca="false">A27+1</f>
        <v>#REF!</v>
      </c>
      <c r="B28" s="237" t="e">
        <f aca="false">B27+1</f>
        <v>#REF!</v>
      </c>
      <c r="C28" s="258" t="n">
        <v>37012</v>
      </c>
      <c r="D28" s="259" t="n">
        <f aca="false">C29-C28</f>
        <v>31</v>
      </c>
      <c r="E28" s="260" t="n">
        <f aca="false">$D$2</f>
        <v>2.5</v>
      </c>
      <c r="F28" s="261" t="n">
        <v>2.76044287806591</v>
      </c>
      <c r="G28" s="262" t="n">
        <f aca="false">'MIDS DATA'!C27</f>
        <v>0.059954906702513</v>
      </c>
      <c r="H28" s="263" t="n">
        <f aca="false">'MIDS DATA'!D29</f>
        <v>0.915794621283448</v>
      </c>
      <c r="I28" s="264" t="n">
        <f aca="false">(C28-$D$5)/365</f>
        <v>-24.4219178082192</v>
      </c>
      <c r="J28" s="262" t="n">
        <f aca="false">$D$4</f>
        <v>0.265</v>
      </c>
      <c r="K28" s="257" t="e">
        <f aca="false">((LN(F28/E28)+((J28^2)/2)*I28))/(J28*SQRT(I28))</f>
        <v>#VALUE!</v>
      </c>
      <c r="L28" s="257" t="e">
        <f aca="false">K28-(J28*SQRT(I28))</f>
        <v>#VALUE!</v>
      </c>
      <c r="M28" s="257" t="e">
        <f aca="false">(J28*(SQRT(I28)))-K28</f>
        <v>#VALUE!</v>
      </c>
      <c r="N28" s="257" t="e">
        <f aca="false">NORMSDIST(K28)</f>
        <v>#VALUE!</v>
      </c>
      <c r="O28" s="257" t="e">
        <f aca="false">NORMSDIST(-K28)</f>
        <v>#VALUE!</v>
      </c>
      <c r="P28" s="257" t="e">
        <f aca="false">NORMSDIST(L28)</f>
        <v>#VALUE!</v>
      </c>
      <c r="Q28" s="257" t="e">
        <f aca="false">NORMSDIST(M28)</f>
        <v>#VALUE!</v>
      </c>
      <c r="R28" s="257" t="e">
        <f aca="false">(F28*(EXP(-G28*I28))*N28)-(E28*(EXP(-G28*I28))*P28)</f>
        <v>#VALUE!</v>
      </c>
      <c r="S28" s="257" t="e">
        <f aca="false">(-F28*(EXP(-G28*I28))*O28)+(E28*(EXP(-G28*I28)*Q28))</f>
        <v>#VALUE!</v>
      </c>
      <c r="T28" s="257" t="n">
        <f aca="false">IF(C28&gt;=$F$2,IF(C28&lt;=$F$3,$F$5,0),0)</f>
        <v>0</v>
      </c>
      <c r="U28" s="257" t="e">
        <f aca="false">R28*T28*X28</f>
        <v>#VALUE!</v>
      </c>
      <c r="V28" s="257" t="e">
        <f aca="false">S28*T28*X28</f>
        <v>#VALUE!</v>
      </c>
      <c r="W28" s="257" t="n">
        <f aca="false">T28*X28</f>
        <v>0</v>
      </c>
      <c r="X28" s="257" t="n">
        <f aca="false">IF(C28&gt;=$F$2,IF(C28&lt;=$F$3,D28,0),0)</f>
        <v>0</v>
      </c>
      <c r="Y28" s="257" t="e">
        <f aca="false">N28</f>
        <v>#VALUE!</v>
      </c>
      <c r="Z28" s="257" t="e">
        <f aca="false">-O28</f>
        <v>#VALUE!</v>
      </c>
      <c r="AA28" s="257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  <c r="BK28" s="265"/>
      <c r="BL28" s="265"/>
      <c r="BM28" s="265"/>
      <c r="BN28" s="26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  <c r="BZ28" s="265"/>
      <c r="CA28" s="265"/>
      <c r="CB28" s="265"/>
      <c r="CC28" s="265"/>
      <c r="CD28" s="265"/>
      <c r="CE28" s="265"/>
      <c r="CF28" s="265"/>
      <c r="CG28" s="265"/>
      <c r="CH28" s="265"/>
      <c r="CI28" s="265"/>
      <c r="CJ28" s="265"/>
      <c r="CK28" s="265"/>
      <c r="CL28" s="265"/>
      <c r="CM28" s="265"/>
      <c r="CN28" s="265"/>
      <c r="CO28" s="265"/>
      <c r="CP28" s="265"/>
      <c r="CQ28" s="265"/>
      <c r="CR28" s="265"/>
      <c r="CS28" s="265"/>
      <c r="CT28" s="265"/>
      <c r="CU28" s="265"/>
      <c r="CV28" s="265"/>
      <c r="CW28" s="265"/>
      <c r="CX28" s="265"/>
      <c r="CY28" s="265"/>
      <c r="CZ28" s="265"/>
      <c r="DA28" s="265"/>
      <c r="DB28" s="265"/>
      <c r="DC28" s="265"/>
      <c r="DD28" s="265"/>
      <c r="DE28" s="265"/>
      <c r="DF28" s="265"/>
      <c r="DG28" s="265"/>
      <c r="DH28" s="265"/>
      <c r="DI28" s="265"/>
      <c r="DJ28" s="265"/>
      <c r="DK28" s="265"/>
      <c r="DL28" s="265"/>
      <c r="DM28" s="265"/>
      <c r="DN28" s="265"/>
      <c r="DO28" s="265"/>
      <c r="DP28" s="265"/>
      <c r="DQ28" s="265"/>
      <c r="DR28" s="265"/>
      <c r="DS28" s="265"/>
      <c r="DT28" s="265"/>
      <c r="DU28" s="265"/>
      <c r="DV28" s="265"/>
      <c r="DW28" s="265"/>
      <c r="DX28" s="265"/>
      <c r="DY28" s="265"/>
      <c r="DZ28" s="265"/>
      <c r="EA28" s="265"/>
      <c r="EB28" s="265"/>
      <c r="EC28" s="265"/>
      <c r="ED28" s="265"/>
      <c r="EE28" s="265"/>
      <c r="EF28" s="265"/>
      <c r="EG28" s="265"/>
      <c r="EH28" s="265"/>
      <c r="EI28" s="265"/>
      <c r="EJ28" s="265"/>
      <c r="EK28" s="265"/>
      <c r="EL28" s="265"/>
      <c r="EM28" s="265"/>
      <c r="EN28" s="265"/>
      <c r="EO28" s="265"/>
      <c r="EP28" s="265"/>
      <c r="EQ28" s="265"/>
      <c r="ER28" s="265"/>
      <c r="ES28" s="265"/>
      <c r="ET28" s="265"/>
      <c r="EU28" s="265"/>
      <c r="EV28" s="265"/>
      <c r="EW28" s="265"/>
      <c r="EX28" s="265"/>
      <c r="EY28" s="265"/>
      <c r="EZ28" s="265"/>
      <c r="FA28" s="265"/>
      <c r="FB28" s="265"/>
      <c r="FC28" s="265"/>
      <c r="FD28" s="265"/>
      <c r="FE28" s="265"/>
      <c r="FF28" s="265"/>
      <c r="FG28" s="265"/>
      <c r="FH28" s="265"/>
      <c r="FI28" s="265"/>
      <c r="FJ28" s="265"/>
      <c r="FK28" s="265"/>
      <c r="FL28" s="265"/>
      <c r="FM28" s="265"/>
      <c r="FN28" s="265"/>
      <c r="FO28" s="265"/>
      <c r="FP28" s="265"/>
      <c r="FQ28" s="265"/>
      <c r="FR28" s="265"/>
      <c r="FS28" s="265"/>
      <c r="FT28" s="265"/>
      <c r="FU28" s="265"/>
      <c r="FV28" s="265"/>
      <c r="FW28" s="265"/>
      <c r="FX28" s="265"/>
      <c r="FY28" s="265"/>
      <c r="FZ28" s="265"/>
      <c r="GA28" s="265"/>
      <c r="GB28" s="265"/>
      <c r="GC28" s="265"/>
      <c r="GD28" s="265"/>
      <c r="GE28" s="265"/>
      <c r="GF28" s="265"/>
      <c r="GG28" s="265"/>
      <c r="GH28" s="265"/>
      <c r="GI28" s="265"/>
      <c r="GJ28" s="265"/>
      <c r="GK28" s="265"/>
      <c r="GL28" s="265"/>
      <c r="GM28" s="265"/>
      <c r="GN28" s="265"/>
      <c r="GO28" s="265"/>
      <c r="GP28" s="265"/>
      <c r="GQ28" s="265"/>
      <c r="GR28" s="265"/>
      <c r="GS28" s="265"/>
      <c r="GT28" s="265"/>
      <c r="GU28" s="265"/>
      <c r="GV28" s="265"/>
      <c r="GW28" s="265"/>
      <c r="GX28" s="265"/>
      <c r="GY28" s="265"/>
      <c r="GZ28" s="265"/>
      <c r="HA28" s="265"/>
      <c r="HB28" s="265"/>
      <c r="HC28" s="265"/>
      <c r="HD28" s="265"/>
      <c r="HE28" s="265"/>
      <c r="HF28" s="265"/>
      <c r="HG28" s="265"/>
      <c r="HH28" s="265"/>
      <c r="HI28" s="265"/>
      <c r="HJ28" s="265"/>
      <c r="HK28" s="265"/>
      <c r="HL28" s="265"/>
      <c r="HM28" s="265"/>
      <c r="HN28" s="265"/>
      <c r="HO28" s="265"/>
      <c r="HP28" s="265"/>
      <c r="HQ28" s="265"/>
      <c r="HR28" s="265"/>
      <c r="HS28" s="265"/>
      <c r="HT28" s="265"/>
      <c r="HU28" s="265"/>
      <c r="HV28" s="265"/>
      <c r="HW28" s="265"/>
      <c r="HX28" s="265"/>
      <c r="HY28" s="265"/>
      <c r="HZ28" s="265"/>
      <c r="IA28" s="265"/>
      <c r="IB28" s="265"/>
      <c r="IC28" s="265"/>
      <c r="ID28" s="265"/>
      <c r="IE28" s="265"/>
      <c r="IF28" s="265"/>
      <c r="IG28" s="265"/>
      <c r="IH28" s="265"/>
      <c r="II28" s="265"/>
      <c r="IJ28" s="265"/>
      <c r="IK28" s="265"/>
      <c r="IL28" s="265"/>
      <c r="IM28" s="265"/>
      <c r="IN28" s="265"/>
      <c r="IO28" s="265"/>
      <c r="IP28" s="265"/>
      <c r="IQ28" s="265"/>
      <c r="IR28" s="265"/>
      <c r="IS28" s="265"/>
      <c r="IT28" s="265"/>
      <c r="IU28" s="265"/>
      <c r="IV28" s="265"/>
      <c r="IW28" s="265"/>
    </row>
    <row r="29" customFormat="false" ht="12.75" hidden="false" customHeight="false" outlineLevel="0" collapsed="false">
      <c r="A29" s="257" t="e">
        <f aca="false">A28+1</f>
        <v>#REF!</v>
      </c>
      <c r="B29" s="237" t="e">
        <f aca="false">B28+1</f>
        <v>#REF!</v>
      </c>
      <c r="C29" s="258" t="n">
        <v>37043</v>
      </c>
      <c r="D29" s="259" t="n">
        <f aca="false">C30-C29</f>
        <v>30</v>
      </c>
      <c r="E29" s="260" t="n">
        <f aca="false">$D$2</f>
        <v>2.5</v>
      </c>
      <c r="F29" s="261" t="n">
        <v>2.77820564488362</v>
      </c>
      <c r="G29" s="262" t="n">
        <f aca="false">'MIDS DATA'!C28</f>
        <v>0.060292393120079</v>
      </c>
      <c r="H29" s="263" t="n">
        <f aca="false">'MIDS DATA'!D30</f>
        <v>0.910699856875759</v>
      </c>
      <c r="I29" s="264" t="n">
        <f aca="false">(C29-$D$5)/365</f>
        <v>-24.3369863013699</v>
      </c>
      <c r="J29" s="262" t="n">
        <f aca="false">$D$4</f>
        <v>0.265</v>
      </c>
      <c r="K29" s="257" t="e">
        <f aca="false">((LN(F29/E29)+((J29^2)/2)*I29))/(J29*SQRT(I29))</f>
        <v>#VALUE!</v>
      </c>
      <c r="L29" s="257" t="e">
        <f aca="false">K29-(J29*SQRT(I29))</f>
        <v>#VALUE!</v>
      </c>
      <c r="M29" s="257" t="e">
        <f aca="false">(J29*(SQRT(I29)))-K29</f>
        <v>#VALUE!</v>
      </c>
      <c r="N29" s="257" t="e">
        <f aca="false">NORMSDIST(K29)</f>
        <v>#VALUE!</v>
      </c>
      <c r="O29" s="257" t="e">
        <f aca="false">NORMSDIST(-K29)</f>
        <v>#VALUE!</v>
      </c>
      <c r="P29" s="257" t="e">
        <f aca="false">NORMSDIST(L29)</f>
        <v>#VALUE!</v>
      </c>
      <c r="Q29" s="257" t="e">
        <f aca="false">NORMSDIST(M29)</f>
        <v>#VALUE!</v>
      </c>
      <c r="R29" s="257" t="e">
        <f aca="false">(F29*(EXP(-G29*I29))*N29)-(E29*(EXP(-G29*I29))*P29)</f>
        <v>#VALUE!</v>
      </c>
      <c r="S29" s="257" t="e">
        <f aca="false">(-F29*(EXP(-G29*I29))*O29)+(E29*(EXP(-G29*I29)*Q29))</f>
        <v>#VALUE!</v>
      </c>
      <c r="T29" s="257" t="n">
        <f aca="false">IF(C29&gt;=$F$2,IF(C29&lt;=$F$3,$F$5,0),0)</f>
        <v>0</v>
      </c>
      <c r="U29" s="257" t="e">
        <f aca="false">R29*T29*X29</f>
        <v>#VALUE!</v>
      </c>
      <c r="V29" s="257" t="e">
        <f aca="false">S29*T29*X29</f>
        <v>#VALUE!</v>
      </c>
      <c r="W29" s="257" t="n">
        <f aca="false">T29*X29</f>
        <v>0</v>
      </c>
      <c r="X29" s="257" t="n">
        <f aca="false">IF(C29&gt;=$F$2,IF(C29&lt;=$F$3,D29,0),0)</f>
        <v>0</v>
      </c>
      <c r="Y29" s="257" t="e">
        <f aca="false">N29</f>
        <v>#VALUE!</v>
      </c>
      <c r="Z29" s="257" t="e">
        <f aca="false">-O29</f>
        <v>#VALUE!</v>
      </c>
      <c r="AA29" s="257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  <c r="BK29" s="265"/>
      <c r="BL29" s="265"/>
      <c r="BM29" s="265"/>
      <c r="BN29" s="265"/>
      <c r="BO29" s="265"/>
      <c r="BP29" s="265"/>
      <c r="BQ29" s="265"/>
      <c r="BR29" s="265"/>
      <c r="BS29" s="265"/>
      <c r="BT29" s="265"/>
      <c r="BU29" s="265"/>
      <c r="BV29" s="265"/>
      <c r="BW29" s="265"/>
      <c r="BX29" s="265"/>
      <c r="BY29" s="265"/>
      <c r="BZ29" s="265"/>
      <c r="CA29" s="265"/>
      <c r="CB29" s="265"/>
      <c r="CC29" s="265"/>
      <c r="CD29" s="265"/>
      <c r="CE29" s="265"/>
      <c r="CF29" s="265"/>
      <c r="CG29" s="265"/>
      <c r="CH29" s="265"/>
      <c r="CI29" s="265"/>
      <c r="CJ29" s="265"/>
      <c r="CK29" s="265"/>
      <c r="CL29" s="265"/>
      <c r="CM29" s="265"/>
      <c r="CN29" s="265"/>
      <c r="CO29" s="265"/>
      <c r="CP29" s="265"/>
      <c r="CQ29" s="265"/>
      <c r="CR29" s="265"/>
      <c r="CS29" s="265"/>
      <c r="CT29" s="265"/>
      <c r="CU29" s="265"/>
      <c r="CV29" s="265"/>
      <c r="CW29" s="265"/>
      <c r="CX29" s="265"/>
      <c r="CY29" s="265"/>
      <c r="CZ29" s="265"/>
      <c r="DA29" s="265"/>
      <c r="DB29" s="265"/>
      <c r="DC29" s="265"/>
      <c r="DD29" s="265"/>
      <c r="DE29" s="265"/>
      <c r="DF29" s="265"/>
      <c r="DG29" s="265"/>
      <c r="DH29" s="265"/>
      <c r="DI29" s="265"/>
      <c r="DJ29" s="265"/>
      <c r="DK29" s="265"/>
      <c r="DL29" s="265"/>
      <c r="DM29" s="265"/>
      <c r="DN29" s="265"/>
      <c r="DO29" s="265"/>
      <c r="DP29" s="265"/>
      <c r="DQ29" s="265"/>
      <c r="DR29" s="265"/>
      <c r="DS29" s="265"/>
      <c r="DT29" s="265"/>
      <c r="DU29" s="265"/>
      <c r="DV29" s="265"/>
      <c r="DW29" s="265"/>
      <c r="DX29" s="265"/>
      <c r="DY29" s="265"/>
      <c r="DZ29" s="265"/>
      <c r="EA29" s="265"/>
      <c r="EB29" s="265"/>
      <c r="EC29" s="265"/>
      <c r="ED29" s="265"/>
      <c r="EE29" s="265"/>
      <c r="EF29" s="265"/>
      <c r="EG29" s="265"/>
      <c r="EH29" s="265"/>
      <c r="EI29" s="265"/>
      <c r="EJ29" s="265"/>
      <c r="EK29" s="265"/>
      <c r="EL29" s="265"/>
      <c r="EM29" s="265"/>
      <c r="EN29" s="265"/>
      <c r="EO29" s="265"/>
      <c r="EP29" s="265"/>
      <c r="EQ29" s="265"/>
      <c r="ER29" s="265"/>
      <c r="ES29" s="265"/>
      <c r="ET29" s="265"/>
      <c r="EU29" s="265"/>
      <c r="EV29" s="265"/>
      <c r="EW29" s="265"/>
      <c r="EX29" s="265"/>
      <c r="EY29" s="265"/>
      <c r="EZ29" s="265"/>
      <c r="FA29" s="265"/>
      <c r="FB29" s="265"/>
      <c r="FC29" s="265"/>
      <c r="FD29" s="265"/>
      <c r="FE29" s="265"/>
      <c r="FF29" s="265"/>
      <c r="FG29" s="265"/>
      <c r="FH29" s="265"/>
      <c r="FI29" s="265"/>
      <c r="FJ29" s="265"/>
      <c r="FK29" s="265"/>
      <c r="FL29" s="265"/>
      <c r="FM29" s="265"/>
      <c r="FN29" s="265"/>
      <c r="FO29" s="265"/>
      <c r="FP29" s="265"/>
      <c r="FQ29" s="265"/>
      <c r="FR29" s="265"/>
      <c r="FS29" s="265"/>
      <c r="FT29" s="265"/>
      <c r="FU29" s="265"/>
      <c r="FV29" s="265"/>
      <c r="FW29" s="265"/>
      <c r="FX29" s="265"/>
      <c r="FY29" s="265"/>
      <c r="FZ29" s="265"/>
      <c r="GA29" s="265"/>
      <c r="GB29" s="265"/>
      <c r="GC29" s="265"/>
      <c r="GD29" s="265"/>
      <c r="GE29" s="265"/>
      <c r="GF29" s="265"/>
      <c r="GG29" s="265"/>
      <c r="GH29" s="265"/>
      <c r="GI29" s="265"/>
      <c r="GJ29" s="265"/>
      <c r="GK29" s="265"/>
      <c r="GL29" s="265"/>
      <c r="GM29" s="265"/>
      <c r="GN29" s="265"/>
      <c r="GO29" s="265"/>
      <c r="GP29" s="265"/>
      <c r="GQ29" s="265"/>
      <c r="GR29" s="265"/>
      <c r="GS29" s="265"/>
      <c r="GT29" s="265"/>
      <c r="GU29" s="265"/>
      <c r="GV29" s="265"/>
      <c r="GW29" s="265"/>
      <c r="GX29" s="265"/>
      <c r="GY29" s="265"/>
      <c r="GZ29" s="265"/>
      <c r="HA29" s="265"/>
      <c r="HB29" s="265"/>
      <c r="HC29" s="265"/>
      <c r="HD29" s="265"/>
      <c r="HE29" s="265"/>
      <c r="HF29" s="265"/>
      <c r="HG29" s="265"/>
      <c r="HH29" s="265"/>
      <c r="HI29" s="265"/>
      <c r="HJ29" s="265"/>
      <c r="HK29" s="265"/>
      <c r="HL29" s="265"/>
      <c r="HM29" s="265"/>
      <c r="HN29" s="265"/>
      <c r="HO29" s="265"/>
      <c r="HP29" s="265"/>
      <c r="HQ29" s="265"/>
      <c r="HR29" s="265"/>
      <c r="HS29" s="265"/>
      <c r="HT29" s="265"/>
      <c r="HU29" s="265"/>
      <c r="HV29" s="265"/>
      <c r="HW29" s="265"/>
      <c r="HX29" s="265"/>
      <c r="HY29" s="265"/>
      <c r="HZ29" s="265"/>
      <c r="IA29" s="265"/>
      <c r="IB29" s="265"/>
      <c r="IC29" s="265"/>
      <c r="ID29" s="265"/>
      <c r="IE29" s="265"/>
      <c r="IF29" s="265"/>
      <c r="IG29" s="265"/>
      <c r="IH29" s="265"/>
      <c r="II29" s="265"/>
      <c r="IJ29" s="265"/>
      <c r="IK29" s="265"/>
      <c r="IL29" s="265"/>
      <c r="IM29" s="265"/>
      <c r="IN29" s="265"/>
      <c r="IO29" s="265"/>
      <c r="IP29" s="265"/>
      <c r="IQ29" s="265"/>
      <c r="IR29" s="265"/>
      <c r="IS29" s="265"/>
      <c r="IT29" s="265"/>
      <c r="IU29" s="265"/>
      <c r="IV29" s="265"/>
      <c r="IW29" s="265"/>
    </row>
    <row r="30" customFormat="false" ht="12.75" hidden="false" customHeight="false" outlineLevel="0" collapsed="false">
      <c r="A30" s="257" t="e">
        <f aca="false">A29+1</f>
        <v>#REF!</v>
      </c>
      <c r="B30" s="237" t="e">
        <f aca="false">B29+1</f>
        <v>#REF!</v>
      </c>
      <c r="C30" s="258" t="n">
        <v>37073</v>
      </c>
      <c r="D30" s="259" t="n">
        <f aca="false">C31-C30</f>
        <v>31</v>
      </c>
      <c r="E30" s="260" t="n">
        <f aca="false">$D$2</f>
        <v>2.5</v>
      </c>
      <c r="F30" s="261" t="n">
        <v>2.79334188656176</v>
      </c>
      <c r="G30" s="262" t="n">
        <f aca="false">'MIDS DATA'!C29</f>
        <v>0.060618992915041</v>
      </c>
      <c r="H30" s="263" t="n">
        <f aca="false">'MIDS DATA'!D31</f>
        <v>0.905583165996858</v>
      </c>
      <c r="I30" s="264" t="n">
        <f aca="false">(C30-$D$5)/365</f>
        <v>-24.2547945205479</v>
      </c>
      <c r="J30" s="262" t="n">
        <f aca="false">$D$4</f>
        <v>0.265</v>
      </c>
      <c r="K30" s="257" t="e">
        <f aca="false">((LN(F30/E30)+((J30^2)/2)*I30))/(J30*SQRT(I30))</f>
        <v>#VALUE!</v>
      </c>
      <c r="L30" s="257" t="e">
        <f aca="false">K30-(J30*SQRT(I30))</f>
        <v>#VALUE!</v>
      </c>
      <c r="M30" s="257" t="e">
        <f aca="false">(J30*(SQRT(I30)))-K30</f>
        <v>#VALUE!</v>
      </c>
      <c r="N30" s="257" t="e">
        <f aca="false">NORMSDIST(K30)</f>
        <v>#VALUE!</v>
      </c>
      <c r="O30" s="257" t="e">
        <f aca="false">NORMSDIST(-K30)</f>
        <v>#VALUE!</v>
      </c>
      <c r="P30" s="257" t="e">
        <f aca="false">NORMSDIST(L30)</f>
        <v>#VALUE!</v>
      </c>
      <c r="Q30" s="257" t="e">
        <f aca="false">NORMSDIST(M30)</f>
        <v>#VALUE!</v>
      </c>
      <c r="R30" s="257" t="e">
        <f aca="false">(F30*(EXP(-G30*I30))*N30)-(E30*(EXP(-G30*I30))*P30)</f>
        <v>#VALUE!</v>
      </c>
      <c r="S30" s="257" t="e">
        <f aca="false">(-F30*(EXP(-G30*I30))*O30)+(E30*(EXP(-G30*I30)*Q30))</f>
        <v>#VALUE!</v>
      </c>
      <c r="T30" s="257" t="n">
        <f aca="false">IF(C30&gt;=$F$2,IF(C30&lt;=$F$3,$F$5,0),0)</f>
        <v>0</v>
      </c>
      <c r="U30" s="257" t="e">
        <f aca="false">R30*T30*X30</f>
        <v>#VALUE!</v>
      </c>
      <c r="V30" s="257" t="e">
        <f aca="false">S30*T30*X30</f>
        <v>#VALUE!</v>
      </c>
      <c r="W30" s="257" t="n">
        <f aca="false">T30*X30</f>
        <v>0</v>
      </c>
      <c r="X30" s="257" t="n">
        <f aca="false">IF(C30&gt;=$F$2,IF(C30&lt;=$F$3,D30,0),0)</f>
        <v>0</v>
      </c>
      <c r="Y30" s="257" t="e">
        <f aca="false">N30</f>
        <v>#VALUE!</v>
      </c>
      <c r="Z30" s="257" t="e">
        <f aca="false">-O30</f>
        <v>#VALUE!</v>
      </c>
      <c r="AA30" s="257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  <c r="AZ30" s="265"/>
      <c r="BA30" s="265"/>
      <c r="BB30" s="265"/>
      <c r="BC30" s="265"/>
      <c r="BD30" s="265"/>
      <c r="BE30" s="265"/>
      <c r="BF30" s="265"/>
      <c r="BG30" s="265"/>
      <c r="BH30" s="265"/>
      <c r="BI30" s="265"/>
      <c r="BJ30" s="265"/>
      <c r="BK30" s="265"/>
      <c r="BL30" s="265"/>
      <c r="BM30" s="265"/>
      <c r="BN30" s="265"/>
      <c r="BO30" s="265"/>
      <c r="BP30" s="265"/>
      <c r="BQ30" s="265"/>
      <c r="BR30" s="265"/>
      <c r="BS30" s="265"/>
      <c r="BT30" s="265"/>
      <c r="BU30" s="265"/>
      <c r="BV30" s="265"/>
      <c r="BW30" s="265"/>
      <c r="BX30" s="265"/>
      <c r="BY30" s="265"/>
      <c r="BZ30" s="265"/>
      <c r="CA30" s="265"/>
      <c r="CB30" s="265"/>
      <c r="CC30" s="265"/>
      <c r="CD30" s="265"/>
      <c r="CE30" s="265"/>
      <c r="CF30" s="265"/>
      <c r="CG30" s="265"/>
      <c r="CH30" s="265"/>
      <c r="CI30" s="265"/>
      <c r="CJ30" s="265"/>
      <c r="CK30" s="265"/>
      <c r="CL30" s="265"/>
      <c r="CM30" s="265"/>
      <c r="CN30" s="265"/>
      <c r="CO30" s="265"/>
      <c r="CP30" s="265"/>
      <c r="CQ30" s="265"/>
      <c r="CR30" s="265"/>
      <c r="CS30" s="265"/>
      <c r="CT30" s="265"/>
      <c r="CU30" s="265"/>
      <c r="CV30" s="265"/>
      <c r="CW30" s="265"/>
      <c r="CX30" s="265"/>
      <c r="CY30" s="265"/>
      <c r="CZ30" s="265"/>
      <c r="DA30" s="265"/>
      <c r="DB30" s="265"/>
      <c r="DC30" s="265"/>
      <c r="DD30" s="265"/>
      <c r="DE30" s="265"/>
      <c r="DF30" s="265"/>
      <c r="DG30" s="265"/>
      <c r="DH30" s="265"/>
      <c r="DI30" s="265"/>
      <c r="DJ30" s="265"/>
      <c r="DK30" s="265"/>
      <c r="DL30" s="265"/>
      <c r="DM30" s="265"/>
      <c r="DN30" s="265"/>
      <c r="DO30" s="265"/>
      <c r="DP30" s="265"/>
      <c r="DQ30" s="265"/>
      <c r="DR30" s="265"/>
      <c r="DS30" s="265"/>
      <c r="DT30" s="265"/>
      <c r="DU30" s="265"/>
      <c r="DV30" s="265"/>
      <c r="DW30" s="265"/>
      <c r="DX30" s="265"/>
      <c r="DY30" s="265"/>
      <c r="DZ30" s="265"/>
      <c r="EA30" s="265"/>
      <c r="EB30" s="265"/>
      <c r="EC30" s="265"/>
      <c r="ED30" s="265"/>
      <c r="EE30" s="265"/>
      <c r="EF30" s="265"/>
      <c r="EG30" s="265"/>
      <c r="EH30" s="265"/>
      <c r="EI30" s="265"/>
      <c r="EJ30" s="265"/>
      <c r="EK30" s="265"/>
      <c r="EL30" s="265"/>
      <c r="EM30" s="265"/>
      <c r="EN30" s="265"/>
      <c r="EO30" s="265"/>
      <c r="EP30" s="265"/>
      <c r="EQ30" s="265"/>
      <c r="ER30" s="265"/>
      <c r="ES30" s="265"/>
      <c r="ET30" s="265"/>
      <c r="EU30" s="265"/>
      <c r="EV30" s="265"/>
      <c r="EW30" s="265"/>
      <c r="EX30" s="265"/>
      <c r="EY30" s="265"/>
      <c r="EZ30" s="265"/>
      <c r="FA30" s="265"/>
      <c r="FB30" s="265"/>
      <c r="FC30" s="265"/>
      <c r="FD30" s="265"/>
      <c r="FE30" s="265"/>
      <c r="FF30" s="265"/>
      <c r="FG30" s="265"/>
      <c r="FH30" s="265"/>
      <c r="FI30" s="265"/>
      <c r="FJ30" s="265"/>
      <c r="FK30" s="265"/>
      <c r="FL30" s="265"/>
      <c r="FM30" s="265"/>
      <c r="FN30" s="265"/>
      <c r="FO30" s="265"/>
      <c r="FP30" s="265"/>
      <c r="FQ30" s="265"/>
      <c r="FR30" s="265"/>
      <c r="FS30" s="265"/>
      <c r="FT30" s="265"/>
      <c r="FU30" s="265"/>
      <c r="FV30" s="265"/>
      <c r="FW30" s="265"/>
      <c r="FX30" s="265"/>
      <c r="FY30" s="265"/>
      <c r="FZ30" s="265"/>
      <c r="GA30" s="265"/>
      <c r="GB30" s="265"/>
      <c r="GC30" s="265"/>
      <c r="GD30" s="265"/>
      <c r="GE30" s="265"/>
      <c r="GF30" s="265"/>
      <c r="GG30" s="265"/>
      <c r="GH30" s="265"/>
      <c r="GI30" s="265"/>
      <c r="GJ30" s="265"/>
      <c r="GK30" s="265"/>
      <c r="GL30" s="265"/>
      <c r="GM30" s="265"/>
      <c r="GN30" s="265"/>
      <c r="GO30" s="265"/>
      <c r="GP30" s="265"/>
      <c r="GQ30" s="265"/>
      <c r="GR30" s="265"/>
      <c r="GS30" s="265"/>
      <c r="GT30" s="265"/>
      <c r="GU30" s="265"/>
      <c r="GV30" s="265"/>
      <c r="GW30" s="265"/>
      <c r="GX30" s="265"/>
      <c r="GY30" s="265"/>
      <c r="GZ30" s="265"/>
      <c r="HA30" s="265"/>
      <c r="HB30" s="265"/>
      <c r="HC30" s="265"/>
      <c r="HD30" s="265"/>
      <c r="HE30" s="265"/>
      <c r="HF30" s="265"/>
      <c r="HG30" s="265"/>
      <c r="HH30" s="265"/>
      <c r="HI30" s="265"/>
      <c r="HJ30" s="265"/>
      <c r="HK30" s="265"/>
      <c r="HL30" s="265"/>
      <c r="HM30" s="265"/>
      <c r="HN30" s="265"/>
      <c r="HO30" s="265"/>
      <c r="HP30" s="265"/>
      <c r="HQ30" s="265"/>
      <c r="HR30" s="265"/>
      <c r="HS30" s="265"/>
      <c r="HT30" s="265"/>
      <c r="HU30" s="265"/>
      <c r="HV30" s="265"/>
      <c r="HW30" s="265"/>
      <c r="HX30" s="265"/>
      <c r="HY30" s="265"/>
      <c r="HZ30" s="265"/>
      <c r="IA30" s="265"/>
      <c r="IB30" s="265"/>
      <c r="IC30" s="265"/>
      <c r="ID30" s="265"/>
      <c r="IE30" s="265"/>
      <c r="IF30" s="265"/>
      <c r="IG30" s="265"/>
      <c r="IH30" s="265"/>
      <c r="II30" s="265"/>
      <c r="IJ30" s="265"/>
      <c r="IK30" s="265"/>
      <c r="IL30" s="265"/>
      <c r="IM30" s="265"/>
      <c r="IN30" s="265"/>
      <c r="IO30" s="265"/>
      <c r="IP30" s="265"/>
      <c r="IQ30" s="265"/>
      <c r="IR30" s="265"/>
      <c r="IS30" s="265"/>
      <c r="IT30" s="265"/>
      <c r="IU30" s="265"/>
      <c r="IV30" s="265"/>
      <c r="IW30" s="265"/>
    </row>
    <row r="31" customFormat="false" ht="12.75" hidden="false" customHeight="false" outlineLevel="0" collapsed="false">
      <c r="A31" s="257" t="e">
        <f aca="false">A30+1</f>
        <v>#REF!</v>
      </c>
      <c r="B31" s="237" t="e">
        <f aca="false">B30+1</f>
        <v>#REF!</v>
      </c>
      <c r="C31" s="258" t="n">
        <v>37104</v>
      </c>
      <c r="D31" s="259" t="n">
        <f aca="false">C32-C31</f>
        <v>31</v>
      </c>
      <c r="E31" s="260" t="n">
        <f aca="false">$D$2</f>
        <v>2.5</v>
      </c>
      <c r="F31" s="261" t="n">
        <v>2.80992427877268</v>
      </c>
      <c r="G31" s="262" t="n">
        <f aca="false">'MIDS DATA'!C30</f>
        <v>0.060956479407057</v>
      </c>
      <c r="H31" s="263" t="n">
        <f aca="false">'MIDS DATA'!D32</f>
        <v>0.900611313852205</v>
      </c>
      <c r="I31" s="264" t="n">
        <f aca="false">(C31-$D$5)/365</f>
        <v>-24.1698630136986</v>
      </c>
      <c r="J31" s="262" t="n">
        <f aca="false">$D$4</f>
        <v>0.265</v>
      </c>
      <c r="K31" s="257" t="e">
        <f aca="false">((LN(F31/E31)+((J31^2)/2)*I31))/(J31*SQRT(I31))</f>
        <v>#VALUE!</v>
      </c>
      <c r="L31" s="257" t="e">
        <f aca="false">K31-(J31*SQRT(I31))</f>
        <v>#VALUE!</v>
      </c>
      <c r="M31" s="257" t="e">
        <f aca="false">(J31*(SQRT(I31)))-K31</f>
        <v>#VALUE!</v>
      </c>
      <c r="N31" s="257" t="e">
        <f aca="false">NORMSDIST(K31)</f>
        <v>#VALUE!</v>
      </c>
      <c r="O31" s="257" t="e">
        <f aca="false">NORMSDIST(-K31)</f>
        <v>#VALUE!</v>
      </c>
      <c r="P31" s="257" t="e">
        <f aca="false">NORMSDIST(L31)</f>
        <v>#VALUE!</v>
      </c>
      <c r="Q31" s="257" t="e">
        <f aca="false">NORMSDIST(M31)</f>
        <v>#VALUE!</v>
      </c>
      <c r="R31" s="257" t="e">
        <f aca="false">(F31*(EXP(-G31*I31))*N31)-(E31*(EXP(-G31*I31))*P31)</f>
        <v>#VALUE!</v>
      </c>
      <c r="S31" s="257" t="e">
        <f aca="false">(-F31*(EXP(-G31*I31))*O31)+(E31*(EXP(-G31*I31)*Q31))</f>
        <v>#VALUE!</v>
      </c>
      <c r="T31" s="257" t="n">
        <f aca="false">IF(C31&gt;=$F$2,IF(C31&lt;=$F$3,$F$5,0),0)</f>
        <v>0</v>
      </c>
      <c r="U31" s="257" t="e">
        <f aca="false">R31*T31*X31</f>
        <v>#VALUE!</v>
      </c>
      <c r="V31" s="257" t="e">
        <f aca="false">S31*T31*X31</f>
        <v>#VALUE!</v>
      </c>
      <c r="W31" s="257" t="n">
        <f aca="false">T31*X31</f>
        <v>0</v>
      </c>
      <c r="X31" s="257" t="n">
        <f aca="false">IF(C31&gt;=$F$2,IF(C31&lt;=$F$3,D31,0),0)</f>
        <v>0</v>
      </c>
      <c r="Y31" s="257" t="e">
        <f aca="false">N31</f>
        <v>#VALUE!</v>
      </c>
      <c r="Z31" s="257" t="e">
        <f aca="false">-O31</f>
        <v>#VALUE!</v>
      </c>
      <c r="AA31" s="257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5"/>
      <c r="BB31" s="265"/>
      <c r="BC31" s="265"/>
      <c r="BD31" s="265"/>
      <c r="BE31" s="265"/>
      <c r="BF31" s="265"/>
      <c r="BG31" s="265"/>
      <c r="BH31" s="265"/>
      <c r="BI31" s="265"/>
      <c r="BJ31" s="265"/>
      <c r="BK31" s="265"/>
      <c r="BL31" s="265"/>
      <c r="BM31" s="265"/>
      <c r="BN31" s="265"/>
      <c r="BO31" s="265"/>
      <c r="BP31" s="265"/>
      <c r="BQ31" s="265"/>
      <c r="BR31" s="265"/>
      <c r="BS31" s="265"/>
      <c r="BT31" s="265"/>
      <c r="BU31" s="265"/>
      <c r="BV31" s="265"/>
      <c r="BW31" s="265"/>
      <c r="BX31" s="265"/>
      <c r="BY31" s="265"/>
      <c r="BZ31" s="265"/>
      <c r="CA31" s="265"/>
      <c r="CB31" s="265"/>
      <c r="CC31" s="265"/>
      <c r="CD31" s="265"/>
      <c r="CE31" s="265"/>
      <c r="CF31" s="265"/>
      <c r="CG31" s="265"/>
      <c r="CH31" s="265"/>
      <c r="CI31" s="265"/>
      <c r="CJ31" s="265"/>
      <c r="CK31" s="265"/>
      <c r="CL31" s="265"/>
      <c r="CM31" s="265"/>
      <c r="CN31" s="265"/>
      <c r="CO31" s="265"/>
      <c r="CP31" s="265"/>
      <c r="CQ31" s="265"/>
      <c r="CR31" s="265"/>
      <c r="CS31" s="265"/>
      <c r="CT31" s="265"/>
      <c r="CU31" s="265"/>
      <c r="CV31" s="265"/>
      <c r="CW31" s="265"/>
      <c r="CX31" s="265"/>
      <c r="CY31" s="265"/>
      <c r="CZ31" s="265"/>
      <c r="DA31" s="265"/>
      <c r="DB31" s="265"/>
      <c r="DC31" s="265"/>
      <c r="DD31" s="265"/>
      <c r="DE31" s="265"/>
      <c r="DF31" s="265"/>
      <c r="DG31" s="265"/>
      <c r="DH31" s="265"/>
      <c r="DI31" s="265"/>
      <c r="DJ31" s="265"/>
      <c r="DK31" s="265"/>
      <c r="DL31" s="265"/>
      <c r="DM31" s="265"/>
      <c r="DN31" s="265"/>
      <c r="DO31" s="265"/>
      <c r="DP31" s="265"/>
      <c r="DQ31" s="265"/>
      <c r="DR31" s="265"/>
      <c r="DS31" s="265"/>
      <c r="DT31" s="265"/>
      <c r="DU31" s="265"/>
      <c r="DV31" s="265"/>
      <c r="DW31" s="265"/>
      <c r="DX31" s="265"/>
      <c r="DY31" s="265"/>
      <c r="DZ31" s="265"/>
      <c r="EA31" s="265"/>
      <c r="EB31" s="265"/>
      <c r="EC31" s="265"/>
      <c r="ED31" s="265"/>
      <c r="EE31" s="265"/>
      <c r="EF31" s="265"/>
      <c r="EG31" s="265"/>
      <c r="EH31" s="265"/>
      <c r="EI31" s="265"/>
      <c r="EJ31" s="265"/>
      <c r="EK31" s="265"/>
      <c r="EL31" s="265"/>
      <c r="EM31" s="265"/>
      <c r="EN31" s="265"/>
      <c r="EO31" s="265"/>
      <c r="EP31" s="265"/>
      <c r="EQ31" s="265"/>
      <c r="ER31" s="265"/>
      <c r="ES31" s="265"/>
      <c r="ET31" s="265"/>
      <c r="EU31" s="265"/>
      <c r="EV31" s="265"/>
      <c r="EW31" s="265"/>
      <c r="EX31" s="265"/>
      <c r="EY31" s="265"/>
      <c r="EZ31" s="265"/>
      <c r="FA31" s="265"/>
      <c r="FB31" s="265"/>
      <c r="FC31" s="265"/>
      <c r="FD31" s="265"/>
      <c r="FE31" s="265"/>
      <c r="FF31" s="265"/>
      <c r="FG31" s="265"/>
      <c r="FH31" s="265"/>
      <c r="FI31" s="265"/>
      <c r="FJ31" s="265"/>
      <c r="FK31" s="265"/>
      <c r="FL31" s="265"/>
      <c r="FM31" s="265"/>
      <c r="FN31" s="265"/>
      <c r="FO31" s="265"/>
      <c r="FP31" s="265"/>
      <c r="FQ31" s="265"/>
      <c r="FR31" s="265"/>
      <c r="FS31" s="265"/>
      <c r="FT31" s="265"/>
      <c r="FU31" s="265"/>
      <c r="FV31" s="265"/>
      <c r="FW31" s="265"/>
      <c r="FX31" s="265"/>
      <c r="FY31" s="265"/>
      <c r="FZ31" s="265"/>
      <c r="GA31" s="265"/>
      <c r="GB31" s="265"/>
      <c r="GC31" s="265"/>
      <c r="GD31" s="265"/>
      <c r="GE31" s="265"/>
      <c r="GF31" s="265"/>
      <c r="GG31" s="265"/>
      <c r="GH31" s="265"/>
      <c r="GI31" s="265"/>
      <c r="GJ31" s="265"/>
      <c r="GK31" s="265"/>
      <c r="GL31" s="265"/>
      <c r="GM31" s="265"/>
      <c r="GN31" s="265"/>
      <c r="GO31" s="265"/>
      <c r="GP31" s="265"/>
      <c r="GQ31" s="265"/>
      <c r="GR31" s="265"/>
      <c r="GS31" s="265"/>
      <c r="GT31" s="265"/>
      <c r="GU31" s="265"/>
      <c r="GV31" s="265"/>
      <c r="GW31" s="265"/>
      <c r="GX31" s="265"/>
      <c r="GY31" s="265"/>
      <c r="GZ31" s="265"/>
      <c r="HA31" s="265"/>
      <c r="HB31" s="265"/>
      <c r="HC31" s="265"/>
      <c r="HD31" s="265"/>
      <c r="HE31" s="265"/>
      <c r="HF31" s="265"/>
      <c r="HG31" s="265"/>
      <c r="HH31" s="265"/>
      <c r="HI31" s="265"/>
      <c r="HJ31" s="265"/>
      <c r="HK31" s="265"/>
      <c r="HL31" s="265"/>
      <c r="HM31" s="265"/>
      <c r="HN31" s="265"/>
      <c r="HO31" s="265"/>
      <c r="HP31" s="265"/>
      <c r="HQ31" s="265"/>
      <c r="HR31" s="265"/>
      <c r="HS31" s="265"/>
      <c r="HT31" s="265"/>
      <c r="HU31" s="265"/>
      <c r="HV31" s="265"/>
      <c r="HW31" s="265"/>
      <c r="HX31" s="265"/>
      <c r="HY31" s="265"/>
      <c r="HZ31" s="265"/>
      <c r="IA31" s="265"/>
      <c r="IB31" s="265"/>
      <c r="IC31" s="265"/>
      <c r="ID31" s="265"/>
      <c r="IE31" s="265"/>
      <c r="IF31" s="265"/>
      <c r="IG31" s="265"/>
      <c r="IH31" s="265"/>
      <c r="II31" s="265"/>
      <c r="IJ31" s="265"/>
      <c r="IK31" s="265"/>
      <c r="IL31" s="265"/>
      <c r="IM31" s="265"/>
      <c r="IN31" s="265"/>
      <c r="IO31" s="265"/>
      <c r="IP31" s="265"/>
      <c r="IQ31" s="265"/>
      <c r="IR31" s="265"/>
      <c r="IS31" s="265"/>
      <c r="IT31" s="265"/>
      <c r="IU31" s="265"/>
      <c r="IV31" s="265"/>
      <c r="IW31" s="265"/>
    </row>
    <row r="32" customFormat="false" ht="12.75" hidden="false" customHeight="false" outlineLevel="0" collapsed="false">
      <c r="A32" s="257" t="e">
        <f aca="false">A31+1</f>
        <v>#REF!</v>
      </c>
      <c r="B32" s="237" t="e">
        <f aca="false">B31+1</f>
        <v>#REF!</v>
      </c>
      <c r="C32" s="258" t="n">
        <v>37135</v>
      </c>
      <c r="D32" s="259" t="n">
        <f aca="false">C33-C32</f>
        <v>30</v>
      </c>
      <c r="E32" s="260" t="n">
        <f aca="false">$D$2</f>
        <v>2.5</v>
      </c>
      <c r="F32" s="261" t="n">
        <v>2.82244495304384</v>
      </c>
      <c r="G32" s="262" t="n">
        <f aca="false">'MIDS DATA'!C31</f>
        <v>0.0612939659369</v>
      </c>
      <c r="H32" s="263" t="n">
        <f aca="false">'MIDS DATA'!D33</f>
        <v>0.895453526151089</v>
      </c>
      <c r="I32" s="264" t="n">
        <f aca="false">(C32-$D$5)/365</f>
        <v>-24.0849315068493</v>
      </c>
      <c r="J32" s="262" t="n">
        <f aca="false">$D$4</f>
        <v>0.265</v>
      </c>
      <c r="K32" s="257" t="e">
        <f aca="false">((LN(F32/E32)+((J32^2)/2)*I32))/(J32*SQRT(I32))</f>
        <v>#VALUE!</v>
      </c>
      <c r="L32" s="257" t="e">
        <f aca="false">K32-(J32*SQRT(I32))</f>
        <v>#VALUE!</v>
      </c>
      <c r="M32" s="257" t="e">
        <f aca="false">(J32*(SQRT(I32)))-K32</f>
        <v>#VALUE!</v>
      </c>
      <c r="N32" s="257" t="e">
        <f aca="false">NORMSDIST(K32)</f>
        <v>#VALUE!</v>
      </c>
      <c r="O32" s="257" t="e">
        <f aca="false">NORMSDIST(-K32)</f>
        <v>#VALUE!</v>
      </c>
      <c r="P32" s="257" t="e">
        <f aca="false">NORMSDIST(L32)</f>
        <v>#VALUE!</v>
      </c>
      <c r="Q32" s="257" t="e">
        <f aca="false">NORMSDIST(M32)</f>
        <v>#VALUE!</v>
      </c>
      <c r="R32" s="257" t="e">
        <f aca="false">(F32*(EXP(-G32*I32))*N32)-(E32*(EXP(-G32*I32))*P32)</f>
        <v>#VALUE!</v>
      </c>
      <c r="S32" s="257" t="e">
        <f aca="false">(-F32*(EXP(-G32*I32))*O32)+(E32*(EXP(-G32*I32)*Q32))</f>
        <v>#VALUE!</v>
      </c>
      <c r="T32" s="257" t="n">
        <f aca="false">IF(C32&gt;=$F$2,IF(C32&lt;=$F$3,$F$5,0),0)</f>
        <v>0</v>
      </c>
      <c r="U32" s="257" t="e">
        <f aca="false">R32*T32*X32</f>
        <v>#VALUE!</v>
      </c>
      <c r="V32" s="257" t="e">
        <f aca="false">S32*T32*X32</f>
        <v>#VALUE!</v>
      </c>
      <c r="W32" s="257" t="n">
        <f aca="false">T32*X32</f>
        <v>0</v>
      </c>
      <c r="X32" s="257" t="n">
        <f aca="false">IF(C32&gt;=$F$2,IF(C32&lt;=$F$3,D32,0),0)</f>
        <v>0</v>
      </c>
      <c r="Y32" s="257" t="e">
        <f aca="false">N32</f>
        <v>#VALUE!</v>
      </c>
      <c r="Z32" s="257" t="e">
        <f aca="false">-O32</f>
        <v>#VALUE!</v>
      </c>
      <c r="AA32" s="257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  <c r="BP32" s="265"/>
      <c r="BQ32" s="265"/>
      <c r="BR32" s="265"/>
      <c r="BS32" s="265"/>
      <c r="BT32" s="265"/>
      <c r="BU32" s="265"/>
      <c r="BV32" s="265"/>
      <c r="BW32" s="265"/>
      <c r="BX32" s="265"/>
      <c r="BY32" s="265"/>
      <c r="BZ32" s="265"/>
      <c r="CA32" s="265"/>
      <c r="CB32" s="265"/>
      <c r="CC32" s="265"/>
      <c r="CD32" s="265"/>
      <c r="CE32" s="265"/>
      <c r="CF32" s="265"/>
      <c r="CG32" s="265"/>
      <c r="CH32" s="265"/>
      <c r="CI32" s="265"/>
      <c r="CJ32" s="265"/>
      <c r="CK32" s="265"/>
      <c r="CL32" s="265"/>
      <c r="CM32" s="265"/>
      <c r="CN32" s="265"/>
      <c r="CO32" s="265"/>
      <c r="CP32" s="265"/>
      <c r="CQ32" s="265"/>
      <c r="CR32" s="265"/>
      <c r="CS32" s="265"/>
      <c r="CT32" s="265"/>
      <c r="CU32" s="265"/>
      <c r="CV32" s="265"/>
      <c r="CW32" s="265"/>
      <c r="CX32" s="265"/>
      <c r="CY32" s="265"/>
      <c r="CZ32" s="265"/>
      <c r="DA32" s="265"/>
      <c r="DB32" s="265"/>
      <c r="DC32" s="265"/>
      <c r="DD32" s="265"/>
      <c r="DE32" s="265"/>
      <c r="DF32" s="265"/>
      <c r="DG32" s="265"/>
      <c r="DH32" s="265"/>
      <c r="DI32" s="265"/>
      <c r="DJ32" s="265"/>
      <c r="DK32" s="265"/>
      <c r="DL32" s="265"/>
      <c r="DM32" s="265"/>
      <c r="DN32" s="265"/>
      <c r="DO32" s="265"/>
      <c r="DP32" s="265"/>
      <c r="DQ32" s="265"/>
      <c r="DR32" s="265"/>
      <c r="DS32" s="265"/>
      <c r="DT32" s="265"/>
      <c r="DU32" s="265"/>
      <c r="DV32" s="265"/>
      <c r="DW32" s="265"/>
      <c r="DX32" s="265"/>
      <c r="DY32" s="265"/>
      <c r="DZ32" s="265"/>
      <c r="EA32" s="265"/>
      <c r="EB32" s="265"/>
      <c r="EC32" s="265"/>
      <c r="ED32" s="265"/>
      <c r="EE32" s="265"/>
      <c r="EF32" s="265"/>
      <c r="EG32" s="265"/>
      <c r="EH32" s="265"/>
      <c r="EI32" s="265"/>
      <c r="EJ32" s="265"/>
      <c r="EK32" s="265"/>
      <c r="EL32" s="265"/>
      <c r="EM32" s="265"/>
      <c r="EN32" s="265"/>
      <c r="EO32" s="265"/>
      <c r="EP32" s="265"/>
      <c r="EQ32" s="265"/>
      <c r="ER32" s="265"/>
      <c r="ES32" s="265"/>
      <c r="ET32" s="265"/>
      <c r="EU32" s="265"/>
      <c r="EV32" s="265"/>
      <c r="EW32" s="265"/>
      <c r="EX32" s="265"/>
      <c r="EY32" s="265"/>
      <c r="EZ32" s="265"/>
      <c r="FA32" s="265"/>
      <c r="FB32" s="265"/>
      <c r="FC32" s="265"/>
      <c r="FD32" s="265"/>
      <c r="FE32" s="265"/>
      <c r="FF32" s="265"/>
      <c r="FG32" s="265"/>
      <c r="FH32" s="265"/>
      <c r="FI32" s="265"/>
      <c r="FJ32" s="265"/>
      <c r="FK32" s="265"/>
      <c r="FL32" s="265"/>
      <c r="FM32" s="265"/>
      <c r="FN32" s="265"/>
      <c r="FO32" s="265"/>
      <c r="FP32" s="265"/>
      <c r="FQ32" s="265"/>
      <c r="FR32" s="265"/>
      <c r="FS32" s="265"/>
      <c r="FT32" s="265"/>
      <c r="FU32" s="265"/>
      <c r="FV32" s="265"/>
      <c r="FW32" s="265"/>
      <c r="FX32" s="265"/>
      <c r="FY32" s="265"/>
      <c r="FZ32" s="265"/>
      <c r="GA32" s="265"/>
      <c r="GB32" s="265"/>
      <c r="GC32" s="265"/>
      <c r="GD32" s="265"/>
      <c r="GE32" s="265"/>
      <c r="GF32" s="265"/>
      <c r="GG32" s="265"/>
      <c r="GH32" s="265"/>
      <c r="GI32" s="265"/>
      <c r="GJ32" s="265"/>
      <c r="GK32" s="265"/>
      <c r="GL32" s="265"/>
      <c r="GM32" s="265"/>
      <c r="GN32" s="265"/>
      <c r="GO32" s="265"/>
      <c r="GP32" s="265"/>
      <c r="GQ32" s="265"/>
      <c r="GR32" s="265"/>
      <c r="GS32" s="265"/>
      <c r="GT32" s="265"/>
      <c r="GU32" s="265"/>
      <c r="GV32" s="265"/>
      <c r="GW32" s="265"/>
      <c r="GX32" s="265"/>
      <c r="GY32" s="265"/>
      <c r="GZ32" s="265"/>
      <c r="HA32" s="265"/>
      <c r="HB32" s="265"/>
      <c r="HC32" s="265"/>
      <c r="HD32" s="265"/>
      <c r="HE32" s="265"/>
      <c r="HF32" s="265"/>
      <c r="HG32" s="265"/>
      <c r="HH32" s="265"/>
      <c r="HI32" s="265"/>
      <c r="HJ32" s="265"/>
      <c r="HK32" s="265"/>
      <c r="HL32" s="265"/>
      <c r="HM32" s="265"/>
      <c r="HN32" s="265"/>
      <c r="HO32" s="265"/>
      <c r="HP32" s="265"/>
      <c r="HQ32" s="265"/>
      <c r="HR32" s="265"/>
      <c r="HS32" s="265"/>
      <c r="HT32" s="265"/>
      <c r="HU32" s="265"/>
      <c r="HV32" s="265"/>
      <c r="HW32" s="265"/>
      <c r="HX32" s="265"/>
      <c r="HY32" s="265"/>
      <c r="HZ32" s="265"/>
      <c r="IA32" s="265"/>
      <c r="IB32" s="265"/>
      <c r="IC32" s="265"/>
      <c r="ID32" s="265"/>
      <c r="IE32" s="265"/>
      <c r="IF32" s="265"/>
      <c r="IG32" s="265"/>
      <c r="IH32" s="265"/>
      <c r="II32" s="265"/>
      <c r="IJ32" s="265"/>
      <c r="IK32" s="265"/>
      <c r="IL32" s="265"/>
      <c r="IM32" s="265"/>
      <c r="IN32" s="265"/>
      <c r="IO32" s="265"/>
      <c r="IP32" s="265"/>
      <c r="IQ32" s="265"/>
      <c r="IR32" s="265"/>
      <c r="IS32" s="265"/>
      <c r="IT32" s="265"/>
      <c r="IU32" s="265"/>
      <c r="IV32" s="265"/>
      <c r="IW32" s="265"/>
    </row>
    <row r="33" customFormat="false" ht="12.75" hidden="false" customHeight="false" outlineLevel="0" collapsed="false">
      <c r="A33" s="257" t="e">
        <f aca="false">A32+1</f>
        <v>#REF!</v>
      </c>
      <c r="B33" s="237" t="e">
        <f aca="false">B32+1</f>
        <v>#REF!</v>
      </c>
      <c r="C33" s="258" t="n">
        <v>37165</v>
      </c>
      <c r="D33" s="259" t="n">
        <f aca="false">C34-C33</f>
        <v>31</v>
      </c>
      <c r="E33" s="260" t="n">
        <f aca="false">$D$2</f>
        <v>2.5</v>
      </c>
      <c r="F33" s="261" t="n">
        <v>2.86239203758857</v>
      </c>
      <c r="G33" s="262" t="n">
        <f aca="false">'MIDS DATA'!C32</f>
        <v>0.061620565840499</v>
      </c>
      <c r="H33" s="263" t="n">
        <f aca="false">'MIDS DATA'!D34</f>
        <v>0.89044321597752</v>
      </c>
      <c r="I33" s="264" t="n">
        <f aca="false">(C33-$D$5)/365</f>
        <v>-24.0027397260274</v>
      </c>
      <c r="J33" s="262" t="n">
        <f aca="false">$D$4</f>
        <v>0.265</v>
      </c>
      <c r="K33" s="257" t="e">
        <f aca="false">((LN(F33/E33)+((J33^2)/2)*I33))/(J33*SQRT(I33))</f>
        <v>#VALUE!</v>
      </c>
      <c r="L33" s="257" t="e">
        <f aca="false">K33-(J33*SQRT(I33))</f>
        <v>#VALUE!</v>
      </c>
      <c r="M33" s="257" t="e">
        <f aca="false">(J33*(SQRT(I33)))-K33</f>
        <v>#VALUE!</v>
      </c>
      <c r="N33" s="257" t="e">
        <f aca="false">NORMSDIST(K33)</f>
        <v>#VALUE!</v>
      </c>
      <c r="O33" s="257" t="e">
        <f aca="false">NORMSDIST(-K33)</f>
        <v>#VALUE!</v>
      </c>
      <c r="P33" s="257" t="e">
        <f aca="false">NORMSDIST(L33)</f>
        <v>#VALUE!</v>
      </c>
      <c r="Q33" s="257" t="e">
        <f aca="false">NORMSDIST(M33)</f>
        <v>#VALUE!</v>
      </c>
      <c r="R33" s="257" t="e">
        <f aca="false">(F33*(EXP(-G33*I33))*N33)-(E33*(EXP(-G33*I33))*P33)</f>
        <v>#VALUE!</v>
      </c>
      <c r="S33" s="257" t="e">
        <f aca="false">(-F33*(EXP(-G33*I33))*O33)+(E33*(EXP(-G33*I33)*Q33))</f>
        <v>#VALUE!</v>
      </c>
      <c r="T33" s="257" t="n">
        <f aca="false">IF(C33&gt;=$F$2,IF(C33&lt;=$F$3,$F$5,0),0)</f>
        <v>0</v>
      </c>
      <c r="U33" s="257" t="e">
        <f aca="false">R33*T33*X33</f>
        <v>#VALUE!</v>
      </c>
      <c r="V33" s="257" t="e">
        <f aca="false">S33*T33*X33</f>
        <v>#VALUE!</v>
      </c>
      <c r="W33" s="257" t="n">
        <f aca="false">T33*X33</f>
        <v>0</v>
      </c>
      <c r="X33" s="257" t="n">
        <f aca="false">IF(C33&gt;=$F$2,IF(C33&lt;=$F$3,D33,0),0)</f>
        <v>0</v>
      </c>
      <c r="Y33" s="257" t="e">
        <f aca="false">N33</f>
        <v>#VALUE!</v>
      </c>
      <c r="Z33" s="257" t="e">
        <f aca="false">-O33</f>
        <v>#VALUE!</v>
      </c>
      <c r="AA33" s="257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  <c r="BK33" s="265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265"/>
      <c r="CS33" s="265"/>
      <c r="CT33" s="265"/>
      <c r="CU33" s="265"/>
      <c r="CV33" s="265"/>
      <c r="CW33" s="265"/>
      <c r="CX33" s="265"/>
      <c r="CY33" s="265"/>
      <c r="CZ33" s="265"/>
      <c r="DA33" s="265"/>
      <c r="DB33" s="265"/>
      <c r="DC33" s="265"/>
      <c r="DD33" s="265"/>
      <c r="DE33" s="265"/>
      <c r="DF33" s="265"/>
      <c r="DG33" s="265"/>
      <c r="DH33" s="265"/>
      <c r="DI33" s="265"/>
      <c r="DJ33" s="265"/>
      <c r="DK33" s="265"/>
      <c r="DL33" s="265"/>
      <c r="DM33" s="265"/>
      <c r="DN33" s="265"/>
      <c r="DO33" s="265"/>
      <c r="DP33" s="265"/>
      <c r="DQ33" s="265"/>
      <c r="DR33" s="265"/>
      <c r="DS33" s="265"/>
      <c r="DT33" s="265"/>
      <c r="DU33" s="265"/>
      <c r="DV33" s="265"/>
      <c r="DW33" s="265"/>
      <c r="DX33" s="265"/>
      <c r="DY33" s="265"/>
      <c r="DZ33" s="265"/>
      <c r="EA33" s="265"/>
      <c r="EB33" s="265"/>
      <c r="EC33" s="265"/>
      <c r="ED33" s="265"/>
      <c r="EE33" s="265"/>
      <c r="EF33" s="265"/>
      <c r="EG33" s="265"/>
      <c r="EH33" s="265"/>
      <c r="EI33" s="265"/>
      <c r="EJ33" s="265"/>
      <c r="EK33" s="265"/>
      <c r="EL33" s="265"/>
      <c r="EM33" s="265"/>
      <c r="EN33" s="265"/>
      <c r="EO33" s="265"/>
      <c r="EP33" s="265"/>
      <c r="EQ33" s="265"/>
      <c r="ER33" s="265"/>
      <c r="ES33" s="265"/>
      <c r="ET33" s="265"/>
      <c r="EU33" s="265"/>
      <c r="EV33" s="265"/>
      <c r="EW33" s="265"/>
      <c r="EX33" s="265"/>
      <c r="EY33" s="265"/>
      <c r="EZ33" s="265"/>
      <c r="FA33" s="265"/>
      <c r="FB33" s="265"/>
      <c r="FC33" s="265"/>
      <c r="FD33" s="265"/>
      <c r="FE33" s="265"/>
      <c r="FF33" s="265"/>
      <c r="FG33" s="265"/>
      <c r="FH33" s="265"/>
      <c r="FI33" s="265"/>
      <c r="FJ33" s="265"/>
      <c r="FK33" s="265"/>
      <c r="FL33" s="265"/>
      <c r="FM33" s="265"/>
      <c r="FN33" s="265"/>
      <c r="FO33" s="265"/>
      <c r="FP33" s="265"/>
      <c r="FQ33" s="265"/>
      <c r="FR33" s="265"/>
      <c r="FS33" s="265"/>
      <c r="FT33" s="265"/>
      <c r="FU33" s="265"/>
      <c r="FV33" s="265"/>
      <c r="FW33" s="265"/>
      <c r="FX33" s="265"/>
      <c r="FY33" s="265"/>
      <c r="FZ33" s="265"/>
      <c r="GA33" s="265"/>
      <c r="GB33" s="265"/>
      <c r="GC33" s="265"/>
      <c r="GD33" s="265"/>
      <c r="GE33" s="265"/>
      <c r="GF33" s="265"/>
      <c r="GG33" s="265"/>
      <c r="GH33" s="265"/>
      <c r="GI33" s="265"/>
      <c r="GJ33" s="265"/>
      <c r="GK33" s="265"/>
      <c r="GL33" s="265"/>
      <c r="GM33" s="265"/>
      <c r="GN33" s="265"/>
      <c r="GO33" s="265"/>
      <c r="GP33" s="265"/>
      <c r="GQ33" s="265"/>
      <c r="GR33" s="265"/>
      <c r="GS33" s="265"/>
      <c r="GT33" s="265"/>
      <c r="GU33" s="265"/>
      <c r="GV33" s="265"/>
      <c r="GW33" s="265"/>
      <c r="GX33" s="265"/>
      <c r="GY33" s="265"/>
      <c r="GZ33" s="265"/>
      <c r="HA33" s="265"/>
      <c r="HB33" s="265"/>
      <c r="HC33" s="265"/>
      <c r="HD33" s="265"/>
      <c r="HE33" s="265"/>
      <c r="HF33" s="265"/>
      <c r="HG33" s="265"/>
      <c r="HH33" s="265"/>
      <c r="HI33" s="265"/>
      <c r="HJ33" s="265"/>
      <c r="HK33" s="265"/>
      <c r="HL33" s="265"/>
      <c r="HM33" s="265"/>
      <c r="HN33" s="265"/>
      <c r="HO33" s="265"/>
      <c r="HP33" s="265"/>
      <c r="HQ33" s="265"/>
      <c r="HR33" s="265"/>
      <c r="HS33" s="265"/>
      <c r="HT33" s="265"/>
      <c r="HU33" s="265"/>
      <c r="HV33" s="265"/>
      <c r="HW33" s="265"/>
      <c r="HX33" s="265"/>
      <c r="HY33" s="265"/>
      <c r="HZ33" s="265"/>
      <c r="IA33" s="265"/>
      <c r="IB33" s="265"/>
      <c r="IC33" s="265"/>
      <c r="ID33" s="265"/>
      <c r="IE33" s="265"/>
      <c r="IF33" s="265"/>
      <c r="IG33" s="265"/>
      <c r="IH33" s="265"/>
      <c r="II33" s="265"/>
      <c r="IJ33" s="265"/>
      <c r="IK33" s="265"/>
      <c r="IL33" s="265"/>
      <c r="IM33" s="265"/>
      <c r="IN33" s="265"/>
      <c r="IO33" s="265"/>
      <c r="IP33" s="265"/>
      <c r="IQ33" s="265"/>
      <c r="IR33" s="265"/>
      <c r="IS33" s="265"/>
      <c r="IT33" s="265"/>
      <c r="IU33" s="265"/>
      <c r="IV33" s="265"/>
      <c r="IW33" s="265"/>
    </row>
    <row r="34" customFormat="false" ht="12.75" hidden="false" customHeight="false" outlineLevel="0" collapsed="false">
      <c r="A34" s="235" t="e">
        <f aca="false">A33+1</f>
        <v>#REF!</v>
      </c>
      <c r="B34" s="237" t="e">
        <f aca="false">B33+1</f>
        <v>#REF!</v>
      </c>
      <c r="C34" s="266" t="n">
        <v>37196</v>
      </c>
      <c r="D34" s="267" t="n">
        <f aca="false">C35-C34</f>
        <v>30</v>
      </c>
      <c r="E34" s="268" t="n">
        <f aca="false">$D$2</f>
        <v>2.5</v>
      </c>
      <c r="F34" s="269" t="n">
        <v>3.04293787233354</v>
      </c>
      <c r="G34" s="270" t="n">
        <f aca="false">'MIDS DATA'!C33</f>
        <v>0.061958052444756</v>
      </c>
      <c r="H34" s="271" t="n">
        <f aca="false">'MIDS DATA'!D35</f>
        <v>0.885247043491531</v>
      </c>
      <c r="I34" s="272" t="n">
        <f aca="false">(C34-$D$5)/365</f>
        <v>-23.9178082191781</v>
      </c>
      <c r="J34" s="270" t="n">
        <f aca="false">$D$4</f>
        <v>0.265</v>
      </c>
      <c r="K34" s="235" t="e">
        <f aca="false">((LN(F34/E34)+((J34^2)/2)*I34))/(J34*SQRT(I34))</f>
        <v>#VALUE!</v>
      </c>
      <c r="L34" s="235" t="e">
        <f aca="false">K34-(J34*SQRT(I34))</f>
        <v>#VALUE!</v>
      </c>
      <c r="M34" s="235" t="e">
        <f aca="false">(J34*(SQRT(I34)))-K34</f>
        <v>#VALUE!</v>
      </c>
      <c r="N34" s="235" t="e">
        <f aca="false">NORMSDIST(K34)</f>
        <v>#VALUE!</v>
      </c>
      <c r="O34" s="235" t="e">
        <f aca="false">NORMSDIST(-K34)</f>
        <v>#VALUE!</v>
      </c>
      <c r="P34" s="235" t="e">
        <f aca="false">NORMSDIST(L34)</f>
        <v>#VALUE!</v>
      </c>
      <c r="Q34" s="235" t="e">
        <f aca="false">NORMSDIST(M34)</f>
        <v>#VALUE!</v>
      </c>
      <c r="R34" s="235" t="e">
        <f aca="false">(F34*(EXP(-G34*I34))*N34)-(E34*(EXP(-G34*I34))*P34)</f>
        <v>#VALUE!</v>
      </c>
      <c r="S34" s="235" t="e">
        <f aca="false">(-F34*(EXP(-G34*I34))*O34)+(E34*(EXP(-G34*I34)*Q34))</f>
        <v>#VALUE!</v>
      </c>
      <c r="T34" s="235" t="n">
        <f aca="false">IF(C34&gt;=$F$2,IF(C34&lt;=$F$3,$F$5,0),0)</f>
        <v>0</v>
      </c>
      <c r="U34" s="235" t="e">
        <f aca="false">R34*T34*X34</f>
        <v>#VALUE!</v>
      </c>
      <c r="V34" s="235" t="e">
        <f aca="false">S34*T34*X34</f>
        <v>#VALUE!</v>
      </c>
      <c r="W34" s="235" t="n">
        <f aca="false">T34*X34</f>
        <v>0</v>
      </c>
      <c r="X34" s="235" t="n">
        <f aca="false">IF(C34&gt;=$F$2,IF(C34&lt;=$F$3,D34,0),0)</f>
        <v>0</v>
      </c>
      <c r="Y34" s="235" t="e">
        <f aca="false">N34</f>
        <v>#VALUE!</v>
      </c>
      <c r="Z34" s="235" t="e">
        <f aca="false">-O34</f>
        <v>#VALUE!</v>
      </c>
      <c r="AA34" s="235"/>
    </row>
    <row r="35" customFormat="false" ht="12.75" hidden="false" customHeight="false" outlineLevel="0" collapsed="false">
      <c r="A35" s="235" t="e">
        <f aca="false">A34+1</f>
        <v>#REF!</v>
      </c>
      <c r="B35" s="237" t="e">
        <f aca="false">B34+1</f>
        <v>#REF!</v>
      </c>
      <c r="C35" s="266" t="n">
        <v>37226</v>
      </c>
      <c r="D35" s="267" t="n">
        <f aca="false">C36-C35</f>
        <v>31</v>
      </c>
      <c r="E35" s="268" t="n">
        <f aca="false">$D$2</f>
        <v>2.5</v>
      </c>
      <c r="F35" s="269" t="n">
        <v>3.21256841802954</v>
      </c>
      <c r="G35" s="270" t="n">
        <f aca="false">'MIDS DATA'!C34</f>
        <v>0.062284652420357</v>
      </c>
      <c r="H35" s="271" t="n">
        <f aca="false">'MIDS DATA'!D36</f>
        <v>0.880275755479088</v>
      </c>
      <c r="I35" s="272" t="n">
        <f aca="false">(C35-$D$5)/365</f>
        <v>-23.8356164383562</v>
      </c>
      <c r="J35" s="270" t="n">
        <f aca="false">$D$4</f>
        <v>0.265</v>
      </c>
      <c r="K35" s="235" t="e">
        <f aca="false">((LN(F35/E35)+((J35^2)/2)*I35))/(J35*SQRT(I35))</f>
        <v>#VALUE!</v>
      </c>
      <c r="L35" s="235" t="e">
        <f aca="false">K35-(J35*SQRT(I35))</f>
        <v>#VALUE!</v>
      </c>
      <c r="M35" s="235" t="e">
        <f aca="false">(J35*(SQRT(I35)))-K35</f>
        <v>#VALUE!</v>
      </c>
      <c r="N35" s="235" t="e">
        <f aca="false">NORMSDIST(K35)</f>
        <v>#VALUE!</v>
      </c>
      <c r="O35" s="235" t="e">
        <f aca="false">NORMSDIST(-K35)</f>
        <v>#VALUE!</v>
      </c>
      <c r="P35" s="235" t="e">
        <f aca="false">NORMSDIST(L35)</f>
        <v>#VALUE!</v>
      </c>
      <c r="Q35" s="235" t="e">
        <f aca="false">NORMSDIST(M35)</f>
        <v>#VALUE!</v>
      </c>
      <c r="R35" s="235" t="e">
        <f aca="false">(F35*(EXP(-G35*I35))*N35)-(E35*(EXP(-G35*I35))*P35)</f>
        <v>#VALUE!</v>
      </c>
      <c r="S35" s="235" t="e">
        <f aca="false">(-F35*(EXP(-G35*I35))*O35)+(E35*(EXP(-G35*I35)*Q35))</f>
        <v>#VALUE!</v>
      </c>
      <c r="T35" s="235" t="n">
        <f aca="false">IF(C35&gt;=$F$2,IF(C35&lt;=$F$3,$F$5,0),0)</f>
        <v>0</v>
      </c>
      <c r="U35" s="235" t="e">
        <f aca="false">R35*T35*X35</f>
        <v>#VALUE!</v>
      </c>
      <c r="V35" s="235" t="e">
        <f aca="false">S35*T35*X35</f>
        <v>#VALUE!</v>
      </c>
      <c r="W35" s="235" t="n">
        <f aca="false">T35*X35</f>
        <v>0</v>
      </c>
      <c r="X35" s="235" t="n">
        <f aca="false">IF(C35&gt;=$F$2,IF(C35&lt;=$F$3,D35,0),0)</f>
        <v>0</v>
      </c>
      <c r="Y35" s="235" t="e">
        <f aca="false">N35</f>
        <v>#VALUE!</v>
      </c>
      <c r="Z35" s="235" t="e">
        <f aca="false">-O35</f>
        <v>#VALUE!</v>
      </c>
      <c r="AA35" s="235"/>
    </row>
    <row r="36" customFormat="false" ht="12.75" hidden="false" customHeight="false" outlineLevel="0" collapsed="false">
      <c r="A36" s="235" t="e">
        <f aca="false">A35+1</f>
        <v>#REF!</v>
      </c>
      <c r="B36" s="237" t="e">
        <f aca="false">B35+1</f>
        <v>#REF!</v>
      </c>
      <c r="C36" s="266" t="n">
        <v>37257</v>
      </c>
      <c r="D36" s="267" t="n">
        <f aca="false">C37-C36</f>
        <v>31</v>
      </c>
      <c r="E36" s="268" t="n">
        <f aca="false">$D$2</f>
        <v>2.5</v>
      </c>
      <c r="F36" s="269" t="n">
        <v>3.24860414143268</v>
      </c>
      <c r="G36" s="270" t="n">
        <f aca="false">'MIDS DATA'!C35</f>
        <v>0.062622139099005</v>
      </c>
      <c r="H36" s="271" t="n">
        <f aca="false">'MIDS DATA'!D37</f>
        <v>0.875877717198828</v>
      </c>
      <c r="I36" s="272" t="n">
        <f aca="false">(C36-$D$5)/365</f>
        <v>-23.7506849315069</v>
      </c>
      <c r="J36" s="270" t="n">
        <f aca="false">$D$4</f>
        <v>0.265</v>
      </c>
      <c r="K36" s="235" t="e">
        <f aca="false">((LN(F36/E36)+((J36^2)/2)*I36))/(J36*SQRT(I36))</f>
        <v>#VALUE!</v>
      </c>
      <c r="L36" s="235" t="e">
        <f aca="false">K36-(J36*SQRT(I36))</f>
        <v>#VALUE!</v>
      </c>
      <c r="M36" s="235" t="e">
        <f aca="false">(J36*(SQRT(I36)))-K36</f>
        <v>#VALUE!</v>
      </c>
      <c r="N36" s="235" t="e">
        <f aca="false">NORMSDIST(K36)</f>
        <v>#VALUE!</v>
      </c>
      <c r="O36" s="235" t="e">
        <f aca="false">NORMSDIST(-K36)</f>
        <v>#VALUE!</v>
      </c>
      <c r="P36" s="235" t="e">
        <f aca="false">NORMSDIST(L36)</f>
        <v>#VALUE!</v>
      </c>
      <c r="Q36" s="235" t="e">
        <f aca="false">NORMSDIST(M36)</f>
        <v>#VALUE!</v>
      </c>
      <c r="R36" s="235" t="e">
        <f aca="false">(F36*(EXP(-G36*I36))*N36)-(E36*(EXP(-G36*I36))*P36)</f>
        <v>#VALUE!</v>
      </c>
      <c r="S36" s="235" t="e">
        <f aca="false">(-F36*(EXP(-G36*I36))*O36)+(E36*(EXP(-G36*I36)*Q36))</f>
        <v>#VALUE!</v>
      </c>
      <c r="T36" s="235" t="n">
        <f aca="false">IF(C36&gt;=$F$2,IF(C36&lt;=$F$3,$F$5,0),0)</f>
        <v>0</v>
      </c>
      <c r="U36" s="235" t="e">
        <f aca="false">R36*T36*X36</f>
        <v>#VALUE!</v>
      </c>
      <c r="V36" s="235" t="e">
        <f aca="false">S36*T36*X36</f>
        <v>#VALUE!</v>
      </c>
      <c r="W36" s="235" t="n">
        <f aca="false">T36*X36</f>
        <v>0</v>
      </c>
      <c r="X36" s="235" t="n">
        <f aca="false">IF(C36&gt;=$F$2,IF(C36&lt;=$F$3,D36,0),0)</f>
        <v>0</v>
      </c>
      <c r="Y36" s="235" t="e">
        <f aca="false">N36</f>
        <v>#VALUE!</v>
      </c>
      <c r="Z36" s="235" t="e">
        <f aca="false">-O36</f>
        <v>#VALUE!</v>
      </c>
      <c r="AA36" s="235"/>
    </row>
    <row r="37" customFormat="false" ht="12.75" hidden="false" customHeight="false" outlineLevel="0" collapsed="false">
      <c r="A37" s="235" t="e">
        <f aca="false">A36+1</f>
        <v>#REF!</v>
      </c>
      <c r="B37" s="237" t="e">
        <f aca="false">B36+1</f>
        <v>#REF!</v>
      </c>
      <c r="C37" s="266" t="n">
        <v>37288</v>
      </c>
      <c r="D37" s="267" t="n">
        <f aca="false">C38-C37</f>
        <v>28</v>
      </c>
      <c r="E37" s="268" t="n">
        <f aca="false">$D$2</f>
        <v>2.5</v>
      </c>
      <c r="F37" s="269" t="n">
        <v>3.1039977443089</v>
      </c>
      <c r="G37" s="270" t="n">
        <f aca="false">'MIDS DATA'!C36</f>
        <v>0.062821293949421</v>
      </c>
      <c r="H37" s="271" t="n">
        <f aca="false">'MIDS DATA'!D38</f>
        <v>0.8710146573592</v>
      </c>
      <c r="I37" s="272" t="n">
        <f aca="false">(C37-$D$5)/365</f>
        <v>-23.6657534246575</v>
      </c>
      <c r="J37" s="270" t="n">
        <f aca="false">$D$4</f>
        <v>0.265</v>
      </c>
      <c r="K37" s="235" t="e">
        <f aca="false">((LN(F37/E37)+((J37^2)/2)*I37))/(J37*SQRT(I37))</f>
        <v>#VALUE!</v>
      </c>
      <c r="L37" s="235" t="e">
        <f aca="false">K37-(J37*SQRT(I37))</f>
        <v>#VALUE!</v>
      </c>
      <c r="M37" s="235" t="e">
        <f aca="false">(J37*(SQRT(I37)))-K37</f>
        <v>#VALUE!</v>
      </c>
      <c r="N37" s="235" t="e">
        <f aca="false">NORMSDIST(K37)</f>
        <v>#VALUE!</v>
      </c>
      <c r="O37" s="235" t="e">
        <f aca="false">NORMSDIST(-K37)</f>
        <v>#VALUE!</v>
      </c>
      <c r="P37" s="235" t="e">
        <f aca="false">NORMSDIST(L37)</f>
        <v>#VALUE!</v>
      </c>
      <c r="Q37" s="235" t="e">
        <f aca="false">NORMSDIST(M37)</f>
        <v>#VALUE!</v>
      </c>
      <c r="R37" s="235" t="e">
        <f aca="false">(F37*(EXP(-G37*I37))*N37)-(E37*(EXP(-G37*I37))*P37)</f>
        <v>#VALUE!</v>
      </c>
      <c r="S37" s="235" t="e">
        <f aca="false">(-F37*(EXP(-G37*I37))*O37)+(E37*(EXP(-G37*I37)*Q37))</f>
        <v>#VALUE!</v>
      </c>
      <c r="T37" s="235" t="n">
        <f aca="false">IF(C37&gt;=$F$2,IF(C37&lt;=$F$3,$F$5,0),0)</f>
        <v>0</v>
      </c>
      <c r="U37" s="235" t="e">
        <f aca="false">R37*T37*X37</f>
        <v>#VALUE!</v>
      </c>
      <c r="V37" s="235" t="e">
        <f aca="false">S37*T37*X37</f>
        <v>#VALUE!</v>
      </c>
      <c r="W37" s="235" t="n">
        <f aca="false">T37*X37</f>
        <v>0</v>
      </c>
      <c r="X37" s="235" t="n">
        <f aca="false">IF(C37&gt;=$F$2,IF(C37&lt;=$F$3,D37,0),0)</f>
        <v>0</v>
      </c>
      <c r="Y37" s="235" t="e">
        <f aca="false">N37</f>
        <v>#VALUE!</v>
      </c>
      <c r="Z37" s="235" t="e">
        <f aca="false">-O37</f>
        <v>#VALUE!</v>
      </c>
      <c r="AA37" s="235"/>
    </row>
    <row r="38" customFormat="false" ht="12.75" hidden="false" customHeight="false" outlineLevel="0" collapsed="false">
      <c r="A38" s="235" t="e">
        <f aca="false">A37+1</f>
        <v>#REF!</v>
      </c>
      <c r="B38" s="237" t="e">
        <f aca="false">B37+1</f>
        <v>#REF!</v>
      </c>
      <c r="C38" s="266" t="n">
        <v>37316</v>
      </c>
      <c r="D38" s="267" t="n">
        <f aca="false">C39-C38</f>
        <v>31</v>
      </c>
      <c r="E38" s="268" t="n">
        <f aca="false">$D$2</f>
        <v>2.5</v>
      </c>
      <c r="F38" s="269" t="n">
        <v>2.95935682627959</v>
      </c>
      <c r="G38" s="270" t="n">
        <f aca="false">'MIDS DATA'!C37</f>
        <v>0.062950061932335</v>
      </c>
      <c r="H38" s="271" t="n">
        <f aca="false">'MIDS DATA'!D39</f>
        <v>0.86631484677474</v>
      </c>
      <c r="I38" s="272" t="n">
        <f aca="false">(C38-$D$5)/365</f>
        <v>-23.5890410958904</v>
      </c>
      <c r="J38" s="270" t="n">
        <f aca="false">$D$4</f>
        <v>0.265</v>
      </c>
      <c r="K38" s="235" t="e">
        <f aca="false">((LN(F38/E38)+((J38^2)/2)*I38))/(J38*SQRT(I38))</f>
        <v>#VALUE!</v>
      </c>
      <c r="L38" s="235" t="e">
        <f aca="false">K38-(J38*SQRT(I38))</f>
        <v>#VALUE!</v>
      </c>
      <c r="M38" s="235" t="e">
        <f aca="false">(J38*(SQRT(I38)))-K38</f>
        <v>#VALUE!</v>
      </c>
      <c r="N38" s="235" t="e">
        <f aca="false">NORMSDIST(K38)</f>
        <v>#VALUE!</v>
      </c>
      <c r="O38" s="235" t="e">
        <f aca="false">NORMSDIST(-K38)</f>
        <v>#VALUE!</v>
      </c>
      <c r="P38" s="235" t="e">
        <f aca="false">NORMSDIST(L38)</f>
        <v>#VALUE!</v>
      </c>
      <c r="Q38" s="235" t="e">
        <f aca="false">NORMSDIST(M38)</f>
        <v>#VALUE!</v>
      </c>
      <c r="R38" s="235" t="e">
        <f aca="false">(F38*(EXP(-G38*I38))*N38)-(E38*(EXP(-G38*I38))*P38)</f>
        <v>#VALUE!</v>
      </c>
      <c r="S38" s="235" t="e">
        <f aca="false">(-F38*(EXP(-G38*I38))*O38)+(E38*(EXP(-G38*I38)*Q38))</f>
        <v>#VALUE!</v>
      </c>
      <c r="T38" s="235" t="n">
        <f aca="false">IF(C38&gt;=$F$2,IF(C38&lt;=$F$3,$F$5,0),0)</f>
        <v>0</v>
      </c>
      <c r="U38" s="235" t="e">
        <f aca="false">R38*T38*X38</f>
        <v>#VALUE!</v>
      </c>
      <c r="V38" s="235" t="e">
        <f aca="false">S38*T38*X38</f>
        <v>#VALUE!</v>
      </c>
      <c r="W38" s="235" t="n">
        <f aca="false">T38*X38</f>
        <v>0</v>
      </c>
      <c r="X38" s="235" t="n">
        <f aca="false">IF(C38&gt;=$F$2,IF(C38&lt;=$F$3,D38,0),0)</f>
        <v>0</v>
      </c>
      <c r="Y38" s="235" t="e">
        <f aca="false">N38</f>
        <v>#VALUE!</v>
      </c>
      <c r="Z38" s="235" t="e">
        <f aca="false">-O38</f>
        <v>#VALUE!</v>
      </c>
      <c r="AA38" s="235"/>
    </row>
    <row r="39" customFormat="false" ht="12.75" hidden="false" customHeight="false" outlineLevel="0" collapsed="false">
      <c r="A39" s="235" t="e">
        <f aca="false">A38+1</f>
        <v>#REF!</v>
      </c>
      <c r="B39" s="237" t="e">
        <f aca="false">B38+1</f>
        <v>#REF!</v>
      </c>
      <c r="C39" s="266" t="n">
        <v>37347</v>
      </c>
      <c r="D39" s="267" t="n">
        <f aca="false">C40-C39</f>
        <v>30</v>
      </c>
      <c r="E39" s="268" t="n">
        <f aca="false">$D$2</f>
        <v>2.5</v>
      </c>
      <c r="F39" s="269" t="n">
        <v>2.81345829523895</v>
      </c>
      <c r="G39" s="270" t="n">
        <f aca="false">'MIDS DATA'!C38</f>
        <v>0.063092626491263</v>
      </c>
      <c r="H39" s="271" t="n">
        <f aca="false">'MIDS DATA'!D40</f>
        <v>0.861465151398386</v>
      </c>
      <c r="I39" s="272" t="n">
        <f aca="false">(C39-$D$5)/365</f>
        <v>-23.5041095890411</v>
      </c>
      <c r="J39" s="270" t="n">
        <f aca="false">$D$4</f>
        <v>0.265</v>
      </c>
      <c r="K39" s="235" t="e">
        <f aca="false">((LN(F39/E39)+((J39^2)/2)*I39))/(J39*SQRT(I39))</f>
        <v>#VALUE!</v>
      </c>
      <c r="L39" s="235" t="e">
        <f aca="false">K39-(J39*SQRT(I39))</f>
        <v>#VALUE!</v>
      </c>
      <c r="M39" s="235" t="e">
        <f aca="false">(J39*(SQRT(I39)))-K39</f>
        <v>#VALUE!</v>
      </c>
      <c r="N39" s="235" t="e">
        <f aca="false">NORMSDIST(K39)</f>
        <v>#VALUE!</v>
      </c>
      <c r="O39" s="235" t="e">
        <f aca="false">NORMSDIST(-K39)</f>
        <v>#VALUE!</v>
      </c>
      <c r="P39" s="235" t="e">
        <f aca="false">NORMSDIST(L39)</f>
        <v>#VALUE!</v>
      </c>
      <c r="Q39" s="235" t="e">
        <f aca="false">NORMSDIST(M39)</f>
        <v>#VALUE!</v>
      </c>
      <c r="R39" s="235" t="e">
        <f aca="false">(F39*(EXP(-G39*I39))*N39)-(E39*(EXP(-G39*I39))*P39)</f>
        <v>#VALUE!</v>
      </c>
      <c r="S39" s="235" t="e">
        <f aca="false">(-F39*(EXP(-G39*I39))*O39)+(E39*(EXP(-G39*I39)*Q39))</f>
        <v>#VALUE!</v>
      </c>
      <c r="T39" s="235" t="n">
        <f aca="false">IF(C39&gt;=$F$2,IF(C39&lt;=$F$3,$F$5,0),0)</f>
        <v>0</v>
      </c>
      <c r="U39" s="235" t="e">
        <f aca="false">R39*T39*X39</f>
        <v>#VALUE!</v>
      </c>
      <c r="V39" s="235" t="e">
        <f aca="false">S39*T39*X39</f>
        <v>#VALUE!</v>
      </c>
      <c r="W39" s="235" t="n">
        <f aca="false">T39*X39</f>
        <v>0</v>
      </c>
      <c r="X39" s="235" t="n">
        <f aca="false">IF(C39&gt;=$F$2,IF(C39&lt;=$F$3,D39,0),0)</f>
        <v>0</v>
      </c>
      <c r="Y39" s="235" t="e">
        <f aca="false">N39</f>
        <v>#VALUE!</v>
      </c>
      <c r="Z39" s="235" t="e">
        <f aca="false">-O39</f>
        <v>#VALUE!</v>
      </c>
      <c r="AA39" s="235"/>
    </row>
    <row r="40" customFormat="false" ht="12.75" hidden="false" customHeight="false" outlineLevel="0" collapsed="false">
      <c r="A40" s="235" t="e">
        <f aca="false">A39+1</f>
        <v>#REF!</v>
      </c>
      <c r="B40" s="237" t="e">
        <f aca="false">B39+1</f>
        <v>#REF!</v>
      </c>
      <c r="C40" s="266" t="n">
        <v>37377</v>
      </c>
      <c r="D40" s="267" t="n">
        <f aca="false">C41-C40</f>
        <v>31</v>
      </c>
      <c r="E40" s="268" t="n">
        <f aca="false">$D$2</f>
        <v>2.5</v>
      </c>
      <c r="F40" s="269" t="n">
        <v>2.78358692445992</v>
      </c>
      <c r="G40" s="270" t="n">
        <f aca="false">'MIDS DATA'!C39</f>
        <v>0.063230592199872</v>
      </c>
      <c r="H40" s="271" t="n">
        <f aca="false">'MIDS DATA'!D41</f>
        <v>0.856778632019364</v>
      </c>
      <c r="I40" s="272" t="n">
        <f aca="false">(C40-$D$5)/365</f>
        <v>-23.4219178082192</v>
      </c>
      <c r="J40" s="270" t="n">
        <f aca="false">$D$4</f>
        <v>0.265</v>
      </c>
      <c r="K40" s="235" t="e">
        <f aca="false">((LN(F40/E40)+((J40^2)/2)*I40))/(J40*SQRT(I40))</f>
        <v>#VALUE!</v>
      </c>
      <c r="L40" s="235" t="e">
        <f aca="false">K40-(J40*SQRT(I40))</f>
        <v>#VALUE!</v>
      </c>
      <c r="M40" s="235" t="e">
        <f aca="false">(J40*(SQRT(I40)))-K40</f>
        <v>#VALUE!</v>
      </c>
      <c r="N40" s="235" t="e">
        <f aca="false">NORMSDIST(K40)</f>
        <v>#VALUE!</v>
      </c>
      <c r="O40" s="235" t="e">
        <f aca="false">NORMSDIST(-K40)</f>
        <v>#VALUE!</v>
      </c>
      <c r="P40" s="235" t="e">
        <f aca="false">NORMSDIST(L40)</f>
        <v>#VALUE!</v>
      </c>
      <c r="Q40" s="235" t="e">
        <f aca="false">NORMSDIST(M40)</f>
        <v>#VALUE!</v>
      </c>
      <c r="R40" s="235" t="e">
        <f aca="false">(F40*(EXP(-G40*I40))*N40)-(E40*(EXP(-G40*I40))*P40)</f>
        <v>#VALUE!</v>
      </c>
      <c r="S40" s="235" t="e">
        <f aca="false">(-F40*(EXP(-G40*I40))*O40)+(E40*(EXP(-G40*I40)*Q40))</f>
        <v>#VALUE!</v>
      </c>
      <c r="T40" s="235" t="n">
        <f aca="false">IF(C40&gt;=$F$2,IF(C40&lt;=$F$3,$F$5,0),0)</f>
        <v>0</v>
      </c>
      <c r="U40" s="235" t="e">
        <f aca="false">R40*T40*X40</f>
        <v>#VALUE!</v>
      </c>
      <c r="V40" s="235" t="e">
        <f aca="false">S40*T40*X40</f>
        <v>#VALUE!</v>
      </c>
      <c r="W40" s="235" t="n">
        <f aca="false">T40*X40</f>
        <v>0</v>
      </c>
      <c r="X40" s="235" t="n">
        <f aca="false">IF(C40&gt;=$F$2,IF(C40&lt;=$F$3,D40,0),0)</f>
        <v>0</v>
      </c>
      <c r="Y40" s="235" t="e">
        <f aca="false">N40</f>
        <v>#VALUE!</v>
      </c>
      <c r="Z40" s="235" t="e">
        <f aca="false">-O40</f>
        <v>#VALUE!</v>
      </c>
      <c r="AA40" s="235"/>
    </row>
    <row r="41" customFormat="false" ht="12.75" hidden="false" customHeight="false" outlineLevel="0" collapsed="false">
      <c r="A41" s="235" t="e">
        <f aca="false">A40+1</f>
        <v>#REF!</v>
      </c>
      <c r="B41" s="237" t="e">
        <f aca="false">B40+1</f>
        <v>#REF!</v>
      </c>
      <c r="C41" s="266" t="n">
        <v>37408</v>
      </c>
      <c r="D41" s="267" t="n">
        <f aca="false">C42-C41</f>
        <v>30</v>
      </c>
      <c r="E41" s="268" t="n">
        <f aca="false">$D$2</f>
        <v>2.5</v>
      </c>
      <c r="F41" s="269" t="n">
        <v>2.7917830848283</v>
      </c>
      <c r="G41" s="270" t="n">
        <f aca="false">'MIDS DATA'!C40</f>
        <v>0.063373156772069</v>
      </c>
      <c r="H41" s="271" t="n">
        <f aca="false">'MIDS DATA'!D42</f>
        <v>0.851943037617796</v>
      </c>
      <c r="I41" s="272" t="n">
        <f aca="false">(C41-$D$5)/365</f>
        <v>-23.3369863013699</v>
      </c>
      <c r="J41" s="270" t="n">
        <f aca="false">$D$4</f>
        <v>0.265</v>
      </c>
      <c r="K41" s="235" t="e">
        <f aca="false">((LN(F41/E41)+((J41^2)/2)*I41))/(J41*SQRT(I41))</f>
        <v>#VALUE!</v>
      </c>
      <c r="L41" s="235" t="e">
        <f aca="false">K41-(J41*SQRT(I41))</f>
        <v>#VALUE!</v>
      </c>
      <c r="M41" s="235" t="e">
        <f aca="false">(J41*(SQRT(I41)))-K41</f>
        <v>#VALUE!</v>
      </c>
      <c r="N41" s="235" t="e">
        <f aca="false">NORMSDIST(K41)</f>
        <v>#VALUE!</v>
      </c>
      <c r="O41" s="235" t="e">
        <f aca="false">NORMSDIST(-K41)</f>
        <v>#VALUE!</v>
      </c>
      <c r="P41" s="235" t="e">
        <f aca="false">NORMSDIST(L41)</f>
        <v>#VALUE!</v>
      </c>
      <c r="Q41" s="235" t="e">
        <f aca="false">NORMSDIST(M41)</f>
        <v>#VALUE!</v>
      </c>
      <c r="R41" s="235" t="e">
        <f aca="false">(F41*(EXP(-G41*I41))*N41)-(E41*(EXP(-G41*I41))*P41)</f>
        <v>#VALUE!</v>
      </c>
      <c r="S41" s="235" t="e">
        <f aca="false">(-F41*(EXP(-G41*I41))*O41)+(E41*(EXP(-G41*I41)*Q41))</f>
        <v>#VALUE!</v>
      </c>
      <c r="T41" s="235" t="n">
        <f aca="false">IF(C41&gt;=$F$2,IF(C41&lt;=$F$3,$F$5,0),0)</f>
        <v>0</v>
      </c>
      <c r="U41" s="235" t="e">
        <f aca="false">R41*T41*X41</f>
        <v>#VALUE!</v>
      </c>
      <c r="V41" s="235" t="e">
        <f aca="false">S41*T41*X41</f>
        <v>#VALUE!</v>
      </c>
      <c r="W41" s="235" t="n">
        <f aca="false">T41*X41</f>
        <v>0</v>
      </c>
      <c r="X41" s="235" t="n">
        <f aca="false">IF(C41&gt;=$F$2,IF(C41&lt;=$F$3,D41,0),0)</f>
        <v>0</v>
      </c>
      <c r="Y41" s="235" t="e">
        <f aca="false">N41</f>
        <v>#VALUE!</v>
      </c>
      <c r="Z41" s="235" t="e">
        <f aca="false">-O41</f>
        <v>#VALUE!</v>
      </c>
      <c r="AA41" s="235"/>
    </row>
    <row r="42" customFormat="false" ht="12.75" hidden="false" customHeight="false" outlineLevel="0" collapsed="false">
      <c r="A42" s="235" t="e">
        <f aca="false">A41+1</f>
        <v>#REF!</v>
      </c>
      <c r="B42" s="237" t="e">
        <f aca="false">B41+1</f>
        <v>#REF!</v>
      </c>
      <c r="C42" s="266" t="n">
        <v>37438</v>
      </c>
      <c r="D42" s="267" t="n">
        <f aca="false">C43-C42</f>
        <v>31</v>
      </c>
      <c r="E42" s="268" t="n">
        <f aca="false">$D$2</f>
        <v>2.5</v>
      </c>
      <c r="F42" s="269" t="n">
        <v>2.79871959799452</v>
      </c>
      <c r="G42" s="270" t="n">
        <f aca="false">'MIDS DATA'!C41</f>
        <v>0.063511122493518</v>
      </c>
      <c r="H42" s="271" t="n">
        <f aca="false">'MIDS DATA'!D43</f>
        <v>0.847114887631504</v>
      </c>
      <c r="I42" s="272" t="n">
        <f aca="false">(C42-$D$5)/365</f>
        <v>-23.2547945205479</v>
      </c>
      <c r="J42" s="270" t="n">
        <f aca="false">$D$4</f>
        <v>0.265</v>
      </c>
      <c r="K42" s="235" t="e">
        <f aca="false">((LN(F42/E42)+((J42^2)/2)*I42))/(J42*SQRT(I42))</f>
        <v>#VALUE!</v>
      </c>
      <c r="L42" s="235" t="e">
        <f aca="false">K42-(J42*SQRT(I42))</f>
        <v>#VALUE!</v>
      </c>
      <c r="M42" s="235" t="e">
        <f aca="false">(J42*(SQRT(I42)))-K42</f>
        <v>#VALUE!</v>
      </c>
      <c r="N42" s="235" t="e">
        <f aca="false">NORMSDIST(K42)</f>
        <v>#VALUE!</v>
      </c>
      <c r="O42" s="235" t="e">
        <f aca="false">NORMSDIST(-K42)</f>
        <v>#VALUE!</v>
      </c>
      <c r="P42" s="235" t="e">
        <f aca="false">NORMSDIST(L42)</f>
        <v>#VALUE!</v>
      </c>
      <c r="Q42" s="235" t="e">
        <f aca="false">NORMSDIST(M42)</f>
        <v>#VALUE!</v>
      </c>
      <c r="R42" s="235" t="e">
        <f aca="false">(F42*(EXP(-G42*I42))*N42)-(E42*(EXP(-G42*I42))*P42)</f>
        <v>#VALUE!</v>
      </c>
      <c r="S42" s="235" t="e">
        <f aca="false">(-F42*(EXP(-G42*I42))*O42)+(E42*(EXP(-G42*I42)*Q42))</f>
        <v>#VALUE!</v>
      </c>
      <c r="T42" s="235" t="n">
        <f aca="false">IF(C42&gt;=$F$2,IF(C42&lt;=$F$3,$F$5,0),0)</f>
        <v>0</v>
      </c>
      <c r="U42" s="235" t="e">
        <f aca="false">R42*T42*X42</f>
        <v>#VALUE!</v>
      </c>
      <c r="V42" s="235" t="e">
        <f aca="false">S42*T42*X42</f>
        <v>#VALUE!</v>
      </c>
      <c r="W42" s="235" t="n">
        <f aca="false">T42*X42</f>
        <v>0</v>
      </c>
      <c r="X42" s="235" t="n">
        <f aca="false">IF(C42&gt;=$F$2,IF(C42&lt;=$F$3,D42,0),0)</f>
        <v>0</v>
      </c>
      <c r="Y42" s="235" t="e">
        <f aca="false">N42</f>
        <v>#VALUE!</v>
      </c>
      <c r="Z42" s="235" t="e">
        <f aca="false">-O42</f>
        <v>#VALUE!</v>
      </c>
      <c r="AA42" s="235"/>
    </row>
    <row r="43" customFormat="false" ht="12.75" hidden="false" customHeight="false" outlineLevel="0" collapsed="false">
      <c r="A43" s="235" t="e">
        <f aca="false">A42+1</f>
        <v>#REF!</v>
      </c>
      <c r="B43" s="237" t="e">
        <f aca="false">B42+1</f>
        <v>#REF!</v>
      </c>
      <c r="C43" s="266" t="n">
        <v>37469</v>
      </c>
      <c r="D43" s="267" t="n">
        <f aca="false">C44-C43</f>
        <v>31</v>
      </c>
      <c r="E43" s="268" t="n">
        <f aca="false">$D$2</f>
        <v>2.5</v>
      </c>
      <c r="F43" s="269" t="n">
        <v>2.80843679504985</v>
      </c>
      <c r="G43" s="270" t="n">
        <f aca="false">'MIDS DATA'!C42</f>
        <v>0.063653687078981</v>
      </c>
      <c r="H43" s="271" t="n">
        <f aca="false">'MIDS DATA'!D44</f>
        <v>0.842449747178364</v>
      </c>
      <c r="I43" s="272" t="n">
        <f aca="false">(C43-$D$5)/365</f>
        <v>-23.1698630136986</v>
      </c>
      <c r="J43" s="270" t="n">
        <f aca="false">$D$4</f>
        <v>0.265</v>
      </c>
      <c r="K43" s="235" t="e">
        <f aca="false">((LN(F43/E43)+((J43^2)/2)*I43))/(J43*SQRT(I43))</f>
        <v>#VALUE!</v>
      </c>
      <c r="L43" s="235" t="e">
        <f aca="false">K43-(J43*SQRT(I43))</f>
        <v>#VALUE!</v>
      </c>
      <c r="M43" s="235" t="e">
        <f aca="false">(J43*(SQRT(I43)))-K43</f>
        <v>#VALUE!</v>
      </c>
      <c r="N43" s="235" t="e">
        <f aca="false">NORMSDIST(K43)</f>
        <v>#VALUE!</v>
      </c>
      <c r="O43" s="235" t="e">
        <f aca="false">NORMSDIST(-K43)</f>
        <v>#VALUE!</v>
      </c>
      <c r="P43" s="235" t="e">
        <f aca="false">NORMSDIST(L43)</f>
        <v>#VALUE!</v>
      </c>
      <c r="Q43" s="235" t="e">
        <f aca="false">NORMSDIST(M43)</f>
        <v>#VALUE!</v>
      </c>
      <c r="R43" s="235" t="e">
        <f aca="false">(F43*(EXP(-G43*I43))*N43)-(E43*(EXP(-G43*I43))*P43)</f>
        <v>#VALUE!</v>
      </c>
      <c r="S43" s="235" t="e">
        <f aca="false">(-F43*(EXP(-G43*I43))*O43)+(E43*(EXP(-G43*I43)*Q43))</f>
        <v>#VALUE!</v>
      </c>
      <c r="T43" s="235" t="n">
        <f aca="false">IF(C43&gt;=$F$2,IF(C43&lt;=$F$3,$F$5,0),0)</f>
        <v>0</v>
      </c>
      <c r="U43" s="235" t="e">
        <f aca="false">R43*T43*X43</f>
        <v>#VALUE!</v>
      </c>
      <c r="V43" s="235" t="e">
        <f aca="false">S43*T43*X43</f>
        <v>#VALUE!</v>
      </c>
      <c r="W43" s="235" t="n">
        <f aca="false">T43*X43</f>
        <v>0</v>
      </c>
      <c r="X43" s="235" t="n">
        <f aca="false">IF(C43&gt;=$F$2,IF(C43&lt;=$F$3,D43,0),0)</f>
        <v>0</v>
      </c>
      <c r="Y43" s="235" t="e">
        <f aca="false">N43</f>
        <v>#VALUE!</v>
      </c>
      <c r="Z43" s="235" t="e">
        <f aca="false">-O43</f>
        <v>#VALUE!</v>
      </c>
      <c r="AA43" s="235"/>
    </row>
    <row r="44" customFormat="false" ht="12.75" hidden="false" customHeight="false" outlineLevel="0" collapsed="false">
      <c r="A44" s="235" t="e">
        <f aca="false">A43+1</f>
        <v>#REF!</v>
      </c>
      <c r="B44" s="237" t="e">
        <f aca="false">B43+1</f>
        <v>#REF!</v>
      </c>
      <c r="C44" s="266" t="n">
        <v>37500</v>
      </c>
      <c r="D44" s="267" t="n">
        <f aca="false">C45-C44</f>
        <v>30</v>
      </c>
      <c r="E44" s="268" t="n">
        <f aca="false">$D$2</f>
        <v>2.5</v>
      </c>
      <c r="F44" s="269" t="n">
        <v>2.81137281873409</v>
      </c>
      <c r="G44" s="270" t="n">
        <f aca="false">'MIDS DATA'!C43</f>
        <v>0.063796251671185</v>
      </c>
      <c r="H44" s="271" t="n">
        <f aca="false">'MIDS DATA'!D45</f>
        <v>0.837636785835202</v>
      </c>
      <c r="I44" s="272" t="n">
        <f aca="false">(C44-$D$5)/365</f>
        <v>-23.0849315068493</v>
      </c>
      <c r="J44" s="270" t="n">
        <f aca="false">$D$4</f>
        <v>0.265</v>
      </c>
      <c r="K44" s="235" t="e">
        <f aca="false">((LN(F44/E44)+((J44^2)/2)*I44))/(J44*SQRT(I44))</f>
        <v>#VALUE!</v>
      </c>
      <c r="L44" s="235" t="e">
        <f aca="false">K44-(J44*SQRT(I44))</f>
        <v>#VALUE!</v>
      </c>
      <c r="M44" s="235" t="e">
        <f aca="false">(J44*(SQRT(I44)))-K44</f>
        <v>#VALUE!</v>
      </c>
      <c r="N44" s="235" t="e">
        <f aca="false">NORMSDIST(K44)</f>
        <v>#VALUE!</v>
      </c>
      <c r="O44" s="235" t="e">
        <f aca="false">NORMSDIST(-K44)</f>
        <v>#VALUE!</v>
      </c>
      <c r="P44" s="235" t="e">
        <f aca="false">NORMSDIST(L44)</f>
        <v>#VALUE!</v>
      </c>
      <c r="Q44" s="235" t="e">
        <f aca="false">NORMSDIST(M44)</f>
        <v>#VALUE!</v>
      </c>
      <c r="R44" s="235" t="e">
        <f aca="false">(F44*(EXP(-G44*I44))*N44)-(E44*(EXP(-G44*I44))*P44)</f>
        <v>#VALUE!</v>
      </c>
      <c r="S44" s="235" t="e">
        <f aca="false">(-F44*(EXP(-G44*I44))*O44)+(E44*(EXP(-G44*I44)*Q44))</f>
        <v>#VALUE!</v>
      </c>
      <c r="T44" s="235" t="n">
        <f aca="false">IF(C44&gt;=$F$2,IF(C44&lt;=$F$3,$F$5,0),0)</f>
        <v>0</v>
      </c>
      <c r="U44" s="235" t="e">
        <f aca="false">R44*T44*X44</f>
        <v>#VALUE!</v>
      </c>
      <c r="V44" s="235" t="e">
        <f aca="false">S44*T44*X44</f>
        <v>#VALUE!</v>
      </c>
      <c r="W44" s="235" t="n">
        <f aca="false">T44*X44</f>
        <v>0</v>
      </c>
      <c r="X44" s="235" t="n">
        <f aca="false">IF(C44&gt;=$F$2,IF(C44&lt;=$F$3,D44,0),0)</f>
        <v>0</v>
      </c>
      <c r="Y44" s="235" t="e">
        <f aca="false">N44</f>
        <v>#VALUE!</v>
      </c>
      <c r="Z44" s="235" t="e">
        <f aca="false">-O44</f>
        <v>#VALUE!</v>
      </c>
      <c r="AA44" s="235"/>
    </row>
    <row r="45" customFormat="false" ht="12.75" hidden="false" customHeight="false" outlineLevel="0" collapsed="false">
      <c r="A45" s="235" t="e">
        <f aca="false">A44+1</f>
        <v>#REF!</v>
      </c>
      <c r="B45" s="237" t="e">
        <f aca="false">B44+1</f>
        <v>#REF!</v>
      </c>
      <c r="C45" s="266" t="n">
        <v>37530</v>
      </c>
      <c r="D45" s="267" t="n">
        <f aca="false">C46-C45</f>
        <v>31</v>
      </c>
      <c r="E45" s="268" t="n">
        <f aca="false">$D$2</f>
        <v>2.5</v>
      </c>
      <c r="F45" s="269" t="n">
        <v>2.85514164793021</v>
      </c>
      <c r="G45" s="270" t="n">
        <f aca="false">'MIDS DATA'!C44</f>
        <v>0.063934217412</v>
      </c>
      <c r="H45" s="271" t="n">
        <f aca="false">'MIDS DATA'!D46</f>
        <v>0.832986687027971</v>
      </c>
      <c r="I45" s="272" t="n">
        <f aca="false">(C45-$D$5)/365</f>
        <v>-23.0027397260274</v>
      </c>
      <c r="J45" s="270" t="n">
        <f aca="false">$D$4</f>
        <v>0.265</v>
      </c>
      <c r="K45" s="235" t="e">
        <f aca="false">((LN(F45/E45)+((J45^2)/2)*I45))/(J45*SQRT(I45))</f>
        <v>#VALUE!</v>
      </c>
      <c r="L45" s="235" t="e">
        <f aca="false">K45-(J45*SQRT(I45))</f>
        <v>#VALUE!</v>
      </c>
      <c r="M45" s="235" t="e">
        <f aca="false">(J45*(SQRT(I45)))-K45</f>
        <v>#VALUE!</v>
      </c>
      <c r="N45" s="235" t="e">
        <f aca="false">NORMSDIST(K45)</f>
        <v>#VALUE!</v>
      </c>
      <c r="O45" s="235" t="e">
        <f aca="false">NORMSDIST(-K45)</f>
        <v>#VALUE!</v>
      </c>
      <c r="P45" s="235" t="e">
        <f aca="false">NORMSDIST(L45)</f>
        <v>#VALUE!</v>
      </c>
      <c r="Q45" s="235" t="e">
        <f aca="false">NORMSDIST(M45)</f>
        <v>#VALUE!</v>
      </c>
      <c r="R45" s="235" t="e">
        <f aca="false">(F45*(EXP(-G45*I45))*N45)-(E45*(EXP(-G45*I45))*P45)</f>
        <v>#VALUE!</v>
      </c>
      <c r="S45" s="235" t="e">
        <f aca="false">(-F45*(EXP(-G45*I45))*O45)+(E45*(EXP(-G45*I45)*Q45))</f>
        <v>#VALUE!</v>
      </c>
      <c r="T45" s="235" t="n">
        <f aca="false">IF(C45&gt;=$F$2,IF(C45&lt;=$F$3,$F$5,0),0)</f>
        <v>0</v>
      </c>
      <c r="U45" s="235" t="e">
        <f aca="false">R45*T45*X45</f>
        <v>#VALUE!</v>
      </c>
      <c r="V45" s="235" t="e">
        <f aca="false">S45*T45*X45</f>
        <v>#VALUE!</v>
      </c>
      <c r="W45" s="235" t="n">
        <f aca="false">T45*X45</f>
        <v>0</v>
      </c>
      <c r="X45" s="235" t="n">
        <f aca="false">IF(C45&gt;=$F$2,IF(C45&lt;=$F$3,D45,0),0)</f>
        <v>0</v>
      </c>
      <c r="Y45" s="235" t="e">
        <f aca="false">N45</f>
        <v>#VALUE!</v>
      </c>
      <c r="Z45" s="235" t="e">
        <f aca="false">-O45</f>
        <v>#VALUE!</v>
      </c>
      <c r="AA45" s="235"/>
    </row>
    <row r="46" customFormat="false" ht="12.75" hidden="false" customHeight="false" outlineLevel="0" collapsed="false">
      <c r="A46" s="235" t="e">
        <f aca="false">A45+1</f>
        <v>#REF!</v>
      </c>
      <c r="B46" s="237" t="e">
        <f aca="false">B45+1</f>
        <v>#REF!</v>
      </c>
      <c r="C46" s="266" t="n">
        <v>37561</v>
      </c>
      <c r="D46" s="267" t="n">
        <f aca="false">C47-C46</f>
        <v>30</v>
      </c>
      <c r="E46" s="268" t="n">
        <f aca="false">$D$2</f>
        <v>2.5</v>
      </c>
      <c r="F46" s="269" t="n">
        <v>3.04687660072566</v>
      </c>
      <c r="G46" s="270" t="n">
        <f aca="false">'MIDS DATA'!C45</f>
        <v>0.064076782017462</v>
      </c>
      <c r="H46" s="271" t="n">
        <f aca="false">'MIDS DATA'!D47</f>
        <v>0.828189619979386</v>
      </c>
      <c r="I46" s="272" t="n">
        <f aca="false">(C46-$D$5)/365</f>
        <v>-22.9178082191781</v>
      </c>
      <c r="J46" s="270" t="n">
        <f aca="false">$D$4</f>
        <v>0.265</v>
      </c>
      <c r="K46" s="235" t="e">
        <f aca="false">((LN(F46/E46)+((J46^2)/2)*I46))/(J46*SQRT(I46))</f>
        <v>#VALUE!</v>
      </c>
      <c r="L46" s="235" t="e">
        <f aca="false">K46-(J46*SQRT(I46))</f>
        <v>#VALUE!</v>
      </c>
      <c r="M46" s="235" t="e">
        <f aca="false">(J46*(SQRT(I46)))-K46</f>
        <v>#VALUE!</v>
      </c>
      <c r="N46" s="235" t="e">
        <f aca="false">NORMSDIST(K46)</f>
        <v>#VALUE!</v>
      </c>
      <c r="O46" s="235" t="e">
        <f aca="false">NORMSDIST(-K46)</f>
        <v>#VALUE!</v>
      </c>
      <c r="P46" s="235" t="e">
        <f aca="false">NORMSDIST(L46)</f>
        <v>#VALUE!</v>
      </c>
      <c r="Q46" s="235" t="e">
        <f aca="false">NORMSDIST(M46)</f>
        <v>#VALUE!</v>
      </c>
      <c r="R46" s="235" t="e">
        <f aca="false">(F46*(EXP(-G46*I46))*N46)-(E46*(EXP(-G46*I46))*P46)</f>
        <v>#VALUE!</v>
      </c>
      <c r="S46" s="235" t="e">
        <f aca="false">(-F46*(EXP(-G46*I46))*O46)+(E46*(EXP(-G46*I46)*Q46))</f>
        <v>#VALUE!</v>
      </c>
      <c r="T46" s="235" t="n">
        <f aca="false">IF(C46&gt;=$F$2,IF(C46&lt;=$F$3,$F$5,0),0)</f>
        <v>0</v>
      </c>
      <c r="U46" s="235" t="e">
        <f aca="false">R46*T46*X46</f>
        <v>#VALUE!</v>
      </c>
      <c r="V46" s="235" t="e">
        <f aca="false">S46*T46*X46</f>
        <v>#VALUE!</v>
      </c>
      <c r="W46" s="235" t="n">
        <f aca="false">T46*X46</f>
        <v>0</v>
      </c>
      <c r="X46" s="235" t="n">
        <f aca="false">IF(C46&gt;=$F$2,IF(C46&lt;=$F$3,D46,0),0)</f>
        <v>0</v>
      </c>
      <c r="Y46" s="235" t="e">
        <f aca="false">N46</f>
        <v>#VALUE!</v>
      </c>
      <c r="Z46" s="235" t="e">
        <f aca="false">-O46</f>
        <v>#VALUE!</v>
      </c>
      <c r="AA46" s="235"/>
    </row>
    <row r="47" customFormat="false" ht="12.75" hidden="false" customHeight="false" outlineLevel="0" collapsed="false">
      <c r="A47" s="235" t="e">
        <f aca="false">A46+1</f>
        <v>#REF!</v>
      </c>
      <c r="B47" s="237" t="e">
        <f aca="false">B46+1</f>
        <v>#REF!</v>
      </c>
      <c r="C47" s="266" t="n">
        <v>37591</v>
      </c>
      <c r="D47" s="267" t="n">
        <f aca="false">C48-C47</f>
        <v>31</v>
      </c>
      <c r="E47" s="268" t="n">
        <f aca="false">$D$2</f>
        <v>2.5</v>
      </c>
      <c r="F47" s="269" t="n">
        <v>3.21276538439611</v>
      </c>
      <c r="G47" s="270" t="n">
        <f aca="false">'MIDS DATA'!C46</f>
        <v>0.064214747771106</v>
      </c>
      <c r="H47" s="271" t="n">
        <f aca="false">'MIDS DATA'!D48</f>
        <v>0.823520892240599</v>
      </c>
      <c r="I47" s="272" t="n">
        <f aca="false">(C47-$D$5)/365</f>
        <v>-22.8356164383562</v>
      </c>
      <c r="J47" s="270" t="n">
        <f aca="false">$D$4</f>
        <v>0.265</v>
      </c>
      <c r="K47" s="235" t="e">
        <f aca="false">((LN(F47/E47)+((J47^2)/2)*I47))/(J47*SQRT(I47))</f>
        <v>#VALUE!</v>
      </c>
      <c r="L47" s="235" t="e">
        <f aca="false">K47-(J47*SQRT(I47))</f>
        <v>#VALUE!</v>
      </c>
      <c r="M47" s="235" t="e">
        <f aca="false">(J47*(SQRT(I47)))-K47</f>
        <v>#VALUE!</v>
      </c>
      <c r="N47" s="235" t="e">
        <f aca="false">NORMSDIST(K47)</f>
        <v>#VALUE!</v>
      </c>
      <c r="O47" s="235" t="e">
        <f aca="false">NORMSDIST(-K47)</f>
        <v>#VALUE!</v>
      </c>
      <c r="P47" s="235" t="e">
        <f aca="false">NORMSDIST(L47)</f>
        <v>#VALUE!</v>
      </c>
      <c r="Q47" s="235" t="e">
        <f aca="false">NORMSDIST(M47)</f>
        <v>#VALUE!</v>
      </c>
      <c r="R47" s="235" t="e">
        <f aca="false">(F47*(EXP(-G47*I47))*N47)-(E47*(EXP(-G47*I47))*P47)</f>
        <v>#VALUE!</v>
      </c>
      <c r="S47" s="235" t="e">
        <f aca="false">(-F47*(EXP(-G47*I47))*O47)+(E47*(EXP(-G47*I47)*Q47))</f>
        <v>#VALUE!</v>
      </c>
      <c r="T47" s="235" t="n">
        <f aca="false">IF(C47&gt;=$F$2,IF(C47&lt;=$F$3,$F$5,0),0)</f>
        <v>0</v>
      </c>
      <c r="U47" s="235" t="e">
        <f aca="false">R47*T47*X47</f>
        <v>#VALUE!</v>
      </c>
      <c r="V47" s="235" t="e">
        <f aca="false">S47*T47*X47</f>
        <v>#VALUE!</v>
      </c>
      <c r="W47" s="235" t="n">
        <f aca="false">T47*X47</f>
        <v>0</v>
      </c>
      <c r="X47" s="235" t="n">
        <f aca="false">IF(C47&gt;=$F$2,IF(C47&lt;=$F$3,D47,0),0)</f>
        <v>0</v>
      </c>
      <c r="Y47" s="235" t="e">
        <f aca="false">N47</f>
        <v>#VALUE!</v>
      </c>
      <c r="Z47" s="235" t="e">
        <f aca="false">-O47</f>
        <v>#VALUE!</v>
      </c>
      <c r="AA47" s="235"/>
    </row>
    <row r="48" customFormat="false" ht="12.75" hidden="false" customHeight="false" outlineLevel="0" collapsed="false">
      <c r="A48" s="235" t="e">
        <f aca="false">A47+1</f>
        <v>#REF!</v>
      </c>
      <c r="B48" s="237" t="e">
        <f aca="false">B47+1</f>
        <v>#REF!</v>
      </c>
      <c r="C48" s="266" t="n">
        <v>37622</v>
      </c>
      <c r="D48" s="267" t="n">
        <f aca="false">C49-C48</f>
        <v>31</v>
      </c>
      <c r="E48" s="268" t="n">
        <f aca="false">$D$2</f>
        <v>2.5</v>
      </c>
      <c r="F48" s="269" t="n">
        <v>3.25240309325013</v>
      </c>
      <c r="G48" s="270" t="n">
        <f aca="false">'MIDS DATA'!C47</f>
        <v>0.064357312389835</v>
      </c>
      <c r="H48" s="271" t="n">
        <f aca="false">'MIDS DATA'!D49</f>
        <v>0.819361012612291</v>
      </c>
      <c r="I48" s="272" t="n">
        <f aca="false">(C48-$D$5)/365</f>
        <v>-22.7506849315069</v>
      </c>
      <c r="J48" s="270" t="n">
        <f aca="false">$D$4</f>
        <v>0.265</v>
      </c>
      <c r="K48" s="235" t="e">
        <f aca="false">((LN(F48/E48)+((J48^2)/2)*I48))/(J48*SQRT(I48))</f>
        <v>#VALUE!</v>
      </c>
      <c r="L48" s="235" t="e">
        <f aca="false">K48-(J48*SQRT(I48))</f>
        <v>#VALUE!</v>
      </c>
      <c r="M48" s="235" t="e">
        <f aca="false">(J48*(SQRT(I48)))-K48</f>
        <v>#VALUE!</v>
      </c>
      <c r="N48" s="235" t="e">
        <f aca="false">NORMSDIST(K48)</f>
        <v>#VALUE!</v>
      </c>
      <c r="O48" s="235" t="e">
        <f aca="false">NORMSDIST(-K48)</f>
        <v>#VALUE!</v>
      </c>
      <c r="P48" s="235" t="e">
        <f aca="false">NORMSDIST(L48)</f>
        <v>#VALUE!</v>
      </c>
      <c r="Q48" s="235" t="e">
        <f aca="false">NORMSDIST(M48)</f>
        <v>#VALUE!</v>
      </c>
      <c r="R48" s="235" t="e">
        <f aca="false">(F48*(EXP(-G48*I48))*N48)-(E48*(EXP(-G48*I48))*P48)</f>
        <v>#VALUE!</v>
      </c>
      <c r="S48" s="235" t="e">
        <f aca="false">(-F48*(EXP(-G48*I48))*O48)+(E48*(EXP(-G48*I48)*Q48))</f>
        <v>#VALUE!</v>
      </c>
      <c r="T48" s="235" t="n">
        <f aca="false">IF(C48&gt;=$F$2,IF(C48&lt;=$F$3,$F$5,0),0)</f>
        <v>0</v>
      </c>
      <c r="U48" s="235" t="e">
        <f aca="false">R48*T48*X48</f>
        <v>#VALUE!</v>
      </c>
      <c r="V48" s="235" t="e">
        <f aca="false">S48*T48*X48</f>
        <v>#VALUE!</v>
      </c>
      <c r="W48" s="235" t="n">
        <f aca="false">T48*X48</f>
        <v>0</v>
      </c>
      <c r="X48" s="235" t="n">
        <f aca="false">IF(C48&gt;=$F$2,IF(C48&lt;=$F$3,D48,0),0)</f>
        <v>0</v>
      </c>
      <c r="Y48" s="235" t="e">
        <f aca="false">N48</f>
        <v>#VALUE!</v>
      </c>
      <c r="Z48" s="235" t="e">
        <f aca="false">-O48</f>
        <v>#VALUE!</v>
      </c>
      <c r="AA48" s="235"/>
    </row>
    <row r="49" customFormat="false" ht="12.75" hidden="false" customHeight="false" outlineLevel="0" collapsed="false">
      <c r="A49" s="235" t="e">
        <f aca="false">A48+1</f>
        <v>#REF!</v>
      </c>
      <c r="B49" s="237" t="e">
        <f aca="false">B48+1</f>
        <v>#REF!</v>
      </c>
      <c r="C49" s="266" t="n">
        <v>37653</v>
      </c>
      <c r="D49" s="267" t="n">
        <f aca="false">C50-C49</f>
        <v>28</v>
      </c>
      <c r="E49" s="268" t="n">
        <f aca="false">$D$2</f>
        <v>2.5</v>
      </c>
      <c r="F49" s="269" t="n">
        <v>3.13905090374678</v>
      </c>
      <c r="G49" s="270" t="n">
        <f aca="false">'MIDS DATA'!C48</f>
        <v>0.064450735341223</v>
      </c>
      <c r="H49" s="271" t="n">
        <f aca="false">'MIDS DATA'!D50</f>
        <v>0.814770595688516</v>
      </c>
      <c r="I49" s="272" t="n">
        <f aca="false">(C49-$D$5)/365</f>
        <v>-22.6657534246575</v>
      </c>
      <c r="J49" s="270" t="n">
        <f aca="false">$D$4</f>
        <v>0.265</v>
      </c>
      <c r="K49" s="235" t="e">
        <f aca="false">((LN(F49/E49)+((J49^2)/2)*I49))/(J49*SQRT(I49))</f>
        <v>#VALUE!</v>
      </c>
      <c r="L49" s="235" t="e">
        <f aca="false">K49-(J49*SQRT(I49))</f>
        <v>#VALUE!</v>
      </c>
      <c r="M49" s="235" t="e">
        <f aca="false">(J49*(SQRT(I49)))-K49</f>
        <v>#VALUE!</v>
      </c>
      <c r="N49" s="235" t="e">
        <f aca="false">NORMSDIST(K49)</f>
        <v>#VALUE!</v>
      </c>
      <c r="O49" s="235" t="e">
        <f aca="false">NORMSDIST(-K49)</f>
        <v>#VALUE!</v>
      </c>
      <c r="P49" s="235" t="e">
        <f aca="false">NORMSDIST(L49)</f>
        <v>#VALUE!</v>
      </c>
      <c r="Q49" s="235" t="e">
        <f aca="false">NORMSDIST(M49)</f>
        <v>#VALUE!</v>
      </c>
      <c r="R49" s="235" t="e">
        <f aca="false">(F49*(EXP(-G49*I49))*N49)-(E49*(EXP(-G49*I49))*P49)</f>
        <v>#VALUE!</v>
      </c>
      <c r="S49" s="235" t="e">
        <f aca="false">(-F49*(EXP(-G49*I49))*O49)+(E49*(EXP(-G49*I49)*Q49))</f>
        <v>#VALUE!</v>
      </c>
      <c r="T49" s="235" t="n">
        <f aca="false">IF(C49&gt;=$F$2,IF(C49&lt;=$F$3,$F$5,0),0)</f>
        <v>0</v>
      </c>
      <c r="U49" s="235" t="e">
        <f aca="false">R49*T49*X49</f>
        <v>#VALUE!</v>
      </c>
      <c r="V49" s="235" t="e">
        <f aca="false">S49*T49*X49</f>
        <v>#VALUE!</v>
      </c>
      <c r="W49" s="235" t="n">
        <f aca="false">T49*X49</f>
        <v>0</v>
      </c>
      <c r="X49" s="235" t="n">
        <f aca="false">IF(C49&gt;=$F$2,IF(C49&lt;=$F$3,D49,0),0)</f>
        <v>0</v>
      </c>
      <c r="Y49" s="235" t="e">
        <f aca="false">N49</f>
        <v>#VALUE!</v>
      </c>
      <c r="Z49" s="235" t="e">
        <f aca="false">-O49</f>
        <v>#VALUE!</v>
      </c>
      <c r="AA49" s="235"/>
    </row>
    <row r="50" customFormat="false" ht="12.75" hidden="false" customHeight="false" outlineLevel="0" collapsed="false">
      <c r="A50" s="235" t="e">
        <f aca="false">A49+1</f>
        <v>#REF!</v>
      </c>
      <c r="B50" s="237" t="e">
        <f aca="false">B49+1</f>
        <v>#REF!</v>
      </c>
      <c r="C50" s="266" t="n">
        <v>37681</v>
      </c>
      <c r="D50" s="267" t="n">
        <f aca="false">C51-C50</f>
        <v>31</v>
      </c>
      <c r="E50" s="268" t="n">
        <f aca="false">$D$2</f>
        <v>2.5</v>
      </c>
      <c r="F50" s="269" t="n">
        <v>2.99528701610804</v>
      </c>
      <c r="G50" s="270" t="n">
        <f aca="false">'MIDS DATA'!C49</f>
        <v>0.064516959443386</v>
      </c>
      <c r="H50" s="271" t="n">
        <f aca="false">'MIDS DATA'!D51</f>
        <v>0.810343448745607</v>
      </c>
      <c r="I50" s="272" t="n">
        <f aca="false">(C50-$D$5)/365</f>
        <v>-22.5890410958904</v>
      </c>
      <c r="J50" s="270" t="n">
        <f aca="false">$D$4</f>
        <v>0.265</v>
      </c>
      <c r="K50" s="235" t="e">
        <f aca="false">((LN(F50/E50)+((J50^2)/2)*I50))/(J50*SQRT(I50))</f>
        <v>#VALUE!</v>
      </c>
      <c r="L50" s="235" t="e">
        <f aca="false">K50-(J50*SQRT(I50))</f>
        <v>#VALUE!</v>
      </c>
      <c r="M50" s="235" t="e">
        <f aca="false">(J50*(SQRT(I50)))-K50</f>
        <v>#VALUE!</v>
      </c>
      <c r="N50" s="235" t="e">
        <f aca="false">NORMSDIST(K50)</f>
        <v>#VALUE!</v>
      </c>
      <c r="O50" s="235" t="e">
        <f aca="false">NORMSDIST(-K50)</f>
        <v>#VALUE!</v>
      </c>
      <c r="P50" s="235" t="e">
        <f aca="false">NORMSDIST(L50)</f>
        <v>#VALUE!</v>
      </c>
      <c r="Q50" s="235" t="e">
        <f aca="false">NORMSDIST(M50)</f>
        <v>#VALUE!</v>
      </c>
      <c r="R50" s="235" t="e">
        <f aca="false">(F50*(EXP(-G50*I50))*N50)-(E50*(EXP(-G50*I50))*P50)</f>
        <v>#VALUE!</v>
      </c>
      <c r="S50" s="235" t="e">
        <f aca="false">(-F50*(EXP(-G50*I50))*O50)+(E50*(EXP(-G50*I50)*Q50))</f>
        <v>#VALUE!</v>
      </c>
      <c r="T50" s="235" t="n">
        <f aca="false">IF(C50&gt;=$F$2,IF(C50&lt;=$F$3,$F$5,0),0)</f>
        <v>0</v>
      </c>
      <c r="U50" s="235" t="e">
        <f aca="false">R50*T50*X50</f>
        <v>#VALUE!</v>
      </c>
      <c r="V50" s="235" t="e">
        <f aca="false">S50*T50*X50</f>
        <v>#VALUE!</v>
      </c>
      <c r="W50" s="235" t="n">
        <f aca="false">T50*X50</f>
        <v>0</v>
      </c>
      <c r="X50" s="235" t="n">
        <f aca="false">IF(C50&gt;=$F$2,IF(C50&lt;=$F$3,D50,0),0)</f>
        <v>0</v>
      </c>
      <c r="Y50" s="235" t="e">
        <f aca="false">N50</f>
        <v>#VALUE!</v>
      </c>
      <c r="Z50" s="235" t="e">
        <f aca="false">-O50</f>
        <v>#VALUE!</v>
      </c>
      <c r="AA50" s="235"/>
    </row>
    <row r="51" customFormat="false" ht="12.75" hidden="false" customHeight="false" outlineLevel="0" collapsed="false">
      <c r="A51" s="235" t="e">
        <f aca="false">A50+1</f>
        <v>#REF!</v>
      </c>
      <c r="B51" s="237" t="e">
        <f aca="false">B50+1</f>
        <v>#REF!</v>
      </c>
      <c r="C51" s="266" t="n">
        <v>37712</v>
      </c>
      <c r="D51" s="267" t="n">
        <f aca="false">C52-C51</f>
        <v>30</v>
      </c>
      <c r="E51" s="268" t="n">
        <f aca="false">$D$2</f>
        <v>2.5</v>
      </c>
      <c r="F51" s="269" t="n">
        <v>2.76220710475804</v>
      </c>
      <c r="G51" s="270" t="n">
        <f aca="false">'MIDS DATA'!C50</f>
        <v>0.064590278986762</v>
      </c>
      <c r="H51" s="271" t="n">
        <f aca="false">'MIDS DATA'!D52</f>
        <v>0.805784448959714</v>
      </c>
      <c r="I51" s="272" t="n">
        <f aca="false">(C51-$D$5)/365</f>
        <v>-22.5041095890411</v>
      </c>
      <c r="J51" s="270" t="n">
        <f aca="false">$D$4</f>
        <v>0.265</v>
      </c>
      <c r="K51" s="235" t="e">
        <f aca="false">((LN(F51/E51)+((J51^2)/2)*I51))/(J51*SQRT(I51))</f>
        <v>#VALUE!</v>
      </c>
      <c r="L51" s="235" t="e">
        <f aca="false">K51-(J51*SQRT(I51))</f>
        <v>#VALUE!</v>
      </c>
      <c r="M51" s="235" t="e">
        <f aca="false">(J51*(SQRT(I51)))-K51</f>
        <v>#VALUE!</v>
      </c>
      <c r="N51" s="235" t="e">
        <f aca="false">NORMSDIST(K51)</f>
        <v>#VALUE!</v>
      </c>
      <c r="O51" s="235" t="e">
        <f aca="false">NORMSDIST(-K51)</f>
        <v>#VALUE!</v>
      </c>
      <c r="P51" s="235" t="e">
        <f aca="false">NORMSDIST(L51)</f>
        <v>#VALUE!</v>
      </c>
      <c r="Q51" s="235" t="e">
        <f aca="false">NORMSDIST(M51)</f>
        <v>#VALUE!</v>
      </c>
      <c r="R51" s="235" t="e">
        <f aca="false">(F51*(EXP(-G51*I51))*N51)-(E51*(EXP(-G51*I51))*P51)</f>
        <v>#VALUE!</v>
      </c>
      <c r="S51" s="235" t="e">
        <f aca="false">(-F51*(EXP(-G51*I51))*O51)+(E51*(EXP(-G51*I51)*Q51))</f>
        <v>#VALUE!</v>
      </c>
      <c r="T51" s="235" t="n">
        <f aca="false">IF(C51&gt;=$F$2,IF(C51&lt;=$F$3,$F$5,0),0)</f>
        <v>0</v>
      </c>
      <c r="U51" s="235" t="e">
        <f aca="false">R51*T51*X51</f>
        <v>#VALUE!</v>
      </c>
      <c r="V51" s="235" t="e">
        <f aca="false">S51*T51*X51</f>
        <v>#VALUE!</v>
      </c>
      <c r="W51" s="235" t="n">
        <f aca="false">T51*X51</f>
        <v>0</v>
      </c>
      <c r="X51" s="235" t="n">
        <f aca="false">IF(C51&gt;=$F$2,IF(C51&lt;=$F$3,D51,0),0)</f>
        <v>0</v>
      </c>
      <c r="Y51" s="235" t="e">
        <f aca="false">N51</f>
        <v>#VALUE!</v>
      </c>
      <c r="Z51" s="235" t="e">
        <f aca="false">-O51</f>
        <v>#VALUE!</v>
      </c>
      <c r="AA51" s="235"/>
    </row>
    <row r="52" customFormat="false" ht="12.75" hidden="false" customHeight="false" outlineLevel="0" collapsed="false">
      <c r="A52" s="235" t="e">
        <f aca="false">A51+1</f>
        <v>#REF!</v>
      </c>
      <c r="B52" s="237" t="e">
        <f aca="false">B51+1</f>
        <v>#REF!</v>
      </c>
      <c r="C52" s="266" t="n">
        <v>37742</v>
      </c>
      <c r="D52" s="267" t="n">
        <f aca="false">C53-C52</f>
        <v>31</v>
      </c>
      <c r="E52" s="268" t="n">
        <f aca="false">$D$2</f>
        <v>2.5</v>
      </c>
      <c r="F52" s="269" t="n">
        <v>2.73256593693613</v>
      </c>
      <c r="G52" s="270" t="n">
        <f aca="false">'MIDS DATA'!C51</f>
        <v>0.064661233385274</v>
      </c>
      <c r="H52" s="271" t="n">
        <f aca="false">'MIDS DATA'!D53</f>
        <v>0.801387744142967</v>
      </c>
      <c r="I52" s="272" t="n">
        <f aca="false">(C52-$D$5)/365</f>
        <v>-22.4219178082192</v>
      </c>
      <c r="J52" s="270" t="n">
        <f aca="false">$D$4</f>
        <v>0.265</v>
      </c>
      <c r="K52" s="235" t="e">
        <f aca="false">((LN(F52/E52)+((J52^2)/2)*I52))/(J52*SQRT(I52))</f>
        <v>#VALUE!</v>
      </c>
      <c r="L52" s="235" t="e">
        <f aca="false">K52-(J52*SQRT(I52))</f>
        <v>#VALUE!</v>
      </c>
      <c r="M52" s="235" t="e">
        <f aca="false">(J52*(SQRT(I52)))-K52</f>
        <v>#VALUE!</v>
      </c>
      <c r="N52" s="235" t="e">
        <f aca="false">NORMSDIST(K52)</f>
        <v>#VALUE!</v>
      </c>
      <c r="O52" s="235" t="e">
        <f aca="false">NORMSDIST(-K52)</f>
        <v>#VALUE!</v>
      </c>
      <c r="P52" s="235" t="e">
        <f aca="false">NORMSDIST(L52)</f>
        <v>#VALUE!</v>
      </c>
      <c r="Q52" s="235" t="e">
        <f aca="false">NORMSDIST(M52)</f>
        <v>#VALUE!</v>
      </c>
      <c r="R52" s="235" t="e">
        <f aca="false">(F52*(EXP(-G52*I52))*N52)-(E52*(EXP(-G52*I52))*P52)</f>
        <v>#VALUE!</v>
      </c>
      <c r="S52" s="235" t="e">
        <f aca="false">(-F52*(EXP(-G52*I52))*O52)+(E52*(EXP(-G52*I52)*Q52))</f>
        <v>#VALUE!</v>
      </c>
      <c r="T52" s="235" t="n">
        <f aca="false">IF(C52&gt;=$F$2,IF(C52&lt;=$F$3,$F$5,0),0)</f>
        <v>0</v>
      </c>
      <c r="U52" s="235" t="e">
        <f aca="false">R52*T52*X52</f>
        <v>#VALUE!</v>
      </c>
      <c r="V52" s="235" t="e">
        <f aca="false">S52*T52*X52</f>
        <v>#VALUE!</v>
      </c>
      <c r="W52" s="235" t="n">
        <f aca="false">T52*X52</f>
        <v>0</v>
      </c>
      <c r="X52" s="235" t="n">
        <f aca="false">IF(C52&gt;=$F$2,IF(C52&lt;=$F$3,D52,0),0)</f>
        <v>0</v>
      </c>
      <c r="Y52" s="235" t="e">
        <f aca="false">N52</f>
        <v>#VALUE!</v>
      </c>
      <c r="Z52" s="235" t="e">
        <f aca="false">-O52</f>
        <v>#VALUE!</v>
      </c>
      <c r="AA52" s="235"/>
    </row>
    <row r="53" customFormat="false" ht="12.75" hidden="false" customHeight="false" outlineLevel="0" collapsed="false">
      <c r="A53" s="235" t="e">
        <f aca="false">A52+1</f>
        <v>#REF!</v>
      </c>
      <c r="B53" s="237" t="e">
        <f aca="false">B52+1</f>
        <v>#REF!</v>
      </c>
      <c r="C53" s="266" t="n">
        <v>37773</v>
      </c>
      <c r="D53" s="267" t="n">
        <f aca="false">C54-C53</f>
        <v>30</v>
      </c>
      <c r="E53" s="268" t="n">
        <f aca="false">$D$2</f>
        <v>2.5</v>
      </c>
      <c r="F53" s="269" t="n">
        <v>2.74080321997599</v>
      </c>
      <c r="G53" s="270" t="n">
        <f aca="false">'MIDS DATA'!C52</f>
        <v>0.064734552932157</v>
      </c>
      <c r="H53" s="271" t="n">
        <f aca="false">'MIDS DATA'!D54</f>
        <v>0.796860239605198</v>
      </c>
      <c r="I53" s="272" t="n">
        <f aca="false">(C53-$D$5)/365</f>
        <v>-22.3369863013699</v>
      </c>
      <c r="J53" s="270" t="n">
        <f aca="false">$D$4</f>
        <v>0.265</v>
      </c>
      <c r="K53" s="235" t="e">
        <f aca="false">((LN(F53/E53)+((J53^2)/2)*I53))/(J53*SQRT(I53))</f>
        <v>#VALUE!</v>
      </c>
      <c r="L53" s="235" t="e">
        <f aca="false">K53-(J53*SQRT(I53))</f>
        <v>#VALUE!</v>
      </c>
      <c r="M53" s="235" t="e">
        <f aca="false">(J53*(SQRT(I53)))-K53</f>
        <v>#VALUE!</v>
      </c>
      <c r="N53" s="235" t="e">
        <f aca="false">NORMSDIST(K53)</f>
        <v>#VALUE!</v>
      </c>
      <c r="O53" s="235" t="e">
        <f aca="false">NORMSDIST(-K53)</f>
        <v>#VALUE!</v>
      </c>
      <c r="P53" s="235" t="e">
        <f aca="false">NORMSDIST(L53)</f>
        <v>#VALUE!</v>
      </c>
      <c r="Q53" s="235" t="e">
        <f aca="false">NORMSDIST(M53)</f>
        <v>#VALUE!</v>
      </c>
      <c r="R53" s="235" t="e">
        <f aca="false">(F53*(EXP(-G53*I53))*N53)-(E53*(EXP(-G53*I53))*P53)</f>
        <v>#VALUE!</v>
      </c>
      <c r="S53" s="235" t="e">
        <f aca="false">(-F53*(EXP(-G53*I53))*O53)+(E53*(EXP(-G53*I53)*Q53))</f>
        <v>#VALUE!</v>
      </c>
      <c r="T53" s="235" t="n">
        <f aca="false">IF(C53&gt;=$F$2,IF(C53&lt;=$F$3,$F$5,0),0)</f>
        <v>0</v>
      </c>
      <c r="U53" s="235" t="e">
        <f aca="false">R53*T53*X53</f>
        <v>#VALUE!</v>
      </c>
      <c r="V53" s="235" t="e">
        <f aca="false">S53*T53*X53</f>
        <v>#VALUE!</v>
      </c>
      <c r="W53" s="235" t="n">
        <f aca="false">T53*X53</f>
        <v>0</v>
      </c>
      <c r="X53" s="235" t="n">
        <f aca="false">IF(C53&gt;=$F$2,IF(C53&lt;=$F$3,D53,0),0)</f>
        <v>0</v>
      </c>
      <c r="Y53" s="235" t="e">
        <f aca="false">N53</f>
        <v>#VALUE!</v>
      </c>
      <c r="Z53" s="235" t="e">
        <f aca="false">-O53</f>
        <v>#VALUE!</v>
      </c>
      <c r="AA53" s="235"/>
    </row>
    <row r="54" customFormat="false" ht="12.75" hidden="false" customHeight="false" outlineLevel="0" collapsed="false">
      <c r="A54" s="235" t="e">
        <f aca="false">A53+1</f>
        <v>#REF!</v>
      </c>
      <c r="B54" s="237" t="e">
        <f aca="false">B53+1</f>
        <v>#REF!</v>
      </c>
      <c r="C54" s="266" t="n">
        <v>37803</v>
      </c>
      <c r="D54" s="267" t="n">
        <f aca="false">C55-C54</f>
        <v>31</v>
      </c>
      <c r="E54" s="268" t="n">
        <f aca="false">$D$2</f>
        <v>2.5</v>
      </c>
      <c r="F54" s="269" t="n">
        <v>2.74775024574891</v>
      </c>
      <c r="G54" s="270" t="n">
        <f aca="false">'MIDS DATA'!C53</f>
        <v>0.064805507334062</v>
      </c>
      <c r="H54" s="271" t="n">
        <f aca="false">'MIDS DATA'!D55</f>
        <v>0.792348769079184</v>
      </c>
      <c r="I54" s="272" t="n">
        <f aca="false">(C54-$D$5)/365</f>
        <v>-22.2547945205479</v>
      </c>
      <c r="J54" s="270" t="n">
        <f aca="false">$D$4</f>
        <v>0.265</v>
      </c>
      <c r="K54" s="235" t="e">
        <f aca="false">((LN(F54/E54)+((J54^2)/2)*I54))/(J54*SQRT(I54))</f>
        <v>#VALUE!</v>
      </c>
      <c r="L54" s="235" t="e">
        <f aca="false">K54-(J54*SQRT(I54))</f>
        <v>#VALUE!</v>
      </c>
      <c r="M54" s="235" t="e">
        <f aca="false">(J54*(SQRT(I54)))-K54</f>
        <v>#VALUE!</v>
      </c>
      <c r="N54" s="235" t="e">
        <f aca="false">NORMSDIST(K54)</f>
        <v>#VALUE!</v>
      </c>
      <c r="O54" s="235" t="e">
        <f aca="false">NORMSDIST(-K54)</f>
        <v>#VALUE!</v>
      </c>
      <c r="P54" s="235" t="e">
        <f aca="false">NORMSDIST(L54)</f>
        <v>#VALUE!</v>
      </c>
      <c r="Q54" s="235" t="e">
        <f aca="false">NORMSDIST(M54)</f>
        <v>#VALUE!</v>
      </c>
      <c r="R54" s="235" t="e">
        <f aca="false">(F54*(EXP(-G54*I54))*N54)-(E54*(EXP(-G54*I54))*P54)</f>
        <v>#VALUE!</v>
      </c>
      <c r="S54" s="235" t="e">
        <f aca="false">(-F54*(EXP(-G54*I54))*O54)+(E54*(EXP(-G54*I54)*Q54))</f>
        <v>#VALUE!</v>
      </c>
      <c r="T54" s="235" t="n">
        <f aca="false">IF(C54&gt;=$F$2,IF(C54&lt;=$F$3,$F$5,0),0)</f>
        <v>0</v>
      </c>
      <c r="U54" s="235" t="e">
        <f aca="false">R54*T54*X54</f>
        <v>#VALUE!</v>
      </c>
      <c r="V54" s="235" t="e">
        <f aca="false">S54*T54*X54</f>
        <v>#VALUE!</v>
      </c>
      <c r="W54" s="235" t="n">
        <f aca="false">T54*X54</f>
        <v>0</v>
      </c>
      <c r="X54" s="235" t="n">
        <f aca="false">IF(C54&gt;=$F$2,IF(C54&lt;=$F$3,D54,0),0)</f>
        <v>0</v>
      </c>
      <c r="Y54" s="235" t="e">
        <f aca="false">N54</f>
        <v>#VALUE!</v>
      </c>
      <c r="Z54" s="235" t="e">
        <f aca="false">-O54</f>
        <v>#VALUE!</v>
      </c>
      <c r="AA54" s="235"/>
    </row>
    <row r="55" customFormat="false" ht="12.75" hidden="false" customHeight="false" outlineLevel="0" collapsed="false">
      <c r="A55" s="235" t="e">
        <f aca="false">A54+1</f>
        <v>#REF!</v>
      </c>
      <c r="B55" s="237" t="e">
        <f aca="false">B54+1</f>
        <v>#REF!</v>
      </c>
      <c r="C55" s="266" t="n">
        <v>37834</v>
      </c>
      <c r="D55" s="267" t="n">
        <f aca="false">C56-C55</f>
        <v>31</v>
      </c>
      <c r="E55" s="268" t="n">
        <f aca="false">$D$2</f>
        <v>2.5</v>
      </c>
      <c r="F55" s="269" t="n">
        <v>2.75739976044864</v>
      </c>
      <c r="G55" s="270" t="n">
        <f aca="false">'MIDS DATA'!C54</f>
        <v>0.064878826884451</v>
      </c>
      <c r="H55" s="271" t="n">
        <f aca="false">'MIDS DATA'!D56</f>
        <v>0.787998113435648</v>
      </c>
      <c r="I55" s="272" t="n">
        <f aca="false">(C55-$D$5)/365</f>
        <v>-22.1698630136986</v>
      </c>
      <c r="J55" s="270" t="n">
        <f aca="false">$D$4</f>
        <v>0.265</v>
      </c>
      <c r="K55" s="235" t="e">
        <f aca="false">((LN(F55/E55)+((J55^2)/2)*I55))/(J55*SQRT(I55))</f>
        <v>#VALUE!</v>
      </c>
      <c r="L55" s="235" t="e">
        <f aca="false">K55-(J55*SQRT(I55))</f>
        <v>#VALUE!</v>
      </c>
      <c r="M55" s="235" t="e">
        <f aca="false">(J55*(SQRT(I55)))-K55</f>
        <v>#VALUE!</v>
      </c>
      <c r="N55" s="235" t="e">
        <f aca="false">NORMSDIST(K55)</f>
        <v>#VALUE!</v>
      </c>
      <c r="O55" s="235" t="e">
        <f aca="false">NORMSDIST(-K55)</f>
        <v>#VALUE!</v>
      </c>
      <c r="P55" s="235" t="e">
        <f aca="false">NORMSDIST(L55)</f>
        <v>#VALUE!</v>
      </c>
      <c r="Q55" s="235" t="e">
        <f aca="false">NORMSDIST(M55)</f>
        <v>#VALUE!</v>
      </c>
      <c r="R55" s="235" t="e">
        <f aca="false">(F55*(EXP(-G55*I55))*N55)-(E55*(EXP(-G55*I55))*P55)</f>
        <v>#VALUE!</v>
      </c>
      <c r="S55" s="235" t="e">
        <f aca="false">(-F55*(EXP(-G55*I55))*O55)+(E55*(EXP(-G55*I55)*Q55))</f>
        <v>#VALUE!</v>
      </c>
      <c r="T55" s="235" t="n">
        <f aca="false">IF(C55&gt;=$F$2,IF(C55&lt;=$F$3,$F$5,0),0)</f>
        <v>0</v>
      </c>
      <c r="U55" s="235" t="e">
        <f aca="false">R55*T55*X55</f>
        <v>#VALUE!</v>
      </c>
      <c r="V55" s="235" t="e">
        <f aca="false">S55*T55*X55</f>
        <v>#VALUE!</v>
      </c>
      <c r="W55" s="235" t="n">
        <f aca="false">T55*X55</f>
        <v>0</v>
      </c>
      <c r="X55" s="235" t="n">
        <f aca="false">IF(C55&gt;=$F$2,IF(C55&lt;=$F$3,D55,0),0)</f>
        <v>0</v>
      </c>
      <c r="Y55" s="235" t="e">
        <f aca="false">N55</f>
        <v>#VALUE!</v>
      </c>
      <c r="Z55" s="235" t="e">
        <f aca="false">-O55</f>
        <v>#VALUE!</v>
      </c>
      <c r="AA55" s="235"/>
    </row>
    <row r="56" customFormat="false" ht="12.75" hidden="false" customHeight="false" outlineLevel="0" collapsed="false">
      <c r="A56" s="235" t="e">
        <f aca="false">A55+1</f>
        <v>#REF!</v>
      </c>
      <c r="B56" s="237" t="e">
        <f aca="false">B55+1</f>
        <v>#REF!</v>
      </c>
      <c r="C56" s="266" t="n">
        <v>37865</v>
      </c>
      <c r="D56" s="267" t="n">
        <f aca="false">C57-C56</f>
        <v>30</v>
      </c>
      <c r="E56" s="268" t="n">
        <f aca="false">$D$2</f>
        <v>2.5</v>
      </c>
      <c r="F56" s="269" t="n">
        <v>2.76029112198864</v>
      </c>
      <c r="G56" s="270" t="n">
        <f aca="false">'MIDS DATA'!C55</f>
        <v>0.064952146436623</v>
      </c>
      <c r="H56" s="271" t="n">
        <f aca="false">'MIDS DATA'!D57</f>
        <v>0.783518245928128</v>
      </c>
      <c r="I56" s="272" t="n">
        <f aca="false">(C56-$D$5)/365</f>
        <v>-22.0849315068493</v>
      </c>
      <c r="J56" s="270" t="n">
        <f aca="false">$D$4</f>
        <v>0.265</v>
      </c>
      <c r="K56" s="235" t="e">
        <f aca="false">((LN(F56/E56)+((J56^2)/2)*I56))/(J56*SQRT(I56))</f>
        <v>#VALUE!</v>
      </c>
      <c r="L56" s="235" t="e">
        <f aca="false">K56-(J56*SQRT(I56))</f>
        <v>#VALUE!</v>
      </c>
      <c r="M56" s="235" t="e">
        <f aca="false">(J56*(SQRT(I56)))-K56</f>
        <v>#VALUE!</v>
      </c>
      <c r="N56" s="235" t="e">
        <f aca="false">NORMSDIST(K56)</f>
        <v>#VALUE!</v>
      </c>
      <c r="O56" s="235" t="e">
        <f aca="false">NORMSDIST(-K56)</f>
        <v>#VALUE!</v>
      </c>
      <c r="P56" s="235" t="e">
        <f aca="false">NORMSDIST(L56)</f>
        <v>#VALUE!</v>
      </c>
      <c r="Q56" s="235" t="e">
        <f aca="false">NORMSDIST(M56)</f>
        <v>#VALUE!</v>
      </c>
      <c r="R56" s="235" t="e">
        <f aca="false">(F56*(EXP(-G56*I56))*N56)-(E56*(EXP(-G56*I56))*P56)</f>
        <v>#VALUE!</v>
      </c>
      <c r="S56" s="235" t="e">
        <f aca="false">(-F56*(EXP(-G56*I56))*O56)+(E56*(EXP(-G56*I56)*Q56))</f>
        <v>#VALUE!</v>
      </c>
      <c r="T56" s="235" t="n">
        <f aca="false">IF(C56&gt;=$F$2,IF(C56&lt;=$F$3,$F$5,0),0)</f>
        <v>0</v>
      </c>
      <c r="U56" s="235" t="e">
        <f aca="false">R56*T56*X56</f>
        <v>#VALUE!</v>
      </c>
      <c r="V56" s="235" t="e">
        <f aca="false">S56*T56*X56</f>
        <v>#VALUE!</v>
      </c>
      <c r="W56" s="235" t="n">
        <f aca="false">T56*X56</f>
        <v>0</v>
      </c>
      <c r="X56" s="235" t="n">
        <f aca="false">IF(C56&gt;=$F$2,IF(C56&lt;=$F$3,D56,0),0)</f>
        <v>0</v>
      </c>
      <c r="Y56" s="235" t="e">
        <f aca="false">N56</f>
        <v>#VALUE!</v>
      </c>
      <c r="Z56" s="235" t="e">
        <f aca="false">-O56</f>
        <v>#VALUE!</v>
      </c>
      <c r="AA56" s="235"/>
    </row>
    <row r="57" customFormat="false" ht="12.75" hidden="false" customHeight="false" outlineLevel="0" collapsed="false">
      <c r="A57" s="235" t="e">
        <f aca="false">A56+1</f>
        <v>#REF!</v>
      </c>
      <c r="B57" s="237" t="e">
        <f aca="false">B56+1</f>
        <v>#REF!</v>
      </c>
      <c r="C57" s="266" t="n">
        <v>37895</v>
      </c>
      <c r="D57" s="267" t="n">
        <f aca="false">C58-C57</f>
        <v>31</v>
      </c>
      <c r="E57" s="268" t="n">
        <f aca="false">$D$2</f>
        <v>2.5</v>
      </c>
      <c r="F57" s="269" t="n">
        <v>2.80377377908506</v>
      </c>
      <c r="G57" s="270" t="n">
        <f aca="false">'MIDS DATA'!C56</f>
        <v>0.065023100843646</v>
      </c>
      <c r="H57" s="271" t="n">
        <f aca="false">'MIDS DATA'!D58</f>
        <v>0.779198205874866</v>
      </c>
      <c r="I57" s="272" t="n">
        <f aca="false">(C57-$D$5)/365</f>
        <v>-22.0027397260274</v>
      </c>
      <c r="J57" s="270" t="n">
        <f aca="false">$D$4</f>
        <v>0.265</v>
      </c>
      <c r="K57" s="235" t="e">
        <f aca="false">((LN(F57/E57)+((J57^2)/2)*I57))/(J57*SQRT(I57))</f>
        <v>#VALUE!</v>
      </c>
      <c r="L57" s="235" t="e">
        <f aca="false">K57-(J57*SQRT(I57))</f>
        <v>#VALUE!</v>
      </c>
      <c r="M57" s="235" t="e">
        <f aca="false">(J57*(SQRT(I57)))-K57</f>
        <v>#VALUE!</v>
      </c>
      <c r="N57" s="235" t="e">
        <f aca="false">NORMSDIST(K57)</f>
        <v>#VALUE!</v>
      </c>
      <c r="O57" s="235" t="e">
        <f aca="false">NORMSDIST(-K57)</f>
        <v>#VALUE!</v>
      </c>
      <c r="P57" s="235" t="e">
        <f aca="false">NORMSDIST(L57)</f>
        <v>#VALUE!</v>
      </c>
      <c r="Q57" s="235" t="e">
        <f aca="false">NORMSDIST(M57)</f>
        <v>#VALUE!</v>
      </c>
      <c r="R57" s="235" t="e">
        <f aca="false">(F57*(EXP(-G57*I57))*N57)-(E57*(EXP(-G57*I57))*P57)</f>
        <v>#VALUE!</v>
      </c>
      <c r="S57" s="235" t="e">
        <f aca="false">(-F57*(EXP(-G57*I57))*O57)+(E57*(EXP(-G57*I57)*Q57))</f>
        <v>#VALUE!</v>
      </c>
      <c r="T57" s="235" t="n">
        <f aca="false">IF(C57&gt;=$F$2,IF(C57&lt;=$F$3,$F$5,0),0)</f>
        <v>0</v>
      </c>
      <c r="U57" s="235" t="e">
        <f aca="false">R57*T57*X57</f>
        <v>#VALUE!</v>
      </c>
      <c r="V57" s="235" t="e">
        <f aca="false">S57*T57*X57</f>
        <v>#VALUE!</v>
      </c>
      <c r="W57" s="235" t="n">
        <f aca="false">T57*X57</f>
        <v>0</v>
      </c>
      <c r="X57" s="235" t="n">
        <f aca="false">IF(C57&gt;=$F$2,IF(C57&lt;=$F$3,D57,0),0)</f>
        <v>0</v>
      </c>
      <c r="Y57" s="235" t="e">
        <f aca="false">N57</f>
        <v>#VALUE!</v>
      </c>
      <c r="Z57" s="235" t="e">
        <f aca="false">-O57</f>
        <v>#VALUE!</v>
      </c>
      <c r="AA57" s="235"/>
    </row>
    <row r="58" customFormat="false" ht="12.75" hidden="true" customHeight="false" outlineLevel="0" collapsed="false">
      <c r="A58" s="235" t="e">
        <f aca="false">A38+1</f>
        <v>#REF!</v>
      </c>
      <c r="B58" s="237" t="e">
        <f aca="false">B57+1</f>
        <v>#REF!</v>
      </c>
      <c r="C58" s="273" t="n">
        <v>37926</v>
      </c>
      <c r="D58" s="267"/>
      <c r="F58" s="274" t="n">
        <v>3.028170034954</v>
      </c>
      <c r="G58" s="270" t="n">
        <f aca="false">'MIDS DATA'!C40</f>
        <v>0.063373156772069</v>
      </c>
      <c r="H58" s="271" t="n">
        <f aca="false">'MIDS DATA'!D40</f>
        <v>0.861465151398386</v>
      </c>
      <c r="U58" s="235"/>
      <c r="V58" s="235"/>
      <c r="W58" s="235"/>
      <c r="Y58" s="235"/>
      <c r="Z58" s="235"/>
    </row>
    <row r="59" customFormat="false" ht="12.75" hidden="false" customHeight="false" outlineLevel="0" collapsed="false">
      <c r="C59" s="275"/>
      <c r="D59" s="2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7" activeCellId="0" sqref="F17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87" width="2.99"/>
    <col collapsed="false" customWidth="true" hidden="false" outlineLevel="0" max="2" min="2" style="187" width="6.99"/>
    <col collapsed="false" customWidth="true" hidden="true" outlineLevel="0" max="3" min="3" style="187" width="7.7"/>
    <col collapsed="false" customWidth="true" hidden="true" outlineLevel="0" max="4" min="4" style="187" width="7.28"/>
    <col collapsed="false" customWidth="true" hidden="false" outlineLevel="0" max="5" min="5" style="187" width="13.99"/>
    <col collapsed="false" customWidth="true" hidden="false" outlineLevel="0" max="7" min="6" style="187" width="10.13"/>
    <col collapsed="false" customWidth="true" hidden="false" outlineLevel="0" max="8" min="8" style="187" width="10.99"/>
    <col collapsed="false" customWidth="true" hidden="false" outlineLevel="0" max="9" min="9" style="187" width="13.7"/>
    <col collapsed="false" customWidth="true" hidden="false" outlineLevel="0" max="10" min="10" style="187" width="8.7"/>
    <col collapsed="false" customWidth="true" hidden="false" outlineLevel="0" max="11" min="11" style="187" width="10.13"/>
    <col collapsed="false" customWidth="true" hidden="false" outlineLevel="0" max="12" min="12" style="187" width="8.7"/>
    <col collapsed="false" customWidth="true" hidden="false" outlineLevel="0" max="13" min="13" style="187" width="12.7"/>
    <col collapsed="false" customWidth="true" hidden="false" outlineLevel="0" max="14" min="14" style="187" width="12.28"/>
    <col collapsed="false" customWidth="true" hidden="false" outlineLevel="0" max="16" min="15" style="187" width="14.14"/>
    <col collapsed="false" customWidth="false" hidden="false" outlineLevel="0" max="19" min="17" style="187" width="9.14"/>
    <col collapsed="false" customWidth="true" hidden="false" outlineLevel="0" max="22" min="20" style="187" width="9.28"/>
    <col collapsed="false" customWidth="false" hidden="false" outlineLevel="0" max="25" min="23" style="187" width="9.14"/>
    <col collapsed="false" customWidth="true" hidden="true" outlineLevel="0" max="31" min="26" style="187" width="9.06"/>
    <col collapsed="false" customWidth="false" hidden="false" outlineLevel="0" max="257" min="32" style="187" width="9.14"/>
  </cols>
  <sheetData>
    <row r="1" customFormat="false" ht="18.75" hidden="false" customHeight="false" outlineLevel="0" collapsed="false">
      <c r="B1" s="276" t="s">
        <v>64</v>
      </c>
      <c r="E1" s="204"/>
      <c r="F1" s="277"/>
      <c r="G1" s="278"/>
      <c r="H1" s="279"/>
      <c r="I1" s="280"/>
      <c r="L1" s="197"/>
      <c r="M1" s="197"/>
    </row>
    <row r="2" customFormat="false" ht="14.25" hidden="false" customHeight="false" outlineLevel="0" collapsed="false">
      <c r="K2" s="204"/>
      <c r="L2" s="197"/>
      <c r="M2" s="197"/>
      <c r="N2" s="197"/>
      <c r="O2" s="197"/>
    </row>
    <row r="3" customFormat="false" ht="13.5" hidden="false" customHeight="false" outlineLevel="0" collapsed="false">
      <c r="E3" s="281" t="s">
        <v>24</v>
      </c>
      <c r="F3" s="191" t="n">
        <v>2.53</v>
      </c>
      <c r="G3" s="282" t="s">
        <v>25</v>
      </c>
      <c r="H3" s="283" t="n">
        <v>36557</v>
      </c>
      <c r="I3" s="192"/>
      <c r="J3" s="284"/>
      <c r="K3" s="218"/>
      <c r="L3" s="210"/>
      <c r="M3" s="210"/>
      <c r="N3" s="210"/>
      <c r="O3" s="210"/>
    </row>
    <row r="4" customFormat="false" ht="13.5" hidden="false" customHeight="false" outlineLevel="0" collapsed="false">
      <c r="E4" s="285"/>
      <c r="F4" s="286"/>
      <c r="G4" s="287" t="s">
        <v>26</v>
      </c>
      <c r="H4" s="288" t="n">
        <v>36557</v>
      </c>
      <c r="I4" s="200"/>
      <c r="J4" s="289"/>
      <c r="K4" s="218"/>
      <c r="L4" s="219"/>
      <c r="M4" s="220"/>
      <c r="N4" s="210"/>
      <c r="O4" s="210"/>
    </row>
    <row r="5" customFormat="false" ht="13.5" hidden="false" customHeight="false" outlineLevel="0" collapsed="false">
      <c r="E5" s="285" t="s">
        <v>65</v>
      </c>
      <c r="F5" s="205" t="n">
        <v>0.52</v>
      </c>
      <c r="G5" s="287"/>
      <c r="H5" s="287"/>
      <c r="I5" s="200"/>
      <c r="J5" s="290"/>
      <c r="K5" s="210"/>
      <c r="L5" s="210"/>
      <c r="M5" s="220"/>
      <c r="N5" s="210"/>
      <c r="O5" s="210"/>
    </row>
    <row r="6" customFormat="false" ht="14.25" hidden="false" customHeight="false" outlineLevel="0" collapsed="false">
      <c r="E6" s="291" t="s">
        <v>28</v>
      </c>
      <c r="F6" s="214" t="n">
        <f aca="true">TODAY()</f>
        <v>45926</v>
      </c>
      <c r="G6" s="292" t="s">
        <v>29</v>
      </c>
      <c r="H6" s="292" t="n">
        <v>5000</v>
      </c>
      <c r="I6" s="215"/>
      <c r="J6" s="293"/>
      <c r="K6" s="227"/>
      <c r="L6" s="210"/>
      <c r="M6" s="220"/>
      <c r="N6" s="211"/>
      <c r="O6" s="212"/>
    </row>
    <row r="7" customFormat="false" ht="12.75" hidden="false" customHeight="false" outlineLevel="0" collapsed="false">
      <c r="E7" s="222" t="s">
        <v>30</v>
      </c>
      <c r="F7" s="223" t="e">
        <f aca="false">T11/V11</f>
        <v>#VALUE!</v>
      </c>
      <c r="G7" s="222" t="s">
        <v>31</v>
      </c>
      <c r="H7" s="223" t="e">
        <f aca="false">U11/V11</f>
        <v>#VALUE!</v>
      </c>
      <c r="I7" s="222" t="s">
        <v>33</v>
      </c>
      <c r="J7" s="294" t="e">
        <f aca="false">F7+H7</f>
        <v>#VALUE!</v>
      </c>
      <c r="K7" s="212"/>
      <c r="L7" s="212"/>
      <c r="M7" s="212"/>
      <c r="N7" s="212"/>
      <c r="O7" s="212"/>
    </row>
    <row r="8" customFormat="false" ht="13.5" hidden="false" customHeight="false" outlineLevel="0" collapsed="false">
      <c r="E8" s="225" t="s">
        <v>32</v>
      </c>
      <c r="F8" s="226" t="e">
        <f aca="false">T11</f>
        <v>#VALUE!</v>
      </c>
      <c r="G8" s="225" t="s">
        <v>32</v>
      </c>
      <c r="H8" s="226" t="e">
        <f aca="false">U11</f>
        <v>#VALUE!</v>
      </c>
      <c r="I8" s="225" t="s">
        <v>32</v>
      </c>
      <c r="J8" s="226" t="e">
        <f aca="false">F8+H8</f>
        <v>#VALUE!</v>
      </c>
      <c r="K8" s="212"/>
      <c r="L8" s="212"/>
      <c r="M8" s="212"/>
      <c r="N8" s="212"/>
      <c r="O8" s="212"/>
    </row>
    <row r="9" customFormat="false" ht="12.75" hidden="false" customHeight="false" outlineLevel="0" collapsed="false">
      <c r="E9" s="194"/>
      <c r="F9" s="231"/>
      <c r="G9" s="194"/>
      <c r="H9" s="231"/>
      <c r="I9" s="194"/>
      <c r="J9" s="231"/>
      <c r="K9" s="212"/>
      <c r="L9" s="212"/>
      <c r="M9" s="212"/>
      <c r="N9" s="212"/>
      <c r="O9" s="212"/>
    </row>
    <row r="10" customFormat="false" ht="51" hidden="false" customHeight="false" outlineLevel="0" collapsed="false">
      <c r="A10" s="232" t="n">
        <v>0</v>
      </c>
      <c r="B10" s="233" t="s">
        <v>34</v>
      </c>
      <c r="C10" s="233" t="s">
        <v>66</v>
      </c>
      <c r="D10" s="233" t="s">
        <v>67</v>
      </c>
      <c r="E10" s="233" t="s">
        <v>68</v>
      </c>
      <c r="F10" s="233" t="s">
        <v>69</v>
      </c>
      <c r="G10" s="233" t="s">
        <v>70</v>
      </c>
      <c r="H10" s="233" t="s">
        <v>71</v>
      </c>
      <c r="I10" s="233" t="s">
        <v>72</v>
      </c>
      <c r="J10" s="233" t="s">
        <v>42</v>
      </c>
      <c r="K10" s="233" t="s">
        <v>43</v>
      </c>
      <c r="L10" s="233" t="s">
        <v>44</v>
      </c>
      <c r="M10" s="233" t="s">
        <v>45</v>
      </c>
      <c r="N10" s="233" t="s">
        <v>46</v>
      </c>
      <c r="O10" s="233" t="s">
        <v>47</v>
      </c>
      <c r="P10" s="233" t="s">
        <v>48</v>
      </c>
      <c r="Q10" s="233" t="s">
        <v>49</v>
      </c>
      <c r="R10" s="233" t="s">
        <v>50</v>
      </c>
      <c r="S10" s="233" t="s">
        <v>51</v>
      </c>
      <c r="T10" s="233" t="s">
        <v>52</v>
      </c>
      <c r="U10" s="233" t="s">
        <v>53</v>
      </c>
      <c r="V10" s="233" t="s">
        <v>54</v>
      </c>
      <c r="W10" s="233" t="s">
        <v>55</v>
      </c>
      <c r="X10" s="233" t="s">
        <v>56</v>
      </c>
      <c r="Y10" s="233" t="s">
        <v>57</v>
      </c>
      <c r="Z10" s="232" t="s">
        <v>58</v>
      </c>
      <c r="AA10" s="232" t="s">
        <v>59</v>
      </c>
      <c r="AB10" s="232" t="s">
        <v>60</v>
      </c>
      <c r="AC10" s="232" t="s">
        <v>61</v>
      </c>
      <c r="AD10" s="232" t="s">
        <v>62</v>
      </c>
      <c r="AE10" s="232" t="s">
        <v>63</v>
      </c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  <c r="HT10" s="232"/>
      <c r="HU10" s="232"/>
      <c r="HV10" s="232"/>
      <c r="HW10" s="232"/>
      <c r="HX10" s="232"/>
      <c r="HY10" s="232"/>
      <c r="HZ10" s="232"/>
      <c r="IA10" s="232"/>
      <c r="IB10" s="232"/>
      <c r="IC10" s="232"/>
      <c r="ID10" s="232"/>
      <c r="IE10" s="232"/>
      <c r="IF10" s="232"/>
      <c r="IG10" s="232"/>
      <c r="IH10" s="232"/>
      <c r="II10" s="232"/>
      <c r="IJ10" s="232"/>
      <c r="IK10" s="232"/>
      <c r="IL10" s="232"/>
      <c r="IM10" s="232"/>
      <c r="IN10" s="232"/>
      <c r="IO10" s="232"/>
      <c r="IP10" s="232"/>
      <c r="IQ10" s="232"/>
      <c r="IR10" s="232"/>
      <c r="IS10" s="232"/>
      <c r="IT10" s="232"/>
      <c r="IU10" s="232"/>
      <c r="IV10" s="232"/>
      <c r="IW10" s="232"/>
    </row>
    <row r="11" customFormat="false" ht="12.75" hidden="false" customHeight="false" outlineLevel="0" collapsed="false">
      <c r="T11" s="234" t="e">
        <f aca="false">SUM($T$12:$T$37)</f>
        <v>#VALUE!</v>
      </c>
      <c r="U11" s="234" t="e">
        <f aca="false">SUM(U12:U37)</f>
        <v>#VALUE!</v>
      </c>
      <c r="V11" s="204" t="n">
        <f aca="false">SUM(V12:V37)</f>
        <v>145000</v>
      </c>
      <c r="W11" s="204" t="n">
        <f aca="false">SUM(W12:W37)</f>
        <v>29</v>
      </c>
      <c r="X11" s="235"/>
    </row>
    <row r="12" customFormat="false" ht="12.75" hidden="false" customHeight="false" outlineLevel="0" collapsed="false">
      <c r="A12" s="235" t="e">
        <f aca="false">#REF!+1</f>
        <v>#REF!</v>
      </c>
      <c r="B12" s="266" t="n">
        <v>36557</v>
      </c>
      <c r="C12" s="267" t="n">
        <f aca="false">B13-B12</f>
        <v>29</v>
      </c>
      <c r="D12" s="295" t="n">
        <f aca="false">$F$3</f>
        <v>2.53</v>
      </c>
      <c r="E12" s="296" t="n">
        <v>2.034</v>
      </c>
      <c r="F12" s="270" t="n">
        <f aca="false">'MIDS DATA'!E14</f>
        <v>0.061572551566255</v>
      </c>
      <c r="G12" s="271" t="n">
        <f aca="false">'MIDS DATA'!F14</f>
        <v>0.98647750667937</v>
      </c>
      <c r="H12" s="272" t="n">
        <f aca="false">(B12-$F$6)/365</f>
        <v>-25.6684931506849</v>
      </c>
      <c r="I12" s="270" t="n">
        <f aca="false">$F$5</f>
        <v>0.52</v>
      </c>
      <c r="J12" s="235" t="e">
        <f aca="false">((LN(E12/D12)+((I12^2)/2)*H12))/(I12*SQRT(H12))</f>
        <v>#VALUE!</v>
      </c>
      <c r="K12" s="235" t="e">
        <f aca="false">J12-(I12*SQRT(H12))</f>
        <v>#VALUE!</v>
      </c>
      <c r="L12" s="235" t="e">
        <f aca="false">(I12*(SQRT(H12)))-J12</f>
        <v>#VALUE!</v>
      </c>
      <c r="M12" s="235" t="e">
        <f aca="false">NORMSDIST(J12)</f>
        <v>#VALUE!</v>
      </c>
      <c r="N12" s="235" t="e">
        <f aca="false">NORMSDIST(-J12)</f>
        <v>#VALUE!</v>
      </c>
      <c r="O12" s="235" t="e">
        <f aca="false">NORMSDIST(K12)</f>
        <v>#VALUE!</v>
      </c>
      <c r="P12" s="235" t="e">
        <f aca="false">NORMSDIST(L12)</f>
        <v>#VALUE!</v>
      </c>
      <c r="Q12" s="235" t="e">
        <f aca="false">(E12*(EXP(-F12*H12))*M12)-(D12*(EXP(-F12*H12))*O12)</f>
        <v>#VALUE!</v>
      </c>
      <c r="R12" s="235" t="e">
        <f aca="false">(-E12*(EXP(-F12*H12))*N12)+(D12*(EXP(-F12*H12)*P12))</f>
        <v>#VALUE!</v>
      </c>
      <c r="S12" s="235" t="n">
        <f aca="false">IF(B12&gt;=$H$3,IF(B12&lt;=$H$4,$H$6,0),0)</f>
        <v>5000</v>
      </c>
      <c r="T12" s="235" t="e">
        <f aca="false">Q12*S12*W12</f>
        <v>#VALUE!</v>
      </c>
      <c r="U12" s="235" t="e">
        <f aca="false">R12*S12*W12</f>
        <v>#VALUE!</v>
      </c>
      <c r="V12" s="235" t="n">
        <f aca="false">S12*W12</f>
        <v>145000</v>
      </c>
      <c r="W12" s="235" t="n">
        <f aca="false">IF(B12&gt;=$H$3,IF(B12&lt;=$H$4,C12,0),0)</f>
        <v>29</v>
      </c>
      <c r="X12" s="235" t="e">
        <f aca="false">M12</f>
        <v>#VALUE!</v>
      </c>
      <c r="Y12" s="235" t="e">
        <f aca="false">-N12</f>
        <v>#VALUE!</v>
      </c>
      <c r="Z12" s="235"/>
      <c r="AH12" s="297"/>
      <c r="AI12" s="298"/>
    </row>
    <row r="13" customFormat="false" ht="12.75" hidden="false" customHeight="false" outlineLevel="0" collapsed="false">
      <c r="A13" s="235" t="e">
        <f aca="false">A12+1</f>
        <v>#REF!</v>
      </c>
      <c r="B13" s="266" t="n">
        <v>36586</v>
      </c>
      <c r="C13" s="267" t="n">
        <f aca="false">B14-B13</f>
        <v>31</v>
      </c>
      <c r="D13" s="295" t="n">
        <f aca="false">$F$3</f>
        <v>2.53</v>
      </c>
      <c r="E13" s="296" t="n">
        <v>1.919</v>
      </c>
      <c r="F13" s="270" t="n">
        <f aca="false">'MIDS DATA'!E15</f>
        <v>0.061910744267139</v>
      </c>
      <c r="G13" s="271" t="n">
        <f aca="false">'MIDS DATA'!F15</f>
        <v>0.981477332339671</v>
      </c>
      <c r="H13" s="272" t="n">
        <f aca="false">(B13-$F$6)/365</f>
        <v>-25.5890410958904</v>
      </c>
      <c r="I13" s="270" t="n">
        <f aca="false">$F$5</f>
        <v>0.52</v>
      </c>
      <c r="J13" s="235" t="e">
        <f aca="false">((LN(E13/D13)+((I13^2)/2)*H13))/(I13*SQRT(H13))</f>
        <v>#VALUE!</v>
      </c>
      <c r="K13" s="235" t="e">
        <f aca="false">J13-(I13*SQRT(H13))</f>
        <v>#VALUE!</v>
      </c>
      <c r="L13" s="235" t="e">
        <f aca="false">(I13*(SQRT(H13)))-J13</f>
        <v>#VALUE!</v>
      </c>
      <c r="M13" s="235" t="e">
        <f aca="false">NORMSDIST(J13)</f>
        <v>#VALUE!</v>
      </c>
      <c r="N13" s="235" t="e">
        <f aca="false">NORMSDIST(-J13)</f>
        <v>#VALUE!</v>
      </c>
      <c r="O13" s="235" t="e">
        <f aca="false">NORMSDIST(K13)</f>
        <v>#VALUE!</v>
      </c>
      <c r="P13" s="235" t="e">
        <f aca="false">NORMSDIST(L13)</f>
        <v>#VALUE!</v>
      </c>
      <c r="Q13" s="235" t="e">
        <f aca="false">(E13*(EXP(-F13*H13))*M13)-(D13*(EXP(-F13*H13))*O13)</f>
        <v>#VALUE!</v>
      </c>
      <c r="R13" s="235" t="e">
        <f aca="false">(-E13*(EXP(-F13*H13))*N13)+(D13*(EXP(-F13*H13)*P13))</f>
        <v>#VALUE!</v>
      </c>
      <c r="S13" s="235" t="n">
        <f aca="false">IF(B13&gt;=$H$3,IF(B13&lt;=$H$4,$H$6,0),0)</f>
        <v>0</v>
      </c>
      <c r="T13" s="235" t="e">
        <f aca="false">Q13*S13*W13</f>
        <v>#VALUE!</v>
      </c>
      <c r="U13" s="235" t="e">
        <f aca="false">R13*S13*W13</f>
        <v>#VALUE!</v>
      </c>
      <c r="V13" s="235" t="n">
        <f aca="false">S13*W13</f>
        <v>0</v>
      </c>
      <c r="W13" s="235" t="n">
        <f aca="false">IF(B13&gt;=$H$3,IF(B13&lt;=$H$4,C13,0),0)</f>
        <v>0</v>
      </c>
      <c r="X13" s="235" t="e">
        <f aca="false">M13</f>
        <v>#VALUE!</v>
      </c>
      <c r="Y13" s="235" t="e">
        <f aca="false">-N13</f>
        <v>#VALUE!</v>
      </c>
      <c r="Z13" s="235"/>
      <c r="AH13" s="297"/>
      <c r="AI13" s="298"/>
    </row>
    <row r="14" customFormat="false" ht="12.75" hidden="false" customHeight="false" outlineLevel="0" collapsed="false">
      <c r="A14" s="235" t="e">
        <f aca="false">A13+1</f>
        <v>#REF!</v>
      </c>
      <c r="B14" s="266" t="n">
        <v>36617</v>
      </c>
      <c r="C14" s="267" t="n">
        <f aca="false">B15-B14</f>
        <v>30</v>
      </c>
      <c r="D14" s="295" t="n">
        <f aca="false">$F$3</f>
        <v>2.53</v>
      </c>
      <c r="E14" s="299" t="n">
        <v>1.52</v>
      </c>
      <c r="F14" s="270" t="n">
        <f aca="false">'MIDS DATA'!E16</f>
        <v>0.062446385089572</v>
      </c>
      <c r="G14" s="271" t="n">
        <f aca="false">'MIDS DATA'!F16</f>
        <v>0.976212849404541</v>
      </c>
      <c r="H14" s="272" t="n">
        <f aca="false">(B14-$F$6)/365</f>
        <v>-25.5041095890411</v>
      </c>
      <c r="I14" s="270" t="n">
        <f aca="false">$F$5</f>
        <v>0.52</v>
      </c>
      <c r="J14" s="235" t="e">
        <f aca="false">((LN(E14/D14)+((I14^2)/2)*H14))/(I14*SQRT(H14))</f>
        <v>#VALUE!</v>
      </c>
      <c r="K14" s="235" t="e">
        <f aca="false">J14-(I14*SQRT(H14))</f>
        <v>#VALUE!</v>
      </c>
      <c r="L14" s="235" t="e">
        <f aca="false">(I14*(SQRT(H14)))-J14</f>
        <v>#VALUE!</v>
      </c>
      <c r="M14" s="235" t="e">
        <f aca="false">NORMSDIST(J14)</f>
        <v>#VALUE!</v>
      </c>
      <c r="N14" s="235" t="e">
        <f aca="false">NORMSDIST(-J14)</f>
        <v>#VALUE!</v>
      </c>
      <c r="O14" s="235" t="e">
        <f aca="false">NORMSDIST(K14)</f>
        <v>#VALUE!</v>
      </c>
      <c r="P14" s="235" t="e">
        <f aca="false">NORMSDIST(L14)</f>
        <v>#VALUE!</v>
      </c>
      <c r="Q14" s="235" t="e">
        <f aca="false">(E14*(EXP(-F14*H14))*M14)-(D14*(EXP(-F14*H14))*O14)</f>
        <v>#VALUE!</v>
      </c>
      <c r="R14" s="235" t="e">
        <f aca="false">(-E14*(EXP(-F14*H14))*N14)+(D14*(EXP(-F14*H14)*P14))</f>
        <v>#VALUE!</v>
      </c>
      <c r="S14" s="235" t="n">
        <f aca="false">IF(B14&gt;=$H$3,IF(B14&lt;=$H$4,$H$6,0),0)</f>
        <v>0</v>
      </c>
      <c r="T14" s="235" t="e">
        <f aca="false">Q14*S14*W14</f>
        <v>#VALUE!</v>
      </c>
      <c r="U14" s="235" t="e">
        <f aca="false">R14*S14*W14</f>
        <v>#VALUE!</v>
      </c>
      <c r="V14" s="235" t="n">
        <f aca="false">S14*W14</f>
        <v>0</v>
      </c>
      <c r="W14" s="235" t="n">
        <f aca="false">IF(B14&gt;=$H$3,IF(B14&lt;=$H$4,C14,0),0)</f>
        <v>0</v>
      </c>
      <c r="X14" s="235" t="e">
        <f aca="false">M14</f>
        <v>#VALUE!</v>
      </c>
      <c r="Y14" s="235" t="e">
        <f aca="false">-N14</f>
        <v>#VALUE!</v>
      </c>
      <c r="Z14" s="235"/>
      <c r="AH14" s="297"/>
      <c r="AI14" s="298"/>
    </row>
    <row r="15" customFormat="false" ht="12.75" hidden="false" customHeight="false" outlineLevel="0" collapsed="false">
      <c r="A15" s="235" t="e">
        <f aca="false">A14+1</f>
        <v>#REF!</v>
      </c>
      <c r="B15" s="266" t="n">
        <v>36647</v>
      </c>
      <c r="C15" s="267" t="n">
        <f aca="false">B16-B15</f>
        <v>31</v>
      </c>
      <c r="D15" s="295" t="n">
        <f aca="false">$F$3</f>
        <v>2.53</v>
      </c>
      <c r="E15" s="299" t="n">
        <v>1.51</v>
      </c>
      <c r="F15" s="270" t="n">
        <f aca="false">'MIDS DATA'!E17</f>
        <v>0.063006318604037</v>
      </c>
      <c r="G15" s="271" t="n">
        <f aca="false">'MIDS DATA'!F17</f>
        <v>0.971045064081823</v>
      </c>
      <c r="H15" s="272" t="n">
        <f aca="false">(B15-$F$6)/365</f>
        <v>-25.4219178082192</v>
      </c>
      <c r="I15" s="270" t="n">
        <f aca="false">$F$5</f>
        <v>0.52</v>
      </c>
      <c r="J15" s="235" t="e">
        <f aca="false">((LN(E15/D15)+((I15^2)/2)*H15))/(I15*SQRT(H15))</f>
        <v>#VALUE!</v>
      </c>
      <c r="K15" s="235" t="e">
        <f aca="false">J15-(I15*SQRT(H15))</f>
        <v>#VALUE!</v>
      </c>
      <c r="L15" s="235" t="e">
        <f aca="false">(I15*(SQRT(H15)))-J15</f>
        <v>#VALUE!</v>
      </c>
      <c r="M15" s="235" t="e">
        <f aca="false">NORMSDIST(J15)</f>
        <v>#VALUE!</v>
      </c>
      <c r="N15" s="235" t="e">
        <f aca="false">NORMSDIST(-J15)</f>
        <v>#VALUE!</v>
      </c>
      <c r="O15" s="235" t="e">
        <f aca="false">NORMSDIST(K15)</f>
        <v>#VALUE!</v>
      </c>
      <c r="P15" s="235" t="e">
        <f aca="false">NORMSDIST(L15)</f>
        <v>#VALUE!</v>
      </c>
      <c r="Q15" s="235" t="e">
        <f aca="false">(E15*(EXP(-F15*H15))*M15)-(D15*(EXP(-F15*H15))*O15)</f>
        <v>#VALUE!</v>
      </c>
      <c r="R15" s="235" t="e">
        <f aca="false">(-E15*(EXP(-F15*H15))*N15)+(D15*(EXP(-F15*H15)*P15))</f>
        <v>#VALUE!</v>
      </c>
      <c r="S15" s="235" t="n">
        <f aca="false">IF(B15&gt;=$H$3,IF(B15&lt;=$H$4,$H$6,0),0)</f>
        <v>0</v>
      </c>
      <c r="T15" s="235" t="e">
        <f aca="false">Q15*S15*W15</f>
        <v>#VALUE!</v>
      </c>
      <c r="U15" s="235" t="e">
        <f aca="false">R15*S15*W15</f>
        <v>#VALUE!</v>
      </c>
      <c r="V15" s="235" t="n">
        <f aca="false">S15*W15</f>
        <v>0</v>
      </c>
      <c r="W15" s="235" t="n">
        <f aca="false">IF(B15&gt;=$H$3,IF(B15&lt;=$H$4,C15,0),0)</f>
        <v>0</v>
      </c>
      <c r="X15" s="235" t="e">
        <f aca="false">M15</f>
        <v>#VALUE!</v>
      </c>
      <c r="Y15" s="235" t="e">
        <f aca="false">-N15</f>
        <v>#VALUE!</v>
      </c>
      <c r="Z15" s="235"/>
      <c r="AH15" s="297"/>
      <c r="AI15" s="298"/>
    </row>
    <row r="16" customFormat="false" ht="12.75" hidden="false" customHeight="false" outlineLevel="0" collapsed="false">
      <c r="A16" s="235" t="e">
        <f aca="false">A15+1</f>
        <v>#REF!</v>
      </c>
      <c r="B16" s="266" t="n">
        <v>36678</v>
      </c>
      <c r="C16" s="267" t="n">
        <f aca="false">B17-B16</f>
        <v>30</v>
      </c>
      <c r="D16" s="295" t="n">
        <f aca="false">$F$3</f>
        <v>2.53</v>
      </c>
      <c r="E16" s="299" t="n">
        <v>1.511</v>
      </c>
      <c r="F16" s="270" t="n">
        <f aca="false">'MIDS DATA'!E18</f>
        <v>0.063475475376822</v>
      </c>
      <c r="G16" s="271" t="n">
        <f aca="false">'MIDS DATA'!F18</f>
        <v>0.965700572712695</v>
      </c>
      <c r="H16" s="272" t="n">
        <f aca="false">(B16-$F$6)/365</f>
        <v>-25.3369863013699</v>
      </c>
      <c r="I16" s="270" t="n">
        <f aca="false">$F$5</f>
        <v>0.52</v>
      </c>
      <c r="J16" s="235" t="e">
        <f aca="false">((LN(E16/D16)+((I16^2)/2)*H16))/(I16*SQRT(H16))</f>
        <v>#VALUE!</v>
      </c>
      <c r="K16" s="235" t="e">
        <f aca="false">J16-(I16*SQRT(H16))</f>
        <v>#VALUE!</v>
      </c>
      <c r="L16" s="235" t="e">
        <f aca="false">(I16*(SQRT(H16)))-J16</f>
        <v>#VALUE!</v>
      </c>
      <c r="M16" s="235" t="e">
        <f aca="false">NORMSDIST(J16)</f>
        <v>#VALUE!</v>
      </c>
      <c r="N16" s="235" t="e">
        <f aca="false">NORMSDIST(-J16)</f>
        <v>#VALUE!</v>
      </c>
      <c r="O16" s="235" t="e">
        <f aca="false">NORMSDIST(K16)</f>
        <v>#VALUE!</v>
      </c>
      <c r="P16" s="235" t="e">
        <f aca="false">NORMSDIST(L16)</f>
        <v>#VALUE!</v>
      </c>
      <c r="Q16" s="235" t="e">
        <f aca="false">(E16*(EXP(-F16*H16))*M16)-(D16*(EXP(-F16*H16))*O16)</f>
        <v>#VALUE!</v>
      </c>
      <c r="R16" s="235" t="e">
        <f aca="false">(-E16*(EXP(-F16*H16))*N16)+(D16*(EXP(-F16*H16)*P16))</f>
        <v>#VALUE!</v>
      </c>
      <c r="S16" s="235" t="n">
        <f aca="false">IF(B16&gt;=$H$3,IF(B16&lt;=$H$4,$H$6,0),0)</f>
        <v>0</v>
      </c>
      <c r="T16" s="235" t="e">
        <f aca="false">Q16*S16*W16</f>
        <v>#VALUE!</v>
      </c>
      <c r="U16" s="235" t="e">
        <f aca="false">R16*S16*W16</f>
        <v>#VALUE!</v>
      </c>
      <c r="V16" s="235" t="n">
        <f aca="false">S16*W16</f>
        <v>0</v>
      </c>
      <c r="W16" s="235" t="n">
        <f aca="false">IF(B16&gt;=$H$3,IF(B16&lt;=$H$4,C16,0),0)</f>
        <v>0</v>
      </c>
      <c r="X16" s="235" t="e">
        <f aca="false">M16</f>
        <v>#VALUE!</v>
      </c>
      <c r="Y16" s="235" t="e">
        <f aca="false">-N16</f>
        <v>#VALUE!</v>
      </c>
      <c r="Z16" s="235"/>
      <c r="AH16" s="297"/>
      <c r="AI16" s="298"/>
    </row>
    <row r="17" customFormat="false" ht="12.75" hidden="false" customHeight="false" outlineLevel="0" collapsed="false">
      <c r="A17" s="235" t="e">
        <f aca="false">A16+1</f>
        <v>#REF!</v>
      </c>
      <c r="B17" s="266" t="n">
        <v>36708</v>
      </c>
      <c r="C17" s="267" t="n">
        <f aca="false">B18-B17</f>
        <v>31</v>
      </c>
      <c r="D17" s="295" t="n">
        <f aca="false">$F$3</f>
        <v>2.53</v>
      </c>
      <c r="E17" s="299" t="n">
        <v>1.517</v>
      </c>
      <c r="F17" s="270" t="n">
        <f aca="false">'MIDS DATA'!E19</f>
        <v>0.063944632222617</v>
      </c>
      <c r="G17" s="271" t="n">
        <f aca="false">'MIDS DATA'!F19</f>
        <v>0.960311424622446</v>
      </c>
      <c r="H17" s="272" t="n">
        <f aca="false">(B17-$F$6)/365</f>
        <v>-25.2547945205479</v>
      </c>
      <c r="I17" s="270" t="n">
        <f aca="false">$F$5</f>
        <v>0.52</v>
      </c>
      <c r="J17" s="235" t="e">
        <f aca="false">((LN(E17/D17)+((I17^2)/2)*H17))/(I17*SQRT(H17))</f>
        <v>#VALUE!</v>
      </c>
      <c r="K17" s="235" t="e">
        <f aca="false">J17-(I17*SQRT(H17))</f>
        <v>#VALUE!</v>
      </c>
      <c r="L17" s="235" t="e">
        <f aca="false">(I17*(SQRT(H17)))-J17</f>
        <v>#VALUE!</v>
      </c>
      <c r="M17" s="235" t="e">
        <f aca="false">NORMSDIST(J17)</f>
        <v>#VALUE!</v>
      </c>
      <c r="N17" s="235" t="e">
        <f aca="false">NORMSDIST(-J17)</f>
        <v>#VALUE!</v>
      </c>
      <c r="O17" s="235" t="e">
        <f aca="false">NORMSDIST(K17)</f>
        <v>#VALUE!</v>
      </c>
      <c r="P17" s="235" t="e">
        <f aca="false">NORMSDIST(L17)</f>
        <v>#VALUE!</v>
      </c>
      <c r="Q17" s="235" t="e">
        <f aca="false">(E17*(EXP(-F17*H17))*M17)-(D17*(EXP(-F17*H17))*O17)</f>
        <v>#VALUE!</v>
      </c>
      <c r="R17" s="235" t="e">
        <f aca="false">(-E17*(EXP(-F17*H17))*N17)+(D17*(EXP(-F17*H17)*P17))</f>
        <v>#VALUE!</v>
      </c>
      <c r="S17" s="235" t="n">
        <f aca="false">IF(B17&gt;=$H$3,IF(B17&lt;=$H$4,$H$6,0),0)</f>
        <v>0</v>
      </c>
      <c r="T17" s="235" t="e">
        <f aca="false">Q17*S17*W17</f>
        <v>#VALUE!</v>
      </c>
      <c r="U17" s="235" t="e">
        <f aca="false">R17*S17*W17</f>
        <v>#VALUE!</v>
      </c>
      <c r="V17" s="235" t="n">
        <f aca="false">S17*W17</f>
        <v>0</v>
      </c>
      <c r="W17" s="235" t="n">
        <f aca="false">IF(B17&gt;=$H$3,IF(B17&lt;=$H$4,C17,0),0)</f>
        <v>0</v>
      </c>
      <c r="X17" s="235" t="e">
        <f aca="false">M17</f>
        <v>#VALUE!</v>
      </c>
      <c r="Y17" s="235" t="e">
        <f aca="false">-N17</f>
        <v>#VALUE!</v>
      </c>
      <c r="Z17" s="235"/>
      <c r="AH17" s="297"/>
      <c r="AI17" s="298"/>
    </row>
    <row r="18" customFormat="false" ht="12.75" hidden="false" customHeight="false" outlineLevel="0" collapsed="false">
      <c r="A18" s="235" t="e">
        <f aca="false">A17+1</f>
        <v>#REF!</v>
      </c>
      <c r="B18" s="266" t="n">
        <v>36739</v>
      </c>
      <c r="C18" s="267" t="n">
        <f aca="false">B19-B18</f>
        <v>31</v>
      </c>
      <c r="D18" s="295" t="n">
        <f aca="false">$F$3</f>
        <v>2.53</v>
      </c>
      <c r="E18" s="299" t="n">
        <v>1.523</v>
      </c>
      <c r="F18" s="270" t="n">
        <f aca="false">'MIDS DATA'!E20</f>
        <v>0.064386670889519</v>
      </c>
      <c r="G18" s="271" t="n">
        <f aca="false">'MIDS DATA'!F20</f>
        <v>0.955062685107953</v>
      </c>
      <c r="H18" s="272" t="n">
        <f aca="false">(B18-$F$6)/365</f>
        <v>-25.1698630136986</v>
      </c>
      <c r="I18" s="270" t="n">
        <f aca="false">$F$5</f>
        <v>0.52</v>
      </c>
      <c r="J18" s="235" t="e">
        <f aca="false">((LN(E18/D18)+((I18^2)/2)*H18))/(I18*SQRT(H18))</f>
        <v>#VALUE!</v>
      </c>
      <c r="K18" s="235" t="e">
        <f aca="false">J18-(I18*SQRT(H18))</f>
        <v>#VALUE!</v>
      </c>
      <c r="L18" s="235" t="e">
        <f aca="false">(I18*(SQRT(H18)))-J18</f>
        <v>#VALUE!</v>
      </c>
      <c r="M18" s="235" t="e">
        <f aca="false">NORMSDIST(J18)</f>
        <v>#VALUE!</v>
      </c>
      <c r="N18" s="235" t="e">
        <f aca="false">NORMSDIST(-J18)</f>
        <v>#VALUE!</v>
      </c>
      <c r="O18" s="235" t="e">
        <f aca="false">NORMSDIST(K18)</f>
        <v>#VALUE!</v>
      </c>
      <c r="P18" s="235" t="e">
        <f aca="false">NORMSDIST(L18)</f>
        <v>#VALUE!</v>
      </c>
      <c r="Q18" s="235" t="e">
        <f aca="false">(E18*(EXP(-F18*H18))*M18)-(D18*(EXP(-F18*H18))*O18)</f>
        <v>#VALUE!</v>
      </c>
      <c r="R18" s="235" t="e">
        <f aca="false">(-E18*(EXP(-F18*H18))*N18)+(D18*(EXP(-F18*H18)*P18))</f>
        <v>#VALUE!</v>
      </c>
      <c r="S18" s="235" t="n">
        <f aca="false">IF(B18&gt;=$H$3,IF(B18&lt;=$H$4,$H$6,0),0)</f>
        <v>0</v>
      </c>
      <c r="T18" s="235" t="e">
        <f aca="false">Q18*S18*W18</f>
        <v>#VALUE!</v>
      </c>
      <c r="U18" s="235" t="e">
        <f aca="false">R18*S18*W18</f>
        <v>#VALUE!</v>
      </c>
      <c r="V18" s="235" t="n">
        <f aca="false">S18*W18</f>
        <v>0</v>
      </c>
      <c r="W18" s="235" t="n">
        <f aca="false">IF(B18&gt;=$H$3,IF(B18&lt;=$H$4,C18,0),0)</f>
        <v>0</v>
      </c>
      <c r="X18" s="235" t="e">
        <f aca="false">M18</f>
        <v>#VALUE!</v>
      </c>
      <c r="Y18" s="235" t="e">
        <f aca="false">-N18</f>
        <v>#VALUE!</v>
      </c>
      <c r="Z18" s="235"/>
      <c r="AH18" s="297"/>
      <c r="AI18" s="298"/>
    </row>
    <row r="19" customFormat="false" ht="12.75" hidden="false" customHeight="false" outlineLevel="0" collapsed="false">
      <c r="A19" s="235" t="e">
        <f aca="false">A18+1</f>
        <v>#REF!</v>
      </c>
      <c r="B19" s="266" t="n">
        <v>36770</v>
      </c>
      <c r="C19" s="267" t="n">
        <f aca="false">B20-B19</f>
        <v>30</v>
      </c>
      <c r="D19" s="295" t="n">
        <f aca="false">$F$3</f>
        <v>2.53</v>
      </c>
      <c r="E19" s="299" t="n">
        <v>1.524</v>
      </c>
      <c r="F19" s="270" t="n">
        <f aca="false">'MIDS DATA'!E21</f>
        <v>0.064821126106778</v>
      </c>
      <c r="G19" s="271" t="n">
        <f aca="false">'MIDS DATA'!F21</f>
        <v>0.949615642935221</v>
      </c>
      <c r="H19" s="272" t="n">
        <f aca="false">(B19-$F$6)/365</f>
        <v>-25.0849315068493</v>
      </c>
      <c r="I19" s="270" t="n">
        <f aca="false">$F$5</f>
        <v>0.52</v>
      </c>
      <c r="J19" s="235" t="e">
        <f aca="false">((LN(E19/D19)+((I19^2)/2)*H19))/(I19*SQRT(H19))</f>
        <v>#VALUE!</v>
      </c>
      <c r="K19" s="235" t="e">
        <f aca="false">J19-(I19*SQRT(H19))</f>
        <v>#VALUE!</v>
      </c>
      <c r="L19" s="235" t="e">
        <f aca="false">(I19*(SQRT(H19)))-J19</f>
        <v>#VALUE!</v>
      </c>
      <c r="M19" s="235" t="e">
        <f aca="false">NORMSDIST(J19)</f>
        <v>#VALUE!</v>
      </c>
      <c r="N19" s="235" t="e">
        <f aca="false">NORMSDIST(-J19)</f>
        <v>#VALUE!</v>
      </c>
      <c r="O19" s="235" t="e">
        <f aca="false">NORMSDIST(K19)</f>
        <v>#VALUE!</v>
      </c>
      <c r="P19" s="235" t="e">
        <f aca="false">NORMSDIST(L19)</f>
        <v>#VALUE!</v>
      </c>
      <c r="Q19" s="235" t="e">
        <f aca="false">(E19*(EXP(-F19*H19))*M19)-(D19*(EXP(-F19*H19))*O19)</f>
        <v>#VALUE!</v>
      </c>
      <c r="R19" s="235" t="e">
        <f aca="false">(-E19*(EXP(-F19*H19))*N19)+(D19*(EXP(-F19*H19)*P19))</f>
        <v>#VALUE!</v>
      </c>
      <c r="S19" s="235" t="n">
        <f aca="false">IF(B19&gt;=$H$3,IF(B19&lt;=$H$4,$H$6,0),0)</f>
        <v>0</v>
      </c>
      <c r="T19" s="235" t="e">
        <f aca="false">Q19*S19*W19</f>
        <v>#VALUE!</v>
      </c>
      <c r="U19" s="235" t="e">
        <f aca="false">R19*S19*W19</f>
        <v>#VALUE!</v>
      </c>
      <c r="V19" s="235" t="n">
        <f aca="false">S19*W19</f>
        <v>0</v>
      </c>
      <c r="W19" s="235" t="n">
        <f aca="false">IF(B19&gt;=$H$3,IF(B19&lt;=$H$4,C19,0),0)</f>
        <v>0</v>
      </c>
      <c r="X19" s="235" t="e">
        <f aca="false">M19</f>
        <v>#VALUE!</v>
      </c>
      <c r="Y19" s="235" t="e">
        <f aca="false">-N19</f>
        <v>#VALUE!</v>
      </c>
      <c r="Z19" s="235"/>
      <c r="AH19" s="297"/>
      <c r="AI19" s="298"/>
    </row>
    <row r="20" customFormat="false" ht="12.75" hidden="false" customHeight="false" outlineLevel="0" collapsed="false">
      <c r="A20" s="235" t="e">
        <f aca="false">A19+1</f>
        <v>#REF!</v>
      </c>
      <c r="B20" s="266" t="n">
        <v>36800</v>
      </c>
      <c r="C20" s="267" t="n">
        <f aca="false">B21-B20</f>
        <v>31</v>
      </c>
      <c r="D20" s="295" t="n">
        <f aca="false">$F$3</f>
        <v>2.53</v>
      </c>
      <c r="E20" s="299" t="n">
        <v>1.55</v>
      </c>
      <c r="F20" s="270" t="n">
        <f aca="false">'MIDS DATA'!E22</f>
        <v>0.065241566699184</v>
      </c>
      <c r="G20" s="271" t="n">
        <f aca="false">'MIDS DATA'!F22</f>
        <v>0.944309729635594</v>
      </c>
      <c r="H20" s="272" t="n">
        <f aca="false">(B20-$F$6)/365</f>
        <v>-25.0027397260274</v>
      </c>
      <c r="I20" s="270" t="n">
        <f aca="false">$F$5</f>
        <v>0.52</v>
      </c>
      <c r="J20" s="235" t="e">
        <f aca="false">((LN(E20/D20)+((I20^2)/2)*H20))/(I20*SQRT(H20))</f>
        <v>#VALUE!</v>
      </c>
      <c r="K20" s="235" t="e">
        <f aca="false">J20-(I20*SQRT(H20))</f>
        <v>#VALUE!</v>
      </c>
      <c r="L20" s="235" t="e">
        <f aca="false">(I20*(SQRT(H20)))-J20</f>
        <v>#VALUE!</v>
      </c>
      <c r="M20" s="235" t="e">
        <f aca="false">NORMSDIST(J20)</f>
        <v>#VALUE!</v>
      </c>
      <c r="N20" s="235" t="e">
        <f aca="false">NORMSDIST(-J20)</f>
        <v>#VALUE!</v>
      </c>
      <c r="O20" s="235" t="e">
        <f aca="false">NORMSDIST(K20)</f>
        <v>#VALUE!</v>
      </c>
      <c r="P20" s="235" t="e">
        <f aca="false">NORMSDIST(L20)</f>
        <v>#VALUE!</v>
      </c>
      <c r="Q20" s="235" t="e">
        <f aca="false">(E20*(EXP(-F20*H20))*M20)-(D20*(EXP(-F20*H20))*O20)</f>
        <v>#VALUE!</v>
      </c>
      <c r="R20" s="235" t="e">
        <f aca="false">(-E20*(EXP(-F20*H20))*N20)+(D20*(EXP(-F20*H20)*P20))</f>
        <v>#VALUE!</v>
      </c>
      <c r="S20" s="235" t="n">
        <f aca="false">IF(B20&gt;=$H$3,IF(B20&lt;=$H$4,$H$6,0),0)</f>
        <v>0</v>
      </c>
      <c r="T20" s="235" t="e">
        <f aca="false">Q20*S20*W20</f>
        <v>#VALUE!</v>
      </c>
      <c r="U20" s="235" t="e">
        <f aca="false">R20*S20*W20</f>
        <v>#VALUE!</v>
      </c>
      <c r="V20" s="235" t="n">
        <f aca="false">S20*W20</f>
        <v>0</v>
      </c>
      <c r="W20" s="235" t="n">
        <f aca="false">IF(B20&gt;=$H$3,IF(B20&lt;=$H$4,C20,0),0)</f>
        <v>0</v>
      </c>
      <c r="X20" s="235" t="e">
        <f aca="false">M20</f>
        <v>#VALUE!</v>
      </c>
      <c r="Y20" s="235" t="e">
        <f aca="false">-N20</f>
        <v>#VALUE!</v>
      </c>
      <c r="Z20" s="235"/>
      <c r="AH20" s="297"/>
      <c r="AI20" s="298"/>
      <c r="AJ20" s="300"/>
    </row>
    <row r="21" customFormat="false" ht="12.75" hidden="false" customHeight="false" outlineLevel="0" collapsed="false">
      <c r="A21" s="235" t="e">
        <f aca="false">A20+1</f>
        <v>#REF!</v>
      </c>
      <c r="B21" s="266" t="n">
        <v>36831</v>
      </c>
      <c r="C21" s="267" t="n">
        <f aca="false">B22-B21</f>
        <v>30</v>
      </c>
      <c r="D21" s="295" t="n">
        <f aca="false">$F$3</f>
        <v>2.53</v>
      </c>
      <c r="E21" s="299" t="n">
        <v>1.899</v>
      </c>
      <c r="F21" s="270" t="n">
        <f aca="false">'MIDS DATA'!E23</f>
        <v>0.065662023574155</v>
      </c>
      <c r="G21" s="271" t="n">
        <f aca="false">'MIDS DATA'!F23</f>
        <v>0.938804638261117</v>
      </c>
      <c r="H21" s="272" t="n">
        <f aca="false">(B21-$F$6)/365</f>
        <v>-24.9178082191781</v>
      </c>
      <c r="I21" s="270" t="n">
        <f aca="false">$F$5</f>
        <v>0.52</v>
      </c>
      <c r="J21" s="235" t="e">
        <f aca="false">((LN(E21/D21)+((I21^2)/2)*H21))/(I21*SQRT(H21))</f>
        <v>#VALUE!</v>
      </c>
      <c r="K21" s="235" t="e">
        <f aca="false">J21-(I21*SQRT(H21))</f>
        <v>#VALUE!</v>
      </c>
      <c r="L21" s="235" t="e">
        <f aca="false">(I21*(SQRT(H21)))-J21</f>
        <v>#VALUE!</v>
      </c>
      <c r="M21" s="235" t="e">
        <f aca="false">NORMSDIST(J21)</f>
        <v>#VALUE!</v>
      </c>
      <c r="N21" s="235" t="e">
        <f aca="false">NORMSDIST(-J21)</f>
        <v>#VALUE!</v>
      </c>
      <c r="O21" s="235" t="e">
        <f aca="false">NORMSDIST(K21)</f>
        <v>#VALUE!</v>
      </c>
      <c r="P21" s="235" t="e">
        <f aca="false">NORMSDIST(L21)</f>
        <v>#VALUE!</v>
      </c>
      <c r="Q21" s="235" t="e">
        <f aca="false">(E21*(EXP(-F21*H21))*M21)-(D21*(EXP(-F21*H21))*O21)</f>
        <v>#VALUE!</v>
      </c>
      <c r="R21" s="235" t="e">
        <f aca="false">(-E21*(EXP(-F21*H21))*N21)+(D21*(EXP(-F21*H21)*P21))</f>
        <v>#VALUE!</v>
      </c>
      <c r="S21" s="235" t="n">
        <f aca="false">IF(B21&gt;=$H$3,IF(B21&lt;=$H$4,$H$6,0),0)</f>
        <v>0</v>
      </c>
      <c r="T21" s="235" t="e">
        <f aca="false">Q21*S21*W21</f>
        <v>#VALUE!</v>
      </c>
      <c r="U21" s="235" t="e">
        <f aca="false">R21*S21*W21</f>
        <v>#VALUE!</v>
      </c>
      <c r="V21" s="235" t="n">
        <f aca="false">S21*W21</f>
        <v>0</v>
      </c>
      <c r="W21" s="235" t="n">
        <f aca="false">IF(B21&gt;=$H$3,IF(B21&lt;=$H$4,C21,0),0)</f>
        <v>0</v>
      </c>
      <c r="X21" s="235" t="e">
        <f aca="false">M21</f>
        <v>#VALUE!</v>
      </c>
      <c r="Y21" s="235" t="e">
        <f aca="false">-N21</f>
        <v>#VALUE!</v>
      </c>
      <c r="Z21" s="235"/>
    </row>
    <row r="22" customFormat="false" ht="12.75" hidden="false" customHeight="false" outlineLevel="0" collapsed="false">
      <c r="A22" s="235" t="e">
        <f aca="false">A21+1</f>
        <v>#REF!</v>
      </c>
      <c r="B22" s="266" t="n">
        <v>36861</v>
      </c>
      <c r="C22" s="267" t="n">
        <f aca="false">B23-B22</f>
        <v>31</v>
      </c>
      <c r="D22" s="295" t="n">
        <f aca="false">$F$3</f>
        <v>2.53</v>
      </c>
      <c r="E22" s="299" t="n">
        <v>2.041</v>
      </c>
      <c r="F22" s="270" t="n">
        <f aca="false">'MIDS DATA'!E24</f>
        <v>0.066060316267875</v>
      </c>
      <c r="G22" s="271" t="n">
        <f aca="false">'MIDS DATA'!F24</f>
        <v>0.933288493527201</v>
      </c>
      <c r="H22" s="272" t="n">
        <f aca="false">(B22-$F$6)/365</f>
        <v>-24.8356164383562</v>
      </c>
      <c r="I22" s="270" t="n">
        <f aca="false">$F$5</f>
        <v>0.52</v>
      </c>
      <c r="J22" s="235" t="e">
        <f aca="false">((LN(E22/D22)+((I22^2)/2)*H22))/(I22*SQRT(H22))</f>
        <v>#VALUE!</v>
      </c>
      <c r="K22" s="235" t="e">
        <f aca="false">J22-(I22*SQRT(H22))</f>
        <v>#VALUE!</v>
      </c>
      <c r="L22" s="235" t="e">
        <f aca="false">(I22*(SQRT(H22)))-J22</f>
        <v>#VALUE!</v>
      </c>
      <c r="M22" s="235" t="e">
        <f aca="false">NORMSDIST(J22)</f>
        <v>#VALUE!</v>
      </c>
      <c r="N22" s="235" t="e">
        <f aca="false">NORMSDIST(-J22)</f>
        <v>#VALUE!</v>
      </c>
      <c r="O22" s="235" t="e">
        <f aca="false">NORMSDIST(K22)</f>
        <v>#VALUE!</v>
      </c>
      <c r="P22" s="235" t="e">
        <f aca="false">NORMSDIST(L22)</f>
        <v>#VALUE!</v>
      </c>
      <c r="Q22" s="235" t="e">
        <f aca="false">(E22*(EXP(-F22*H22))*M22)-(D22*(EXP(-F22*H22))*O22)</f>
        <v>#VALUE!</v>
      </c>
      <c r="R22" s="235" t="e">
        <f aca="false">(-E22*(EXP(-F22*H22))*N22)+(D22*(EXP(-F22*H22)*P22))</f>
        <v>#VALUE!</v>
      </c>
      <c r="S22" s="235" t="n">
        <f aca="false">IF(B22&gt;=$H$3,IF(B22&lt;=$H$4,$H$6,0),0)</f>
        <v>0</v>
      </c>
      <c r="T22" s="235" t="e">
        <f aca="false">Q22*S22*W22</f>
        <v>#VALUE!</v>
      </c>
      <c r="U22" s="235" t="e">
        <f aca="false">R22*S22*W22</f>
        <v>#VALUE!</v>
      </c>
      <c r="V22" s="235" t="n">
        <f aca="false">S22*W22</f>
        <v>0</v>
      </c>
      <c r="W22" s="235" t="n">
        <f aca="false">IF(B22&gt;=$H$3,IF(B22&lt;=$H$4,C22,0),0)</f>
        <v>0</v>
      </c>
      <c r="X22" s="235" t="e">
        <f aca="false">M22</f>
        <v>#VALUE!</v>
      </c>
      <c r="Y22" s="235" t="e">
        <f aca="false">-N22</f>
        <v>#VALUE!</v>
      </c>
      <c r="Z22" s="235"/>
    </row>
    <row r="23" customFormat="false" ht="12.75" hidden="false" customHeight="false" outlineLevel="0" collapsed="false">
      <c r="A23" s="235" t="e">
        <f aca="false">A22+1</f>
        <v>#REF!</v>
      </c>
      <c r="B23" s="266" t="n">
        <v>36892</v>
      </c>
      <c r="C23" s="267" t="n">
        <f aca="false">B24-B23</f>
        <v>31</v>
      </c>
      <c r="D23" s="295" t="n">
        <f aca="false">$F$3</f>
        <v>2.53</v>
      </c>
      <c r="E23" s="296" t="n">
        <v>2.06</v>
      </c>
      <c r="F23" s="270" t="n">
        <f aca="false">'MIDS DATA'!E25</f>
        <v>0.066420064552535</v>
      </c>
      <c r="G23" s="271" t="n">
        <f aca="false">'MIDS DATA'!F25</f>
        <v>0.928281874865886</v>
      </c>
      <c r="H23" s="272" t="n">
        <f aca="false">(B23-$F$6)/365</f>
        <v>-24.7506849315069</v>
      </c>
      <c r="I23" s="270" t="n">
        <f aca="false">$F$5</f>
        <v>0.52</v>
      </c>
      <c r="J23" s="235" t="e">
        <f aca="false">((LN(E23/D23)+((I23^2)/2)*H23))/(I23*SQRT(H23))</f>
        <v>#VALUE!</v>
      </c>
      <c r="K23" s="235" t="e">
        <f aca="false">J23-(I23*SQRT(H23))</f>
        <v>#VALUE!</v>
      </c>
      <c r="L23" s="235" t="e">
        <f aca="false">(I23*(SQRT(H23)))-J23</f>
        <v>#VALUE!</v>
      </c>
      <c r="M23" s="235" t="e">
        <f aca="false">NORMSDIST(J23)</f>
        <v>#VALUE!</v>
      </c>
      <c r="N23" s="235" t="e">
        <f aca="false">NORMSDIST(-J23)</f>
        <v>#VALUE!</v>
      </c>
      <c r="O23" s="235" t="e">
        <f aca="false">NORMSDIST(K23)</f>
        <v>#VALUE!</v>
      </c>
      <c r="P23" s="235" t="e">
        <f aca="false">NORMSDIST(L23)</f>
        <v>#VALUE!</v>
      </c>
      <c r="Q23" s="235" t="e">
        <f aca="false">(E23*(EXP(-F23*H23))*M23)-(D23*(EXP(-F23*H23))*O23)</f>
        <v>#VALUE!</v>
      </c>
      <c r="R23" s="235" t="e">
        <f aca="false">(-E23*(EXP(-F23*H23))*N23)+(D23*(EXP(-F23*H23)*P23))</f>
        <v>#VALUE!</v>
      </c>
      <c r="S23" s="235" t="n">
        <f aca="false">IF(B23&gt;=$H$3,IF(B23&lt;=$H$4,$H$6,0),0)</f>
        <v>0</v>
      </c>
      <c r="T23" s="235" t="e">
        <f aca="false">Q23*S23*W23</f>
        <v>#VALUE!</v>
      </c>
      <c r="U23" s="235" t="e">
        <f aca="false">R23*S23*W23</f>
        <v>#VALUE!</v>
      </c>
      <c r="V23" s="235" t="n">
        <f aca="false">S23*W23</f>
        <v>0</v>
      </c>
      <c r="W23" s="235" t="n">
        <f aca="false">IF(B23&gt;=$H$3,IF(B23&lt;=$H$4,C23,0),0)</f>
        <v>0</v>
      </c>
      <c r="X23" s="235" t="e">
        <f aca="false">M23</f>
        <v>#VALUE!</v>
      </c>
      <c r="Y23" s="235" t="e">
        <f aca="false">-N23</f>
        <v>#VALUE!</v>
      </c>
      <c r="Z23" s="235"/>
    </row>
    <row r="24" customFormat="false" ht="12.75" hidden="false" customHeight="false" outlineLevel="0" collapsed="false">
      <c r="A24" s="235" t="e">
        <f aca="false">A23+1</f>
        <v>#REF!</v>
      </c>
      <c r="B24" s="266" t="n">
        <v>36923</v>
      </c>
      <c r="C24" s="267" t="n">
        <f aca="false">B25-B24</f>
        <v>28</v>
      </c>
      <c r="D24" s="295" t="n">
        <f aca="false">$F$3</f>
        <v>2.53</v>
      </c>
      <c r="E24" s="296" t="n">
        <v>1.943</v>
      </c>
      <c r="F24" s="270" t="n">
        <f aca="false">'MIDS DATA'!E26</f>
        <v>0.066773642540117</v>
      </c>
      <c r="G24" s="271" t="n">
        <f aca="false">'MIDS DATA'!F26</f>
        <v>0.922761634345557</v>
      </c>
      <c r="H24" s="272" t="n">
        <f aca="false">(B24-$F$6)/365</f>
        <v>-24.6657534246575</v>
      </c>
      <c r="I24" s="270" t="n">
        <f aca="false">$F$5</f>
        <v>0.52</v>
      </c>
      <c r="J24" s="235" t="e">
        <f aca="false">((LN(E24/D24)+((I24^2)/2)*H24))/(I24*SQRT(H24))</f>
        <v>#VALUE!</v>
      </c>
      <c r="K24" s="235" t="e">
        <f aca="false">J24-(I24*SQRT(H24))</f>
        <v>#VALUE!</v>
      </c>
      <c r="L24" s="235" t="e">
        <f aca="false">(I24*(SQRT(H24)))-J24</f>
        <v>#VALUE!</v>
      </c>
      <c r="M24" s="235" t="e">
        <f aca="false">NORMSDIST(J24)</f>
        <v>#VALUE!</v>
      </c>
      <c r="N24" s="235" t="e">
        <f aca="false">NORMSDIST(-J24)</f>
        <v>#VALUE!</v>
      </c>
      <c r="O24" s="235" t="e">
        <f aca="false">NORMSDIST(K24)</f>
        <v>#VALUE!</v>
      </c>
      <c r="P24" s="235" t="e">
        <f aca="false">NORMSDIST(L24)</f>
        <v>#VALUE!</v>
      </c>
      <c r="Q24" s="235" t="e">
        <f aca="false">(E24*(EXP(-F24*H24))*M24)-(D24*(EXP(-F24*H24))*O24)</f>
        <v>#VALUE!</v>
      </c>
      <c r="R24" s="235" t="e">
        <f aca="false">(-E24*(EXP(-F24*H24))*N24)+(D24*(EXP(-F24*H24)*P24))</f>
        <v>#VALUE!</v>
      </c>
      <c r="S24" s="235" t="n">
        <f aca="false">IF(B24&gt;=$H$3,IF(B24&lt;=$H$4,$H$6,0),0)</f>
        <v>0</v>
      </c>
      <c r="T24" s="235" t="e">
        <f aca="false">Q24*S24*W24</f>
        <v>#VALUE!</v>
      </c>
      <c r="U24" s="235" t="e">
        <f aca="false">R24*S24*W24</f>
        <v>#VALUE!</v>
      </c>
      <c r="V24" s="235" t="n">
        <f aca="false">S24*W24</f>
        <v>0</v>
      </c>
      <c r="W24" s="235" t="n">
        <f aca="false">IF(B24&gt;=$H$3,IF(B24&lt;=$H$4,C24,0),0)</f>
        <v>0</v>
      </c>
      <c r="X24" s="235" t="e">
        <f aca="false">M24</f>
        <v>#VALUE!</v>
      </c>
      <c r="Y24" s="235" t="e">
        <f aca="false">-N24</f>
        <v>#VALUE!</v>
      </c>
      <c r="Z24" s="235"/>
    </row>
    <row r="25" customFormat="false" ht="12.75" hidden="false" customHeight="false" outlineLevel="0" collapsed="false">
      <c r="A25" s="235" t="e">
        <f aca="false">A24+1</f>
        <v>#REF!</v>
      </c>
      <c r="B25" s="266" t="n">
        <v>36951</v>
      </c>
      <c r="C25" s="267" t="n">
        <f aca="false">B26-B25</f>
        <v>31</v>
      </c>
      <c r="D25" s="295" t="n">
        <f aca="false">$F$3</f>
        <v>2.53</v>
      </c>
      <c r="E25" s="296" t="n">
        <v>1.848</v>
      </c>
      <c r="F25" s="270" t="n">
        <f aca="false">'MIDS DATA'!E27</f>
        <v>0.067039012548038</v>
      </c>
      <c r="G25" s="271" t="n">
        <f aca="false">'MIDS DATA'!F27</f>
        <v>0.917489087214433</v>
      </c>
      <c r="H25" s="272" t="n">
        <f aca="false">(B25-$F$6)/365</f>
        <v>-24.5890410958904</v>
      </c>
      <c r="I25" s="270" t="n">
        <f aca="false">$F$5</f>
        <v>0.52</v>
      </c>
      <c r="J25" s="235" t="e">
        <f aca="false">((LN(E25/D25)+((I25^2)/2)*H25))/(I25*SQRT(H25))</f>
        <v>#VALUE!</v>
      </c>
      <c r="K25" s="235" t="e">
        <f aca="false">J25-(I25*SQRT(H25))</f>
        <v>#VALUE!</v>
      </c>
      <c r="L25" s="235" t="e">
        <f aca="false">(I25*(SQRT(H25)))-J25</f>
        <v>#VALUE!</v>
      </c>
      <c r="M25" s="235" t="e">
        <f aca="false">NORMSDIST(J25)</f>
        <v>#VALUE!</v>
      </c>
      <c r="N25" s="235" t="e">
        <f aca="false">NORMSDIST(-J25)</f>
        <v>#VALUE!</v>
      </c>
      <c r="O25" s="235" t="e">
        <f aca="false">NORMSDIST(K25)</f>
        <v>#VALUE!</v>
      </c>
      <c r="P25" s="235" t="e">
        <f aca="false">NORMSDIST(L25)</f>
        <v>#VALUE!</v>
      </c>
      <c r="Q25" s="235" t="e">
        <f aca="false">(E25*(EXP(-F25*H25))*M25)-(D25*(EXP(-F25*H25))*O25)</f>
        <v>#VALUE!</v>
      </c>
      <c r="R25" s="235" t="e">
        <f aca="false">(-E25*(EXP(-F25*H25))*N25)+(D25*(EXP(-F25*H25)*P25))</f>
        <v>#VALUE!</v>
      </c>
      <c r="S25" s="235" t="n">
        <f aca="false">IF(B25&gt;=$H$3,IF(B25&lt;=$H$4,$H$6,0),0)</f>
        <v>0</v>
      </c>
      <c r="T25" s="235" t="e">
        <f aca="false">Q25*S25*W25</f>
        <v>#VALUE!</v>
      </c>
      <c r="U25" s="235" t="e">
        <f aca="false">R25*S25*W25</f>
        <v>#VALUE!</v>
      </c>
      <c r="V25" s="235" t="n">
        <f aca="false">S25*W25</f>
        <v>0</v>
      </c>
      <c r="W25" s="235" t="n">
        <f aca="false">IF(B25&gt;=$H$3,IF(B25&lt;=$H$4,C25,0),0)</f>
        <v>0</v>
      </c>
      <c r="X25" s="235" t="e">
        <f aca="false">M25</f>
        <v>#VALUE!</v>
      </c>
      <c r="Y25" s="235" t="e">
        <f aca="false">-N25</f>
        <v>#VALUE!</v>
      </c>
      <c r="Z25" s="235"/>
    </row>
    <row r="26" customFormat="false" ht="12.75" hidden="false" customHeight="false" outlineLevel="0" collapsed="false">
      <c r="A26" s="235" t="e">
        <f aca="false">A25+1</f>
        <v>#REF!</v>
      </c>
      <c r="B26" s="266" t="n">
        <v>36982</v>
      </c>
      <c r="C26" s="267" t="n">
        <f aca="false">B27-B26</f>
        <v>30</v>
      </c>
      <c r="D26" s="295" t="n">
        <f aca="false">$F$3</f>
        <v>2.53</v>
      </c>
      <c r="E26" s="296" t="n">
        <v>1.71</v>
      </c>
      <c r="F26" s="270" t="n">
        <f aca="false">'MIDS DATA'!E28</f>
        <v>0.067313228247387</v>
      </c>
      <c r="G26" s="271" t="n">
        <f aca="false">'MIDS DATA'!F28</f>
        <v>0.912032063463732</v>
      </c>
      <c r="H26" s="272" t="n">
        <f aca="false">(B26-$F$6)/365</f>
        <v>-24.5041095890411</v>
      </c>
      <c r="I26" s="270" t="n">
        <f aca="false">$F$5</f>
        <v>0.52</v>
      </c>
      <c r="J26" s="235" t="e">
        <f aca="false">((LN(E26/D26)+((I26^2)/2)*H26))/(I26*SQRT(H26))</f>
        <v>#VALUE!</v>
      </c>
      <c r="K26" s="235" t="e">
        <f aca="false">J26-(I26*SQRT(H26))</f>
        <v>#VALUE!</v>
      </c>
      <c r="L26" s="235" t="e">
        <f aca="false">(I26*(SQRT(H26)))-J26</f>
        <v>#VALUE!</v>
      </c>
      <c r="M26" s="235" t="e">
        <f aca="false">NORMSDIST(J26)</f>
        <v>#VALUE!</v>
      </c>
      <c r="N26" s="235" t="e">
        <f aca="false">NORMSDIST(-J26)</f>
        <v>#VALUE!</v>
      </c>
      <c r="O26" s="235" t="e">
        <f aca="false">NORMSDIST(K26)</f>
        <v>#VALUE!</v>
      </c>
      <c r="P26" s="235" t="e">
        <f aca="false">NORMSDIST(L26)</f>
        <v>#VALUE!</v>
      </c>
      <c r="Q26" s="235" t="e">
        <f aca="false">(E26*(EXP(-F26*H26))*M26)-(D26*(EXP(-F26*H26))*O26)</f>
        <v>#VALUE!</v>
      </c>
      <c r="R26" s="235" t="e">
        <f aca="false">(-E26*(EXP(-F26*H26))*N26)+(D26*(EXP(-F26*H26)*P26))</f>
        <v>#VALUE!</v>
      </c>
      <c r="S26" s="235" t="n">
        <f aca="false">IF(B26&gt;=$H$3,IF(B26&lt;=$H$4,$H$6,0),0)</f>
        <v>0</v>
      </c>
      <c r="T26" s="235" t="e">
        <f aca="false">Q26*S26*W26</f>
        <v>#VALUE!</v>
      </c>
      <c r="U26" s="235" t="e">
        <f aca="false">R26*S26*W26</f>
        <v>#VALUE!</v>
      </c>
      <c r="V26" s="235" t="n">
        <f aca="false">S26*W26</f>
        <v>0</v>
      </c>
      <c r="W26" s="235" t="n">
        <f aca="false">IF(B26&gt;=$H$3,IF(B26&lt;=$H$4,C26,0),0)</f>
        <v>0</v>
      </c>
      <c r="X26" s="235" t="e">
        <f aca="false">M26</f>
        <v>#VALUE!</v>
      </c>
      <c r="Y26" s="235" t="e">
        <f aca="false">-N26</f>
        <v>#VALUE!</v>
      </c>
      <c r="Z26" s="235"/>
    </row>
    <row r="27" customFormat="false" ht="12.75" hidden="false" customHeight="false" outlineLevel="0" collapsed="false">
      <c r="A27" s="235" t="e">
        <f aca="false">A26+1</f>
        <v>#REF!</v>
      </c>
      <c r="B27" s="266" t="n">
        <v>37012</v>
      </c>
      <c r="C27" s="267" t="n">
        <f aca="false">B28-B27</f>
        <v>31</v>
      </c>
      <c r="D27" s="295" t="n">
        <f aca="false">$F$3</f>
        <v>2.53</v>
      </c>
      <c r="E27" s="296" t="n">
        <v>1.717</v>
      </c>
      <c r="F27" s="270" t="n">
        <f aca="false">'MIDS DATA'!E29</f>
        <v>0.067565844203733</v>
      </c>
      <c r="G27" s="271" t="n">
        <f aca="false">'MIDS DATA'!F29</f>
        <v>0.906759619784903</v>
      </c>
      <c r="H27" s="272" t="n">
        <f aca="false">(B27-$F$6)/365</f>
        <v>-24.4219178082192</v>
      </c>
      <c r="I27" s="270" t="n">
        <f aca="false">$F$5</f>
        <v>0.52</v>
      </c>
      <c r="J27" s="235" t="e">
        <f aca="false">((LN(E27/D27)+((I27^2)/2)*H27))/(I27*SQRT(H27))</f>
        <v>#VALUE!</v>
      </c>
      <c r="K27" s="235" t="e">
        <f aca="false">J27-(I27*SQRT(H27))</f>
        <v>#VALUE!</v>
      </c>
      <c r="L27" s="235" t="e">
        <f aca="false">(I27*(SQRT(H27)))-J27</f>
        <v>#VALUE!</v>
      </c>
      <c r="M27" s="235" t="e">
        <f aca="false">NORMSDIST(J27)</f>
        <v>#VALUE!</v>
      </c>
      <c r="N27" s="235" t="e">
        <f aca="false">NORMSDIST(-J27)</f>
        <v>#VALUE!</v>
      </c>
      <c r="O27" s="235" t="e">
        <f aca="false">NORMSDIST(K27)</f>
        <v>#VALUE!</v>
      </c>
      <c r="P27" s="235" t="e">
        <f aca="false">NORMSDIST(L27)</f>
        <v>#VALUE!</v>
      </c>
      <c r="Q27" s="235" t="e">
        <f aca="false">(E27*(EXP(-F27*H27))*M27)-(D27*(EXP(-F27*H27))*O27)</f>
        <v>#VALUE!</v>
      </c>
      <c r="R27" s="235" t="e">
        <f aca="false">(-E27*(EXP(-F27*H27))*N27)+(D27*(EXP(-F27*H27)*P27))</f>
        <v>#VALUE!</v>
      </c>
      <c r="S27" s="235" t="n">
        <f aca="false">IF(B27&gt;=$H$3,IF(B27&lt;=$H$4,$H$6,0),0)</f>
        <v>0</v>
      </c>
      <c r="T27" s="235" t="e">
        <f aca="false">Q27*S27*W27</f>
        <v>#VALUE!</v>
      </c>
      <c r="U27" s="235" t="e">
        <f aca="false">R27*S27*W27</f>
        <v>#VALUE!</v>
      </c>
      <c r="V27" s="235" t="n">
        <f aca="false">S27*W27</f>
        <v>0</v>
      </c>
      <c r="W27" s="235" t="n">
        <f aca="false">IF(B27&gt;=$H$3,IF(B27&lt;=$H$4,C27,0),0)</f>
        <v>0</v>
      </c>
      <c r="X27" s="235" t="e">
        <f aca="false">M27</f>
        <v>#VALUE!</v>
      </c>
      <c r="Y27" s="235" t="e">
        <f aca="false">-N27</f>
        <v>#VALUE!</v>
      </c>
      <c r="Z27" s="235"/>
    </row>
    <row r="28" customFormat="false" ht="12.75" hidden="false" customHeight="false" outlineLevel="0" collapsed="false">
      <c r="A28" s="235" t="e">
        <f aca="false">A27+1</f>
        <v>#REF!</v>
      </c>
      <c r="B28" s="266" t="n">
        <v>37043</v>
      </c>
      <c r="C28" s="267" t="n">
        <f aca="false">B29-B28</f>
        <v>30</v>
      </c>
      <c r="D28" s="295" t="n">
        <f aca="false">$F$3</f>
        <v>2.53</v>
      </c>
      <c r="E28" s="296" t="n">
        <v>1.722</v>
      </c>
      <c r="F28" s="270" t="n">
        <f aca="false">'MIDS DATA'!E30</f>
        <v>0.067802727116879</v>
      </c>
      <c r="G28" s="271" t="n">
        <f aca="false">'MIDS DATA'!F30</f>
        <v>0.901338281053889</v>
      </c>
      <c r="H28" s="272" t="n">
        <f aca="false">(B28-$F$6)/365</f>
        <v>-24.3369863013699</v>
      </c>
      <c r="I28" s="270" t="n">
        <f aca="false">$F$5</f>
        <v>0.52</v>
      </c>
      <c r="J28" s="235" t="e">
        <f aca="false">((LN(E28/D28)+((I28^2)/2)*H28))/(I28*SQRT(H28))</f>
        <v>#VALUE!</v>
      </c>
      <c r="K28" s="235" t="e">
        <f aca="false">J28-(I28*SQRT(H28))</f>
        <v>#VALUE!</v>
      </c>
      <c r="L28" s="235" t="e">
        <f aca="false">(I28*(SQRT(H28)))-J28</f>
        <v>#VALUE!</v>
      </c>
      <c r="M28" s="235" t="e">
        <f aca="false">NORMSDIST(J28)</f>
        <v>#VALUE!</v>
      </c>
      <c r="N28" s="235" t="e">
        <f aca="false">NORMSDIST(-J28)</f>
        <v>#VALUE!</v>
      </c>
      <c r="O28" s="235" t="e">
        <f aca="false">NORMSDIST(K28)</f>
        <v>#VALUE!</v>
      </c>
      <c r="P28" s="235" t="e">
        <f aca="false">NORMSDIST(L28)</f>
        <v>#VALUE!</v>
      </c>
      <c r="Q28" s="235" t="e">
        <f aca="false">(E28*(EXP(-F28*H28))*M28)-(D28*(EXP(-F28*H28))*O28)</f>
        <v>#VALUE!</v>
      </c>
      <c r="R28" s="235" t="e">
        <f aca="false">(-E28*(EXP(-F28*H28))*N28)+(D28*(EXP(-F28*H28)*P28))</f>
        <v>#VALUE!</v>
      </c>
      <c r="S28" s="235" t="n">
        <f aca="false">IF(B28&gt;=$H$3,IF(B28&lt;=$H$4,$H$6,0),0)</f>
        <v>0</v>
      </c>
      <c r="T28" s="235" t="e">
        <f aca="false">Q28*S28*W28</f>
        <v>#VALUE!</v>
      </c>
      <c r="U28" s="235" t="e">
        <f aca="false">R28*S28*W28</f>
        <v>#VALUE!</v>
      </c>
      <c r="V28" s="235" t="n">
        <f aca="false">S28*W28</f>
        <v>0</v>
      </c>
      <c r="W28" s="235" t="n">
        <f aca="false">IF(B28&gt;=$H$3,IF(B28&lt;=$H$4,C28,0),0)</f>
        <v>0</v>
      </c>
      <c r="X28" s="235" t="e">
        <f aca="false">M28</f>
        <v>#VALUE!</v>
      </c>
      <c r="Y28" s="235" t="e">
        <f aca="false">-N28</f>
        <v>#VALUE!</v>
      </c>
      <c r="Z28" s="235"/>
    </row>
    <row r="29" customFormat="false" ht="12.75" hidden="false" customHeight="false" outlineLevel="0" collapsed="false">
      <c r="A29" s="235" t="e">
        <f aca="false">A28+1</f>
        <v>#REF!</v>
      </c>
      <c r="B29" s="266" t="n">
        <v>37073</v>
      </c>
      <c r="C29" s="267" t="n">
        <f aca="false">B30-B29</f>
        <v>31</v>
      </c>
      <c r="D29" s="295" t="n">
        <f aca="false">$F$3</f>
        <v>2.53</v>
      </c>
      <c r="E29" s="296" t="n">
        <v>1.728</v>
      </c>
      <c r="F29" s="270" t="n">
        <f aca="false">'MIDS DATA'!E31</f>
        <v>0.068039610048599</v>
      </c>
      <c r="G29" s="271" t="n">
        <f aca="false">'MIDS DATA'!F31</f>
        <v>0.895914547805733</v>
      </c>
      <c r="H29" s="272" t="n">
        <f aca="false">(B29-$F$6)/365</f>
        <v>-24.2547945205479</v>
      </c>
      <c r="I29" s="270" t="n">
        <f aca="false">$F$5</f>
        <v>0.52</v>
      </c>
      <c r="J29" s="235" t="e">
        <f aca="false">((LN(E29/D29)+((I29^2)/2)*H29))/(I29*SQRT(H29))</f>
        <v>#VALUE!</v>
      </c>
      <c r="K29" s="235" t="e">
        <f aca="false">J29-(I29*SQRT(H29))</f>
        <v>#VALUE!</v>
      </c>
      <c r="L29" s="235" t="e">
        <f aca="false">(I29*(SQRT(H29)))-J29</f>
        <v>#VALUE!</v>
      </c>
      <c r="M29" s="235" t="e">
        <f aca="false">NORMSDIST(J29)</f>
        <v>#VALUE!</v>
      </c>
      <c r="N29" s="235" t="e">
        <f aca="false">NORMSDIST(-J29)</f>
        <v>#VALUE!</v>
      </c>
      <c r="O29" s="235" t="e">
        <f aca="false">NORMSDIST(K29)</f>
        <v>#VALUE!</v>
      </c>
      <c r="P29" s="235" t="e">
        <f aca="false">NORMSDIST(L29)</f>
        <v>#VALUE!</v>
      </c>
      <c r="Q29" s="235" t="e">
        <f aca="false">(E29*(EXP(-F29*H29))*M29)-(D29*(EXP(-F29*H29))*O29)</f>
        <v>#VALUE!</v>
      </c>
      <c r="R29" s="235" t="e">
        <f aca="false">(-E29*(EXP(-F29*H29))*N29)+(D29*(EXP(-F29*H29)*P29))</f>
        <v>#VALUE!</v>
      </c>
      <c r="S29" s="235" t="n">
        <f aca="false">IF(B29&gt;=$H$3,IF(B29&lt;=$H$4,$H$6,0),0)</f>
        <v>0</v>
      </c>
      <c r="T29" s="235" t="e">
        <f aca="false">Q29*S29*W29</f>
        <v>#VALUE!</v>
      </c>
      <c r="U29" s="235" t="e">
        <f aca="false">R29*S29*W29</f>
        <v>#VALUE!</v>
      </c>
      <c r="V29" s="235" t="n">
        <f aca="false">S29*W29</f>
        <v>0</v>
      </c>
      <c r="W29" s="235" t="n">
        <f aca="false">IF(B29&gt;=$H$3,IF(B29&lt;=$H$4,C29,0),0)</f>
        <v>0</v>
      </c>
      <c r="X29" s="235" t="e">
        <f aca="false">M29</f>
        <v>#VALUE!</v>
      </c>
      <c r="Y29" s="235" t="e">
        <f aca="false">-N29</f>
        <v>#VALUE!</v>
      </c>
      <c r="Z29" s="235"/>
    </row>
    <row r="30" customFormat="false" ht="12.75" hidden="false" customHeight="false" outlineLevel="0" collapsed="false">
      <c r="A30" s="235" t="e">
        <f aca="false">A29+1</f>
        <v>#REF!</v>
      </c>
      <c r="B30" s="266" t="n">
        <v>37104</v>
      </c>
      <c r="C30" s="267" t="n">
        <f aca="false">B31-B30</f>
        <v>31</v>
      </c>
      <c r="D30" s="295" t="n">
        <f aca="false">$F$3</f>
        <v>2.53</v>
      </c>
      <c r="E30" s="296" t="n">
        <v>1.734</v>
      </c>
      <c r="F30" s="270" t="n">
        <f aca="false">'MIDS DATA'!E32</f>
        <v>0.068254387582894</v>
      </c>
      <c r="G30" s="271" t="n">
        <f aca="false">'MIDS DATA'!F32</f>
        <v>0.890685396092102</v>
      </c>
      <c r="H30" s="272" t="n">
        <f aca="false">(B30-$F$6)/365</f>
        <v>-24.1698630136986</v>
      </c>
      <c r="I30" s="270" t="n">
        <f aca="false">$F$5</f>
        <v>0.52</v>
      </c>
      <c r="J30" s="235" t="e">
        <f aca="false">((LN(E30/D30)+((I30^2)/2)*H30))/(I30*SQRT(H30))</f>
        <v>#VALUE!</v>
      </c>
      <c r="K30" s="235" t="e">
        <f aca="false">J30-(I30*SQRT(H30))</f>
        <v>#VALUE!</v>
      </c>
      <c r="L30" s="235" t="e">
        <f aca="false">(I30*(SQRT(H30)))-J30</f>
        <v>#VALUE!</v>
      </c>
      <c r="M30" s="235" t="e">
        <f aca="false">NORMSDIST(J30)</f>
        <v>#VALUE!</v>
      </c>
      <c r="N30" s="235" t="e">
        <f aca="false">NORMSDIST(-J30)</f>
        <v>#VALUE!</v>
      </c>
      <c r="O30" s="235" t="e">
        <f aca="false">NORMSDIST(K30)</f>
        <v>#VALUE!</v>
      </c>
      <c r="P30" s="235" t="e">
        <f aca="false">NORMSDIST(L30)</f>
        <v>#VALUE!</v>
      </c>
      <c r="Q30" s="235" t="e">
        <f aca="false">(E30*(EXP(-F30*H30))*M30)-(D30*(EXP(-F30*H30))*O30)</f>
        <v>#VALUE!</v>
      </c>
      <c r="R30" s="235" t="e">
        <f aca="false">(-E30*(EXP(-F30*H30))*N30)+(D30*(EXP(-F30*H30)*P30))</f>
        <v>#VALUE!</v>
      </c>
      <c r="S30" s="235" t="n">
        <f aca="false">IF(B30&gt;=$H$3,IF(B30&lt;=$H$4,$H$6,0),0)</f>
        <v>0</v>
      </c>
      <c r="T30" s="235" t="e">
        <f aca="false">Q30*S30*W30</f>
        <v>#VALUE!</v>
      </c>
      <c r="U30" s="235" t="e">
        <f aca="false">R30*S30*W30</f>
        <v>#VALUE!</v>
      </c>
      <c r="V30" s="235" t="n">
        <f aca="false">S30*W30</f>
        <v>0</v>
      </c>
      <c r="W30" s="235" t="n">
        <f aca="false">IF(B30&gt;=$H$3,IF(B30&lt;=$H$4,C30,0),0)</f>
        <v>0</v>
      </c>
      <c r="X30" s="235" t="e">
        <f aca="false">M30</f>
        <v>#VALUE!</v>
      </c>
      <c r="Y30" s="235" t="e">
        <f aca="false">-N30</f>
        <v>#VALUE!</v>
      </c>
      <c r="Z30" s="235"/>
    </row>
    <row r="31" customFormat="false" ht="12.75" hidden="false" customHeight="false" outlineLevel="0" collapsed="false">
      <c r="A31" s="235" t="e">
        <f aca="false">A30+1</f>
        <v>#REF!</v>
      </c>
      <c r="B31" s="266" t="n">
        <v>37135</v>
      </c>
      <c r="C31" s="267" t="n">
        <f aca="false">B32-B31</f>
        <v>30</v>
      </c>
      <c r="D31" s="295" t="n">
        <f aca="false">$F$3</f>
        <v>2.53</v>
      </c>
      <c r="E31" s="296" t="n">
        <v>1.735</v>
      </c>
      <c r="F31" s="270" t="n">
        <f aca="false">'MIDS DATA'!E33</f>
        <v>0.068452526945277</v>
      </c>
      <c r="G31" s="271" t="n">
        <f aca="false">'MIDS DATA'!F33</f>
        <v>0.885319169606817</v>
      </c>
      <c r="H31" s="272" t="n">
        <f aca="false">(B31-$F$6)/365</f>
        <v>-24.0849315068493</v>
      </c>
      <c r="I31" s="270" t="n">
        <f aca="false">$F$5</f>
        <v>0.52</v>
      </c>
      <c r="J31" s="235" t="e">
        <f aca="false">((LN(E31/D31)+((I31^2)/2)*H31))/(I31*SQRT(H31))</f>
        <v>#VALUE!</v>
      </c>
      <c r="K31" s="235" t="e">
        <f aca="false">J31-(I31*SQRT(H31))</f>
        <v>#VALUE!</v>
      </c>
      <c r="L31" s="235" t="e">
        <f aca="false">(I31*(SQRT(H31)))-J31</f>
        <v>#VALUE!</v>
      </c>
      <c r="M31" s="235" t="e">
        <f aca="false">NORMSDIST(J31)</f>
        <v>#VALUE!</v>
      </c>
      <c r="N31" s="235" t="e">
        <f aca="false">NORMSDIST(-J31)</f>
        <v>#VALUE!</v>
      </c>
      <c r="O31" s="235" t="e">
        <f aca="false">NORMSDIST(K31)</f>
        <v>#VALUE!</v>
      </c>
      <c r="P31" s="235" t="e">
        <f aca="false">NORMSDIST(L31)</f>
        <v>#VALUE!</v>
      </c>
      <c r="Q31" s="235" t="e">
        <f aca="false">(E31*(EXP(-F31*H31))*M31)-(D31*(EXP(-F31*H31))*O31)</f>
        <v>#VALUE!</v>
      </c>
      <c r="R31" s="235" t="e">
        <f aca="false">(-E31*(EXP(-F31*H31))*N31)+(D31*(EXP(-F31*H31)*P31))</f>
        <v>#VALUE!</v>
      </c>
      <c r="S31" s="235" t="n">
        <f aca="false">IF(B31&gt;=$H$3,IF(B31&lt;=$H$4,$H$6,0),0)</f>
        <v>0</v>
      </c>
      <c r="T31" s="235" t="e">
        <f aca="false">Q31*S31*W31</f>
        <v>#VALUE!</v>
      </c>
      <c r="U31" s="235" t="e">
        <f aca="false">R31*S31*W31</f>
        <v>#VALUE!</v>
      </c>
      <c r="V31" s="235" t="n">
        <f aca="false">S31*W31</f>
        <v>0</v>
      </c>
      <c r="W31" s="235" t="n">
        <f aca="false">IF(B31&gt;=$H$3,IF(B31&lt;=$H$4,C31,0),0)</f>
        <v>0</v>
      </c>
      <c r="X31" s="235" t="e">
        <f aca="false">M31</f>
        <v>#VALUE!</v>
      </c>
      <c r="Y31" s="235" t="e">
        <f aca="false">-N31</f>
        <v>#VALUE!</v>
      </c>
      <c r="Z31" s="235"/>
    </row>
    <row r="32" customFormat="false" ht="12.75" hidden="false" customHeight="false" outlineLevel="0" collapsed="false">
      <c r="A32" s="235" t="e">
        <f aca="false">A31+1</f>
        <v>#REF!</v>
      </c>
      <c r="B32" s="266" t="n">
        <v>37165</v>
      </c>
      <c r="C32" s="267" t="n">
        <f aca="false">B33-B32</f>
        <v>31</v>
      </c>
      <c r="D32" s="295" t="n">
        <f aca="false">$F$3</f>
        <v>2.53</v>
      </c>
      <c r="E32" s="296" t="n">
        <v>1.76</v>
      </c>
      <c r="F32" s="270" t="n">
        <f aca="false">'MIDS DATA'!E34</f>
        <v>0.068644274727694</v>
      </c>
      <c r="G32" s="271" t="n">
        <f aca="false">'MIDS DATA'!F34</f>
        <v>0.880129607413369</v>
      </c>
      <c r="H32" s="272" t="n">
        <f aca="false">(B32-$F$6)/365</f>
        <v>-24.0027397260274</v>
      </c>
      <c r="I32" s="270" t="n">
        <f aca="false">$F$5</f>
        <v>0.52</v>
      </c>
      <c r="J32" s="235" t="e">
        <f aca="false">((LN(E32/D32)+((I32^2)/2)*H32))/(I32*SQRT(H32))</f>
        <v>#VALUE!</v>
      </c>
      <c r="K32" s="235" t="e">
        <f aca="false">J32-(I32*SQRT(H32))</f>
        <v>#VALUE!</v>
      </c>
      <c r="L32" s="235" t="e">
        <f aca="false">(I32*(SQRT(H32)))-J32</f>
        <v>#VALUE!</v>
      </c>
      <c r="M32" s="235" t="e">
        <f aca="false">NORMSDIST(J32)</f>
        <v>#VALUE!</v>
      </c>
      <c r="N32" s="235" t="e">
        <f aca="false">NORMSDIST(-J32)</f>
        <v>#VALUE!</v>
      </c>
      <c r="O32" s="235" t="e">
        <f aca="false">NORMSDIST(K32)</f>
        <v>#VALUE!</v>
      </c>
      <c r="P32" s="235" t="e">
        <f aca="false">NORMSDIST(L32)</f>
        <v>#VALUE!</v>
      </c>
      <c r="Q32" s="235" t="e">
        <f aca="false">(E32*(EXP(-F32*H32))*M32)-(D32*(EXP(-F32*H32))*O32)</f>
        <v>#VALUE!</v>
      </c>
      <c r="R32" s="235" t="e">
        <f aca="false">(-E32*(EXP(-F32*H32))*N32)+(D32*(EXP(-F32*H32)*P32))</f>
        <v>#VALUE!</v>
      </c>
      <c r="S32" s="235" t="n">
        <f aca="false">IF(B32&gt;=$H$3,IF(B32&lt;=$H$4,$H$6,0),0)</f>
        <v>0</v>
      </c>
      <c r="T32" s="235" t="e">
        <f aca="false">Q32*S32*W32</f>
        <v>#VALUE!</v>
      </c>
      <c r="U32" s="235" t="e">
        <f aca="false">R32*S32*W32</f>
        <v>#VALUE!</v>
      </c>
      <c r="V32" s="235" t="n">
        <f aca="false">S32*W32</f>
        <v>0</v>
      </c>
      <c r="W32" s="235" t="n">
        <f aca="false">IF(B32&gt;=$H$3,IF(B32&lt;=$H$4,C32,0),0)</f>
        <v>0</v>
      </c>
      <c r="X32" s="235" t="e">
        <f aca="false">M32</f>
        <v>#VALUE!</v>
      </c>
      <c r="Y32" s="235" t="e">
        <f aca="false">-N32</f>
        <v>#VALUE!</v>
      </c>
      <c r="Z32" s="235"/>
    </row>
    <row r="33" customFormat="false" ht="12.75" hidden="false" customHeight="false" outlineLevel="0" collapsed="false">
      <c r="A33" s="235" t="e">
        <f aca="false">A32+1</f>
        <v>#REF!</v>
      </c>
      <c r="B33" s="266" t="n">
        <v>37196</v>
      </c>
      <c r="C33" s="267" t="n">
        <f aca="false">B34-B33</f>
        <v>30</v>
      </c>
      <c r="D33" s="295" t="n">
        <f aca="false">$F$3</f>
        <v>2.53</v>
      </c>
      <c r="E33" s="301" t="n">
        <v>1.939</v>
      </c>
      <c r="F33" s="270" t="n">
        <f aca="false">'MIDS DATA'!E35</f>
        <v>0.06883502555908</v>
      </c>
      <c r="G33" s="271" t="n">
        <f aca="false">'MIDS DATA'!F35</f>
        <v>0.874783409878616</v>
      </c>
      <c r="H33" s="272" t="n">
        <f aca="false">(B33-$F$6)/365</f>
        <v>-23.9178082191781</v>
      </c>
      <c r="I33" s="270" t="n">
        <f aca="false">$F$5</f>
        <v>0.52</v>
      </c>
      <c r="J33" s="235" t="e">
        <f aca="false">((LN(E33/D33)+((I33^2)/2)*H33))/(I33*SQRT(H33))</f>
        <v>#VALUE!</v>
      </c>
      <c r="K33" s="235" t="e">
        <f aca="false">J33-(I33*SQRT(H33))</f>
        <v>#VALUE!</v>
      </c>
      <c r="L33" s="235" t="e">
        <f aca="false">(I33*(SQRT(H33)))-J33</f>
        <v>#VALUE!</v>
      </c>
      <c r="M33" s="235" t="e">
        <f aca="false">NORMSDIST(J33)</f>
        <v>#VALUE!</v>
      </c>
      <c r="N33" s="235" t="e">
        <f aca="false">NORMSDIST(-J33)</f>
        <v>#VALUE!</v>
      </c>
      <c r="O33" s="235" t="e">
        <f aca="false">NORMSDIST(K33)</f>
        <v>#VALUE!</v>
      </c>
      <c r="P33" s="235" t="e">
        <f aca="false">NORMSDIST(L33)</f>
        <v>#VALUE!</v>
      </c>
      <c r="Q33" s="235" t="e">
        <f aca="false">(E33*(EXP(-F33*H33))*M33)-(D33*(EXP(-F33*H33))*O33)</f>
        <v>#VALUE!</v>
      </c>
      <c r="R33" s="235" t="e">
        <f aca="false">(-E33*(EXP(-F33*H33))*N33)+(D33*(EXP(-F33*H33)*P33))</f>
        <v>#VALUE!</v>
      </c>
      <c r="S33" s="235" t="n">
        <f aca="false">IF(B33&gt;=$H$3,IF(B33&lt;=$H$4,$H$6,0),0)</f>
        <v>0</v>
      </c>
      <c r="T33" s="235" t="e">
        <f aca="false">Q33*S33*W33</f>
        <v>#VALUE!</v>
      </c>
      <c r="U33" s="235" t="e">
        <f aca="false">R33*S33*W33</f>
        <v>#VALUE!</v>
      </c>
      <c r="V33" s="235" t="n">
        <f aca="false">S33*W33</f>
        <v>0</v>
      </c>
      <c r="W33" s="235" t="n">
        <f aca="false">IF(B33&gt;=$H$3,IF(B33&lt;=$H$4,C33,0),0)</f>
        <v>0</v>
      </c>
      <c r="X33" s="235" t="e">
        <f aca="false">M33</f>
        <v>#VALUE!</v>
      </c>
      <c r="Y33" s="235" t="e">
        <f aca="false">-N33</f>
        <v>#VALUE!</v>
      </c>
      <c r="Z33" s="235"/>
    </row>
    <row r="34" customFormat="false" ht="12.75" hidden="false" customHeight="false" outlineLevel="0" collapsed="false">
      <c r="A34" s="235" t="e">
        <f aca="false">A33+1</f>
        <v>#REF!</v>
      </c>
      <c r="B34" s="266" t="n">
        <v>37226</v>
      </c>
      <c r="C34" s="267" t="n">
        <f aca="false">B35-B34</f>
        <v>31</v>
      </c>
      <c r="D34" s="295" t="n">
        <f aca="false">$F$3</f>
        <v>2.53</v>
      </c>
      <c r="E34" s="301" t="n">
        <v>2.081</v>
      </c>
      <c r="F34" s="270" t="n">
        <f aca="false">'MIDS DATA'!E36</f>
        <v>0.069015546092804</v>
      </c>
      <c r="G34" s="271" t="n">
        <f aca="false">'MIDS DATA'!F36</f>
        <v>0.869460226124616</v>
      </c>
      <c r="H34" s="272" t="n">
        <f aca="false">(B34-$F$6)/365</f>
        <v>-23.8356164383562</v>
      </c>
      <c r="I34" s="270" t="n">
        <f aca="false">$F$5</f>
        <v>0.52</v>
      </c>
      <c r="J34" s="235" t="e">
        <f aca="false">((LN(E34/D34)+((I34^2)/2)*H34))/(I34*SQRT(H34))</f>
        <v>#VALUE!</v>
      </c>
      <c r="K34" s="235" t="e">
        <f aca="false">J34-(I34*SQRT(H34))</f>
        <v>#VALUE!</v>
      </c>
      <c r="L34" s="235" t="e">
        <f aca="false">(I34*(SQRT(H34)))-J34</f>
        <v>#VALUE!</v>
      </c>
      <c r="M34" s="235" t="e">
        <f aca="false">NORMSDIST(J34)</f>
        <v>#VALUE!</v>
      </c>
      <c r="N34" s="235" t="e">
        <f aca="false">NORMSDIST(-J34)</f>
        <v>#VALUE!</v>
      </c>
      <c r="O34" s="235" t="e">
        <f aca="false">NORMSDIST(K34)</f>
        <v>#VALUE!</v>
      </c>
      <c r="P34" s="235" t="e">
        <f aca="false">NORMSDIST(L34)</f>
        <v>#VALUE!</v>
      </c>
      <c r="Q34" s="235" t="e">
        <f aca="false">(E34*(EXP(-F34*H34))*M34)-(D34*(EXP(-F34*H34))*O34)</f>
        <v>#VALUE!</v>
      </c>
      <c r="R34" s="235" t="e">
        <f aca="false">(-E34*(EXP(-F34*H34))*N34)+(D34*(EXP(-F34*H34)*P34))</f>
        <v>#VALUE!</v>
      </c>
      <c r="S34" s="235" t="n">
        <f aca="false">IF(B34&gt;=$H$3,IF(B34&lt;=$H$4,$H$6,0),0)</f>
        <v>0</v>
      </c>
      <c r="T34" s="235" t="e">
        <f aca="false">Q34*S34*W34</f>
        <v>#VALUE!</v>
      </c>
      <c r="U34" s="235" t="e">
        <f aca="false">R34*S34*W34</f>
        <v>#VALUE!</v>
      </c>
      <c r="V34" s="235" t="n">
        <f aca="false">S34*W34</f>
        <v>0</v>
      </c>
      <c r="W34" s="235" t="n">
        <f aca="false">IF(B34&gt;=$H$3,IF(B34&lt;=$H$4,C34,0),0)</f>
        <v>0</v>
      </c>
      <c r="X34" s="235" t="e">
        <f aca="false">M34</f>
        <v>#VALUE!</v>
      </c>
      <c r="Y34" s="235" t="e">
        <f aca="false">-N34</f>
        <v>#VALUE!</v>
      </c>
      <c r="Z34" s="235"/>
    </row>
    <row r="35" customFormat="false" ht="12.75" hidden="false" customHeight="false" outlineLevel="0" collapsed="false">
      <c r="A35" s="235" t="e">
        <f aca="false">A34+1</f>
        <v>#REF!</v>
      </c>
      <c r="B35" s="266" t="n">
        <v>37257</v>
      </c>
      <c r="C35" s="267" t="n">
        <f aca="false">B36-B35</f>
        <v>31</v>
      </c>
      <c r="D35" s="295" t="n">
        <f aca="false">$F$3</f>
        <v>2.53</v>
      </c>
      <c r="E35" s="301" t="n">
        <v>2.13</v>
      </c>
      <c r="F35" s="270" t="n">
        <f aca="false">'MIDS DATA'!E37</f>
        <v>0.069178596906725</v>
      </c>
      <c r="G35" s="271" t="n">
        <f aca="false">'MIDS DATA'!F37</f>
        <v>0.864658045691246</v>
      </c>
      <c r="H35" s="272" t="n">
        <f aca="false">(B35-$F$6)/365</f>
        <v>-23.7506849315069</v>
      </c>
      <c r="I35" s="270" t="n">
        <f aca="false">$F$5</f>
        <v>0.52</v>
      </c>
      <c r="J35" s="235" t="e">
        <f aca="false">((LN(E35/D35)+((I35^2)/2)*H35))/(I35*SQRT(H35))</f>
        <v>#VALUE!</v>
      </c>
      <c r="K35" s="235" t="e">
        <f aca="false">J35-(I35*SQRT(H35))</f>
        <v>#VALUE!</v>
      </c>
      <c r="L35" s="235" t="e">
        <f aca="false">(I35*(SQRT(H35)))-J35</f>
        <v>#VALUE!</v>
      </c>
      <c r="M35" s="235" t="e">
        <f aca="false">NORMSDIST(J35)</f>
        <v>#VALUE!</v>
      </c>
      <c r="N35" s="235" t="e">
        <f aca="false">NORMSDIST(-J35)</f>
        <v>#VALUE!</v>
      </c>
      <c r="O35" s="235" t="e">
        <f aca="false">NORMSDIST(K35)</f>
        <v>#VALUE!</v>
      </c>
      <c r="P35" s="235" t="e">
        <f aca="false">NORMSDIST(L35)</f>
        <v>#VALUE!</v>
      </c>
      <c r="Q35" s="235" t="e">
        <f aca="false">(E35*(EXP(-F35*H35))*M35)-(D35*(EXP(-F35*H35))*O35)</f>
        <v>#VALUE!</v>
      </c>
      <c r="R35" s="235" t="e">
        <f aca="false">(-E35*(EXP(-F35*H35))*N35)+(D35*(EXP(-F35*H35)*P35))</f>
        <v>#VALUE!</v>
      </c>
      <c r="S35" s="235" t="n">
        <f aca="false">IF(B35&gt;=$H$3,IF(B35&lt;=$H$4,$H$6,0),0)</f>
        <v>0</v>
      </c>
      <c r="T35" s="235" t="e">
        <f aca="false">Q35*S35*W35</f>
        <v>#VALUE!</v>
      </c>
      <c r="U35" s="235" t="e">
        <f aca="false">R35*S35*W35</f>
        <v>#VALUE!</v>
      </c>
      <c r="V35" s="235" t="n">
        <f aca="false">S35*W35</f>
        <v>0</v>
      </c>
      <c r="W35" s="235" t="n">
        <f aca="false">IF(B35&gt;=$H$3,IF(B35&lt;=$H$4,C35,0),0)</f>
        <v>0</v>
      </c>
      <c r="X35" s="235" t="e">
        <f aca="false">M35</f>
        <v>#VALUE!</v>
      </c>
      <c r="Y35" s="235" t="e">
        <f aca="false">-N35</f>
        <v>#VALUE!</v>
      </c>
      <c r="Z35" s="235"/>
    </row>
    <row r="36" customFormat="false" ht="12.75" hidden="false" customHeight="false" outlineLevel="0" collapsed="false">
      <c r="A36" s="235" t="e">
        <f aca="false">A35+1</f>
        <v>#REF!</v>
      </c>
      <c r="B36" s="266" t="n">
        <v>37288</v>
      </c>
      <c r="C36" s="267" t="n">
        <f aca="false">B37-B36</f>
        <v>28</v>
      </c>
      <c r="D36" s="295" t="n">
        <f aca="false">$F$3</f>
        <v>2.53</v>
      </c>
      <c r="E36" s="301" t="n">
        <v>2.013</v>
      </c>
      <c r="F36" s="270" t="n">
        <f aca="false">'MIDS DATA'!E38</f>
        <v>0.069338051302397</v>
      </c>
      <c r="G36" s="271" t="n">
        <f aca="false">'MIDS DATA'!F38</f>
        <v>0.859386981429761</v>
      </c>
      <c r="H36" s="272" t="n">
        <f aca="false">(B36-$F$6)/365</f>
        <v>-23.6657534246575</v>
      </c>
      <c r="I36" s="270" t="n">
        <f aca="false">$F$5</f>
        <v>0.52</v>
      </c>
      <c r="J36" s="235" t="e">
        <f aca="false">((LN(E36/D36)+((I36^2)/2)*H36))/(I36*SQRT(H36))</f>
        <v>#VALUE!</v>
      </c>
      <c r="K36" s="235" t="e">
        <f aca="false">J36-(I36*SQRT(H36))</f>
        <v>#VALUE!</v>
      </c>
      <c r="L36" s="235" t="e">
        <f aca="false">(I36*(SQRT(H36)))-J36</f>
        <v>#VALUE!</v>
      </c>
      <c r="M36" s="235" t="e">
        <f aca="false">NORMSDIST(J36)</f>
        <v>#VALUE!</v>
      </c>
      <c r="N36" s="235" t="e">
        <f aca="false">NORMSDIST(-J36)</f>
        <v>#VALUE!</v>
      </c>
      <c r="O36" s="235" t="e">
        <f aca="false">NORMSDIST(K36)</f>
        <v>#VALUE!</v>
      </c>
      <c r="P36" s="235" t="e">
        <f aca="false">NORMSDIST(L36)</f>
        <v>#VALUE!</v>
      </c>
      <c r="Q36" s="235" t="e">
        <f aca="false">(E36*(EXP(-F36*H36))*M36)-(D36*(EXP(-F36*H36))*O36)</f>
        <v>#VALUE!</v>
      </c>
      <c r="R36" s="235" t="e">
        <f aca="false">(-E36*(EXP(-F36*H36))*N36)+(D36*(EXP(-F36*H36)*P36))</f>
        <v>#VALUE!</v>
      </c>
      <c r="S36" s="235" t="n">
        <f aca="false">IF(B36&gt;=$H$3,IF(B36&lt;=$H$4,$H$6,0),0)</f>
        <v>0</v>
      </c>
      <c r="T36" s="235" t="e">
        <f aca="false">Q36*S36*W36</f>
        <v>#VALUE!</v>
      </c>
      <c r="U36" s="235" t="e">
        <f aca="false">R36*S36*W36</f>
        <v>#VALUE!</v>
      </c>
      <c r="V36" s="235" t="n">
        <f aca="false">S36*W36</f>
        <v>0</v>
      </c>
      <c r="W36" s="235" t="n">
        <f aca="false">IF(B36&gt;=$H$3,IF(B36&lt;=$H$4,C36,0),0)</f>
        <v>0</v>
      </c>
      <c r="X36" s="235" t="e">
        <f aca="false">M36</f>
        <v>#VALUE!</v>
      </c>
      <c r="Y36" s="235" t="e">
        <f aca="false">-N36</f>
        <v>#VALUE!</v>
      </c>
      <c r="Z36" s="235"/>
    </row>
    <row r="37" customFormat="false" ht="12.75" hidden="false" customHeight="false" outlineLevel="0" collapsed="false">
      <c r="A37" s="235" t="e">
        <f aca="false">A36+1</f>
        <v>#REF!</v>
      </c>
      <c r="B37" s="266" t="n">
        <v>37316</v>
      </c>
      <c r="C37" s="267" t="n">
        <f aca="false">B38-B37</f>
        <v>-59</v>
      </c>
      <c r="D37" s="295" t="n">
        <f aca="false">$F$3</f>
        <v>2.53</v>
      </c>
      <c r="E37" s="301" t="n">
        <v>1.918</v>
      </c>
      <c r="F37" s="270" t="n">
        <f aca="false">'MIDS DATA'!E39</f>
        <v>0.069461144070955</v>
      </c>
      <c r="G37" s="271" t="n">
        <f aca="false">'MIDS DATA'!F39</f>
        <v>0.854354709176111</v>
      </c>
      <c r="H37" s="272" t="n">
        <f aca="false">(B37-$F$6)/365</f>
        <v>-23.5890410958904</v>
      </c>
      <c r="I37" s="270" t="n">
        <f aca="false">$F$5</f>
        <v>0.52</v>
      </c>
      <c r="J37" s="235" t="e">
        <f aca="false">((LN(E37/D37)+((I37^2)/2)*H37))/(I37*SQRT(H37))</f>
        <v>#VALUE!</v>
      </c>
      <c r="K37" s="235" t="e">
        <f aca="false">J37-(I37*SQRT(H37))</f>
        <v>#VALUE!</v>
      </c>
      <c r="L37" s="235" t="e">
        <f aca="false">(I37*(SQRT(H37)))-J37</f>
        <v>#VALUE!</v>
      </c>
      <c r="M37" s="235" t="e">
        <f aca="false">NORMSDIST(J37)</f>
        <v>#VALUE!</v>
      </c>
      <c r="N37" s="235" t="e">
        <f aca="false">NORMSDIST(-J37)</f>
        <v>#VALUE!</v>
      </c>
      <c r="O37" s="235" t="e">
        <f aca="false">NORMSDIST(K37)</f>
        <v>#VALUE!</v>
      </c>
      <c r="P37" s="235" t="e">
        <f aca="false">NORMSDIST(L37)</f>
        <v>#VALUE!</v>
      </c>
      <c r="Q37" s="235" t="e">
        <f aca="false">(E37*(EXP(-F37*H37))*M37)-(D37*(EXP(-F37*H37))*O37)</f>
        <v>#VALUE!</v>
      </c>
      <c r="R37" s="235" t="e">
        <f aca="false">(-E37*(EXP(-F37*H37))*N37)+(D37*(EXP(-F37*H37)*P37))</f>
        <v>#VALUE!</v>
      </c>
      <c r="S37" s="235" t="n">
        <f aca="false">IF(B37&gt;=$H$3,IF(B37&lt;=$H$4,$H$6,0),0)</f>
        <v>0</v>
      </c>
      <c r="T37" s="235" t="e">
        <f aca="false">Q37*S37*W37</f>
        <v>#VALUE!</v>
      </c>
      <c r="U37" s="235" t="e">
        <f aca="false">R37*S37*W37</f>
        <v>#VALUE!</v>
      </c>
      <c r="V37" s="235" t="n">
        <f aca="false">S37*W37</f>
        <v>0</v>
      </c>
      <c r="W37" s="235" t="n">
        <f aca="false">IF(B37&gt;=$H$3,IF(B37&lt;=$H$4,C37,0),0)</f>
        <v>0</v>
      </c>
      <c r="X37" s="235" t="e">
        <f aca="false">M37</f>
        <v>#VALUE!</v>
      </c>
      <c r="Y37" s="235" t="e">
        <f aca="false">-N37</f>
        <v>#VALUE!</v>
      </c>
      <c r="Z37" s="235"/>
    </row>
    <row r="38" customFormat="false" ht="12.75" hidden="true" customHeight="false" outlineLevel="0" collapsed="false">
      <c r="A38" s="235" t="e">
        <f aca="false">A37+1</f>
        <v>#REF!</v>
      </c>
      <c r="B38" s="266" t="n">
        <v>37257</v>
      </c>
      <c r="C38" s="267"/>
      <c r="E38" s="274" t="n">
        <v>1.765</v>
      </c>
      <c r="F38" s="270" t="n">
        <f aca="false">'MIDS DATA'!C40</f>
        <v>0.063373156772069</v>
      </c>
      <c r="G38" s="271" t="n">
        <f aca="false">'MIDS DATA'!D40</f>
        <v>0.861465151398386</v>
      </c>
      <c r="T38" s="235"/>
      <c r="U38" s="235"/>
      <c r="V38" s="235"/>
      <c r="X38" s="235"/>
      <c r="Y38" s="235"/>
    </row>
    <row r="39" customFormat="false" ht="12.75" hidden="false" customHeight="false" outlineLevel="0" collapsed="false">
      <c r="B39" s="275"/>
      <c r="C39" s="2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2" width="9.56"/>
    <col collapsed="false" customWidth="true" hidden="false" outlineLevel="0" max="2" min="2" style="212" width="15.7"/>
    <col collapsed="false" customWidth="true" hidden="false" outlineLevel="0" max="3" min="3" style="212" width="13.7"/>
    <col collapsed="false" customWidth="true" hidden="false" outlineLevel="0" max="4" min="4" style="212" width="9.28"/>
    <col collapsed="false" customWidth="true" hidden="false" outlineLevel="0" max="5" min="5" style="212" width="9.99"/>
    <col collapsed="false" customWidth="true" hidden="false" outlineLevel="0" max="6" min="6" style="212" width="18.41"/>
    <col collapsed="false" customWidth="true" hidden="false" outlineLevel="0" max="7" min="7" style="212" width="17.7"/>
    <col collapsed="false" customWidth="true" hidden="false" outlineLevel="0" max="8" min="8" style="212" width="12.28"/>
    <col collapsed="false" customWidth="true" hidden="false" outlineLevel="0" max="9" min="9" style="212" width="10.13"/>
    <col collapsed="false" customWidth="true" hidden="false" outlineLevel="0" max="10" min="10" style="212" width="8.7"/>
    <col collapsed="false" customWidth="false" hidden="false" outlineLevel="0" max="257" min="11" style="212" width="9.14"/>
  </cols>
  <sheetData>
    <row r="1" customFormat="false" ht="26.25" hidden="false" customHeight="false" outlineLevel="0" collapsed="false">
      <c r="A1" s="302" t="s">
        <v>73</v>
      </c>
      <c r="B1" s="302"/>
      <c r="C1" s="302"/>
      <c r="D1" s="302"/>
      <c r="E1" s="302"/>
      <c r="F1" s="302"/>
      <c r="G1" s="302"/>
      <c r="H1" s="302"/>
      <c r="I1" s="302"/>
      <c r="J1" s="302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J1" s="303"/>
      <c r="CK1" s="303"/>
      <c r="CL1" s="303"/>
      <c r="CM1" s="303"/>
      <c r="CN1" s="303"/>
      <c r="CO1" s="303"/>
      <c r="CP1" s="303"/>
      <c r="CQ1" s="303"/>
      <c r="CR1" s="303"/>
      <c r="CS1" s="303"/>
      <c r="CT1" s="303"/>
      <c r="CU1" s="303"/>
      <c r="CV1" s="303"/>
      <c r="CW1" s="303"/>
      <c r="CX1" s="303"/>
      <c r="CY1" s="303"/>
      <c r="CZ1" s="303"/>
      <c r="DA1" s="303"/>
      <c r="DB1" s="303"/>
      <c r="DC1" s="303"/>
      <c r="DD1" s="303"/>
      <c r="DE1" s="303"/>
      <c r="DF1" s="303"/>
      <c r="DG1" s="303"/>
      <c r="DH1" s="303"/>
      <c r="DI1" s="303"/>
      <c r="DJ1" s="303"/>
      <c r="DK1" s="303"/>
      <c r="DL1" s="303"/>
      <c r="DM1" s="303"/>
      <c r="DN1" s="303"/>
      <c r="DO1" s="303"/>
      <c r="DP1" s="303"/>
      <c r="DQ1" s="303"/>
      <c r="DR1" s="303"/>
      <c r="DS1" s="303"/>
      <c r="DT1" s="303"/>
      <c r="DU1" s="303"/>
      <c r="DV1" s="303"/>
      <c r="DW1" s="303"/>
      <c r="DX1" s="303"/>
      <c r="DY1" s="303"/>
      <c r="DZ1" s="303"/>
      <c r="EA1" s="303"/>
      <c r="EB1" s="303"/>
      <c r="EC1" s="303"/>
      <c r="ED1" s="303"/>
      <c r="EE1" s="303"/>
      <c r="EF1" s="303"/>
      <c r="EG1" s="303"/>
      <c r="EH1" s="303"/>
      <c r="EI1" s="303"/>
      <c r="EJ1" s="303"/>
      <c r="EK1" s="303"/>
      <c r="EL1" s="303"/>
      <c r="EM1" s="303"/>
      <c r="EN1" s="303"/>
      <c r="EO1" s="303"/>
      <c r="EP1" s="303"/>
      <c r="EQ1" s="303"/>
      <c r="ER1" s="303"/>
      <c r="ES1" s="303"/>
      <c r="ET1" s="303"/>
      <c r="EU1" s="303"/>
      <c r="EV1" s="303"/>
      <c r="EW1" s="303"/>
      <c r="EX1" s="303"/>
      <c r="EY1" s="303"/>
      <c r="EZ1" s="303"/>
      <c r="FA1" s="303"/>
      <c r="FB1" s="303"/>
      <c r="FC1" s="303"/>
      <c r="FD1" s="303"/>
      <c r="FE1" s="303"/>
      <c r="FF1" s="303"/>
      <c r="FG1" s="303"/>
      <c r="FH1" s="303"/>
      <c r="FI1" s="303"/>
      <c r="FJ1" s="303"/>
      <c r="FK1" s="303"/>
      <c r="FL1" s="303"/>
      <c r="FM1" s="303"/>
      <c r="FN1" s="303"/>
      <c r="FO1" s="303"/>
      <c r="FP1" s="303"/>
      <c r="FQ1" s="303"/>
      <c r="FR1" s="303"/>
      <c r="FS1" s="303"/>
      <c r="FT1" s="303"/>
      <c r="FU1" s="303"/>
      <c r="FV1" s="303"/>
      <c r="FW1" s="303"/>
      <c r="FX1" s="303"/>
      <c r="FY1" s="303"/>
      <c r="FZ1" s="303"/>
      <c r="GA1" s="303"/>
      <c r="GB1" s="303"/>
      <c r="GC1" s="303"/>
      <c r="GD1" s="303"/>
      <c r="GE1" s="303"/>
      <c r="GF1" s="303"/>
      <c r="GG1" s="303"/>
      <c r="GH1" s="303"/>
      <c r="GI1" s="303"/>
      <c r="GJ1" s="303"/>
      <c r="GK1" s="303"/>
      <c r="GL1" s="303"/>
      <c r="GM1" s="303"/>
      <c r="GN1" s="303"/>
      <c r="GO1" s="303"/>
      <c r="GP1" s="303"/>
      <c r="GQ1" s="303"/>
      <c r="GR1" s="303"/>
      <c r="GS1" s="303"/>
      <c r="GT1" s="303"/>
      <c r="GU1" s="303"/>
      <c r="GV1" s="303"/>
      <c r="GW1" s="303"/>
      <c r="GX1" s="303"/>
      <c r="GY1" s="303"/>
      <c r="GZ1" s="303"/>
      <c r="HA1" s="303"/>
      <c r="HB1" s="303"/>
      <c r="HC1" s="303"/>
      <c r="HD1" s="303"/>
      <c r="HE1" s="303"/>
      <c r="HF1" s="303"/>
      <c r="HG1" s="303"/>
      <c r="HH1" s="303"/>
      <c r="HI1" s="303"/>
      <c r="HJ1" s="303"/>
      <c r="HK1" s="303"/>
      <c r="HL1" s="303"/>
      <c r="HM1" s="303"/>
      <c r="HN1" s="303"/>
      <c r="HO1" s="303"/>
      <c r="HP1" s="303"/>
      <c r="HQ1" s="303"/>
      <c r="HR1" s="303"/>
      <c r="HS1" s="303"/>
      <c r="HT1" s="303"/>
      <c r="HU1" s="303"/>
      <c r="HV1" s="303"/>
      <c r="HW1" s="303"/>
      <c r="HX1" s="303"/>
      <c r="HY1" s="303"/>
      <c r="HZ1" s="303"/>
      <c r="IA1" s="303"/>
      <c r="IB1" s="303"/>
      <c r="IC1" s="303"/>
      <c r="ID1" s="303"/>
      <c r="IE1" s="303"/>
      <c r="IF1" s="303"/>
      <c r="IG1" s="303"/>
      <c r="IH1" s="303"/>
      <c r="II1" s="303"/>
      <c r="IJ1" s="303"/>
      <c r="IK1" s="303"/>
      <c r="IL1" s="303"/>
      <c r="IM1" s="303"/>
      <c r="IN1" s="303"/>
      <c r="IO1" s="303"/>
      <c r="IP1" s="303"/>
      <c r="IQ1" s="303"/>
      <c r="IR1" s="303"/>
      <c r="IS1" s="303"/>
      <c r="IT1" s="303"/>
      <c r="IU1" s="303"/>
      <c r="IV1" s="303"/>
      <c r="IW1" s="303"/>
    </row>
    <row r="2" customFormat="false" ht="20.25" hidden="false" customHeight="false" outlineLevel="0" collapsed="false">
      <c r="A2" s="304" t="n">
        <f aca="true">TODAY()</f>
        <v>45926</v>
      </c>
      <c r="B2" s="304"/>
      <c r="C2" s="304"/>
      <c r="D2" s="304"/>
      <c r="E2" s="304"/>
      <c r="F2" s="304"/>
      <c r="G2" s="304"/>
      <c r="H2" s="304"/>
      <c r="I2" s="304"/>
      <c r="J2" s="304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customFormat="false" ht="21" hidden="false" customHeight="false" outlineLevel="0" collapsed="false">
      <c r="A3" s="304"/>
      <c r="B3" s="305"/>
      <c r="C3" s="305"/>
      <c r="D3" s="305"/>
      <c r="E3" s="305"/>
      <c r="F3" s="305"/>
      <c r="G3" s="305"/>
      <c r="H3" s="305"/>
      <c r="I3" s="194"/>
      <c r="J3" s="306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customFormat="false" ht="14.25" hidden="false" customHeight="false" outlineLevel="0" collapsed="false">
      <c r="B4" s="307" t="s">
        <v>74</v>
      </c>
      <c r="C4" s="307"/>
      <c r="D4" s="10"/>
      <c r="E4" s="307" t="s">
        <v>75</v>
      </c>
      <c r="F4" s="307"/>
      <c r="G4" s="10"/>
      <c r="H4" s="308"/>
      <c r="I4" s="309"/>
      <c r="J4" s="306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customFormat="false" ht="13.5" hidden="false" customHeight="false" outlineLevel="0" collapsed="false">
      <c r="A5" s="10"/>
      <c r="B5" s="310" t="s">
        <v>76</v>
      </c>
      <c r="C5" s="311" t="n">
        <v>1.9</v>
      </c>
      <c r="D5" s="10"/>
      <c r="E5" s="310" t="s">
        <v>77</v>
      </c>
      <c r="F5" s="312"/>
      <c r="G5" s="313" t="s">
        <v>78</v>
      </c>
      <c r="H5" s="308"/>
      <c r="I5" s="309"/>
      <c r="J5" s="306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customFormat="false" ht="13.5" hidden="false" customHeight="false" outlineLevel="0" collapsed="false">
      <c r="A6" s="10"/>
      <c r="B6" s="314" t="s">
        <v>79</v>
      </c>
      <c r="C6" s="315" t="n">
        <v>1.94</v>
      </c>
      <c r="D6" s="10"/>
      <c r="E6" s="314" t="s">
        <v>80</v>
      </c>
      <c r="F6" s="316" t="e">
        <f aca="false">E60</f>
        <v>#VALUE!</v>
      </c>
      <c r="G6" s="317" t="e">
        <f aca="false">NORMSDIST($D$64)</f>
        <v>#VALUE!</v>
      </c>
      <c r="H6" s="308"/>
      <c r="I6" s="309"/>
      <c r="J6" s="306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customFormat="false" ht="13.5" hidden="false" customHeight="false" outlineLevel="0" collapsed="false">
      <c r="A7" s="10"/>
      <c r="B7" s="314" t="s">
        <v>81</v>
      </c>
      <c r="C7" s="318" t="n">
        <v>0.15</v>
      </c>
      <c r="D7" s="10"/>
      <c r="E7" s="314" t="s">
        <v>82</v>
      </c>
      <c r="F7" s="319" t="e">
        <f aca="false">$F$6*$C$14*$K$53</f>
        <v>#VALUE!</v>
      </c>
      <c r="G7" s="320"/>
      <c r="H7" s="308"/>
      <c r="I7" s="309"/>
      <c r="J7" s="306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customFormat="false" ht="13.5" hidden="false" customHeight="false" outlineLevel="0" collapsed="false">
      <c r="A8" s="321"/>
      <c r="B8" s="314" t="s">
        <v>83</v>
      </c>
      <c r="C8" s="322" t="n">
        <v>37240</v>
      </c>
      <c r="D8" s="10"/>
      <c r="E8" s="314"/>
      <c r="F8" s="322"/>
      <c r="G8" s="323"/>
      <c r="H8" s="308"/>
      <c r="I8" s="309"/>
      <c r="J8" s="306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customFormat="false" ht="13.5" hidden="false" customHeight="false" outlineLevel="0" collapsed="false">
      <c r="A9" s="321"/>
      <c r="B9" s="314" t="s">
        <v>84</v>
      </c>
      <c r="C9" s="324" t="n">
        <v>1</v>
      </c>
      <c r="D9" s="10"/>
      <c r="E9" s="314" t="s">
        <v>31</v>
      </c>
      <c r="F9" s="324"/>
      <c r="G9" s="313" t="s">
        <v>85</v>
      </c>
      <c r="H9" s="10"/>
      <c r="I9" s="325"/>
      <c r="J9" s="219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customFormat="false" ht="13.5" hidden="false" customHeight="false" outlineLevel="0" collapsed="false">
      <c r="A10" s="10"/>
      <c r="B10" s="314" t="s">
        <v>86</v>
      </c>
      <c r="C10" s="326" t="n">
        <v>37257</v>
      </c>
      <c r="D10" s="10"/>
      <c r="E10" s="314" t="s">
        <v>80</v>
      </c>
      <c r="F10" s="316" t="e">
        <f aca="false">I60</f>
        <v>#VALUE!</v>
      </c>
      <c r="G10" s="317" t="e">
        <f aca="false">-NORMSDIST(-$D$64)</f>
        <v>#VALUE!</v>
      </c>
      <c r="H10" s="10"/>
      <c r="I10" s="325"/>
      <c r="J10" s="219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customFormat="false" ht="13.5" hidden="false" customHeight="false" outlineLevel="0" collapsed="false">
      <c r="A11" s="10"/>
      <c r="B11" s="314" t="s">
        <v>87</v>
      </c>
      <c r="C11" s="326" t="n">
        <v>37408</v>
      </c>
      <c r="D11" s="10"/>
      <c r="E11" s="327" t="s">
        <v>82</v>
      </c>
      <c r="F11" s="328" t="e">
        <f aca="false">$F$10*$C$14*$K$53</f>
        <v>#VALUE!</v>
      </c>
      <c r="G11" s="10"/>
      <c r="H11" s="10"/>
      <c r="J11" s="329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customFormat="false" ht="13.5" hidden="false" customHeight="false" outlineLevel="0" collapsed="false">
      <c r="A12" s="10"/>
      <c r="B12" s="314" t="s">
        <v>88</v>
      </c>
      <c r="C12" s="330" t="n">
        <f aca="false">(C8-C13)/365</f>
        <v>-23.7972602739726</v>
      </c>
      <c r="D12" s="10"/>
      <c r="E12" s="313"/>
      <c r="F12" s="331"/>
      <c r="G12" s="10"/>
      <c r="H12" s="10"/>
      <c r="J12" s="329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customFormat="false" ht="13.5" hidden="false" customHeight="false" outlineLevel="0" collapsed="false">
      <c r="A13" s="10"/>
      <c r="B13" s="314" t="s">
        <v>89</v>
      </c>
      <c r="C13" s="332" t="n">
        <f aca="true">TODAY()</f>
        <v>45926</v>
      </c>
      <c r="D13" s="10"/>
      <c r="E13" s="313"/>
      <c r="F13" s="331"/>
      <c r="G13" s="10"/>
      <c r="H13" s="10"/>
      <c r="J13" s="329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customFormat="false" ht="12.75" hidden="false" customHeight="false" outlineLevel="0" collapsed="false">
      <c r="A14" s="10"/>
      <c r="B14" s="327" t="s">
        <v>29</v>
      </c>
      <c r="C14" s="333" t="n">
        <v>5000</v>
      </c>
      <c r="D14" s="10"/>
      <c r="E14" s="10"/>
      <c r="F14" s="10"/>
      <c r="G14" s="231"/>
      <c r="H14" s="231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customFormat="false" ht="12.75" hidden="false" customHeight="false" outlineLevel="0" collapsed="false">
      <c r="A15" s="10"/>
      <c r="B15" s="10"/>
      <c r="C15" s="10"/>
      <c r="D15" s="194"/>
      <c r="E15" s="313"/>
      <c r="F15" s="313"/>
      <c r="G15" s="10"/>
      <c r="H15" s="231"/>
    </row>
    <row r="16" customFormat="false" ht="12.75" hidden="false" customHeight="false" outlineLevel="0" collapsed="false">
      <c r="B16" s="334"/>
      <c r="D16" s="334"/>
      <c r="G16" s="231"/>
      <c r="H16" s="231"/>
    </row>
    <row r="17" customFormat="false" ht="12.75" hidden="false" customHeight="false" outlineLevel="0" collapsed="false">
      <c r="B17" s="194" t="s">
        <v>90</v>
      </c>
      <c r="C17" s="194" t="s">
        <v>91</v>
      </c>
      <c r="D17" s="194" t="s">
        <v>92</v>
      </c>
      <c r="E17" s="194" t="s">
        <v>93</v>
      </c>
      <c r="F17" s="194" t="s">
        <v>94</v>
      </c>
      <c r="G17" s="194" t="s">
        <v>7</v>
      </c>
      <c r="H17" s="194" t="s">
        <v>55</v>
      </c>
      <c r="I17" s="189" t="s">
        <v>95</v>
      </c>
      <c r="J17" s="189"/>
      <c r="K17" s="194" t="s">
        <v>55</v>
      </c>
    </row>
    <row r="18" customFormat="false" ht="12.75" hidden="false" customHeight="false" outlineLevel="0" collapsed="false">
      <c r="A18" s="335" t="n">
        <f aca="false">'MIDS DATA'!A11</f>
        <v>36526</v>
      </c>
      <c r="B18" s="336" t="n">
        <f aca="false">'MIDS DATA'!C11</f>
        <v>0.050961877278977</v>
      </c>
      <c r="C18" s="337" t="n">
        <f aca="false">'MIDS DATA'!D11</f>
        <v>0.999724481921282</v>
      </c>
      <c r="D18" s="337" t="n">
        <f aca="false">'MIDS DATA'!E11</f>
        <v>0.056580830843126</v>
      </c>
      <c r="E18" s="269" t="n">
        <f aca="false">'MIDS DATA'!F11</f>
        <v>0.99969452844653</v>
      </c>
      <c r="F18" s="305" t="n">
        <f aca="false">$C$14*J18*H18</f>
        <v>0</v>
      </c>
      <c r="G18" s="305" t="n">
        <f aca="false">IF($C$9=1,F18*E18,F18*C18)</f>
        <v>0</v>
      </c>
      <c r="H18" s="305" t="n">
        <f aca="false">A19-A18</f>
        <v>31</v>
      </c>
      <c r="I18" s="1" t="n">
        <f aca="false">IF(A18&gt;=$C$10,IF(A18&lt;=$C$11,TRUE(),FALSE()),FALSE())</f>
        <v>0</v>
      </c>
      <c r="J18" s="1" t="n">
        <f aca="false">IF(I18=TRUE(),1,0)</f>
        <v>0</v>
      </c>
      <c r="K18" s="212" t="n">
        <f aca="false">H18*J18</f>
        <v>0</v>
      </c>
    </row>
    <row r="19" customFormat="false" ht="12.75" hidden="false" customHeight="false" outlineLevel="0" collapsed="false">
      <c r="A19" s="335" t="n">
        <f aca="false">'MIDS DATA'!A12</f>
        <v>36557</v>
      </c>
      <c r="B19" s="336" t="n">
        <f aca="false">'MIDS DATA'!C12</f>
        <v>0.050658903117911</v>
      </c>
      <c r="C19" s="337" t="n">
        <f aca="false">'MIDS DATA'!D12</f>
        <v>0.996991215867251</v>
      </c>
      <c r="D19" s="337" t="n">
        <f aca="false">'MIDS DATA'!E12</f>
        <v>0.059907934171005</v>
      </c>
      <c r="E19" s="269" t="n">
        <f aca="false">'MIDS DATA'!F12</f>
        <v>0.99645088307738</v>
      </c>
      <c r="F19" s="305" t="n">
        <f aca="false">$C$14*J19*H19</f>
        <v>0</v>
      </c>
      <c r="G19" s="305" t="n">
        <f aca="false">IF($C$9=1,F19*E19,F19*C19)</f>
        <v>0</v>
      </c>
      <c r="H19" s="305" t="n">
        <f aca="false">A20-A19</f>
        <v>29</v>
      </c>
      <c r="I19" s="1" t="n">
        <f aca="false">IF(A19&gt;=$C$10,IF(A19&lt;=$C$11,TRUE(),FALSE()),FALSE())</f>
        <v>0</v>
      </c>
      <c r="J19" s="1" t="n">
        <f aca="false">IF(I19=TRUE(),1,0)</f>
        <v>0</v>
      </c>
      <c r="K19" s="212" t="n">
        <f aca="false">H19*J19</f>
        <v>0</v>
      </c>
    </row>
    <row r="20" customFormat="false" ht="12.75" hidden="false" customHeight="false" outlineLevel="0" collapsed="false">
      <c r="A20" s="335" t="n">
        <f aca="false">'MIDS DATA'!A13</f>
        <v>36586</v>
      </c>
      <c r="B20" s="336" t="n">
        <f aca="false">'MIDS DATA'!C13</f>
        <v>0.05122063935207</v>
      </c>
      <c r="C20" s="337" t="n">
        <f aca="false">'MIDS DATA'!D13</f>
        <v>0.992962966603367</v>
      </c>
      <c r="D20" s="337" t="n">
        <f aca="false">'MIDS DATA'!E13</f>
        <v>0.061178766547915</v>
      </c>
      <c r="E20" s="269" t="n">
        <f aca="false">'MIDS DATA'!F13</f>
        <v>0.991620935517679</v>
      </c>
      <c r="F20" s="305" t="n">
        <f aca="false">$C$14*J20*H20</f>
        <v>0</v>
      </c>
      <c r="G20" s="305" t="n">
        <f aca="false">IF($C$9=1,F20*E20,F20*C20)</f>
        <v>0</v>
      </c>
      <c r="H20" s="305" t="n">
        <f aca="false">A21-A20</f>
        <v>31</v>
      </c>
      <c r="I20" s="1" t="n">
        <f aca="false">IF(A20&gt;=$C$10,IF(A20&lt;=$C$11,TRUE(),FALSE()),FALSE())</f>
        <v>0</v>
      </c>
      <c r="J20" s="1" t="n">
        <f aca="false">IF(I20=TRUE(),1,0)</f>
        <v>0</v>
      </c>
      <c r="K20" s="212" t="n">
        <f aca="false">H20*J20</f>
        <v>0</v>
      </c>
    </row>
    <row r="21" customFormat="false" ht="12.75" hidden="false" customHeight="false" outlineLevel="0" collapsed="false">
      <c r="A21" s="335" t="n">
        <f aca="false">'MIDS DATA'!A14</f>
        <v>36617</v>
      </c>
      <c r="B21" s="336" t="n">
        <f aca="false">'MIDS DATA'!C14</f>
        <v>0.051783504590529</v>
      </c>
      <c r="C21" s="337" t="n">
        <f aca="false">'MIDS DATA'!D14</f>
        <v>0.988587980097745</v>
      </c>
      <c r="D21" s="337" t="n">
        <f aca="false">'MIDS DATA'!E14</f>
        <v>0.061572551566255</v>
      </c>
      <c r="E21" s="269" t="n">
        <f aca="false">'MIDS DATA'!F14</f>
        <v>0.98647750667937</v>
      </c>
      <c r="F21" s="305" t="n">
        <f aca="false">$C$14*J21*H21</f>
        <v>0</v>
      </c>
      <c r="G21" s="305" t="n">
        <f aca="false">IF($C$9=1,F21*E21,F21*C21)</f>
        <v>0</v>
      </c>
      <c r="H21" s="305" t="n">
        <f aca="false">A22-A21</f>
        <v>30</v>
      </c>
      <c r="I21" s="1" t="n">
        <f aca="false">IF(A21&gt;=$C$10,IF(A21&lt;=$C$11,TRUE(),FALSE()),FALSE())</f>
        <v>0</v>
      </c>
      <c r="J21" s="1" t="n">
        <f aca="false">IF(I21=TRUE(),1,0)</f>
        <v>0</v>
      </c>
      <c r="K21" s="212" t="n">
        <f aca="false">H21*J21</f>
        <v>0</v>
      </c>
    </row>
    <row r="22" customFormat="false" ht="12.75" hidden="false" customHeight="false" outlineLevel="0" collapsed="false">
      <c r="A22" s="335" t="n">
        <f aca="false">'MIDS DATA'!A15</f>
        <v>36647</v>
      </c>
      <c r="B22" s="336" t="n">
        <f aca="false">'MIDS DATA'!C15</f>
        <v>0.0525628543941</v>
      </c>
      <c r="C22" s="337" t="n">
        <f aca="false">'MIDS DATA'!D15</f>
        <v>0.984216214702196</v>
      </c>
      <c r="D22" s="337" t="n">
        <f aca="false">'MIDS DATA'!E15</f>
        <v>0.061910744267139</v>
      </c>
      <c r="E22" s="269" t="n">
        <f aca="false">'MIDS DATA'!F15</f>
        <v>0.981477332339671</v>
      </c>
      <c r="F22" s="305" t="n">
        <f aca="false">$C$14*J22*H22</f>
        <v>0</v>
      </c>
      <c r="G22" s="305" t="n">
        <f aca="false">IF($C$9=1,F22*E22,F22*C22)</f>
        <v>0</v>
      </c>
      <c r="H22" s="305" t="n">
        <f aca="false">A23-A22</f>
        <v>31</v>
      </c>
      <c r="I22" s="1" t="n">
        <f aca="false">IF(A22&gt;=$C$10,IF(A22&lt;=$C$11,TRUE(),FALSE()),FALSE())</f>
        <v>0</v>
      </c>
      <c r="J22" s="1" t="n">
        <f aca="false">IF(I22=TRUE(),1,0)</f>
        <v>0</v>
      </c>
      <c r="K22" s="212" t="n">
        <f aca="false">H22*J22</f>
        <v>0</v>
      </c>
    </row>
    <row r="23" customFormat="false" ht="12.75" hidden="false" customHeight="false" outlineLevel="0" collapsed="false">
      <c r="A23" s="335" t="n">
        <f aca="false">'MIDS DATA'!A16</f>
        <v>36678</v>
      </c>
      <c r="B23" s="336" t="n">
        <f aca="false">'MIDS DATA'!C16</f>
        <v>0.053438361717923</v>
      </c>
      <c r="C23" s="337" t="n">
        <f aca="false">'MIDS DATA'!D16</f>
        <v>0.979564523580948</v>
      </c>
      <c r="D23" s="337" t="n">
        <f aca="false">'MIDS DATA'!E16</f>
        <v>0.062446385089572</v>
      </c>
      <c r="E23" s="269" t="n">
        <f aca="false">'MIDS DATA'!F16</f>
        <v>0.976212849404541</v>
      </c>
      <c r="F23" s="305" t="n">
        <f aca="false">$C$14*J23*H23</f>
        <v>0</v>
      </c>
      <c r="G23" s="305" t="n">
        <f aca="false">IF($C$9=1,F23*E23,F23*C23)</f>
        <v>0</v>
      </c>
      <c r="H23" s="305" t="n">
        <f aca="false">A24-A23</f>
        <v>30</v>
      </c>
      <c r="I23" s="1" t="n">
        <f aca="false">IF(A23&gt;=$C$10,IF(A23&lt;=$C$11,TRUE(),FALSE()),FALSE())</f>
        <v>0</v>
      </c>
      <c r="J23" s="1" t="n">
        <f aca="false">IF(I23=TRUE(),1,0)</f>
        <v>0</v>
      </c>
      <c r="K23" s="212" t="n">
        <f aca="false">H23*J23</f>
        <v>0</v>
      </c>
    </row>
    <row r="24" customFormat="false" ht="12.75" hidden="false" customHeight="false" outlineLevel="0" collapsed="false">
      <c r="A24" s="335" t="n">
        <f aca="false">'MIDS DATA'!A17</f>
        <v>36708</v>
      </c>
      <c r="B24" s="336" t="n">
        <f aca="false">'MIDS DATA'!C17</f>
        <v>0.054288692650282</v>
      </c>
      <c r="C24" s="337" t="n">
        <f aca="false">'MIDS DATA'!D17</f>
        <v>0.974948198589251</v>
      </c>
      <c r="D24" s="337" t="n">
        <f aca="false">'MIDS DATA'!E17</f>
        <v>0.063006318604037</v>
      </c>
      <c r="E24" s="269" t="n">
        <f aca="false">'MIDS DATA'!F17</f>
        <v>0.971045064081823</v>
      </c>
      <c r="F24" s="305" t="n">
        <f aca="false">$C$14*J24*H24</f>
        <v>0</v>
      </c>
      <c r="G24" s="305" t="n">
        <f aca="false">IF($C$9=1,F24*E24,F24*C24)</f>
        <v>0</v>
      </c>
      <c r="H24" s="305" t="n">
        <f aca="false">A25-A24</f>
        <v>31</v>
      </c>
      <c r="I24" s="1" t="n">
        <f aca="false">IF(A24&gt;=$C$10,IF(A24&lt;=$C$11,TRUE(),FALSE()),FALSE())</f>
        <v>0</v>
      </c>
      <c r="J24" s="1" t="n">
        <f aca="false">IF(I24=TRUE(),1,0)</f>
        <v>0</v>
      </c>
      <c r="K24" s="212" t="n">
        <f aca="false">H24*J24</f>
        <v>0</v>
      </c>
    </row>
    <row r="25" customFormat="false" ht="12.75" hidden="false" customHeight="false" outlineLevel="0" collapsed="false">
      <c r="A25" s="335" t="n">
        <f aca="false">'MIDS DATA'!A18</f>
        <v>36739</v>
      </c>
      <c r="B25" s="336" t="n">
        <f aca="false">'MIDS DATA'!C18</f>
        <v>0.054994684120162</v>
      </c>
      <c r="C25" s="337" t="n">
        <f aca="false">'MIDS DATA'!D18</f>
        <v>0.970153471733488</v>
      </c>
      <c r="D25" s="337" t="n">
        <f aca="false">'MIDS DATA'!E18</f>
        <v>0.063475475376822</v>
      </c>
      <c r="E25" s="269" t="n">
        <f aca="false">'MIDS DATA'!F18</f>
        <v>0.965700572712695</v>
      </c>
      <c r="F25" s="305" t="n">
        <f aca="false">$C$14*J25*H25</f>
        <v>0</v>
      </c>
      <c r="G25" s="305" t="n">
        <f aca="false">IF($C$9=1,F25*E25,F25*C25)</f>
        <v>0</v>
      </c>
      <c r="H25" s="305" t="n">
        <f aca="false">A26-A25</f>
        <v>31</v>
      </c>
      <c r="I25" s="1" t="n">
        <f aca="false">IF(A25&gt;=$C$10,IF(A25&lt;=$C$11,TRUE(),FALSE()),FALSE())</f>
        <v>0</v>
      </c>
      <c r="J25" s="1" t="n">
        <f aca="false">IF(I25=TRUE(),1,0)</f>
        <v>0</v>
      </c>
      <c r="K25" s="212" t="n">
        <f aca="false">H25*J25</f>
        <v>0</v>
      </c>
    </row>
    <row r="26" customFormat="false" ht="12.75" hidden="false" customHeight="false" outlineLevel="0" collapsed="false">
      <c r="A26" s="335" t="n">
        <f aca="false">'MIDS DATA'!A19</f>
        <v>36770</v>
      </c>
      <c r="B26" s="336" t="n">
        <f aca="false">'MIDS DATA'!C19</f>
        <v>0.055700675756054</v>
      </c>
      <c r="C26" s="337" t="n">
        <f aca="false">'MIDS DATA'!D19</f>
        <v>0.965269863613968</v>
      </c>
      <c r="D26" s="337" t="n">
        <f aca="false">'MIDS DATA'!E19</f>
        <v>0.063944632222617</v>
      </c>
      <c r="E26" s="269" t="n">
        <f aca="false">'MIDS DATA'!F19</f>
        <v>0.960311424622446</v>
      </c>
      <c r="F26" s="305" t="n">
        <f aca="false">$C$14*J26*H26</f>
        <v>0</v>
      </c>
      <c r="G26" s="305" t="n">
        <f aca="false">IF($C$9=1,F26*E26,F26*C26)</f>
        <v>0</v>
      </c>
      <c r="H26" s="305" t="n">
        <f aca="false">A27-A26</f>
        <v>30</v>
      </c>
      <c r="I26" s="1" t="n">
        <f aca="false">IF(A26&gt;=$C$10,IF(A26&lt;=$C$11,TRUE(),FALSE()),FALSE())</f>
        <v>0</v>
      </c>
      <c r="J26" s="1" t="n">
        <f aca="false">IF(I26=TRUE(),1,0)</f>
        <v>0</v>
      </c>
      <c r="K26" s="212" t="n">
        <f aca="false">H26*J26</f>
        <v>0</v>
      </c>
    </row>
    <row r="27" customFormat="false" ht="12.75" hidden="false" customHeight="false" outlineLevel="0" collapsed="false">
      <c r="A27" s="335" t="n">
        <f aca="false">'MIDS DATA'!A20</f>
        <v>36800</v>
      </c>
      <c r="B27" s="336" t="n">
        <f aca="false">'MIDS DATA'!C20</f>
        <v>0.056351413644208</v>
      </c>
      <c r="C27" s="337" t="n">
        <f aca="false">'MIDS DATA'!D20</f>
        <v>0.960482722232508</v>
      </c>
      <c r="D27" s="337" t="n">
        <f aca="false">'MIDS DATA'!E20</f>
        <v>0.064386670889519</v>
      </c>
      <c r="E27" s="269" t="n">
        <f aca="false">'MIDS DATA'!F20</f>
        <v>0.955062685107953</v>
      </c>
      <c r="F27" s="305" t="n">
        <f aca="false">$C$14*J27*H27</f>
        <v>0</v>
      </c>
      <c r="G27" s="305" t="n">
        <f aca="false">IF($C$9=1,F27*E27,F27*C27)</f>
        <v>0</v>
      </c>
      <c r="H27" s="305" t="n">
        <f aca="false">A28-A27</f>
        <v>31</v>
      </c>
      <c r="I27" s="1" t="n">
        <f aca="false">IF(A27&gt;=$C$10,IF(A27&lt;=$C$11,TRUE(),FALSE()),FALSE())</f>
        <v>0</v>
      </c>
      <c r="J27" s="1" t="n">
        <f aca="false">IF(I27=TRUE(),1,0)</f>
        <v>0</v>
      </c>
      <c r="K27" s="212" t="n">
        <f aca="false">H27*J27</f>
        <v>0</v>
      </c>
    </row>
    <row r="28" customFormat="false" ht="12.75" hidden="false" customHeight="false" outlineLevel="0" collapsed="false">
      <c r="A28" s="335" t="n">
        <f aca="false">'MIDS DATA'!A21</f>
        <v>36831</v>
      </c>
      <c r="B28" s="336" t="n">
        <f aca="false">'MIDS DATA'!C21</f>
        <v>0.056978110871987</v>
      </c>
      <c r="C28" s="337" t="n">
        <f aca="false">'MIDS DATA'!D21</f>
        <v>0.955491161211894</v>
      </c>
      <c r="D28" s="337" t="n">
        <f aca="false">'MIDS DATA'!E21</f>
        <v>0.064821126106778</v>
      </c>
      <c r="E28" s="269" t="n">
        <f aca="false">'MIDS DATA'!F21</f>
        <v>0.949615642935221</v>
      </c>
      <c r="F28" s="305" t="n">
        <f aca="false">$C$14*J28*H28</f>
        <v>0</v>
      </c>
      <c r="G28" s="305" t="n">
        <f aca="false">IF($C$9=1,F28*E28,F28*C28)</f>
        <v>0</v>
      </c>
      <c r="H28" s="305" t="n">
        <f aca="false">A29-A28</f>
        <v>30</v>
      </c>
      <c r="I28" s="1" t="n">
        <f aca="false">IF(A28&gt;=$C$10,IF(A28&lt;=$C$11,TRUE(),FALSE()),FALSE())</f>
        <v>0</v>
      </c>
      <c r="J28" s="1" t="n">
        <f aca="false">IF(I28=TRUE(),1,0)</f>
        <v>0</v>
      </c>
      <c r="K28" s="212" t="n">
        <f aca="false">H28*J28</f>
        <v>0</v>
      </c>
    </row>
    <row r="29" customFormat="false" ht="12.75" hidden="false" customHeight="false" outlineLevel="0" collapsed="false">
      <c r="A29" s="335" t="n">
        <f aca="false">'MIDS DATA'!A22</f>
        <v>36861</v>
      </c>
      <c r="B29" s="336" t="n">
        <f aca="false">'MIDS DATA'!C22</f>
        <v>0.057584592184594</v>
      </c>
      <c r="C29" s="337" t="n">
        <f aca="false">'MIDS DATA'!D22</f>
        <v>0.950591833493671</v>
      </c>
      <c r="D29" s="337" t="n">
        <f aca="false">'MIDS DATA'!E22</f>
        <v>0.065241566699184</v>
      </c>
      <c r="E29" s="269" t="n">
        <f aca="false">'MIDS DATA'!F22</f>
        <v>0.944309729635594</v>
      </c>
      <c r="F29" s="305" t="n">
        <f aca="false">$C$14*J29*H29</f>
        <v>0</v>
      </c>
      <c r="G29" s="305" t="n">
        <f aca="false">IF($C$9=1,F29*E29,F29*C29)</f>
        <v>0</v>
      </c>
      <c r="H29" s="305" t="n">
        <f aca="false">A30-A29</f>
        <v>31</v>
      </c>
      <c r="I29" s="1" t="n">
        <f aca="false">IF(A29&gt;=$C$10,IF(A29&lt;=$C$11,TRUE(),FALSE()),FALSE())</f>
        <v>0</v>
      </c>
      <c r="J29" s="1" t="n">
        <f aca="false">IF(I29=TRUE(),1,0)</f>
        <v>0</v>
      </c>
      <c r="K29" s="212" t="n">
        <f aca="false">H29*J29</f>
        <v>0</v>
      </c>
    </row>
    <row r="30" customFormat="false" ht="12.75" hidden="false" customHeight="false" outlineLevel="0" collapsed="false">
      <c r="A30" s="335" t="n">
        <f aca="false">'MIDS DATA'!A23</f>
        <v>36892</v>
      </c>
      <c r="B30" s="336" t="n">
        <f aca="false">'MIDS DATA'!C23</f>
        <v>0.058168036539584</v>
      </c>
      <c r="C30" s="337" t="n">
        <f aca="false">'MIDS DATA'!D23</f>
        <v>0.945498389393851</v>
      </c>
      <c r="D30" s="337" t="n">
        <f aca="false">'MIDS DATA'!E23</f>
        <v>0.065662023574155</v>
      </c>
      <c r="E30" s="269" t="n">
        <f aca="false">'MIDS DATA'!F23</f>
        <v>0.938804638261117</v>
      </c>
      <c r="F30" s="305" t="n">
        <f aca="false">$C$14*J30*H30</f>
        <v>0</v>
      </c>
      <c r="G30" s="305" t="n">
        <f aca="false">IF($C$9=1,F30*E30,F30*C30)</f>
        <v>0</v>
      </c>
      <c r="H30" s="305" t="n">
        <f aca="false">A31-A30</f>
        <v>31</v>
      </c>
      <c r="I30" s="1" t="n">
        <f aca="false">IF(A30&gt;=$C$10,IF(A30&lt;=$C$11,TRUE(),FALSE()),FALSE())</f>
        <v>0</v>
      </c>
      <c r="J30" s="1" t="n">
        <f aca="false">IF(I30=TRUE(),1,0)</f>
        <v>0</v>
      </c>
      <c r="K30" s="212" t="n">
        <f aca="false">H30*J30</f>
        <v>0</v>
      </c>
    </row>
    <row r="31" customFormat="false" ht="12.75" hidden="false" customHeight="false" outlineLevel="0" collapsed="false">
      <c r="A31" s="335" t="n">
        <f aca="false">'MIDS DATA'!A24</f>
        <v>36923</v>
      </c>
      <c r="B31" s="336" t="n">
        <f aca="false">'MIDS DATA'!C24</f>
        <v>0.058698959340675</v>
      </c>
      <c r="C31" s="337" t="n">
        <f aca="false">'MIDS DATA'!D24</f>
        <v>0.940392852168968</v>
      </c>
      <c r="D31" s="337" t="n">
        <f aca="false">'MIDS DATA'!E24</f>
        <v>0.066060316267875</v>
      </c>
      <c r="E31" s="269" t="n">
        <f aca="false">'MIDS DATA'!F24</f>
        <v>0.933288493527201</v>
      </c>
      <c r="F31" s="305" t="n">
        <f aca="false">$C$14*J31*H31</f>
        <v>0</v>
      </c>
      <c r="G31" s="305" t="n">
        <f aca="false">IF($C$9=1,F31*E31,F31*C31)</f>
        <v>0</v>
      </c>
      <c r="H31" s="305" t="n">
        <f aca="false">A32-A31</f>
        <v>28</v>
      </c>
      <c r="I31" s="1" t="n">
        <f aca="false">IF(A31&gt;=$C$10,IF(A31&lt;=$C$11,TRUE(),FALSE()),FALSE())</f>
        <v>0</v>
      </c>
      <c r="J31" s="1" t="n">
        <f aca="false">IF(I31=TRUE(),1,0)</f>
        <v>0</v>
      </c>
      <c r="K31" s="212" t="n">
        <f aca="false">H31*J31</f>
        <v>0</v>
      </c>
    </row>
    <row r="32" customFormat="false" ht="12.75" hidden="false" customHeight="false" outlineLevel="0" collapsed="false">
      <c r="A32" s="335" t="n">
        <f aca="false">'MIDS DATA'!A25</f>
        <v>36951</v>
      </c>
      <c r="B32" s="336" t="n">
        <f aca="false">'MIDS DATA'!C25</f>
        <v>0.059178502596408</v>
      </c>
      <c r="C32" s="337" t="n">
        <f aca="false">'MIDS DATA'!D25</f>
        <v>0.935734792262643</v>
      </c>
      <c r="D32" s="337" t="n">
        <f aca="false">'MIDS DATA'!E25</f>
        <v>0.066420064552535</v>
      </c>
      <c r="E32" s="269" t="n">
        <f aca="false">'MIDS DATA'!F25</f>
        <v>0.928281874865886</v>
      </c>
      <c r="F32" s="305" t="n">
        <f aca="false">$C$14*J32*H32</f>
        <v>0</v>
      </c>
      <c r="G32" s="305" t="n">
        <f aca="false">IF($C$9=1,F32*E32,F32*C32)</f>
        <v>0</v>
      </c>
      <c r="H32" s="305" t="n">
        <f aca="false">A33-A32</f>
        <v>31</v>
      </c>
      <c r="I32" s="1" t="n">
        <f aca="false">IF(A32&gt;=$C$10,IF(A32&lt;=$C$11,TRUE(),FALSE()),FALSE())</f>
        <v>0</v>
      </c>
      <c r="J32" s="1" t="n">
        <f aca="false">IF(I32=TRUE(),1,0)</f>
        <v>0</v>
      </c>
      <c r="K32" s="212" t="n">
        <f aca="false">H32*J32</f>
        <v>0</v>
      </c>
    </row>
    <row r="33" customFormat="false" ht="12.75" hidden="false" customHeight="false" outlineLevel="0" collapsed="false">
      <c r="A33" s="335" t="n">
        <f aca="false">'MIDS DATA'!A26</f>
        <v>36982</v>
      </c>
      <c r="B33" s="336" t="n">
        <f aca="false">'MIDS DATA'!C26</f>
        <v>0.059628306979612</v>
      </c>
      <c r="C33" s="337" t="n">
        <f aca="false">'MIDS DATA'!D26</f>
        <v>0.930616890530503</v>
      </c>
      <c r="D33" s="337" t="n">
        <f aca="false">'MIDS DATA'!E26</f>
        <v>0.066773642540117</v>
      </c>
      <c r="E33" s="269" t="n">
        <f aca="false">'MIDS DATA'!F26</f>
        <v>0.922761634345557</v>
      </c>
      <c r="F33" s="305" t="n">
        <f aca="false">$C$14*J33*H33</f>
        <v>0</v>
      </c>
      <c r="G33" s="305" t="n">
        <f aca="false">IF($C$9=1,F33*E33,F33*C33)</f>
        <v>0</v>
      </c>
      <c r="H33" s="305" t="n">
        <f aca="false">A34-A33</f>
        <v>30</v>
      </c>
      <c r="I33" s="1" t="n">
        <f aca="false">IF(A33&gt;=$C$10,IF(A33&lt;=$C$11,TRUE(),FALSE()),FALSE())</f>
        <v>0</v>
      </c>
      <c r="J33" s="1" t="n">
        <f aca="false">IF(I33=TRUE(),1,0)</f>
        <v>0</v>
      </c>
      <c r="K33" s="212" t="n">
        <f aca="false">H33*J33</f>
        <v>0</v>
      </c>
    </row>
    <row r="34" customFormat="false" ht="12.75" hidden="false" customHeight="false" outlineLevel="0" collapsed="false">
      <c r="A34" s="335" t="n">
        <f aca="false">'MIDS DATA'!A27</f>
        <v>37012</v>
      </c>
      <c r="B34" s="336" t="n">
        <f aca="false">'MIDS DATA'!C27</f>
        <v>0.059954906702513</v>
      </c>
      <c r="C34" s="337" t="n">
        <f aca="false">'MIDS DATA'!D27</f>
        <v>0.925753067516621</v>
      </c>
      <c r="D34" s="337" t="n">
        <f aca="false">'MIDS DATA'!E27</f>
        <v>0.067039012548038</v>
      </c>
      <c r="E34" s="269" t="n">
        <f aca="false">'MIDS DATA'!F27</f>
        <v>0.917489087214433</v>
      </c>
      <c r="F34" s="305" t="n">
        <f aca="false">$C$14*J34*H34</f>
        <v>0</v>
      </c>
      <c r="G34" s="305" t="n">
        <f aca="false">IF($C$9=1,F34*E34,F34*C34)</f>
        <v>0</v>
      </c>
      <c r="H34" s="305" t="n">
        <f aca="false">A35-A34</f>
        <v>31</v>
      </c>
      <c r="I34" s="1" t="n">
        <f aca="false">IF(A34&gt;=$C$10,IF(A34&lt;=$C$11,TRUE(),FALSE()),FALSE())</f>
        <v>0</v>
      </c>
      <c r="J34" s="1" t="n">
        <f aca="false">IF(I34=TRUE(),1,0)</f>
        <v>0</v>
      </c>
      <c r="K34" s="212" t="n">
        <f aca="false">H34*J34</f>
        <v>0</v>
      </c>
    </row>
    <row r="35" customFormat="false" ht="12.75" hidden="false" customHeight="false" outlineLevel="0" collapsed="false">
      <c r="A35" s="335" t="n">
        <f aca="false">'MIDS DATA'!A28</f>
        <v>37043</v>
      </c>
      <c r="B35" s="336" t="n">
        <f aca="false">'MIDS DATA'!C28</f>
        <v>0.060292393120079</v>
      </c>
      <c r="C35" s="337" t="n">
        <f aca="false">'MIDS DATA'!D28</f>
        <v>0.920703499957612</v>
      </c>
      <c r="D35" s="337" t="n">
        <f aca="false">'MIDS DATA'!E28</f>
        <v>0.067313228247387</v>
      </c>
      <c r="E35" s="269" t="n">
        <f aca="false">'MIDS DATA'!F28</f>
        <v>0.912032063463732</v>
      </c>
      <c r="F35" s="305" t="n">
        <f aca="false">$C$14*J35*H35</f>
        <v>0</v>
      </c>
      <c r="G35" s="305" t="n">
        <f aca="false">IF($C$9=1,F35*E35,F35*C35)</f>
        <v>0</v>
      </c>
      <c r="H35" s="305" t="n">
        <f aca="false">A36-A35</f>
        <v>30</v>
      </c>
      <c r="I35" s="1" t="n">
        <f aca="false">IF(A35&gt;=$C$10,IF(A35&lt;=$C$11,TRUE(),FALSE()),FALSE())</f>
        <v>0</v>
      </c>
      <c r="J35" s="1" t="n">
        <f aca="false">IF(I35=TRUE(),1,0)</f>
        <v>0</v>
      </c>
      <c r="K35" s="212" t="n">
        <f aca="false">H35*J35</f>
        <v>0</v>
      </c>
    </row>
    <row r="36" customFormat="false" ht="12.75" hidden="false" customHeight="false" outlineLevel="0" collapsed="false">
      <c r="A36" s="335" t="n">
        <f aca="false">'MIDS DATA'!A29</f>
        <v>37073</v>
      </c>
      <c r="B36" s="336" t="n">
        <f aca="false">'MIDS DATA'!C29</f>
        <v>0.060618992915041</v>
      </c>
      <c r="C36" s="337" t="n">
        <f aca="false">'MIDS DATA'!D29</f>
        <v>0.915794621283448</v>
      </c>
      <c r="D36" s="337" t="n">
        <f aca="false">'MIDS DATA'!E29</f>
        <v>0.067565844203733</v>
      </c>
      <c r="E36" s="269" t="n">
        <f aca="false">'MIDS DATA'!F29</f>
        <v>0.906759619784903</v>
      </c>
      <c r="F36" s="305" t="n">
        <f aca="false">$C$14*J36*H36</f>
        <v>0</v>
      </c>
      <c r="G36" s="305" t="n">
        <f aca="false">IF($C$9=1,F36*E36,F36*C36)</f>
        <v>0</v>
      </c>
      <c r="H36" s="305" t="n">
        <f aca="false">A37-A36</f>
        <v>31</v>
      </c>
      <c r="I36" s="1" t="n">
        <f aca="false">IF(A36&gt;=$C$10,IF(A36&lt;=$C$11,TRUE(),FALSE()),FALSE())</f>
        <v>0</v>
      </c>
      <c r="J36" s="1" t="n">
        <f aca="false">IF(I36=TRUE(),1,0)</f>
        <v>0</v>
      </c>
      <c r="K36" s="212" t="n">
        <f aca="false">H36*J36</f>
        <v>0</v>
      </c>
    </row>
    <row r="37" customFormat="false" ht="12.75" hidden="false" customHeight="false" outlineLevel="0" collapsed="false">
      <c r="A37" s="335" t="n">
        <f aca="false">'MIDS DATA'!A30</f>
        <v>37104</v>
      </c>
      <c r="B37" s="336" t="n">
        <f aca="false">'MIDS DATA'!C30</f>
        <v>0.060956479407057</v>
      </c>
      <c r="C37" s="337" t="n">
        <f aca="false">'MIDS DATA'!D30</f>
        <v>0.910699856875759</v>
      </c>
      <c r="D37" s="337" t="n">
        <f aca="false">'MIDS DATA'!E30</f>
        <v>0.067802727116879</v>
      </c>
      <c r="E37" s="269" t="n">
        <f aca="false">'MIDS DATA'!F30</f>
        <v>0.901338281053889</v>
      </c>
      <c r="F37" s="305" t="n">
        <f aca="false">$C$14*J37*H37</f>
        <v>0</v>
      </c>
      <c r="G37" s="305" t="n">
        <f aca="false">IF($C$9=1,F37*E37,F37*C37)</f>
        <v>0</v>
      </c>
      <c r="H37" s="305" t="n">
        <f aca="false">A38-A37</f>
        <v>31</v>
      </c>
      <c r="I37" s="1" t="n">
        <f aca="false">IF(A37&gt;=$C$10,IF(A37&lt;=$C$11,TRUE(),FALSE()),FALSE())</f>
        <v>0</v>
      </c>
      <c r="J37" s="1" t="n">
        <f aca="false">IF(I37=TRUE(),1,0)</f>
        <v>0</v>
      </c>
      <c r="K37" s="212" t="n">
        <f aca="false">H37*J37</f>
        <v>0</v>
      </c>
    </row>
    <row r="38" customFormat="false" ht="12.75" hidden="false" customHeight="false" outlineLevel="0" collapsed="false">
      <c r="A38" s="335" t="n">
        <f aca="false">'MIDS DATA'!A31</f>
        <v>37135</v>
      </c>
      <c r="B38" s="336" t="n">
        <f aca="false">'MIDS DATA'!C31</f>
        <v>0.0612939659369</v>
      </c>
      <c r="C38" s="337" t="n">
        <f aca="false">'MIDS DATA'!D31</f>
        <v>0.905583165996858</v>
      </c>
      <c r="D38" s="337" t="n">
        <f aca="false">'MIDS DATA'!E31</f>
        <v>0.068039610048599</v>
      </c>
      <c r="E38" s="269" t="n">
        <f aca="false">'MIDS DATA'!F31</f>
        <v>0.895914547805733</v>
      </c>
      <c r="F38" s="305" t="n">
        <f aca="false">$C$14*J38*H38</f>
        <v>0</v>
      </c>
      <c r="G38" s="305" t="n">
        <f aca="false">IF($C$9=1,F38*E38,F38*C38)</f>
        <v>0</v>
      </c>
      <c r="H38" s="305" t="n">
        <f aca="false">A39-A38</f>
        <v>30</v>
      </c>
      <c r="I38" s="1" t="n">
        <f aca="false">IF(A38&gt;=$C$10,IF(A38&lt;=$C$11,TRUE(),FALSE()),FALSE())</f>
        <v>0</v>
      </c>
      <c r="J38" s="1" t="n">
        <f aca="false">IF(I38=TRUE(),1,0)</f>
        <v>0</v>
      </c>
      <c r="K38" s="212" t="n">
        <f aca="false">H38*J38</f>
        <v>0</v>
      </c>
    </row>
    <row r="39" customFormat="false" ht="12.75" hidden="false" customHeight="false" outlineLevel="0" collapsed="false">
      <c r="A39" s="335" t="n">
        <f aca="false">'MIDS DATA'!A32</f>
        <v>37165</v>
      </c>
      <c r="B39" s="336" t="n">
        <f aca="false">'MIDS DATA'!C32</f>
        <v>0.061620565840499</v>
      </c>
      <c r="C39" s="337" t="n">
        <f aca="false">'MIDS DATA'!D32</f>
        <v>0.900611313852205</v>
      </c>
      <c r="D39" s="337" t="n">
        <f aca="false">'MIDS DATA'!E32</f>
        <v>0.068254387582894</v>
      </c>
      <c r="E39" s="269" t="n">
        <f aca="false">'MIDS DATA'!F32</f>
        <v>0.890685396092102</v>
      </c>
      <c r="F39" s="305" t="n">
        <f aca="false">$C$14*J39*H39</f>
        <v>0</v>
      </c>
      <c r="G39" s="305" t="n">
        <f aca="false">IF($C$9=1,F39*E39,F39*C39)</f>
        <v>0</v>
      </c>
      <c r="H39" s="305" t="n">
        <f aca="false">A40-A39</f>
        <v>31</v>
      </c>
      <c r="I39" s="1" t="n">
        <f aca="false">IF(A39&gt;=$C$10,IF(A39&lt;=$C$11,TRUE(),FALSE()),FALSE())</f>
        <v>0</v>
      </c>
      <c r="J39" s="1" t="n">
        <f aca="false">IF(I39=TRUE(),1,0)</f>
        <v>0</v>
      </c>
      <c r="K39" s="212" t="n">
        <f aca="false">H39*J39</f>
        <v>0</v>
      </c>
    </row>
    <row r="40" customFormat="false" ht="12.75" hidden="false" customHeight="false" outlineLevel="0" collapsed="false">
      <c r="A40" s="335" t="n">
        <f aca="false">'MIDS DATA'!A33</f>
        <v>37196</v>
      </c>
      <c r="B40" s="336" t="n">
        <f aca="false">'MIDS DATA'!C33</f>
        <v>0.061958052444756</v>
      </c>
      <c r="C40" s="337" t="n">
        <f aca="false">'MIDS DATA'!D33</f>
        <v>0.895453526151089</v>
      </c>
      <c r="D40" s="337" t="n">
        <f aca="false">'MIDS DATA'!E33</f>
        <v>0.068452526945277</v>
      </c>
      <c r="E40" s="269" t="n">
        <f aca="false">'MIDS DATA'!F33</f>
        <v>0.885319169606817</v>
      </c>
      <c r="F40" s="305" t="n">
        <f aca="false">$C$14*J40*H40</f>
        <v>0</v>
      </c>
      <c r="G40" s="305" t="n">
        <f aca="false">IF($C$9=1,F40*E40,F40*C40)</f>
        <v>0</v>
      </c>
      <c r="H40" s="305" t="n">
        <f aca="false">A41-A40</f>
        <v>30</v>
      </c>
      <c r="I40" s="1" t="n">
        <f aca="false">IF(A40&gt;=$C$10,IF(A40&lt;=$C$11,TRUE(),FALSE()),FALSE())</f>
        <v>0</v>
      </c>
      <c r="J40" s="1" t="n">
        <f aca="false">IF(I40=TRUE(),1,0)</f>
        <v>0</v>
      </c>
      <c r="K40" s="212" t="n">
        <f aca="false">H40*J40</f>
        <v>0</v>
      </c>
    </row>
    <row r="41" customFormat="false" ht="12.75" hidden="false" customHeight="false" outlineLevel="0" collapsed="false">
      <c r="A41" s="335" t="n">
        <f aca="false">'MIDS DATA'!A34</f>
        <v>37226</v>
      </c>
      <c r="B41" s="336" t="n">
        <f aca="false">'MIDS DATA'!C34</f>
        <v>0.062284652420357</v>
      </c>
      <c r="C41" s="337" t="n">
        <f aca="false">'MIDS DATA'!D34</f>
        <v>0.89044321597752</v>
      </c>
      <c r="D41" s="337" t="n">
        <f aca="false">'MIDS DATA'!E34</f>
        <v>0.068644274727694</v>
      </c>
      <c r="E41" s="269" t="n">
        <f aca="false">'MIDS DATA'!F34</f>
        <v>0.880129607413369</v>
      </c>
      <c r="F41" s="305" t="n">
        <f aca="false">$C$14*J41*H41</f>
        <v>0</v>
      </c>
      <c r="G41" s="305" t="n">
        <f aca="false">IF($C$9=1,F41*E41,F41*C41)</f>
        <v>0</v>
      </c>
      <c r="H41" s="305" t="n">
        <f aca="false">A42-A41</f>
        <v>31</v>
      </c>
      <c r="I41" s="1" t="n">
        <f aca="false">IF(A41&gt;=$C$10,IF(A41&lt;=$C$11,TRUE(),FALSE()),FALSE())</f>
        <v>0</v>
      </c>
      <c r="J41" s="1" t="n">
        <f aca="false">IF(I41=TRUE(),1,0)</f>
        <v>0</v>
      </c>
      <c r="K41" s="212" t="n">
        <f aca="false">H41*J41</f>
        <v>0</v>
      </c>
    </row>
    <row r="42" customFormat="false" ht="12.75" hidden="false" customHeight="false" outlineLevel="0" collapsed="false">
      <c r="A42" s="335" t="n">
        <f aca="false">'MIDS DATA'!A35</f>
        <v>37257</v>
      </c>
      <c r="B42" s="336" t="n">
        <f aca="false">'MIDS DATA'!C35</f>
        <v>0.062622139099005</v>
      </c>
      <c r="C42" s="337" t="n">
        <f aca="false">'MIDS DATA'!D35</f>
        <v>0.885247043491531</v>
      </c>
      <c r="D42" s="337" t="n">
        <f aca="false">'MIDS DATA'!E35</f>
        <v>0.06883502555908</v>
      </c>
      <c r="E42" s="269" t="n">
        <f aca="false">'MIDS DATA'!F35</f>
        <v>0.874783409878616</v>
      </c>
      <c r="F42" s="305" t="n">
        <f aca="false">$C$14*J42*H42</f>
        <v>155000</v>
      </c>
      <c r="G42" s="305" t="n">
        <f aca="false">IF($C$9=1,F42*E42,F42*C42)</f>
        <v>135591.428531186</v>
      </c>
      <c r="H42" s="305" t="n">
        <f aca="false">A43-A42</f>
        <v>31</v>
      </c>
      <c r="I42" s="1" t="n">
        <f aca="false">IF(A42&gt;=$C$10,IF(A42&lt;=$C$11,TRUE(),FALSE()),FALSE())</f>
        <v>1</v>
      </c>
      <c r="J42" s="1" t="n">
        <f aca="false">IF(I42=TRUE(),1,0)</f>
        <v>1</v>
      </c>
      <c r="K42" s="212" t="n">
        <f aca="false">H42*J42</f>
        <v>31</v>
      </c>
    </row>
    <row r="43" customFormat="false" ht="12.75" hidden="false" customHeight="false" outlineLevel="0" collapsed="false">
      <c r="A43" s="335" t="n">
        <f aca="false">'MIDS DATA'!A36</f>
        <v>37288</v>
      </c>
      <c r="B43" s="336" t="n">
        <f aca="false">'MIDS DATA'!C36</f>
        <v>0.062821293949421</v>
      </c>
      <c r="C43" s="337" t="n">
        <f aca="false">'MIDS DATA'!D36</f>
        <v>0.880275755479088</v>
      </c>
      <c r="D43" s="337" t="n">
        <f aca="false">'MIDS DATA'!E36</f>
        <v>0.069015546092804</v>
      </c>
      <c r="E43" s="269" t="n">
        <f aca="false">'MIDS DATA'!F36</f>
        <v>0.869460226124616</v>
      </c>
      <c r="F43" s="305" t="n">
        <f aca="false">$C$14*J43*H43</f>
        <v>140000</v>
      </c>
      <c r="G43" s="305" t="n">
        <f aca="false">IF($C$9=1,F43*E43,F43*C43)</f>
        <v>121724.431657446</v>
      </c>
      <c r="H43" s="305" t="n">
        <f aca="false">A44-A43</f>
        <v>28</v>
      </c>
      <c r="I43" s="1" t="n">
        <f aca="false">IF(A43&gt;=$C$10,IF(A43&lt;=$C$11,TRUE(),FALSE()),FALSE())</f>
        <v>1</v>
      </c>
      <c r="J43" s="1" t="n">
        <f aca="false">IF(I43=TRUE(),1,0)</f>
        <v>1</v>
      </c>
      <c r="K43" s="212" t="n">
        <f aca="false">H43*J43</f>
        <v>28</v>
      </c>
    </row>
    <row r="44" customFormat="false" ht="12.75" hidden="false" customHeight="false" outlineLevel="0" collapsed="false">
      <c r="A44" s="335" t="n">
        <f aca="false">'MIDS DATA'!A37</f>
        <v>37316</v>
      </c>
      <c r="B44" s="336" t="n">
        <f aca="false">'MIDS DATA'!C37</f>
        <v>0.062950061932335</v>
      </c>
      <c r="C44" s="337" t="n">
        <f aca="false">'MIDS DATA'!D37</f>
        <v>0.875877717198828</v>
      </c>
      <c r="D44" s="337" t="n">
        <f aca="false">'MIDS DATA'!E37</f>
        <v>0.069178596906725</v>
      </c>
      <c r="E44" s="269" t="n">
        <f aca="false">'MIDS DATA'!F37</f>
        <v>0.864658045691246</v>
      </c>
      <c r="F44" s="305" t="n">
        <f aca="false">$C$14*J44*H44</f>
        <v>155000</v>
      </c>
      <c r="G44" s="305" t="n">
        <f aca="false">IF($C$9=1,F44*E44,F44*C44)</f>
        <v>134021.997082143</v>
      </c>
      <c r="H44" s="305" t="n">
        <f aca="false">A45-A44</f>
        <v>31</v>
      </c>
      <c r="I44" s="1" t="n">
        <f aca="false">IF(A44&gt;=$C$10,IF(A44&lt;=$C$11,TRUE(),FALSE()),FALSE())</f>
        <v>1</v>
      </c>
      <c r="J44" s="1" t="n">
        <f aca="false">IF(I44=TRUE(),1,0)</f>
        <v>1</v>
      </c>
      <c r="K44" s="212" t="n">
        <f aca="false">H44*J44</f>
        <v>31</v>
      </c>
    </row>
    <row r="45" customFormat="false" ht="12.75" hidden="false" customHeight="false" outlineLevel="0" collapsed="false">
      <c r="A45" s="335" t="n">
        <f aca="false">'MIDS DATA'!A38</f>
        <v>37347</v>
      </c>
      <c r="B45" s="336" t="n">
        <f aca="false">'MIDS DATA'!C38</f>
        <v>0.063092626491263</v>
      </c>
      <c r="C45" s="337" t="n">
        <f aca="false">'MIDS DATA'!D38</f>
        <v>0.8710146573592</v>
      </c>
      <c r="D45" s="337" t="n">
        <f aca="false">'MIDS DATA'!E38</f>
        <v>0.069338051302397</v>
      </c>
      <c r="E45" s="269" t="n">
        <f aca="false">'MIDS DATA'!F38</f>
        <v>0.859386981429761</v>
      </c>
      <c r="F45" s="305" t="n">
        <f aca="false">$C$14*J45*H45</f>
        <v>150000</v>
      </c>
      <c r="G45" s="305" t="n">
        <f aca="false">IF($C$9=1,F45*E45,F45*C45)</f>
        <v>128908.047214464</v>
      </c>
      <c r="H45" s="305" t="n">
        <f aca="false">A46-A45</f>
        <v>30</v>
      </c>
      <c r="I45" s="1" t="n">
        <f aca="false">IF(A45&gt;=$C$10,IF(A45&lt;=$C$11,TRUE(),FALSE()),FALSE())</f>
        <v>1</v>
      </c>
      <c r="J45" s="1" t="n">
        <f aca="false">IF(I45=TRUE(),1,0)</f>
        <v>1</v>
      </c>
      <c r="K45" s="212" t="n">
        <f aca="false">H45*J45</f>
        <v>30</v>
      </c>
    </row>
    <row r="46" customFormat="false" ht="12.75" hidden="false" customHeight="false" outlineLevel="0" collapsed="false">
      <c r="A46" s="335" t="n">
        <f aca="false">'MIDS DATA'!A39</f>
        <v>37377</v>
      </c>
      <c r="B46" s="336" t="n">
        <f aca="false">'MIDS DATA'!C39</f>
        <v>0.063230592199872</v>
      </c>
      <c r="C46" s="337" t="n">
        <f aca="false">'MIDS DATA'!D39</f>
        <v>0.86631484677474</v>
      </c>
      <c r="D46" s="337" t="n">
        <f aca="false">'MIDS DATA'!E39</f>
        <v>0.069461144070955</v>
      </c>
      <c r="E46" s="269" t="n">
        <f aca="false">'MIDS DATA'!F39</f>
        <v>0.854354709176111</v>
      </c>
      <c r="F46" s="305" t="n">
        <f aca="false">$C$14*J46*H46</f>
        <v>155000</v>
      </c>
      <c r="G46" s="305" t="n">
        <f aca="false">IF($C$9=1,F46*E46,F46*C46)</f>
        <v>132424.979922297</v>
      </c>
      <c r="H46" s="305" t="n">
        <f aca="false">A47-A46</f>
        <v>31</v>
      </c>
      <c r="I46" s="1" t="n">
        <f aca="false">IF(A46&gt;=$C$10,IF(A46&lt;=$C$11,TRUE(),FALSE()),FALSE())</f>
        <v>1</v>
      </c>
      <c r="J46" s="1" t="n">
        <f aca="false">IF(I46=TRUE(),1,0)</f>
        <v>1</v>
      </c>
      <c r="K46" s="212" t="n">
        <f aca="false">H46*J46</f>
        <v>31</v>
      </c>
    </row>
    <row r="47" customFormat="false" ht="12.75" hidden="false" customHeight="false" outlineLevel="0" collapsed="false">
      <c r="A47" s="335" t="n">
        <f aca="false">'MIDS DATA'!A40</f>
        <v>37408</v>
      </c>
      <c r="B47" s="336" t="n">
        <f aca="false">'MIDS DATA'!C40</f>
        <v>0.063373156772069</v>
      </c>
      <c r="C47" s="337" t="n">
        <f aca="false">'MIDS DATA'!D40</f>
        <v>0.861465151398386</v>
      </c>
      <c r="D47" s="337" t="n">
        <f aca="false">'MIDS DATA'!E40</f>
        <v>0.069588339937063</v>
      </c>
      <c r="E47" s="269" t="n">
        <f aca="false">'MIDS DATA'!F40</f>
        <v>0.849168230574037</v>
      </c>
      <c r="F47" s="305" t="n">
        <f aca="false">$C$14*J47*H47</f>
        <v>150000</v>
      </c>
      <c r="G47" s="305" t="n">
        <f aca="false">IF($C$9=1,F47*E47,F47*C47)</f>
        <v>127375.234586106</v>
      </c>
      <c r="H47" s="305" t="n">
        <f aca="false">A48-A47</f>
        <v>30</v>
      </c>
      <c r="I47" s="1" t="n">
        <f aca="false">IF(A47&gt;=$C$10,IF(A47&lt;=$C$11,TRUE(),FALSE()),FALSE())</f>
        <v>1</v>
      </c>
      <c r="J47" s="1" t="n">
        <f aca="false">IF(I47=TRUE(),1,0)</f>
        <v>1</v>
      </c>
      <c r="K47" s="212" t="n">
        <f aca="false">H47*J47</f>
        <v>30</v>
      </c>
    </row>
    <row r="48" customFormat="false" ht="12.75" hidden="false" customHeight="false" outlineLevel="0" collapsed="false">
      <c r="A48" s="335" t="n">
        <f aca="false">'MIDS DATA'!A41</f>
        <v>37438</v>
      </c>
      <c r="B48" s="336" t="n">
        <f aca="false">'MIDS DATA'!C41</f>
        <v>0.063511122493518</v>
      </c>
      <c r="C48" s="337" t="n">
        <f aca="false">'MIDS DATA'!D41</f>
        <v>0.856778632019364</v>
      </c>
      <c r="D48" s="337" t="n">
        <f aca="false">'MIDS DATA'!E41</f>
        <v>0.069702731844404</v>
      </c>
      <c r="E48" s="269" t="n">
        <f aca="false">'MIDS DATA'!F41</f>
        <v>0.844179829086647</v>
      </c>
      <c r="F48" s="305" t="n">
        <f aca="false">$C$14*J48*H48</f>
        <v>0</v>
      </c>
      <c r="G48" s="305" t="n">
        <f aca="false">IF($C$9=1,F48*E48,F48*C48)</f>
        <v>0</v>
      </c>
      <c r="H48" s="305" t="n">
        <f aca="false">A49-A48</f>
        <v>31</v>
      </c>
      <c r="I48" s="1" t="n">
        <f aca="false">IF(A48&gt;=$C$10,IF(A48&lt;=$C$11,TRUE(),FALSE()),FALSE())</f>
        <v>0</v>
      </c>
      <c r="J48" s="1" t="n">
        <f aca="false">IF(I48=TRUE(),1,0)</f>
        <v>0</v>
      </c>
      <c r="K48" s="212" t="n">
        <f aca="false">H48*J48</f>
        <v>0</v>
      </c>
    </row>
    <row r="49" customFormat="false" ht="12.75" hidden="false" customHeight="false" outlineLevel="0" collapsed="false">
      <c r="A49" s="335" t="n">
        <f aca="false">'MIDS DATA'!A42</f>
        <v>37469</v>
      </c>
      <c r="B49" s="336" t="n">
        <f aca="false">'MIDS DATA'!C42</f>
        <v>0.063653687078981</v>
      </c>
      <c r="C49" s="337" t="n">
        <f aca="false">'MIDS DATA'!D42</f>
        <v>0.851943037617796</v>
      </c>
      <c r="D49" s="337" t="n">
        <f aca="false">'MIDS DATA'!E42</f>
        <v>0.069806582293442</v>
      </c>
      <c r="E49" s="269" t="n">
        <f aca="false">'MIDS DATA'!F42</f>
        <v>0.839069698553825</v>
      </c>
      <c r="F49" s="305" t="n">
        <f aca="false">$C$14*J49*H49</f>
        <v>0</v>
      </c>
      <c r="G49" s="305" t="n">
        <f aca="false">IF($C$9=1,F49*E49,F49*C49)</f>
        <v>0</v>
      </c>
      <c r="H49" s="305" t="n">
        <f aca="false">A50-A49</f>
        <v>31</v>
      </c>
      <c r="I49" s="1" t="n">
        <f aca="false">IF(A49&gt;=$C$10,IF(A49&lt;=$C$11,TRUE(),FALSE()),FALSE())</f>
        <v>0</v>
      </c>
      <c r="J49" s="1" t="n">
        <f aca="false">IF(I49=TRUE(),1,0)</f>
        <v>0</v>
      </c>
      <c r="K49" s="212" t="n">
        <f aca="false">H49*J49</f>
        <v>0</v>
      </c>
    </row>
    <row r="50" customFormat="false" ht="12.75" hidden="false" customHeight="false" outlineLevel="0" collapsed="false">
      <c r="A50" s="335" t="n">
        <f aca="false">'MIDS DATA'!A43</f>
        <v>37500</v>
      </c>
      <c r="B50" s="336" t="n">
        <f aca="false">'MIDS DATA'!C43</f>
        <v>0.063796251671185</v>
      </c>
      <c r="C50" s="337" t="n">
        <f aca="false">'MIDS DATA'!D43</f>
        <v>0.847114887631504</v>
      </c>
      <c r="D50" s="337" t="n">
        <f aca="false">'MIDS DATA'!E43</f>
        <v>0.069910432746047</v>
      </c>
      <c r="E50" s="269" t="n">
        <f aca="false">'MIDS DATA'!F43</f>
        <v>0.833976306389194</v>
      </c>
      <c r="F50" s="305" t="n">
        <f aca="false">$C$14*J50*H50</f>
        <v>0</v>
      </c>
      <c r="G50" s="305" t="n">
        <f aca="false">IF($C$9=1,F50*E50,F50*C50)</f>
        <v>0</v>
      </c>
      <c r="H50" s="305" t="n">
        <f aca="false">A51-A50</f>
        <v>30</v>
      </c>
      <c r="I50" s="1" t="n">
        <f aca="false">IF(A50&gt;=$C$10,IF(A50&lt;=$C$11,TRUE(),FALSE()),FALSE())</f>
        <v>0</v>
      </c>
      <c r="J50" s="1" t="n">
        <f aca="false">IF(I50=TRUE(),1,0)</f>
        <v>0</v>
      </c>
      <c r="K50" s="212" t="n">
        <f aca="false">H50*J50</f>
        <v>0</v>
      </c>
    </row>
    <row r="51" customFormat="false" ht="12.75" hidden="false" customHeight="false" outlineLevel="0" collapsed="false">
      <c r="A51" s="335" t="n">
        <f aca="false">'MIDS DATA'!A44</f>
        <v>37530</v>
      </c>
      <c r="B51" s="336" t="n">
        <f aca="false">'MIDS DATA'!C44</f>
        <v>0.063934217412</v>
      </c>
      <c r="C51" s="337" t="n">
        <f aca="false">'MIDS DATA'!D44</f>
        <v>0.842449747178364</v>
      </c>
      <c r="D51" s="337" t="n">
        <f aca="false">'MIDS DATA'!E44</f>
        <v>0.070003897388147</v>
      </c>
      <c r="E51" s="269" t="n">
        <f aca="false">'MIDS DATA'!F44</f>
        <v>0.829078575575642</v>
      </c>
      <c r="F51" s="305" t="n">
        <f aca="false">$C$14*J51*H51</f>
        <v>0</v>
      </c>
      <c r="G51" s="305" t="n">
        <f aca="false">IF($C$9=1,F51*E51,F51*C51)</f>
        <v>0</v>
      </c>
      <c r="H51" s="305" t="n">
        <f aca="false">A52-A51</f>
        <v>31</v>
      </c>
      <c r="I51" s="1" t="n">
        <f aca="false">IF(A51&gt;=$C$10,IF(A51&lt;=$C$11,TRUE(),FALSE()),FALSE())</f>
        <v>0</v>
      </c>
      <c r="J51" s="1" t="n">
        <f aca="false">IF(I51=TRUE(),1,0)</f>
        <v>0</v>
      </c>
      <c r="K51" s="212" t="n">
        <f aca="false">H51*J51</f>
        <v>0</v>
      </c>
    </row>
    <row r="52" customFormat="false" ht="12.75" hidden="false" customHeight="false" outlineLevel="0" collapsed="false">
      <c r="A52" s="335" t="n">
        <f aca="false">'MIDS DATA'!A45</f>
        <v>37561</v>
      </c>
      <c r="B52" s="336" t="n">
        <f aca="false">'MIDS DATA'!C45</f>
        <v>0.064076782017462</v>
      </c>
      <c r="C52" s="337" t="n">
        <f aca="false">'MIDS DATA'!D45</f>
        <v>0.837636785835202</v>
      </c>
      <c r="D52" s="337" t="n">
        <f aca="false">'MIDS DATA'!E45</f>
        <v>0.070090363072926</v>
      </c>
      <c r="E52" s="269" t="n">
        <f aca="false">'MIDS DATA'!F45</f>
        <v>0.824057589794067</v>
      </c>
      <c r="F52" s="305" t="n">
        <f aca="false">$C$14*J52*H52</f>
        <v>0</v>
      </c>
      <c r="G52" s="305" t="n">
        <f aca="false">IF($C$9=1,F52*E52,F52*C52)</f>
        <v>0</v>
      </c>
      <c r="H52" s="305" t="n">
        <f aca="false">A53-A52</f>
        <v>30</v>
      </c>
      <c r="I52" s="1" t="n">
        <f aca="false">IF(A52&gt;=$C$10,IF(A52&lt;=$C$11,TRUE(),FALSE()),FALSE())</f>
        <v>0</v>
      </c>
      <c r="J52" s="1" t="n">
        <f aca="false">IF(I52=TRUE(),1,0)</f>
        <v>0</v>
      </c>
      <c r="K52" s="212" t="n">
        <f aca="false">H52*J52</f>
        <v>0</v>
      </c>
    </row>
    <row r="53" customFormat="false" ht="12.75" hidden="false" customHeight="false" outlineLevel="0" collapsed="false">
      <c r="A53" s="335" t="n">
        <f aca="false">'MIDS DATA'!A46</f>
        <v>37591</v>
      </c>
      <c r="B53" s="336"/>
      <c r="C53" s="337"/>
      <c r="D53" s="337"/>
      <c r="E53" s="269"/>
      <c r="J53" s="338" t="s">
        <v>55</v>
      </c>
      <c r="K53" s="338" t="n">
        <f aca="false">SUM(K18:K52)</f>
        <v>181</v>
      </c>
    </row>
    <row r="54" customFormat="false" ht="12.75" hidden="false" customHeight="false" outlineLevel="0" collapsed="false">
      <c r="A54" s="335"/>
      <c r="B54" s="336"/>
      <c r="C54" s="337"/>
      <c r="D54" s="337"/>
      <c r="E54" s="269"/>
      <c r="K54" s="338"/>
    </row>
    <row r="55" customFormat="false" ht="15.75" hidden="false" customHeight="false" outlineLevel="0" collapsed="false">
      <c r="A55" s="335"/>
      <c r="B55" s="339"/>
      <c r="C55" s="337"/>
      <c r="D55" s="337"/>
      <c r="E55" s="269"/>
      <c r="F55" s="313" t="s">
        <v>96</v>
      </c>
      <c r="G55" s="340" t="n">
        <f aca="false">SUM(G18:G52)</f>
        <v>780046.118993642</v>
      </c>
    </row>
    <row r="56" customFormat="false" ht="15.75" hidden="false" customHeight="false" outlineLevel="0" collapsed="false">
      <c r="A56" s="335"/>
      <c r="B56" s="341"/>
      <c r="C56" s="337"/>
      <c r="D56" s="337"/>
      <c r="E56" s="269"/>
    </row>
    <row r="57" customFormat="false" ht="12.75" hidden="false" customHeight="false" outlineLevel="0" collapsed="false">
      <c r="A57" s="335"/>
      <c r="B57" s="336"/>
      <c r="C57" s="337"/>
      <c r="D57" s="337"/>
      <c r="E57" s="269"/>
    </row>
    <row r="58" customFormat="false" ht="12.75" hidden="false" customHeight="false" outlineLevel="0" collapsed="false">
      <c r="A58" s="342" t="s">
        <v>97</v>
      </c>
      <c r="B58" s="342"/>
      <c r="C58" s="342"/>
      <c r="D58" s="342"/>
      <c r="E58" s="342"/>
      <c r="F58" s="342"/>
      <c r="G58" s="342" t="s">
        <v>98</v>
      </c>
      <c r="H58" s="342"/>
      <c r="I58" s="342"/>
      <c r="J58" s="342"/>
    </row>
    <row r="59" customFormat="false" ht="12.75" hidden="false" customHeight="false" outlineLevel="0" collapsed="false">
      <c r="A59" s="343" t="s">
        <v>99</v>
      </c>
      <c r="B59" s="343" t="s">
        <v>100</v>
      </c>
      <c r="C59" s="194" t="s">
        <v>101</v>
      </c>
      <c r="D59" s="194" t="s">
        <v>102</v>
      </c>
      <c r="E59" s="194" t="s">
        <v>80</v>
      </c>
      <c r="F59" s="194" t="s">
        <v>82</v>
      </c>
      <c r="G59" s="194" t="s">
        <v>103</v>
      </c>
      <c r="H59" s="194" t="s">
        <v>104</v>
      </c>
      <c r="I59" s="194" t="s">
        <v>80</v>
      </c>
      <c r="J59" s="194" t="s">
        <v>82</v>
      </c>
    </row>
    <row r="60" customFormat="false" ht="12.75" hidden="false" customHeight="false" outlineLevel="0" collapsed="false">
      <c r="A60" s="344" t="e">
        <f aca="false">IF($G$55=0,0,(LN($C$6/$C$5)+($C$7^2/2)*$D$63))/($C$7*SQRT($D$63))</f>
        <v>#VALUE!</v>
      </c>
      <c r="B60" s="345" t="e">
        <f aca="false">IF($A$60=0,0,$A$60-$C$7*SQRT($D$63))</f>
        <v>#VALUE!</v>
      </c>
      <c r="C60" s="194" t="e">
        <f aca="false">NORMSDIST($A$60)</f>
        <v>#VALUE!</v>
      </c>
      <c r="D60" s="194" t="e">
        <f aca="false">NORMSDIST($B$60)</f>
        <v>#VALUE!</v>
      </c>
      <c r="E60" s="194" t="e">
        <f aca="false">(EXP(-$B$65*$D$63))*(($C$6*$C$60)-($C$5*$D$60))</f>
        <v>#VALUE!</v>
      </c>
      <c r="F60" s="231" t="e">
        <f aca="false">$E$60*$G$55</f>
        <v>#VALUE!</v>
      </c>
      <c r="G60" s="194" t="e">
        <f aca="false">NORMSDIST(-$A$60)</f>
        <v>#VALUE!</v>
      </c>
      <c r="H60" s="194" t="e">
        <f aca="false">NORMSDIST(-$B$60)</f>
        <v>#VALUE!</v>
      </c>
      <c r="I60" s="194" t="e">
        <f aca="false">(EXP(-$B$65*$D$63))*(($C$5*$H$60)-($C$6*$G$60))</f>
        <v>#VALUE!</v>
      </c>
      <c r="J60" s="231" t="e">
        <f aca="false">$I$60*$G$55</f>
        <v>#VALUE!</v>
      </c>
    </row>
    <row r="62" customFormat="false" ht="12.75" hidden="false" customHeight="false" outlineLevel="0" collapsed="false">
      <c r="A62" s="10"/>
      <c r="B62" s="10"/>
    </row>
    <row r="63" customFormat="false" ht="12.75" hidden="false" customHeight="false" outlineLevel="0" collapsed="false">
      <c r="A63" s="313" t="s">
        <v>92</v>
      </c>
      <c r="B63" s="346" t="n">
        <f aca="false">VLOOKUP(C8+25,A18:D53,4)</f>
        <v>0.06883502555908</v>
      </c>
      <c r="C63" s="313" t="s">
        <v>105</v>
      </c>
      <c r="D63" s="347" t="n">
        <f aca="false">($C$8-$A$2)/365</f>
        <v>-23.7972602739726</v>
      </c>
    </row>
    <row r="64" customFormat="false" ht="12.75" hidden="false" customHeight="false" outlineLevel="0" collapsed="false">
      <c r="A64" s="313" t="s">
        <v>90</v>
      </c>
      <c r="B64" s="346" t="n">
        <f aca="false">VLOOKUP(C8+25,A18:B53,2)</f>
        <v>0.062622139099005</v>
      </c>
      <c r="C64" s="313" t="s">
        <v>42</v>
      </c>
      <c r="D64" s="347" t="e">
        <f aca="false">((LN(C6/C5)+(C7^2/2)*(C12)))/(C7*SQRT(C12))</f>
        <v>#VALUE!</v>
      </c>
    </row>
    <row r="65" customFormat="false" ht="12.75" hidden="false" customHeight="false" outlineLevel="0" collapsed="false">
      <c r="A65" s="313" t="s">
        <v>106</v>
      </c>
      <c r="B65" s="346" t="n">
        <f aca="false">IF(C9=1,B63,B64)</f>
        <v>0.06883502555908</v>
      </c>
    </row>
    <row r="66" customFormat="false" ht="12.75" hidden="false" customHeight="false" outlineLevel="0" collapsed="false">
      <c r="A66" s="10"/>
      <c r="B66" s="10"/>
    </row>
    <row r="67" customFormat="false" ht="12.75" hidden="false" customHeight="false" outlineLevel="0" collapsed="false">
      <c r="A67" s="335"/>
      <c r="B67" s="336"/>
      <c r="C67" s="337"/>
      <c r="D67" s="337"/>
      <c r="E67" s="269"/>
    </row>
    <row r="68" customFormat="false" ht="12.75" hidden="false" customHeight="false" outlineLevel="0" collapsed="false">
      <c r="A68" s="335"/>
      <c r="B68" s="336"/>
      <c r="C68" s="337"/>
      <c r="D68" s="337"/>
      <c r="E68" s="269"/>
    </row>
    <row r="69" customFormat="false" ht="12.75" hidden="false" customHeight="false" outlineLevel="0" collapsed="false">
      <c r="A69" s="335"/>
      <c r="B69" s="336"/>
      <c r="C69" s="337"/>
      <c r="D69" s="337"/>
      <c r="E69" s="269"/>
    </row>
    <row r="70" customFormat="false" ht="12.75" hidden="false" customHeight="false" outlineLevel="0" collapsed="false">
      <c r="A70" s="335"/>
      <c r="B70" s="336"/>
      <c r="C70" s="337"/>
      <c r="D70" s="337"/>
      <c r="E70" s="269"/>
    </row>
    <row r="71" customFormat="false" ht="12.75" hidden="false" customHeight="false" outlineLevel="0" collapsed="false">
      <c r="A71" s="335"/>
      <c r="B71" s="336"/>
      <c r="C71" s="337"/>
      <c r="D71" s="337"/>
      <c r="E71" s="269"/>
    </row>
    <row r="72" customFormat="false" ht="12.75" hidden="false" customHeight="false" outlineLevel="0" collapsed="false">
      <c r="A72" s="335"/>
      <c r="B72" s="336"/>
      <c r="C72" s="337"/>
      <c r="D72" s="337"/>
      <c r="E72" s="269"/>
    </row>
    <row r="73" customFormat="false" ht="12.75" hidden="false" customHeight="false" outlineLevel="0" collapsed="false">
      <c r="A73" s="335"/>
      <c r="B73" s="336"/>
      <c r="C73" s="337"/>
      <c r="D73" s="337"/>
      <c r="E73" s="269"/>
    </row>
    <row r="74" customFormat="false" ht="12.75" hidden="false" customHeight="false" outlineLevel="0" collapsed="false">
      <c r="A74" s="335"/>
      <c r="B74" s="336"/>
      <c r="C74" s="337"/>
      <c r="D74" s="337"/>
      <c r="E74" s="269"/>
    </row>
    <row r="75" customFormat="false" ht="12.75" hidden="false" customHeight="false" outlineLevel="0" collapsed="false">
      <c r="A75" s="335"/>
      <c r="B75" s="336"/>
      <c r="C75" s="337"/>
      <c r="D75" s="337"/>
      <c r="E75" s="269"/>
    </row>
    <row r="76" customFormat="false" ht="12.75" hidden="false" customHeight="false" outlineLevel="0" collapsed="false">
      <c r="A76" s="335"/>
      <c r="B76" s="336"/>
      <c r="C76" s="337"/>
      <c r="D76" s="337"/>
      <c r="E76" s="269"/>
    </row>
    <row r="77" customFormat="false" ht="12.75" hidden="false" customHeight="false" outlineLevel="0" collapsed="false">
      <c r="A77" s="335"/>
      <c r="B77" s="336"/>
      <c r="C77" s="337"/>
      <c r="D77" s="337"/>
      <c r="E77" s="269"/>
    </row>
    <row r="78" customFormat="false" ht="12.75" hidden="false" customHeight="false" outlineLevel="0" collapsed="false">
      <c r="A78" s="335"/>
      <c r="B78" s="336"/>
      <c r="C78" s="337"/>
      <c r="D78" s="337"/>
      <c r="E78" s="269"/>
    </row>
    <row r="79" customFormat="false" ht="12.75" hidden="false" customHeight="false" outlineLevel="0" collapsed="false">
      <c r="A79" s="335"/>
      <c r="B79" s="336"/>
      <c r="C79" s="337"/>
      <c r="D79" s="337"/>
      <c r="E79" s="269"/>
    </row>
    <row r="80" customFormat="false" ht="12.75" hidden="false" customHeight="false" outlineLevel="0" collapsed="false">
      <c r="A80" s="335"/>
      <c r="B80" s="336"/>
      <c r="C80" s="337"/>
      <c r="D80" s="337"/>
      <c r="E80" s="269"/>
    </row>
    <row r="81" customFormat="false" ht="12.75" hidden="false" customHeight="false" outlineLevel="0" collapsed="false">
      <c r="A81" s="335"/>
      <c r="B81" s="336"/>
      <c r="C81" s="337"/>
      <c r="D81" s="337"/>
      <c r="E81" s="269"/>
    </row>
    <row r="82" customFormat="false" ht="12.75" hidden="false" customHeight="false" outlineLevel="0" collapsed="false">
      <c r="A82" s="335"/>
      <c r="B82" s="336"/>
      <c r="C82" s="337"/>
      <c r="D82" s="337"/>
      <c r="E82" s="269"/>
    </row>
    <row r="83" customFormat="false" ht="12.75" hidden="false" customHeight="false" outlineLevel="0" collapsed="false">
      <c r="A83" s="335"/>
      <c r="B83" s="336"/>
      <c r="C83" s="337"/>
      <c r="D83" s="337"/>
      <c r="E83" s="269"/>
    </row>
    <row r="84" customFormat="false" ht="12.75" hidden="false" customHeight="false" outlineLevel="0" collapsed="false">
      <c r="A84" s="335"/>
      <c r="B84" s="336"/>
      <c r="C84" s="337"/>
      <c r="D84" s="337"/>
      <c r="E84" s="269"/>
    </row>
    <row r="85" customFormat="false" ht="12.75" hidden="false" customHeight="false" outlineLevel="0" collapsed="false">
      <c r="A85" s="335"/>
      <c r="B85" s="336"/>
      <c r="C85" s="337"/>
      <c r="D85" s="337"/>
      <c r="E85" s="269"/>
    </row>
    <row r="86" customFormat="false" ht="12.75" hidden="false" customHeight="false" outlineLevel="0" collapsed="false">
      <c r="A86" s="335"/>
      <c r="B86" s="336"/>
      <c r="C86" s="337"/>
      <c r="D86" s="337"/>
      <c r="E86" s="269"/>
    </row>
    <row r="87" customFormat="false" ht="12.75" hidden="false" customHeight="false" outlineLevel="0" collapsed="false">
      <c r="A87" s="335"/>
      <c r="B87" s="336"/>
      <c r="C87" s="337"/>
      <c r="D87" s="337"/>
      <c r="E87" s="269"/>
    </row>
    <row r="88" customFormat="false" ht="12.75" hidden="false" customHeight="false" outlineLevel="0" collapsed="false">
      <c r="A88" s="335"/>
      <c r="B88" s="336"/>
      <c r="C88" s="337"/>
      <c r="D88" s="337"/>
      <c r="E88" s="269"/>
    </row>
    <row r="89" customFormat="false" ht="12.75" hidden="false" customHeight="false" outlineLevel="0" collapsed="false">
      <c r="A89" s="335"/>
      <c r="B89" s="336"/>
      <c r="C89" s="337"/>
      <c r="D89" s="337"/>
      <c r="E89" s="269"/>
    </row>
    <row r="90" customFormat="false" ht="12.75" hidden="false" customHeight="false" outlineLevel="0" collapsed="false">
      <c r="A90" s="335"/>
      <c r="B90" s="336"/>
      <c r="C90" s="337"/>
      <c r="D90" s="337"/>
      <c r="E90" s="269"/>
    </row>
    <row r="91" customFormat="false" ht="12.75" hidden="false" customHeight="false" outlineLevel="0" collapsed="false">
      <c r="A91" s="335"/>
      <c r="B91" s="336"/>
      <c r="C91" s="337"/>
      <c r="D91" s="337"/>
      <c r="E91" s="269"/>
    </row>
    <row r="92" customFormat="false" ht="12.75" hidden="false" customHeight="false" outlineLevel="0" collapsed="false">
      <c r="A92" s="335"/>
      <c r="B92" s="336"/>
      <c r="C92" s="337"/>
      <c r="D92" s="337"/>
      <c r="E92" s="269"/>
    </row>
    <row r="93" customFormat="false" ht="12.75" hidden="false" customHeight="false" outlineLevel="0" collapsed="false">
      <c r="A93" s="335"/>
      <c r="B93" s="336"/>
      <c r="C93" s="337"/>
      <c r="D93" s="337"/>
      <c r="E93" s="269"/>
    </row>
    <row r="94" customFormat="false" ht="12.75" hidden="false" customHeight="false" outlineLevel="0" collapsed="false">
      <c r="A94" s="335"/>
      <c r="B94" s="336"/>
      <c r="C94" s="337"/>
      <c r="D94" s="337"/>
      <c r="E94" s="269"/>
    </row>
    <row r="95" customFormat="false" ht="12.75" hidden="false" customHeight="false" outlineLevel="0" collapsed="false">
      <c r="A95" s="335"/>
      <c r="B95" s="336"/>
      <c r="C95" s="337"/>
      <c r="D95" s="337"/>
      <c r="E95" s="269"/>
    </row>
    <row r="96" customFormat="false" ht="12.75" hidden="false" customHeight="false" outlineLevel="0" collapsed="false">
      <c r="A96" s="335"/>
      <c r="B96" s="336"/>
      <c r="C96" s="337"/>
      <c r="D96" s="337"/>
      <c r="E96" s="269"/>
    </row>
    <row r="97" customFormat="false" ht="12.75" hidden="false" customHeight="false" outlineLevel="0" collapsed="false">
      <c r="A97" s="335"/>
      <c r="B97" s="336"/>
      <c r="C97" s="337"/>
      <c r="D97" s="337"/>
      <c r="E97" s="269"/>
    </row>
    <row r="98" customFormat="false" ht="12.75" hidden="false" customHeight="false" outlineLevel="0" collapsed="false">
      <c r="A98" s="335"/>
      <c r="B98" s="336"/>
      <c r="C98" s="337"/>
      <c r="D98" s="337"/>
      <c r="E98" s="269"/>
    </row>
  </sheetData>
  <mergeCells count="7">
    <mergeCell ref="A1:J1"/>
    <mergeCell ref="A2:J2"/>
    <mergeCell ref="B4:C4"/>
    <mergeCell ref="E4:F4"/>
    <mergeCell ref="I17:J17"/>
    <mergeCell ref="A58:F58"/>
    <mergeCell ref="G58:J5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6" min="1" style="348" width="9.14"/>
    <col collapsed="false" customWidth="true" hidden="false" outlineLevel="0" max="7" min="7" style="348" width="11.85"/>
    <col collapsed="false" customWidth="true" hidden="false" outlineLevel="0" max="9" min="8" style="349" width="13.28"/>
    <col collapsed="false" customWidth="true" hidden="false" outlineLevel="0" max="10" min="10" style="348" width="11.85"/>
    <col collapsed="false" customWidth="true" hidden="false" outlineLevel="0" max="11" min="11" style="348" width="9.28"/>
    <col collapsed="false" customWidth="false" hidden="false" outlineLevel="0" max="257" min="12" style="348" width="9.14"/>
  </cols>
  <sheetData>
    <row r="1" customFormat="false" ht="38.25" hidden="false" customHeight="false" outlineLevel="0" collapsed="false">
      <c r="B1" s="350" t="s">
        <v>11</v>
      </c>
      <c r="C1" s="350" t="s">
        <v>107</v>
      </c>
      <c r="D1" s="350" t="s">
        <v>108</v>
      </c>
      <c r="E1" s="350" t="s">
        <v>109</v>
      </c>
      <c r="F1" s="350" t="s">
        <v>110</v>
      </c>
      <c r="G1" s="351" t="s">
        <v>111</v>
      </c>
      <c r="H1" s="352" t="s">
        <v>112</v>
      </c>
      <c r="I1" s="352" t="s">
        <v>113</v>
      </c>
      <c r="J1" s="351" t="s">
        <v>114</v>
      </c>
      <c r="K1" s="351" t="s">
        <v>115</v>
      </c>
      <c r="L1" s="351" t="s">
        <v>116</v>
      </c>
      <c r="M1" s="351" t="s">
        <v>117</v>
      </c>
      <c r="N1" s="351" t="s">
        <v>118</v>
      </c>
      <c r="O1" s="351" t="s">
        <v>119</v>
      </c>
      <c r="P1" s="351" t="s">
        <v>120</v>
      </c>
      <c r="Q1" s="351" t="s">
        <v>121</v>
      </c>
      <c r="R1" s="351"/>
    </row>
    <row r="2" customFormat="false" ht="12.75" hidden="false" customHeight="true" outlineLevel="0" collapsed="false">
      <c r="A2" s="353"/>
      <c r="D2" s="354"/>
      <c r="G2" s="355"/>
      <c r="H2" s="356"/>
      <c r="I2" s="356"/>
      <c r="J2" s="355"/>
      <c r="K2" s="355"/>
      <c r="L2" s="357"/>
      <c r="M2" s="357"/>
      <c r="R2" s="358"/>
      <c r="T2" s="358"/>
      <c r="V2" s="358"/>
    </row>
    <row r="3" customFormat="false" ht="12.75" hidden="true" customHeight="false" outlineLevel="0" collapsed="false">
      <c r="A3" s="359" t="n">
        <v>36220</v>
      </c>
      <c r="B3" s="360" t="n">
        <f aca="false">POS!AI10</f>
        <v>1.50825</v>
      </c>
      <c r="C3" s="361" t="n">
        <f aca="false">POS!AJ10</f>
        <v>0.048211254650187</v>
      </c>
      <c r="D3" s="361" t="n">
        <f aca="false">POS!AL10</f>
        <v>1.04194094552707</v>
      </c>
      <c r="E3" s="361" t="n">
        <f aca="false">POS!AK10</f>
        <v>0.053977282405923</v>
      </c>
      <c r="F3" s="361" t="n">
        <f aca="false">POS!AM10</f>
        <v>1.04700546412702</v>
      </c>
      <c r="G3" s="362" t="n">
        <f aca="false">POS!AB10</f>
        <v>2.245</v>
      </c>
      <c r="H3" s="363" t="n">
        <f aca="false">POS!V10</f>
        <v>1.55634954501091</v>
      </c>
      <c r="I3" s="360" t="n">
        <f aca="false">POS!C10</f>
        <v>-0.109650454989087</v>
      </c>
      <c r="J3" s="364" t="n">
        <f aca="false">POS!Q10</f>
        <v>0.15</v>
      </c>
      <c r="K3" s="365" t="n">
        <f aca="false">POS!B10</f>
        <v>1.666</v>
      </c>
      <c r="L3" s="366" t="n">
        <f aca="false">POS!AE10</f>
        <v>1.5</v>
      </c>
      <c r="M3" s="365" t="n">
        <f aca="false">POS!AF10</f>
        <v>1.51</v>
      </c>
      <c r="N3" s="367" t="n">
        <f aca="false">POS!P10</f>
        <v>-0.166</v>
      </c>
      <c r="O3" s="365" t="n">
        <f aca="false">POS!M10</f>
        <v>-0.156</v>
      </c>
      <c r="P3" s="365" t="n">
        <f aca="false">POS!O10</f>
        <v>-0.046</v>
      </c>
      <c r="Q3" s="368"/>
      <c r="R3" s="369"/>
      <c r="S3" s="358"/>
      <c r="T3" s="369" t="s">
        <v>122</v>
      </c>
      <c r="U3" s="370"/>
      <c r="V3" s="369" t="s">
        <v>122</v>
      </c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0"/>
      <c r="AR3" s="370"/>
      <c r="AS3" s="370"/>
      <c r="AT3" s="370"/>
      <c r="AU3" s="370"/>
      <c r="AV3" s="370"/>
      <c r="AW3" s="370"/>
      <c r="AX3" s="370"/>
      <c r="AY3" s="370"/>
      <c r="AZ3" s="370"/>
      <c r="BA3" s="370"/>
      <c r="BB3" s="370"/>
      <c r="BC3" s="370"/>
      <c r="BD3" s="370"/>
      <c r="BE3" s="370"/>
      <c r="BF3" s="370"/>
      <c r="BG3" s="370"/>
      <c r="BH3" s="370"/>
      <c r="BI3" s="370"/>
      <c r="BJ3" s="370"/>
      <c r="BK3" s="370"/>
      <c r="BL3" s="370"/>
      <c r="BM3" s="370"/>
      <c r="BN3" s="370"/>
      <c r="BO3" s="370"/>
      <c r="BP3" s="370"/>
      <c r="BQ3" s="370"/>
      <c r="BR3" s="370"/>
      <c r="BS3" s="370"/>
      <c r="BT3" s="370"/>
      <c r="BU3" s="370"/>
      <c r="BV3" s="370"/>
      <c r="BW3" s="370"/>
      <c r="BX3" s="370"/>
      <c r="BY3" s="370"/>
      <c r="BZ3" s="370"/>
      <c r="CA3" s="370"/>
      <c r="CB3" s="370"/>
      <c r="CC3" s="370"/>
      <c r="CD3" s="370"/>
      <c r="CE3" s="370"/>
      <c r="CF3" s="370"/>
      <c r="CG3" s="370"/>
      <c r="CH3" s="370"/>
      <c r="CI3" s="370"/>
      <c r="CJ3" s="370"/>
      <c r="CK3" s="370"/>
      <c r="CL3" s="370"/>
      <c r="CM3" s="370"/>
      <c r="CN3" s="370"/>
      <c r="CO3" s="370"/>
      <c r="CP3" s="370"/>
      <c r="CQ3" s="370"/>
      <c r="CR3" s="370"/>
      <c r="CS3" s="370"/>
      <c r="CT3" s="370"/>
      <c r="CU3" s="370"/>
      <c r="CV3" s="370"/>
      <c r="CW3" s="370"/>
      <c r="CX3" s="370"/>
      <c r="CY3" s="370"/>
      <c r="CZ3" s="370"/>
      <c r="DA3" s="370"/>
      <c r="DB3" s="370"/>
      <c r="DC3" s="370"/>
      <c r="DD3" s="370"/>
      <c r="DE3" s="370"/>
      <c r="DF3" s="370"/>
      <c r="DG3" s="370"/>
      <c r="DH3" s="370"/>
      <c r="DI3" s="370"/>
      <c r="DJ3" s="370"/>
      <c r="DK3" s="370"/>
      <c r="DL3" s="370"/>
      <c r="DM3" s="370"/>
      <c r="DN3" s="370"/>
      <c r="DO3" s="370"/>
      <c r="DP3" s="370"/>
      <c r="DQ3" s="370"/>
      <c r="DR3" s="370"/>
      <c r="DS3" s="370"/>
      <c r="DT3" s="370"/>
      <c r="DU3" s="370"/>
      <c r="DV3" s="370"/>
      <c r="DW3" s="370"/>
      <c r="DX3" s="370"/>
      <c r="DY3" s="370"/>
      <c r="DZ3" s="370"/>
      <c r="EA3" s="370"/>
      <c r="EB3" s="370"/>
      <c r="EC3" s="370"/>
      <c r="ED3" s="370"/>
      <c r="EE3" s="370"/>
      <c r="EF3" s="370"/>
      <c r="EG3" s="370"/>
      <c r="EH3" s="370"/>
      <c r="EI3" s="370"/>
      <c r="EJ3" s="370"/>
      <c r="EK3" s="370"/>
      <c r="EL3" s="370"/>
      <c r="EM3" s="370"/>
      <c r="EN3" s="370"/>
      <c r="EO3" s="370"/>
      <c r="EP3" s="370"/>
      <c r="EQ3" s="370"/>
      <c r="ER3" s="370"/>
      <c r="ES3" s="370"/>
      <c r="ET3" s="370"/>
      <c r="EU3" s="370"/>
      <c r="EV3" s="370"/>
      <c r="EW3" s="370"/>
      <c r="EX3" s="370"/>
      <c r="EY3" s="370"/>
      <c r="EZ3" s="370"/>
      <c r="FA3" s="370"/>
      <c r="FB3" s="370"/>
      <c r="FC3" s="370"/>
      <c r="FD3" s="370"/>
      <c r="FE3" s="370"/>
      <c r="FF3" s="370"/>
      <c r="FG3" s="370"/>
      <c r="FH3" s="370"/>
      <c r="FI3" s="370"/>
      <c r="FJ3" s="370"/>
      <c r="FK3" s="370"/>
      <c r="FL3" s="370"/>
      <c r="FM3" s="370"/>
      <c r="FN3" s="370"/>
      <c r="FO3" s="370"/>
      <c r="FP3" s="370"/>
      <c r="FQ3" s="370"/>
      <c r="FR3" s="370"/>
      <c r="FS3" s="370"/>
      <c r="FT3" s="370"/>
      <c r="FU3" s="370"/>
      <c r="FV3" s="370"/>
      <c r="FW3" s="370"/>
      <c r="FX3" s="370"/>
      <c r="FY3" s="370"/>
      <c r="FZ3" s="370"/>
      <c r="GA3" s="370"/>
      <c r="GB3" s="370"/>
      <c r="GC3" s="370"/>
      <c r="GD3" s="370"/>
      <c r="GE3" s="370"/>
      <c r="GF3" s="370"/>
      <c r="GG3" s="370"/>
      <c r="GH3" s="370"/>
      <c r="GI3" s="370"/>
      <c r="GJ3" s="370"/>
      <c r="GK3" s="370"/>
      <c r="GL3" s="370"/>
      <c r="GM3" s="370"/>
      <c r="GN3" s="370"/>
      <c r="GO3" s="370"/>
      <c r="GP3" s="370"/>
      <c r="GQ3" s="370"/>
      <c r="GR3" s="370"/>
      <c r="GS3" s="370"/>
      <c r="GT3" s="370"/>
      <c r="GU3" s="370"/>
      <c r="GV3" s="370"/>
      <c r="GW3" s="370"/>
      <c r="GX3" s="370"/>
      <c r="GY3" s="370"/>
      <c r="GZ3" s="370"/>
      <c r="HA3" s="370"/>
      <c r="HB3" s="370"/>
      <c r="HC3" s="370"/>
      <c r="HD3" s="370"/>
      <c r="HE3" s="370"/>
      <c r="HF3" s="370"/>
      <c r="HG3" s="370"/>
      <c r="HH3" s="370"/>
      <c r="HI3" s="370"/>
      <c r="HJ3" s="370"/>
      <c r="HK3" s="370"/>
      <c r="HL3" s="370"/>
      <c r="HM3" s="370"/>
      <c r="HN3" s="370"/>
      <c r="HO3" s="370"/>
      <c r="HP3" s="370"/>
      <c r="HQ3" s="370"/>
      <c r="HR3" s="370"/>
      <c r="HS3" s="370"/>
      <c r="HT3" s="370"/>
      <c r="HU3" s="370"/>
      <c r="HV3" s="370"/>
      <c r="HW3" s="370"/>
      <c r="HX3" s="370"/>
      <c r="HY3" s="370"/>
      <c r="HZ3" s="370"/>
      <c r="IA3" s="370"/>
      <c r="IB3" s="370"/>
      <c r="IC3" s="370"/>
      <c r="ID3" s="370"/>
      <c r="IE3" s="370"/>
      <c r="IF3" s="370"/>
      <c r="IG3" s="370"/>
      <c r="IH3" s="370"/>
      <c r="II3" s="370"/>
      <c r="IJ3" s="370"/>
      <c r="IK3" s="370"/>
      <c r="IL3" s="370"/>
      <c r="IM3" s="370"/>
      <c r="IN3" s="370"/>
      <c r="IO3" s="370"/>
      <c r="IP3" s="370"/>
      <c r="IQ3" s="370"/>
      <c r="IR3" s="370"/>
      <c r="IS3" s="370"/>
      <c r="IT3" s="370"/>
      <c r="IU3" s="370"/>
      <c r="IV3" s="370"/>
      <c r="IW3" s="370"/>
    </row>
    <row r="4" customFormat="false" ht="12.75" hidden="true" customHeight="false" outlineLevel="0" collapsed="false">
      <c r="A4" s="353" t="n">
        <v>36251</v>
      </c>
      <c r="B4" s="371" t="n">
        <f aca="false">POS!AI11</f>
        <v>1.44665</v>
      </c>
      <c r="C4" s="372" t="n">
        <f aca="false">POS!AJ11</f>
        <v>0.048208085720155</v>
      </c>
      <c r="D4" s="372" t="n">
        <f aca="false">POS!AL11</f>
        <v>1</v>
      </c>
      <c r="E4" s="372" t="n">
        <f aca="false">POS!AK11</f>
        <v>0.0514102557</v>
      </c>
      <c r="F4" s="372" t="n">
        <f aca="false">POS!AM11</f>
        <v>1</v>
      </c>
      <c r="G4" s="373" t="n">
        <f aca="false">POS!AB11</f>
        <v>2.2577</v>
      </c>
      <c r="H4" s="374" t="n">
        <f aca="false">POS!V11</f>
        <v>1.58028615222039</v>
      </c>
      <c r="I4" s="374" t="n">
        <f aca="false">POS!C11</f>
        <v>-0.271713847779612</v>
      </c>
      <c r="J4" s="375" t="n">
        <f aca="false">POS!Q11</f>
        <v>0.13</v>
      </c>
      <c r="K4" s="355" t="n">
        <f aca="false">POS!B11</f>
        <v>1.852</v>
      </c>
      <c r="L4" s="355" t="n">
        <f aca="false">POS!AE11</f>
        <v>1.51</v>
      </c>
      <c r="M4" s="355" t="n">
        <f aca="false">POS!AF11</f>
        <v>1.542</v>
      </c>
      <c r="N4" s="357" t="n">
        <f aca="false">POS!P11</f>
        <v>-0.332</v>
      </c>
      <c r="O4" s="355" t="n">
        <f aca="false">POS!M11</f>
        <v>-0.312</v>
      </c>
      <c r="P4" s="355" t="n">
        <f aca="false">POS!O11</f>
        <v>-0.202</v>
      </c>
      <c r="Q4" s="355"/>
      <c r="R4" s="376"/>
      <c r="S4" s="357"/>
    </row>
    <row r="5" customFormat="false" ht="12.75" hidden="true" customHeight="false" outlineLevel="0" collapsed="false">
      <c r="A5" s="353" t="n">
        <v>36281</v>
      </c>
      <c r="B5" s="371" t="n">
        <f aca="false">POS!AI12</f>
        <v>1.47425</v>
      </c>
      <c r="C5" s="372" t="n">
        <f aca="false">POS!AJ12</f>
        <v>0.0469976042016</v>
      </c>
      <c r="D5" s="372" t="n">
        <f aca="false">POS!AL12</f>
        <v>1.00445028509864</v>
      </c>
      <c r="E5" s="372" t="n">
        <f aca="false">POS!AK12</f>
        <v>0.050578951468342</v>
      </c>
      <c r="F5" s="372" t="n">
        <f aca="false">POS!AM12</f>
        <v>1.00445028509864</v>
      </c>
      <c r="G5" s="373" t="n">
        <f aca="false">POS!AB12</f>
        <v>2.595</v>
      </c>
      <c r="H5" s="374" t="n">
        <f aca="false">POS!V12</f>
        <v>1.8922308339148</v>
      </c>
      <c r="I5" s="374" t="n">
        <f aca="false">POS!C12</f>
        <v>-0.455769166085201</v>
      </c>
      <c r="J5" s="375" t="n">
        <f aca="false">POS!Q12</f>
        <v>0.17</v>
      </c>
      <c r="K5" s="355" t="n">
        <f aca="false">POS!B12</f>
        <v>2.348</v>
      </c>
      <c r="L5" s="355" t="n">
        <f aca="false">POS!AE12</f>
        <v>1.95</v>
      </c>
      <c r="M5" s="355" t="n">
        <f aca="false">POS!AF12</f>
        <v>2</v>
      </c>
      <c r="N5" s="357" t="n">
        <f aca="false">POS!P12</f>
        <v>-0.398</v>
      </c>
      <c r="O5" s="355" t="n">
        <f aca="false">POS!M12</f>
        <v>-0.348</v>
      </c>
      <c r="P5" s="355" t="n">
        <f aca="false">POS!O12</f>
        <v>-0.258</v>
      </c>
      <c r="R5" s="376"/>
      <c r="S5" s="357"/>
    </row>
    <row r="6" customFormat="false" ht="12.75" hidden="true" customHeight="false" outlineLevel="0" collapsed="false">
      <c r="A6" s="353" t="n">
        <v>36312</v>
      </c>
      <c r="B6" s="371" t="n">
        <f aca="false">POS!AI13</f>
        <v>1.46325</v>
      </c>
      <c r="C6" s="372" t="n">
        <f aca="false">POS!AJ13</f>
        <v>0.046501354316044</v>
      </c>
      <c r="D6" s="372" t="n">
        <f aca="false">POS!AL13</f>
        <v>1.02846350356054</v>
      </c>
      <c r="E6" s="372" t="n">
        <f aca="false">POS!AK13</f>
        <v>0.050221837532552</v>
      </c>
      <c r="F6" s="372" t="n">
        <f aca="false">POS!AM13</f>
        <v>1.03074704058825</v>
      </c>
      <c r="G6" s="373" t="n">
        <f aca="false">POS!AB13</f>
        <v>2.72</v>
      </c>
      <c r="H6" s="374" t="n">
        <f aca="false">POS!V13</f>
        <v>1.96039829147446</v>
      </c>
      <c r="I6" s="374" t="n">
        <f aca="false">POS!C13</f>
        <v>-0.265601708525542</v>
      </c>
      <c r="J6" s="375" t="n">
        <f aca="false">POS!Q13</f>
        <v>0.2</v>
      </c>
      <c r="K6" s="355" t="n">
        <f aca="false">POS!B13</f>
        <v>2.226</v>
      </c>
      <c r="L6" s="355" t="n">
        <f aca="false">POS!AE13</f>
        <v>1.91</v>
      </c>
      <c r="M6" s="355" t="n">
        <f aca="false">POS!AF13</f>
        <v>1.941</v>
      </c>
      <c r="N6" s="357" t="n">
        <f aca="false">POS!P13</f>
        <v>-0.316</v>
      </c>
      <c r="O6" s="355" t="n">
        <f aca="false">POS!M13</f>
        <v>-0.285</v>
      </c>
      <c r="P6" s="355" t="n">
        <f aca="false">POS!O13</f>
        <v>-0.15</v>
      </c>
      <c r="R6" s="376"/>
      <c r="S6" s="357"/>
      <c r="T6" s="376"/>
    </row>
    <row r="7" customFormat="false" ht="12.75" hidden="true" customHeight="false" outlineLevel="0" collapsed="false">
      <c r="A7" s="353" t="n">
        <v>36342</v>
      </c>
      <c r="B7" s="371" t="n">
        <f aca="false">POS!AI14</f>
        <v>1.50425</v>
      </c>
      <c r="C7" s="372" t="n">
        <f aca="false">POS!AJ14</f>
        <v>0.047496795</v>
      </c>
      <c r="D7" s="372" t="n">
        <f aca="false">POS!AL14</f>
        <v>1.02511435884047</v>
      </c>
      <c r="E7" s="372" t="n">
        <f aca="false">POS!AK14</f>
        <v>0.056583459</v>
      </c>
      <c r="F7" s="372" t="n">
        <f aca="false">POS!AM14</f>
        <v>1.0299228110415</v>
      </c>
      <c r="G7" s="373" t="n">
        <f aca="false">POS!AB14</f>
        <v>2.8</v>
      </c>
      <c r="H7" s="374" t="n">
        <f aca="false">POS!V14</f>
        <v>2.01810599729927</v>
      </c>
      <c r="I7" s="374" t="n">
        <f aca="false">POS!C14</f>
        <v>-0.243894002700726</v>
      </c>
      <c r="J7" s="375" t="n">
        <f aca="false">POS!Q14</f>
        <v>0.08</v>
      </c>
      <c r="K7" s="355" t="n">
        <f aca="false">POS!B14</f>
        <v>2.262</v>
      </c>
      <c r="L7" s="355" t="n">
        <f aca="false">POS!AE14</f>
        <v>1.94</v>
      </c>
      <c r="M7" s="355" t="n">
        <f aca="false">POS!AF14</f>
        <v>1.99</v>
      </c>
      <c r="N7" s="357" t="n">
        <f aca="false">POS!P14</f>
        <v>-0.322</v>
      </c>
      <c r="O7" s="355" t="n">
        <f aca="false">POS!M14</f>
        <v>-0.272</v>
      </c>
      <c r="P7" s="355" t="n">
        <f aca="false">POS!O14</f>
        <v>-0.087</v>
      </c>
      <c r="R7" s="376"/>
      <c r="T7" s="376"/>
      <c r="V7" s="376"/>
    </row>
    <row r="8" customFormat="false" ht="12.75" hidden="true" customHeight="false" outlineLevel="0" collapsed="false">
      <c r="A8" s="353" t="n">
        <v>36373</v>
      </c>
      <c r="B8" s="371" t="n">
        <f aca="false">POS!AI15</f>
        <v>1.49325</v>
      </c>
      <c r="C8" s="372" t="n">
        <f aca="false">POS!AJ15</f>
        <v>0.048412219944185</v>
      </c>
      <c r="D8" s="372" t="n">
        <f aca="false">POS!AL15</f>
        <v>0.999738100988648</v>
      </c>
      <c r="E8" s="372" t="n">
        <f aca="false">POS!AK15</f>
        <v>0.052667831385669</v>
      </c>
      <c r="F8" s="372" t="n">
        <f aca="false">POS!AM15</f>
        <v>0.999715379072754</v>
      </c>
      <c r="G8" s="373" t="n">
        <f aca="false">POS!AB15</f>
        <v>2.815</v>
      </c>
      <c r="H8" s="374" t="n">
        <f aca="false">POS!V15</f>
        <v>1.97361389376324</v>
      </c>
      <c r="I8" s="374" t="n">
        <f aca="false">POS!C15</f>
        <v>-0.627386106236763</v>
      </c>
      <c r="J8" s="375" t="n">
        <f aca="false">POS!Q15</f>
        <v>0.18</v>
      </c>
      <c r="K8" s="355" t="n">
        <f aca="false">POS!B15</f>
        <v>2.601</v>
      </c>
      <c r="L8" s="355" t="n">
        <f aca="false">POS!AE15</f>
        <v>2.21</v>
      </c>
      <c r="M8" s="355" t="n">
        <f aca="false">POS!AF15</f>
        <v>2.176</v>
      </c>
      <c r="N8" s="357" t="n">
        <f aca="false">POS!P15</f>
        <v>-0.391</v>
      </c>
      <c r="O8" s="355" t="n">
        <f aca="false">POS!M15</f>
        <v>-0.425</v>
      </c>
      <c r="P8" s="355" t="n">
        <f aca="false">POS!O14</f>
        <v>-0.087</v>
      </c>
      <c r="Q8" s="355" t="n">
        <f aca="false">POS!AH15</f>
        <v>-0.35</v>
      </c>
      <c r="R8" s="376"/>
      <c r="S8" s="376"/>
      <c r="T8" s="376"/>
      <c r="V8" s="376"/>
      <c r="W8" s="376"/>
    </row>
    <row r="9" customFormat="false" ht="12.75" hidden="true" customHeight="false" outlineLevel="0" collapsed="false">
      <c r="A9" s="353" t="n">
        <v>36404</v>
      </c>
      <c r="B9" s="371" t="n">
        <f aca="false">POS!AI16</f>
        <v>1.4667</v>
      </c>
      <c r="C9" s="372" t="n">
        <f aca="false">POS!AJ16</f>
        <v>0.048498679033737</v>
      </c>
      <c r="D9" s="372" t="n">
        <f aca="false">POS!AL16</f>
        <v>1</v>
      </c>
      <c r="E9" s="372" t="n">
        <f aca="false">POS!AK16</f>
        <v>0.057887780980724</v>
      </c>
      <c r="F9" s="372" t="n">
        <f aca="false">POS!AM16</f>
        <v>1</v>
      </c>
      <c r="G9" s="373" t="n">
        <f aca="false">POS!AB16</f>
        <v>3.33</v>
      </c>
      <c r="H9" s="374" t="n">
        <f aca="false">POS!V16</f>
        <v>2.35188741896142</v>
      </c>
      <c r="I9" s="374" t="n">
        <f aca="false">POS!C16</f>
        <v>-0.560112581038585</v>
      </c>
      <c r="J9" s="375" t="n">
        <f aca="false">POS!Q16</f>
        <v>0.0825</v>
      </c>
      <c r="K9" s="355" t="n">
        <f aca="false">POS!B16</f>
        <v>2.912</v>
      </c>
      <c r="L9" s="355" t="n">
        <f aca="false">POS!AE16</f>
        <v>2.5</v>
      </c>
      <c r="M9" s="355" t="n">
        <f aca="false">POS!AF16</f>
        <v>2.557</v>
      </c>
      <c r="N9" s="357" t="n">
        <f aca="false">POS!P16</f>
        <v>-0.412</v>
      </c>
      <c r="O9" s="355" t="n">
        <f aca="false">POS!M16</f>
        <v>-0.355</v>
      </c>
      <c r="P9" s="355" t="n">
        <f aca="false">POS!O15</f>
        <v>-0.275</v>
      </c>
      <c r="Q9" s="355" t="n">
        <f aca="false">POS!AH16</f>
        <v>-0.285</v>
      </c>
      <c r="R9" s="376"/>
      <c r="S9" s="376"/>
      <c r="T9" s="376"/>
      <c r="U9" s="376"/>
      <c r="V9" s="376"/>
      <c r="W9" s="376"/>
    </row>
    <row r="10" customFormat="false" ht="12.75" hidden="true" customHeight="false" outlineLevel="0" collapsed="false">
      <c r="A10" s="353" t="n">
        <v>36434</v>
      </c>
      <c r="B10" s="371" t="n">
        <f aca="false">POS!AI17</f>
        <v>1.4715</v>
      </c>
      <c r="C10" s="372" t="n">
        <f aca="false">POS!AJ17</f>
        <v>0.047652980511766</v>
      </c>
      <c r="D10" s="372" t="n">
        <f aca="false">POS!AL17</f>
        <v>0.999871071588364</v>
      </c>
      <c r="E10" s="372" t="n">
        <f aca="false">POS!AK17</f>
        <v>0.057887780980724</v>
      </c>
      <c r="F10" s="372" t="n">
        <f aca="false">POS!AM17</f>
        <v>0.999843774410248</v>
      </c>
      <c r="G10" s="373" t="n">
        <f aca="false">POS!AB17</f>
        <v>3.21</v>
      </c>
      <c r="H10" s="374" t="n">
        <f aca="false">POS!V17</f>
        <v>2.30817929635443</v>
      </c>
      <c r="I10" s="374" t="n">
        <f aca="false">POS!C17</f>
        <v>-0.251820703645569</v>
      </c>
      <c r="J10" s="375" t="n">
        <f aca="false">POS!Q17</f>
        <v>0.09</v>
      </c>
      <c r="K10" s="355" t="n">
        <f aca="false">POS!B17</f>
        <v>2.56</v>
      </c>
      <c r="L10" s="355" t="n">
        <f aca="false">POS!AE17</f>
        <v>2.39</v>
      </c>
      <c r="M10" s="355" t="n">
        <f aca="false">POS!AF17</f>
        <v>2.37</v>
      </c>
      <c r="N10" s="357" t="n">
        <f aca="false">POS!P17</f>
        <v>-0.17</v>
      </c>
      <c r="O10" s="355" t="n">
        <f aca="false">POS!M17</f>
        <v>-0.19</v>
      </c>
      <c r="P10" s="355" t="n">
        <f aca="false">POS!O16</f>
        <v>-0.255</v>
      </c>
      <c r="Q10" s="355" t="n">
        <f aca="false">POS!AH17</f>
        <v>-0.21</v>
      </c>
      <c r="R10" s="376"/>
      <c r="S10" s="357"/>
      <c r="T10" s="376"/>
      <c r="V10" s="376"/>
    </row>
    <row r="11" customFormat="false" ht="12.75" hidden="false" customHeight="false" outlineLevel="0" collapsed="false">
      <c r="A11" s="353" t="n">
        <v>36526</v>
      </c>
      <c r="B11" s="371" t="n">
        <f aca="false">POS!AI20</f>
        <v>1.4555</v>
      </c>
      <c r="C11" s="372" t="n">
        <f aca="false">POS!AJ20</f>
        <v>0.050961877278977</v>
      </c>
      <c r="D11" s="372" t="n">
        <f aca="false">POS!AL20</f>
        <v>0.999724481921282</v>
      </c>
      <c r="E11" s="372" t="n">
        <f aca="false">POS!AK20</f>
        <v>0.056580830843126</v>
      </c>
      <c r="F11" s="372" t="n">
        <f aca="false">POS!AM20</f>
        <v>0.99969452844653</v>
      </c>
      <c r="G11" s="373" t="n">
        <f aca="false">POS!AB20</f>
        <v>2.975</v>
      </c>
      <c r="H11" s="374" t="n">
        <f aca="false">POS!V20</f>
        <v>2.15803950212084</v>
      </c>
      <c r="I11" s="374" t="n">
        <f aca="false">POS!C20</f>
        <v>-0.185960497879161</v>
      </c>
      <c r="J11" s="375" t="n">
        <f aca="false">POS!Q20</f>
        <v>0.135</v>
      </c>
      <c r="K11" s="355" t="n">
        <f aca="false">POS!B20</f>
        <v>2.344</v>
      </c>
      <c r="L11" s="355" t="n">
        <f aca="false">POS!AE20</f>
        <v>2.313</v>
      </c>
      <c r="M11" s="355" t="n">
        <f aca="false">POS!AF20</f>
        <v>2.18</v>
      </c>
      <c r="N11" s="357" t="n">
        <f aca="false">POS!P20</f>
        <v>-0.031</v>
      </c>
      <c r="O11" s="355" t="n">
        <f aca="false">POS!M20</f>
        <v>-0.164</v>
      </c>
      <c r="P11" s="355" t="n">
        <f aca="false">POS!O19</f>
        <v>0.195</v>
      </c>
      <c r="Q11" s="355" t="n">
        <f aca="false">POS!AH20</f>
        <v>-0.164</v>
      </c>
      <c r="R11" s="376"/>
      <c r="S11" s="376"/>
      <c r="T11" s="376"/>
      <c r="U11" s="376"/>
    </row>
    <row r="12" customFormat="false" ht="12.75" hidden="false" customHeight="false" outlineLevel="0" collapsed="false">
      <c r="A12" s="353" t="n">
        <v>36557</v>
      </c>
      <c r="B12" s="371" t="n">
        <f aca="false">POS!AI21</f>
        <v>1.454711172211</v>
      </c>
      <c r="C12" s="372" t="n">
        <f aca="false">POS!AJ21</f>
        <v>0.050658903117911</v>
      </c>
      <c r="D12" s="372" t="n">
        <f aca="false">POS!AL21</f>
        <v>0.996991215867251</v>
      </c>
      <c r="E12" s="372" t="n">
        <f aca="false">POS!AK21</f>
        <v>0.059907934171005</v>
      </c>
      <c r="F12" s="372" t="n">
        <f aca="false">POS!AM21</f>
        <v>0.99645088307738</v>
      </c>
      <c r="G12" s="373" t="n">
        <f aca="false">POS!AB21</f>
        <v>2.7</v>
      </c>
      <c r="H12" s="374" t="n">
        <f aca="false">POS!V21</f>
        <v>1.95740608472277</v>
      </c>
      <c r="I12" s="374" t="n">
        <f aca="false">POS!C21</f>
        <v>-0.258593915277233</v>
      </c>
      <c r="J12" s="375" t="n">
        <f aca="false">POS!Q21</f>
        <v>0.24</v>
      </c>
      <c r="K12" s="355" t="n">
        <f aca="false">POS!B21</f>
        <v>2.216</v>
      </c>
      <c r="L12" s="355" t="n">
        <f aca="false">POS!AE21</f>
        <v>2.186</v>
      </c>
      <c r="M12" s="355" t="n">
        <f aca="false">POS!AF21</f>
        <v>2.106</v>
      </c>
      <c r="N12" s="357" t="n">
        <f aca="false">POS!P21</f>
        <v>-0.03</v>
      </c>
      <c r="O12" s="355" t="n">
        <f aca="false">POS!M21</f>
        <v>-0.11</v>
      </c>
      <c r="P12" s="355" t="n">
        <f aca="false">POS!O20</f>
        <v>-0.024</v>
      </c>
      <c r="Q12" s="355" t="n">
        <f aca="false">POS!AH21</f>
        <v>-0.105</v>
      </c>
      <c r="R12" s="376"/>
      <c r="S12" s="376"/>
      <c r="T12" s="376"/>
    </row>
    <row r="13" customFormat="false" ht="12.75" hidden="false" customHeight="false" outlineLevel="0" collapsed="false">
      <c r="A13" s="353" t="n">
        <v>36586</v>
      </c>
      <c r="B13" s="371" t="n">
        <f aca="false">POS!AI22</f>
        <v>1.453532830718</v>
      </c>
      <c r="C13" s="372" t="n">
        <f aca="false">POS!AJ22</f>
        <v>0.05122063935207</v>
      </c>
      <c r="D13" s="372" t="n">
        <f aca="false">POS!AL22</f>
        <v>0.992962966603367</v>
      </c>
      <c r="E13" s="372" t="n">
        <f aca="false">POS!AK22</f>
        <v>0.061178766547915</v>
      </c>
      <c r="F13" s="372" t="n">
        <f aca="false">POS!AM22</f>
        <v>0.991620935517679</v>
      </c>
      <c r="G13" s="373" t="n">
        <f aca="false">POS!AB22</f>
        <v>2.725</v>
      </c>
      <c r="H13" s="374" t="n">
        <f aca="false">POS!V22</f>
        <v>1.97713172641613</v>
      </c>
      <c r="I13" s="374" t="n">
        <f aca="false">POS!C22</f>
        <v>-0.275868273583872</v>
      </c>
      <c r="J13" s="375" t="n">
        <f aca="false">POS!Q22</f>
        <v>0.33</v>
      </c>
      <c r="K13" s="355" t="n">
        <f aca="false">POS!B22</f>
        <v>2.253</v>
      </c>
      <c r="L13" s="355" t="n">
        <f aca="false">POS!AE22</f>
        <v>2.043</v>
      </c>
      <c r="M13" s="355" t="n">
        <f aca="false">POS!AF22</f>
        <v>2.103</v>
      </c>
      <c r="N13" s="357" t="n">
        <f aca="false">POS!P22</f>
        <v>-0.21</v>
      </c>
      <c r="O13" s="355" t="n">
        <f aca="false">POS!M22</f>
        <v>-0.15</v>
      </c>
      <c r="P13" s="355" t="n">
        <f aca="false">POS!O21</f>
        <v>0.065</v>
      </c>
      <c r="Q13" s="355" t="n">
        <f aca="false">POS!AH22</f>
        <v>-0.13</v>
      </c>
      <c r="R13" s="376"/>
      <c r="S13" s="376"/>
      <c r="T13" s="376"/>
    </row>
    <row r="14" customFormat="false" ht="12.75" hidden="false" customHeight="false" outlineLevel="0" collapsed="false">
      <c r="A14" s="353" t="n">
        <v>36617</v>
      </c>
      <c r="B14" s="371" t="n">
        <f aca="false">POS!AI23</f>
        <v>1.452392745893</v>
      </c>
      <c r="C14" s="372" t="n">
        <f aca="false">POS!AJ23</f>
        <v>0.051783504590529</v>
      </c>
      <c r="D14" s="372" t="n">
        <f aca="false">POS!AL23</f>
        <v>0.988587980097745</v>
      </c>
      <c r="E14" s="372" t="n">
        <f aca="false">POS!AK23</f>
        <v>0.061572551566255</v>
      </c>
      <c r="F14" s="372" t="n">
        <f aca="false">POS!AM23</f>
        <v>0.98647750667937</v>
      </c>
      <c r="G14" s="373" t="n">
        <f aca="false">POS!AB23</f>
        <v>2.73</v>
      </c>
      <c r="H14" s="374" t="n">
        <f aca="false">POS!V23</f>
        <v>1.9823143279539</v>
      </c>
      <c r="I14" s="374" t="n">
        <f aca="false">POS!C23</f>
        <v>-0.290685672046102</v>
      </c>
      <c r="J14" s="375" t="n">
        <f aca="false">POS!Q23</f>
        <v>0.2675</v>
      </c>
      <c r="K14" s="355" t="n">
        <f aca="false">POS!B23</f>
        <v>2.273</v>
      </c>
      <c r="L14" s="355" t="n">
        <f aca="false">POS!AE23</f>
        <v>1.963</v>
      </c>
      <c r="M14" s="355" t="n">
        <f aca="false">POS!AF23</f>
        <v>1.983</v>
      </c>
      <c r="N14" s="357" t="n">
        <f aca="false">POS!P23</f>
        <v>-0.31</v>
      </c>
      <c r="O14" s="355" t="n">
        <f aca="false">POS!M23</f>
        <v>-0.29</v>
      </c>
      <c r="P14" s="355" t="n">
        <f aca="false">POS!O22</f>
        <v>0.04</v>
      </c>
      <c r="Q14" s="355" t="n">
        <f aca="false">POS!AH23</f>
        <v>-0.21</v>
      </c>
    </row>
    <row r="15" customFormat="false" ht="12.75" hidden="false" customHeight="false" outlineLevel="0" collapsed="false">
      <c r="A15" s="353" t="n">
        <v>36647</v>
      </c>
      <c r="B15" s="371" t="n">
        <f aca="false">POS!AI24</f>
        <v>1.451449626495</v>
      </c>
      <c r="C15" s="372" t="n">
        <f aca="false">POS!AJ24</f>
        <v>0.0525628543941</v>
      </c>
      <c r="D15" s="372" t="n">
        <f aca="false">POS!AL24</f>
        <v>0.984216214702196</v>
      </c>
      <c r="E15" s="372" t="n">
        <f aca="false">POS!AK24</f>
        <v>0.061910744267139</v>
      </c>
      <c r="F15" s="372" t="n">
        <f aca="false">POS!AM24</f>
        <v>0.981477332339671</v>
      </c>
      <c r="G15" s="373" t="n">
        <f aca="false">POS!AB24</f>
        <v>2.74</v>
      </c>
      <c r="H15" s="374" t="n">
        <f aca="false">POS!V24</f>
        <v>1.99086833414811</v>
      </c>
      <c r="I15" s="374" t="n">
        <f aca="false">POS!C24</f>
        <v>-0.302131665851888</v>
      </c>
      <c r="J15" s="375" t="n">
        <f aca="false">POS!Q24</f>
        <v>0.23</v>
      </c>
      <c r="K15" s="355" t="n">
        <f aca="false">POS!B24</f>
        <v>2.293</v>
      </c>
      <c r="L15" s="355" t="n">
        <f aca="false">POS!AE24</f>
        <v>1.983</v>
      </c>
      <c r="M15" s="355" t="n">
        <f aca="false">POS!AF24</f>
        <v>2.003</v>
      </c>
      <c r="N15" s="357" t="n">
        <f aca="false">POS!P24</f>
        <v>-0.31</v>
      </c>
      <c r="O15" s="355" t="n">
        <f aca="false">POS!M24</f>
        <v>-0.29</v>
      </c>
      <c r="P15" s="355" t="n">
        <f aca="false">POS!O23</f>
        <v>-0.11</v>
      </c>
      <c r="Q15" s="355" t="n">
        <f aca="false">POS!AH24</f>
        <v>-0.21</v>
      </c>
      <c r="R15" s="376"/>
      <c r="S15" s="376"/>
      <c r="T15" s="376"/>
    </row>
    <row r="16" customFormat="false" ht="12.75" hidden="false" customHeight="false" outlineLevel="0" collapsed="false">
      <c r="A16" s="353" t="n">
        <v>36678</v>
      </c>
      <c r="B16" s="371" t="n">
        <f aca="false">POS!AI25</f>
        <v>1.450519866842</v>
      </c>
      <c r="C16" s="372" t="n">
        <f aca="false">POS!AJ25</f>
        <v>0.053438361717923</v>
      </c>
      <c r="D16" s="372" t="n">
        <f aca="false">POS!AL25</f>
        <v>0.979564523580948</v>
      </c>
      <c r="E16" s="372" t="n">
        <f aca="false">POS!AK25</f>
        <v>0.062446385089572</v>
      </c>
      <c r="F16" s="372" t="n">
        <f aca="false">POS!AM25</f>
        <v>0.976212849404541</v>
      </c>
      <c r="G16" s="373" t="n">
        <f aca="false">POS!AB25</f>
        <v>2.76</v>
      </c>
      <c r="H16" s="374" t="n">
        <f aca="false">POS!V25</f>
        <v>2.00668564873717</v>
      </c>
      <c r="I16" s="374" t="n">
        <f aca="false">POS!C25</f>
        <v>-0.308314351262825</v>
      </c>
      <c r="J16" s="375" t="n">
        <f aca="false">POS!Q25</f>
        <v>0.2225</v>
      </c>
      <c r="K16" s="355" t="n">
        <f aca="false">POS!B25</f>
        <v>2.315</v>
      </c>
      <c r="L16" s="355" t="n">
        <f aca="false">POS!AE25</f>
        <v>2.005</v>
      </c>
      <c r="M16" s="355" t="n">
        <f aca="false">POS!AF25</f>
        <v>2.025</v>
      </c>
      <c r="N16" s="357" t="n">
        <f aca="false">POS!P25</f>
        <v>-0.31</v>
      </c>
      <c r="O16" s="355" t="n">
        <f aca="false">POS!M25</f>
        <v>-0.29</v>
      </c>
      <c r="P16" s="355" t="n">
        <f aca="false">POS!O24</f>
        <v>-0.11</v>
      </c>
      <c r="Q16" s="355" t="n">
        <f aca="false">POS!AH25</f>
        <v>-0.21</v>
      </c>
    </row>
    <row r="17" customFormat="false" ht="12.75" hidden="false" customHeight="false" outlineLevel="0" collapsed="false">
      <c r="A17" s="353" t="n">
        <v>36708</v>
      </c>
      <c r="B17" s="371" t="n">
        <f aca="false">POS!AI26</f>
        <v>1.449673011157</v>
      </c>
      <c r="C17" s="372" t="n">
        <f aca="false">POS!AJ26</f>
        <v>0.054288692650282</v>
      </c>
      <c r="D17" s="372" t="n">
        <f aca="false">POS!AL26</f>
        <v>0.974948198589251</v>
      </c>
      <c r="E17" s="372" t="n">
        <f aca="false">POS!AK26</f>
        <v>0.063006318604037</v>
      </c>
      <c r="F17" s="372" t="n">
        <f aca="false">POS!AM26</f>
        <v>0.971045064081823</v>
      </c>
      <c r="G17" s="373" t="n">
        <f aca="false">POS!AB26</f>
        <v>2.78</v>
      </c>
      <c r="H17" s="374" t="n">
        <f aca="false">POS!V26</f>
        <v>2.02240758946052</v>
      </c>
      <c r="I17" s="374" t="n">
        <f aca="false">POS!C26</f>
        <v>-0.317592410539481</v>
      </c>
      <c r="J17" s="375" t="n">
        <f aca="false">POS!Q26</f>
        <v>0.22</v>
      </c>
      <c r="K17" s="355" t="n">
        <f aca="false">POS!B26</f>
        <v>2.34</v>
      </c>
      <c r="L17" s="355" t="n">
        <f aca="false">POS!AE26</f>
        <v>2.03</v>
      </c>
      <c r="M17" s="355" t="n">
        <f aca="false">POS!AF26</f>
        <v>2.05</v>
      </c>
      <c r="N17" s="357" t="n">
        <f aca="false">POS!P26</f>
        <v>-0.31</v>
      </c>
      <c r="O17" s="355" t="n">
        <f aca="false">POS!M26</f>
        <v>-0.29</v>
      </c>
      <c r="P17" s="355" t="n">
        <f aca="false">POS!O25</f>
        <v>-0.11</v>
      </c>
      <c r="Q17" s="355" t="n">
        <f aca="false">POS!AH26</f>
        <v>-0.17</v>
      </c>
    </row>
    <row r="18" customFormat="false" ht="12.75" hidden="false" customHeight="false" outlineLevel="0" collapsed="false">
      <c r="A18" s="353" t="n">
        <v>36739</v>
      </c>
      <c r="B18" s="371" t="n">
        <f aca="false">POS!AI27</f>
        <v>1.448819413151</v>
      </c>
      <c r="C18" s="372" t="n">
        <f aca="false">POS!AJ27</f>
        <v>0.054994684120162</v>
      </c>
      <c r="D18" s="372" t="n">
        <f aca="false">POS!AL27</f>
        <v>0.970153471733488</v>
      </c>
      <c r="E18" s="372" t="n">
        <f aca="false">POS!AK27</f>
        <v>0.063475475376822</v>
      </c>
      <c r="F18" s="372" t="n">
        <f aca="false">POS!AM27</f>
        <v>0.965700572712695</v>
      </c>
      <c r="G18" s="373" t="n">
        <f aca="false">POS!AB27</f>
        <v>2.81</v>
      </c>
      <c r="H18" s="374" t="n">
        <f aca="false">POS!V27</f>
        <v>2.04543652790711</v>
      </c>
      <c r="I18" s="374" t="n">
        <f aca="false">POS!C27</f>
        <v>-0.319563472092889</v>
      </c>
      <c r="J18" s="375" t="n">
        <f aca="false">POS!Q27</f>
        <v>0.2225</v>
      </c>
      <c r="K18" s="355" t="n">
        <f aca="false">POS!B27</f>
        <v>2.365</v>
      </c>
      <c r="L18" s="355" t="n">
        <f aca="false">POS!AE27</f>
        <v>2.055</v>
      </c>
      <c r="M18" s="355" t="n">
        <f aca="false">POS!AF27</f>
        <v>2.075</v>
      </c>
      <c r="N18" s="357" t="n">
        <f aca="false">POS!P27</f>
        <v>-0.31</v>
      </c>
      <c r="O18" s="355" t="n">
        <f aca="false">POS!M27</f>
        <v>-0.29</v>
      </c>
      <c r="P18" s="355" t="n">
        <f aca="false">POS!O26</f>
        <v>-0.11</v>
      </c>
      <c r="Q18" s="355" t="n">
        <f aca="false">POS!AH27</f>
        <v>-0.17</v>
      </c>
    </row>
    <row r="19" customFormat="false" ht="12.75" hidden="false" customHeight="false" outlineLevel="0" collapsed="false">
      <c r="A19" s="353" t="n">
        <v>36770</v>
      </c>
      <c r="B19" s="371" t="n">
        <f aca="false">POS!AI28</f>
        <v>1.448023326145</v>
      </c>
      <c r="C19" s="372" t="n">
        <f aca="false">POS!AJ28</f>
        <v>0.055700675756054</v>
      </c>
      <c r="D19" s="372" t="n">
        <f aca="false">POS!AL28</f>
        <v>0.965269863613968</v>
      </c>
      <c r="E19" s="372" t="n">
        <f aca="false">POS!AK28</f>
        <v>0.063944632222617</v>
      </c>
      <c r="F19" s="372" t="n">
        <f aca="false">POS!AM28</f>
        <v>0.960311424622446</v>
      </c>
      <c r="G19" s="373" t="n">
        <f aca="false">POS!AB28</f>
        <v>2.83</v>
      </c>
      <c r="H19" s="374" t="n">
        <f aca="false">POS!V28</f>
        <v>2.06112732862229</v>
      </c>
      <c r="I19" s="374" t="n">
        <f aca="false">POS!C28</f>
        <v>-0.323872671377715</v>
      </c>
      <c r="J19" s="375" t="n">
        <f aca="false">POS!Q28</f>
        <v>0.23</v>
      </c>
      <c r="K19" s="355" t="n">
        <f aca="false">POS!B28</f>
        <v>2.385</v>
      </c>
      <c r="L19" s="355" t="n">
        <f aca="false">POS!AE28</f>
        <v>2.075</v>
      </c>
      <c r="M19" s="355" t="n">
        <f aca="false">POS!AF28</f>
        <v>2.095</v>
      </c>
      <c r="N19" s="357" t="n">
        <f aca="false">POS!P28</f>
        <v>-0.31</v>
      </c>
      <c r="O19" s="355" t="n">
        <f aca="false">POS!M28</f>
        <v>-0.29</v>
      </c>
      <c r="P19" s="355" t="n">
        <f aca="false">POS!O27</f>
        <v>-0.11</v>
      </c>
      <c r="Q19" s="355" t="n">
        <f aca="false">POS!AH28</f>
        <v>-0.17</v>
      </c>
    </row>
    <row r="20" customFormat="false" ht="12.75" hidden="false" customHeight="false" outlineLevel="0" collapsed="false">
      <c r="A20" s="353" t="n">
        <v>36800</v>
      </c>
      <c r="B20" s="371" t="n">
        <f aca="false">POS!AI29</f>
        <v>1.447286563305</v>
      </c>
      <c r="C20" s="372" t="n">
        <f aca="false">POS!AJ29</f>
        <v>0.056351413644208</v>
      </c>
      <c r="D20" s="372" t="n">
        <f aca="false">POS!AL29</f>
        <v>0.960482722232508</v>
      </c>
      <c r="E20" s="372" t="n">
        <f aca="false">POS!AK29</f>
        <v>0.064386670889519</v>
      </c>
      <c r="F20" s="372" t="n">
        <f aca="false">POS!AM29</f>
        <v>0.955062685107953</v>
      </c>
      <c r="G20" s="373" t="n">
        <f aca="false">POS!AB29</f>
        <v>2.89</v>
      </c>
      <c r="H20" s="374" t="n">
        <f aca="false">POS!V29</f>
        <v>2.10589763442563</v>
      </c>
      <c r="I20" s="374" t="n">
        <f aca="false">POS!C29</f>
        <v>-0.30110236557437</v>
      </c>
      <c r="J20" s="375" t="n">
        <f aca="false">POS!Q29</f>
        <v>0.2375</v>
      </c>
      <c r="K20" s="355" t="n">
        <f aca="false">POS!B29</f>
        <v>2.407</v>
      </c>
      <c r="L20" s="355" t="n">
        <f aca="false">POS!AE29</f>
        <v>2.097</v>
      </c>
      <c r="M20" s="355" t="n">
        <f aca="false">POS!AF29</f>
        <v>2.117</v>
      </c>
      <c r="N20" s="357" t="n">
        <f aca="false">POS!P29</f>
        <v>-0.31</v>
      </c>
      <c r="O20" s="355" t="n">
        <f aca="false">POS!M29</f>
        <v>-0.29</v>
      </c>
      <c r="P20" s="355" t="n">
        <f aca="false">POS!O28</f>
        <v>-0.11</v>
      </c>
      <c r="Q20" s="355" t="n">
        <f aca="false">POS!AH29</f>
        <v>-0.21</v>
      </c>
    </row>
    <row r="21" customFormat="false" ht="12.75" hidden="false" customHeight="false" outlineLevel="0" collapsed="false">
      <c r="A21" s="353" t="n">
        <v>36831</v>
      </c>
      <c r="B21" s="371" t="n">
        <f aca="false">POS!AI30</f>
        <v>1.446549821077</v>
      </c>
      <c r="C21" s="372" t="n">
        <f aca="false">POS!AJ30</f>
        <v>0.056978110871987</v>
      </c>
      <c r="D21" s="372" t="n">
        <f aca="false">POS!AL30</f>
        <v>0.955491161211894</v>
      </c>
      <c r="E21" s="372" t="n">
        <f aca="false">POS!AK30</f>
        <v>0.064821126106778</v>
      </c>
      <c r="F21" s="372" t="n">
        <f aca="false">POS!AM30</f>
        <v>0.949615642935221</v>
      </c>
      <c r="G21" s="373" t="n">
        <f aca="false">POS!AB30</f>
        <v>3.03279466134719</v>
      </c>
      <c r="H21" s="374" t="n">
        <f aca="false">POS!V30</f>
        <v>2.212</v>
      </c>
      <c r="I21" s="374" t="n">
        <f aca="false">POS!C30</f>
        <v>-0.33</v>
      </c>
      <c r="J21" s="375" t="n">
        <f aca="false">POS!Q30</f>
        <v>0.235</v>
      </c>
      <c r="K21" s="355" t="n">
        <f aca="false">POS!B30</f>
        <v>2.542</v>
      </c>
      <c r="L21" s="355" t="n">
        <f aca="false">POS!AE30</f>
        <v>2.432</v>
      </c>
      <c r="M21" s="355" t="n">
        <f aca="false">POS!AF30</f>
        <v>2.322</v>
      </c>
      <c r="N21" s="357" t="n">
        <f aca="false">POS!P30</f>
        <v>-0.11</v>
      </c>
      <c r="O21" s="355" t="n">
        <f aca="false">POS!M30</f>
        <v>-0.22</v>
      </c>
      <c r="P21" s="355" t="n">
        <f aca="false">POS!O29</f>
        <v>-0.11</v>
      </c>
      <c r="Q21" s="355" t="n">
        <f aca="false">POS!AH30</f>
        <v>-0.21</v>
      </c>
    </row>
    <row r="22" customFormat="false" ht="12.75" hidden="false" customHeight="false" outlineLevel="0" collapsed="false">
      <c r="A22" s="353" t="n">
        <v>36861</v>
      </c>
      <c r="B22" s="371" t="n">
        <f aca="false">POS!AI31</f>
        <v>1.445881147993</v>
      </c>
      <c r="C22" s="372" t="n">
        <f aca="false">POS!AJ31</f>
        <v>0.057584592184594</v>
      </c>
      <c r="D22" s="372" t="n">
        <f aca="false">POS!AL31</f>
        <v>0.950591833493671</v>
      </c>
      <c r="E22" s="372" t="n">
        <f aca="false">POS!AK31</f>
        <v>0.065241566699184</v>
      </c>
      <c r="F22" s="372" t="n">
        <f aca="false">POS!AM31</f>
        <v>0.944309729635594</v>
      </c>
      <c r="G22" s="373" t="n">
        <f aca="false">POS!AB31</f>
        <v>3.20954873352657</v>
      </c>
      <c r="H22" s="374" t="n">
        <f aca="false">POS!V31</f>
        <v>2.342</v>
      </c>
      <c r="I22" s="374" t="n">
        <f aca="false">POS!C31</f>
        <v>-0.33</v>
      </c>
      <c r="J22" s="375" t="n">
        <f aca="false">POS!Q31</f>
        <v>0.2375</v>
      </c>
      <c r="K22" s="355" t="n">
        <f aca="false">POS!B31</f>
        <v>2.672</v>
      </c>
      <c r="L22" s="355" t="n">
        <f aca="false">POS!AE31</f>
        <v>2.702</v>
      </c>
      <c r="M22" s="355" t="n">
        <f aca="false">POS!AF31</f>
        <v>2.452</v>
      </c>
      <c r="N22" s="357" t="n">
        <f aca="false">POS!P31</f>
        <v>0.03</v>
      </c>
      <c r="O22" s="355" t="n">
        <f aca="false">POS!M31</f>
        <v>-0.22</v>
      </c>
      <c r="P22" s="355" t="n">
        <f aca="false">POS!O30</f>
        <v>1.38777878078E-017</v>
      </c>
      <c r="Q22" s="355" t="n">
        <f aca="false">POS!AH31</f>
        <v>-0.21</v>
      </c>
    </row>
    <row r="23" customFormat="false" ht="12.75" hidden="false" customHeight="false" outlineLevel="0" collapsed="false">
      <c r="A23" s="353" t="n">
        <v>36892</v>
      </c>
      <c r="B23" s="371" t="n">
        <f aca="false">POS!AI32</f>
        <v>1.445195641068</v>
      </c>
      <c r="C23" s="372" t="n">
        <f aca="false">POS!AJ32</f>
        <v>0.058168036539584</v>
      </c>
      <c r="D23" s="372" t="n">
        <f aca="false">POS!AL32</f>
        <v>0.945498389393851</v>
      </c>
      <c r="E23" s="372" t="n">
        <f aca="false">POS!AK32</f>
        <v>0.065662023574155</v>
      </c>
      <c r="F23" s="372" t="n">
        <f aca="false">POS!AM32</f>
        <v>0.938804638261117</v>
      </c>
      <c r="G23" s="373" t="n">
        <f aca="false">POS!AB32</f>
        <v>3.25459960720338</v>
      </c>
      <c r="H23" s="374" t="n">
        <f aca="false">POS!V32</f>
        <v>2.376</v>
      </c>
      <c r="I23" s="374" t="n">
        <f aca="false">POS!C32</f>
        <v>-0.33</v>
      </c>
      <c r="J23" s="375" t="n">
        <f aca="false">POS!Q32</f>
        <v>0.2425</v>
      </c>
      <c r="K23" s="355" t="n">
        <f aca="false">POS!B32</f>
        <v>2.706</v>
      </c>
      <c r="L23" s="355" t="n">
        <f aca="false">POS!AE32</f>
        <v>2.776</v>
      </c>
      <c r="M23" s="355" t="n">
        <f aca="false">POS!AF32</f>
        <v>2.486</v>
      </c>
      <c r="N23" s="357" t="n">
        <f aca="false">POS!P32</f>
        <v>0.07</v>
      </c>
      <c r="O23" s="355" t="n">
        <f aca="false">POS!M32</f>
        <v>-0.22</v>
      </c>
      <c r="P23" s="355" t="n">
        <f aca="false">POS!O31</f>
        <v>1.38777878078E-017</v>
      </c>
      <c r="Q23" s="355" t="n">
        <f aca="false">POS!AH32</f>
        <v>-0.21</v>
      </c>
    </row>
    <row r="24" customFormat="false" ht="12.75" hidden="false" customHeight="false" outlineLevel="0" collapsed="false">
      <c r="A24" s="353" t="n">
        <v>36923</v>
      </c>
      <c r="B24" s="371" t="n">
        <f aca="false">POS!AI33</f>
        <v>1.444504176308</v>
      </c>
      <c r="C24" s="372" t="n">
        <f aca="false">POS!AJ33</f>
        <v>0.058698959340675</v>
      </c>
      <c r="D24" s="372" t="n">
        <f aca="false">POS!AL33</f>
        <v>0.940392852168968</v>
      </c>
      <c r="E24" s="372" t="n">
        <f aca="false">POS!AK33</f>
        <v>0.066060316267875</v>
      </c>
      <c r="F24" s="372" t="n">
        <f aca="false">POS!AM33</f>
        <v>0.933288493527201</v>
      </c>
      <c r="G24" s="373" t="n">
        <f aca="false">POS!AB33</f>
        <v>3.10106947814867</v>
      </c>
      <c r="H24" s="374" t="n">
        <f aca="false">POS!V33</f>
        <v>2.265</v>
      </c>
      <c r="I24" s="374" t="n">
        <f aca="false">POS!C33</f>
        <v>-0.33</v>
      </c>
      <c r="J24" s="375" t="n">
        <f aca="false">POS!Q33</f>
        <v>0.235</v>
      </c>
      <c r="K24" s="355" t="n">
        <f aca="false">POS!B33</f>
        <v>2.595</v>
      </c>
      <c r="L24" s="355" t="n">
        <f aca="false">POS!AE33</f>
        <v>2.605</v>
      </c>
      <c r="M24" s="355" t="n">
        <f aca="false">POS!AF33</f>
        <v>2.375</v>
      </c>
      <c r="N24" s="357" t="n">
        <f aca="false">POS!P33</f>
        <v>0.01</v>
      </c>
      <c r="O24" s="355" t="n">
        <f aca="false">POS!M33</f>
        <v>-0.22</v>
      </c>
      <c r="P24" s="355" t="n">
        <f aca="false">POS!O32</f>
        <v>-0.02</v>
      </c>
      <c r="Q24" s="355" t="n">
        <f aca="false">POS!AH33</f>
        <v>-0.21</v>
      </c>
    </row>
    <row r="25" customFormat="false" ht="12.75" hidden="false" customHeight="false" outlineLevel="0" collapsed="false">
      <c r="A25" s="353" t="n">
        <v>36951</v>
      </c>
      <c r="B25" s="371" t="n">
        <f aca="false">POS!AI34</f>
        <v>1.443907269494</v>
      </c>
      <c r="C25" s="372" t="n">
        <f aca="false">POS!AJ34</f>
        <v>0.059178502596408</v>
      </c>
      <c r="D25" s="372" t="n">
        <f aca="false">POS!AL34</f>
        <v>0.935734792262643</v>
      </c>
      <c r="E25" s="372" t="n">
        <f aca="false">POS!AK34</f>
        <v>0.066420064552535</v>
      </c>
      <c r="F25" s="372" t="n">
        <f aca="false">POS!AM34</f>
        <v>0.928281874865886</v>
      </c>
      <c r="G25" s="373" t="n">
        <f aca="false">POS!AB34</f>
        <v>2.95472069239694</v>
      </c>
      <c r="H25" s="374" t="n">
        <f aca="false">POS!V34</f>
        <v>2.159</v>
      </c>
      <c r="I25" s="374" t="n">
        <f aca="false">POS!C34</f>
        <v>-0.33</v>
      </c>
      <c r="J25" s="375" t="n">
        <f aca="false">POS!Q34</f>
        <v>0.205</v>
      </c>
      <c r="K25" s="355" t="n">
        <f aca="false">POS!B34</f>
        <v>2.489</v>
      </c>
      <c r="L25" s="355" t="n">
        <f aca="false">POS!AE34</f>
        <v>2.199</v>
      </c>
      <c r="M25" s="355" t="n">
        <f aca="false">POS!AF34</f>
        <v>2.269</v>
      </c>
      <c r="N25" s="357" t="n">
        <f aca="false">POS!P34</f>
        <v>-0.29</v>
      </c>
      <c r="O25" s="355" t="n">
        <f aca="false">POS!M34</f>
        <v>-0.22</v>
      </c>
      <c r="P25" s="355" t="n">
        <f aca="false">POS!O33</f>
        <v>-0.02</v>
      </c>
      <c r="Q25" s="355" t="n">
        <f aca="false">POS!AH34</f>
        <v>-0.21</v>
      </c>
    </row>
    <row r="26" customFormat="false" ht="12.75" hidden="false" customHeight="false" outlineLevel="0" collapsed="false">
      <c r="A26" s="353" t="n">
        <v>36982</v>
      </c>
      <c r="B26" s="371" t="n">
        <f aca="false">POS!AI35</f>
        <v>1.443214251166</v>
      </c>
      <c r="C26" s="372" t="n">
        <f aca="false">POS!AJ35</f>
        <v>0.059628306979612</v>
      </c>
      <c r="D26" s="372" t="n">
        <f aca="false">POS!AL35</f>
        <v>0.930616890530503</v>
      </c>
      <c r="E26" s="372" t="n">
        <f aca="false">POS!AK35</f>
        <v>0.066773642540117</v>
      </c>
      <c r="F26" s="372" t="n">
        <f aca="false">POS!AM35</f>
        <v>0.922761634345557</v>
      </c>
      <c r="G26" s="373" t="n">
        <f aca="false">POS!AB35</f>
        <v>2.79462579723933</v>
      </c>
      <c r="H26" s="374" t="n">
        <f aca="false">POS!V35</f>
        <v>2.043</v>
      </c>
      <c r="I26" s="374" t="n">
        <f aca="false">POS!C35</f>
        <v>-0.345</v>
      </c>
      <c r="J26" s="375" t="n">
        <f aca="false">POS!Q35</f>
        <v>0.18</v>
      </c>
      <c r="K26" s="355" t="n">
        <f aca="false">POS!B35</f>
        <v>2.388</v>
      </c>
      <c r="L26" s="355" t="n">
        <f aca="false">POS!AE35</f>
        <v>2.088</v>
      </c>
      <c r="M26" s="355" t="n">
        <f aca="false">POS!AF35</f>
        <v>2.053</v>
      </c>
      <c r="N26" s="357" t="n">
        <f aca="false">POS!P35</f>
        <v>-0.3</v>
      </c>
      <c r="O26" s="355" t="n">
        <f aca="false">POS!M35</f>
        <v>-0.335</v>
      </c>
      <c r="P26" s="355" t="n">
        <f aca="false">POS!O34</f>
        <v>-0.02</v>
      </c>
      <c r="Q26" s="355" t="n">
        <f aca="false">POS!AH35</f>
        <v>-0.22</v>
      </c>
    </row>
    <row r="27" customFormat="false" ht="12.75" hidden="false" customHeight="false" outlineLevel="0" collapsed="false">
      <c r="A27" s="353" t="n">
        <v>37012</v>
      </c>
      <c r="B27" s="371" t="n">
        <f aca="false">POS!AI36</f>
        <v>1.442507093195</v>
      </c>
      <c r="C27" s="372" t="n">
        <f aca="false">POS!AJ36</f>
        <v>0.059954906702513</v>
      </c>
      <c r="D27" s="372" t="n">
        <f aca="false">POS!AL36</f>
        <v>0.925753067516621</v>
      </c>
      <c r="E27" s="372" t="n">
        <f aca="false">POS!AK36</f>
        <v>0.067039012548038</v>
      </c>
      <c r="F27" s="372" t="n">
        <f aca="false">POS!AM36</f>
        <v>0.917489087214433</v>
      </c>
      <c r="G27" s="373" t="n">
        <f aca="false">POS!AB36</f>
        <v>2.76044287806591</v>
      </c>
      <c r="H27" s="374" t="n">
        <f aca="false">POS!V36</f>
        <v>2.019</v>
      </c>
      <c r="I27" s="374" t="n">
        <f aca="false">POS!C36</f>
        <v>-0.345</v>
      </c>
      <c r="J27" s="375" t="n">
        <f aca="false">POS!Q36</f>
        <v>0.1625</v>
      </c>
      <c r="K27" s="355" t="n">
        <f aca="false">POS!B36</f>
        <v>2.364</v>
      </c>
      <c r="L27" s="355" t="n">
        <f aca="false">POS!AE36</f>
        <v>2.064</v>
      </c>
      <c r="M27" s="355" t="n">
        <f aca="false">POS!AF36</f>
        <v>2.029</v>
      </c>
      <c r="N27" s="357" t="n">
        <f aca="false">POS!P36</f>
        <v>-0.3</v>
      </c>
      <c r="O27" s="355" t="n">
        <f aca="false">POS!M36</f>
        <v>-0.335</v>
      </c>
      <c r="P27" s="355" t="n">
        <f aca="false">POS!O35</f>
        <v>-0.12</v>
      </c>
      <c r="Q27" s="355" t="n">
        <f aca="false">POS!AH36</f>
        <v>-0.22</v>
      </c>
    </row>
    <row r="28" customFormat="false" ht="12.75" hidden="false" customHeight="false" outlineLevel="0" collapsed="false">
      <c r="A28" s="353" t="n">
        <v>37043</v>
      </c>
      <c r="B28" s="371" t="n">
        <f aca="false">POS!AI37</f>
        <v>1.441791704313</v>
      </c>
      <c r="C28" s="372" t="n">
        <f aca="false">POS!AJ37</f>
        <v>0.060292393120079</v>
      </c>
      <c r="D28" s="372" t="n">
        <f aca="false">POS!AL37</f>
        <v>0.920703499957612</v>
      </c>
      <c r="E28" s="372" t="n">
        <f aca="false">POS!AK37</f>
        <v>0.067313228247387</v>
      </c>
      <c r="F28" s="372" t="n">
        <f aca="false">POS!AM37</f>
        <v>0.912032063463732</v>
      </c>
      <c r="G28" s="373" t="n">
        <f aca="false">POS!AB37</f>
        <v>2.77820564488362</v>
      </c>
      <c r="H28" s="374" t="n">
        <f aca="false">POS!V37</f>
        <v>2.033</v>
      </c>
      <c r="I28" s="374" t="n">
        <f aca="false">POS!C37</f>
        <v>-0.345</v>
      </c>
      <c r="J28" s="375" t="n">
        <f aca="false">POS!Q37</f>
        <v>0.16</v>
      </c>
      <c r="K28" s="355" t="n">
        <f aca="false">POS!B37</f>
        <v>2.378</v>
      </c>
      <c r="L28" s="355" t="n">
        <f aca="false">POS!AE37</f>
        <v>2.078</v>
      </c>
      <c r="M28" s="355" t="n">
        <f aca="false">POS!AF37</f>
        <v>2.043</v>
      </c>
      <c r="N28" s="357" t="n">
        <f aca="false">POS!P37</f>
        <v>-0.3</v>
      </c>
      <c r="O28" s="355" t="n">
        <f aca="false">POS!M37</f>
        <v>-0.335</v>
      </c>
      <c r="P28" s="355" t="n">
        <f aca="false">POS!O36</f>
        <v>-0.12</v>
      </c>
      <c r="Q28" s="355" t="n">
        <f aca="false">POS!AH37</f>
        <v>-0.22</v>
      </c>
    </row>
    <row r="29" customFormat="false" ht="12.75" hidden="false" customHeight="false" outlineLevel="0" collapsed="false">
      <c r="A29" s="353" t="n">
        <v>37073</v>
      </c>
      <c r="B29" s="371" t="n">
        <f aca="false">POS!AI38</f>
        <v>1.44114039974</v>
      </c>
      <c r="C29" s="372" t="n">
        <f aca="false">POS!AJ38</f>
        <v>0.060618992915041</v>
      </c>
      <c r="D29" s="372" t="n">
        <f aca="false">POS!AL38</f>
        <v>0.915794621283448</v>
      </c>
      <c r="E29" s="372" t="n">
        <f aca="false">POS!AK38</f>
        <v>0.067565844203733</v>
      </c>
      <c r="F29" s="372" t="n">
        <f aca="false">POS!AM38</f>
        <v>0.906759619784903</v>
      </c>
      <c r="G29" s="373" t="n">
        <f aca="false">POS!AB38</f>
        <v>2.79334188656176</v>
      </c>
      <c r="H29" s="374" t="n">
        <f aca="false">POS!V38</f>
        <v>2.045</v>
      </c>
      <c r="I29" s="374" t="n">
        <f aca="false">POS!C38</f>
        <v>-0.345</v>
      </c>
      <c r="J29" s="375" t="n">
        <f aca="false">POS!Q38</f>
        <v>0.1575</v>
      </c>
      <c r="K29" s="355" t="n">
        <f aca="false">POS!B38</f>
        <v>2.39</v>
      </c>
      <c r="L29" s="355" t="n">
        <f aca="false">POS!AE38</f>
        <v>2.09</v>
      </c>
      <c r="M29" s="355" t="n">
        <f aca="false">POS!AF38</f>
        <v>2.055</v>
      </c>
      <c r="N29" s="357" t="n">
        <f aca="false">POS!P38</f>
        <v>-0.3</v>
      </c>
      <c r="O29" s="355" t="n">
        <f aca="false">POS!M38</f>
        <v>-0.335</v>
      </c>
      <c r="P29" s="355" t="n">
        <f aca="false">POS!O37</f>
        <v>-0.12</v>
      </c>
      <c r="Q29" s="355" t="n">
        <f aca="false">POS!AH38</f>
        <v>-0.22</v>
      </c>
    </row>
    <row r="30" customFormat="false" ht="12.75" hidden="false" customHeight="false" outlineLevel="0" collapsed="false">
      <c r="A30" s="353" t="n">
        <v>37104</v>
      </c>
      <c r="B30" s="371" t="n">
        <f aca="false">POS!AI39</f>
        <v>1.440538129186</v>
      </c>
      <c r="C30" s="372" t="n">
        <f aca="false">POS!AJ39</f>
        <v>0.060956479407057</v>
      </c>
      <c r="D30" s="372" t="n">
        <f aca="false">POS!AL39</f>
        <v>0.910699856875759</v>
      </c>
      <c r="E30" s="372" t="n">
        <f aca="false">POS!AK39</f>
        <v>0.067802727116879</v>
      </c>
      <c r="F30" s="372" t="n">
        <f aca="false">POS!AM39</f>
        <v>0.901338281053889</v>
      </c>
      <c r="G30" s="373" t="n">
        <f aca="false">POS!AB39</f>
        <v>2.80992427877268</v>
      </c>
      <c r="H30" s="374" t="n">
        <f aca="false">POS!V39</f>
        <v>2.058</v>
      </c>
      <c r="I30" s="374" t="n">
        <f aca="false">POS!C39</f>
        <v>-0.345</v>
      </c>
      <c r="J30" s="375" t="n">
        <f aca="false">POS!Q39</f>
        <v>0.1575</v>
      </c>
      <c r="K30" s="355" t="n">
        <f aca="false">POS!B39</f>
        <v>2.403</v>
      </c>
      <c r="L30" s="355" t="n">
        <f aca="false">POS!AE39</f>
        <v>2.103</v>
      </c>
      <c r="M30" s="355" t="n">
        <f aca="false">POS!AF39</f>
        <v>2.068</v>
      </c>
      <c r="N30" s="357" t="n">
        <f aca="false">POS!P39</f>
        <v>-0.3</v>
      </c>
      <c r="O30" s="355" t="n">
        <f aca="false">POS!M39</f>
        <v>-0.335</v>
      </c>
      <c r="P30" s="355" t="n">
        <f aca="false">POS!O38</f>
        <v>-0.12</v>
      </c>
      <c r="Q30" s="355" t="n">
        <f aca="false">POS!AH39</f>
        <v>-0.22</v>
      </c>
    </row>
    <row r="31" customFormat="false" ht="12.75" hidden="false" customHeight="false" outlineLevel="0" collapsed="false">
      <c r="A31" s="353" t="n">
        <v>37135</v>
      </c>
      <c r="B31" s="371" t="n">
        <f aca="false">POS!AI40</f>
        <v>1.439960097862</v>
      </c>
      <c r="C31" s="372" t="n">
        <f aca="false">POS!AJ40</f>
        <v>0.0612939659369</v>
      </c>
      <c r="D31" s="372" t="n">
        <f aca="false">POS!AL40</f>
        <v>0.905583165996858</v>
      </c>
      <c r="E31" s="372" t="n">
        <f aca="false">POS!AK40</f>
        <v>0.068039610048599</v>
      </c>
      <c r="F31" s="372" t="n">
        <f aca="false">POS!AM40</f>
        <v>0.895914547805733</v>
      </c>
      <c r="G31" s="373" t="n">
        <f aca="false">POS!AB40</f>
        <v>2.82244495304384</v>
      </c>
      <c r="H31" s="374" t="n">
        <f aca="false">POS!V40</f>
        <v>2.068</v>
      </c>
      <c r="I31" s="374" t="n">
        <f aca="false">POS!C40</f>
        <v>-0.345</v>
      </c>
      <c r="J31" s="375" t="n">
        <f aca="false">POS!Q40</f>
        <v>0.1575</v>
      </c>
      <c r="K31" s="355" t="n">
        <f aca="false">POS!B40</f>
        <v>2.413</v>
      </c>
      <c r="L31" s="355" t="n">
        <f aca="false">POS!AE40</f>
        <v>2.113</v>
      </c>
      <c r="M31" s="355" t="n">
        <f aca="false">POS!AF40</f>
        <v>2.078</v>
      </c>
      <c r="N31" s="357" t="n">
        <f aca="false">POS!P40</f>
        <v>-0.3</v>
      </c>
      <c r="O31" s="355" t="n">
        <f aca="false">POS!M40</f>
        <v>-0.335</v>
      </c>
      <c r="P31" s="355" t="n">
        <f aca="false">POS!O39</f>
        <v>-0.12</v>
      </c>
      <c r="Q31" s="355" t="n">
        <f aca="false">POS!AH40</f>
        <v>-0.22</v>
      </c>
    </row>
    <row r="32" customFormat="false" ht="12.75" hidden="false" customHeight="false" outlineLevel="0" collapsed="false">
      <c r="A32" s="353" t="n">
        <v>37165</v>
      </c>
      <c r="B32" s="371" t="n">
        <f aca="false">POS!AI41</f>
        <v>1.439458481225</v>
      </c>
      <c r="C32" s="372" t="n">
        <f aca="false">POS!AJ41</f>
        <v>0.061620565840499</v>
      </c>
      <c r="D32" s="372" t="n">
        <f aca="false">POS!AL41</f>
        <v>0.900611313852205</v>
      </c>
      <c r="E32" s="372" t="n">
        <f aca="false">POS!AK41</f>
        <v>0.068254387582894</v>
      </c>
      <c r="F32" s="372" t="n">
        <f aca="false">POS!AM41</f>
        <v>0.890685396092102</v>
      </c>
      <c r="G32" s="373" t="n">
        <f aca="false">POS!AB41</f>
        <v>2.86239203758857</v>
      </c>
      <c r="H32" s="374" t="n">
        <f aca="false">POS!V41</f>
        <v>2.098</v>
      </c>
      <c r="I32" s="374" t="n">
        <f aca="false">POS!C41</f>
        <v>-0.345</v>
      </c>
      <c r="J32" s="375" t="n">
        <f aca="false">POS!Q41</f>
        <v>0.16</v>
      </c>
      <c r="K32" s="355" t="n">
        <f aca="false">POS!B41</f>
        <v>2.443</v>
      </c>
      <c r="L32" s="355" t="n">
        <f aca="false">POS!AE41</f>
        <v>2.143</v>
      </c>
      <c r="M32" s="355" t="n">
        <f aca="false">POS!AF41</f>
        <v>2.108</v>
      </c>
      <c r="N32" s="357" t="n">
        <f aca="false">POS!P41</f>
        <v>-0.3</v>
      </c>
      <c r="O32" s="355" t="n">
        <f aca="false">POS!M41</f>
        <v>-0.335</v>
      </c>
      <c r="P32" s="355" t="n">
        <f aca="false">POS!O40</f>
        <v>-0.12</v>
      </c>
      <c r="Q32" s="355" t="n">
        <f aca="false">POS!AH41</f>
        <v>-0.22</v>
      </c>
    </row>
    <row r="33" customFormat="false" ht="12.75" hidden="false" customHeight="false" outlineLevel="0" collapsed="false">
      <c r="A33" s="353" t="n">
        <v>37196</v>
      </c>
      <c r="B33" s="371" t="n">
        <f aca="false">POS!AI42</f>
        <v>1.439027279172</v>
      </c>
      <c r="C33" s="372" t="n">
        <f aca="false">POS!AJ42</f>
        <v>0.061958052444756</v>
      </c>
      <c r="D33" s="372" t="n">
        <f aca="false">POS!AL42</f>
        <v>0.895453526151089</v>
      </c>
      <c r="E33" s="372" t="n">
        <f aca="false">POS!AK42</f>
        <v>0.068452526945277</v>
      </c>
      <c r="F33" s="372" t="n">
        <f aca="false">POS!AM42</f>
        <v>0.885319169606817</v>
      </c>
      <c r="G33" s="373" t="n">
        <f aca="false">POS!AB42</f>
        <v>3.04293787233354</v>
      </c>
      <c r="H33" s="374" t="n">
        <f aca="false">POS!V42</f>
        <v>2.231</v>
      </c>
      <c r="I33" s="374" t="n">
        <f aca="false">POS!C42</f>
        <v>-0.34</v>
      </c>
      <c r="J33" s="375" t="n">
        <f aca="false">POS!Q42</f>
        <v>0.1625</v>
      </c>
      <c r="K33" s="355" t="n">
        <f aca="false">POS!B42</f>
        <v>2.571</v>
      </c>
      <c r="L33" s="355" t="n">
        <f aca="false">POS!AE42</f>
        <v>2.396</v>
      </c>
      <c r="M33" s="355" t="n">
        <f aca="false">POS!AF42</f>
        <v>2.341</v>
      </c>
      <c r="N33" s="357" t="n">
        <f aca="false">POS!P42</f>
        <v>-0.175</v>
      </c>
      <c r="O33" s="355" t="n">
        <f aca="false">POS!M42</f>
        <v>-0.23</v>
      </c>
      <c r="P33" s="355" t="n">
        <f aca="false">POS!O41</f>
        <v>-0.12</v>
      </c>
      <c r="Q33" s="355" t="n">
        <f aca="false">POS!AH42</f>
        <v>-0.22</v>
      </c>
    </row>
    <row r="34" customFormat="false" ht="12.75" hidden="false" customHeight="false" outlineLevel="0" collapsed="false">
      <c r="A34" s="353" t="n">
        <v>37226</v>
      </c>
      <c r="B34" s="371" t="n">
        <f aca="false">POS!AI43</f>
        <v>1.438641589496</v>
      </c>
      <c r="C34" s="372" t="n">
        <f aca="false">POS!AJ43</f>
        <v>0.062284652420357</v>
      </c>
      <c r="D34" s="372" t="n">
        <f aca="false">POS!AL43</f>
        <v>0.89044321597752</v>
      </c>
      <c r="E34" s="372" t="n">
        <f aca="false">POS!AK43</f>
        <v>0.068644274727694</v>
      </c>
      <c r="F34" s="372" t="n">
        <f aca="false">POS!AM43</f>
        <v>0.880129607413369</v>
      </c>
      <c r="G34" s="373" t="n">
        <f aca="false">POS!AB43</f>
        <v>3.21256841802954</v>
      </c>
      <c r="H34" s="374" t="n">
        <f aca="false">POS!V43</f>
        <v>2.356</v>
      </c>
      <c r="I34" s="374" t="n">
        <f aca="false">POS!C43</f>
        <v>-0.34</v>
      </c>
      <c r="J34" s="375" t="n">
        <f aca="false">POS!Q43</f>
        <v>0.1675</v>
      </c>
      <c r="K34" s="355" t="n">
        <f aca="false">POS!B43</f>
        <v>2.696</v>
      </c>
      <c r="L34" s="355" t="n">
        <f aca="false">POS!AE43</f>
        <v>2.591</v>
      </c>
      <c r="M34" s="355" t="n">
        <f aca="false">POS!AF43</f>
        <v>2.466</v>
      </c>
      <c r="N34" s="357" t="n">
        <f aca="false">POS!P43</f>
        <v>-0.105</v>
      </c>
      <c r="O34" s="355" t="n">
        <f aca="false">POS!M43</f>
        <v>-0.23</v>
      </c>
      <c r="P34" s="355" t="n">
        <f aca="false">POS!O42</f>
        <v>0.06</v>
      </c>
      <c r="Q34" s="355" t="n">
        <f aca="false">POS!AH43</f>
        <v>-0.22</v>
      </c>
    </row>
    <row r="35" customFormat="false" ht="12.75" hidden="false" customHeight="false" outlineLevel="0" collapsed="false">
      <c r="A35" s="353" t="n">
        <v>37257</v>
      </c>
      <c r="B35" s="371" t="n">
        <f aca="false">POS!AI44</f>
        <v>1.438295967706</v>
      </c>
      <c r="C35" s="372" t="n">
        <f aca="false">POS!AJ44</f>
        <v>0.062622139099005</v>
      </c>
      <c r="D35" s="372" t="n">
        <f aca="false">POS!AL44</f>
        <v>0.885247043491531</v>
      </c>
      <c r="E35" s="372" t="n">
        <f aca="false">POS!AK44</f>
        <v>0.06883502555908</v>
      </c>
      <c r="F35" s="372" t="n">
        <f aca="false">POS!AM44</f>
        <v>0.874783409878616</v>
      </c>
      <c r="G35" s="373" t="n">
        <f aca="false">POS!AB44</f>
        <v>3.24860414143268</v>
      </c>
      <c r="H35" s="374" t="n">
        <f aca="false">POS!V44</f>
        <v>2.383</v>
      </c>
      <c r="I35" s="374" t="n">
        <f aca="false">POS!C44</f>
        <v>-0.34</v>
      </c>
      <c r="J35" s="375" t="n">
        <f aca="false">POS!Q44</f>
        <v>0.1725</v>
      </c>
      <c r="K35" s="355" t="n">
        <f aca="false">POS!B44</f>
        <v>2.723</v>
      </c>
      <c r="L35" s="355" t="n">
        <f aca="false">POS!AE44</f>
        <v>2.638</v>
      </c>
      <c r="M35" s="355" t="n">
        <f aca="false">POS!AF44</f>
        <v>2.493</v>
      </c>
      <c r="N35" s="357" t="n">
        <f aca="false">POS!P44</f>
        <v>-0.085</v>
      </c>
      <c r="O35" s="355" t="n">
        <f aca="false">POS!M44</f>
        <v>-0.23</v>
      </c>
      <c r="P35" s="355" t="n">
        <f aca="false">POS!O43</f>
        <v>0.06</v>
      </c>
      <c r="Q35" s="355" t="n">
        <f aca="false">POS!AH44</f>
        <v>-0.215</v>
      </c>
    </row>
    <row r="36" customFormat="false" ht="12.75" hidden="false" customHeight="false" outlineLevel="0" collapsed="false">
      <c r="A36" s="353" t="n">
        <v>37288</v>
      </c>
      <c r="B36" s="371" t="n">
        <f aca="false">POS!AI45</f>
        <v>1.437616964056</v>
      </c>
      <c r="C36" s="372" t="n">
        <f aca="false">POS!AJ45</f>
        <v>0.062821293949421</v>
      </c>
      <c r="D36" s="372" t="n">
        <f aca="false">POS!AL45</f>
        <v>0.880275755479088</v>
      </c>
      <c r="E36" s="372" t="n">
        <f aca="false">POS!AK45</f>
        <v>0.069015546092804</v>
      </c>
      <c r="F36" s="372" t="n">
        <f aca="false">POS!AM45</f>
        <v>0.869460226124616</v>
      </c>
      <c r="G36" s="373" t="n">
        <f aca="false">POS!AB45</f>
        <v>3.1039977443089</v>
      </c>
      <c r="H36" s="374" t="n">
        <f aca="false">POS!V45</f>
        <v>2.278</v>
      </c>
      <c r="I36" s="374" t="n">
        <f aca="false">POS!C45</f>
        <v>-0.34</v>
      </c>
      <c r="J36" s="375" t="n">
        <f aca="false">POS!Q45</f>
        <v>0.17</v>
      </c>
      <c r="K36" s="355" t="n">
        <f aca="false">POS!B45</f>
        <v>2.618</v>
      </c>
      <c r="L36" s="355" t="n">
        <f aca="false">POS!AE45</f>
        <v>2.513</v>
      </c>
      <c r="M36" s="355" t="n">
        <f aca="false">POS!AF45</f>
        <v>2.388</v>
      </c>
      <c r="N36" s="357" t="n">
        <f aca="false">POS!P45</f>
        <v>-0.105</v>
      </c>
      <c r="O36" s="355" t="n">
        <f aca="false">POS!M45</f>
        <v>-0.23</v>
      </c>
      <c r="P36" s="355" t="n">
        <f aca="false">POS!O44</f>
        <v>0.065</v>
      </c>
      <c r="Q36" s="355" t="n">
        <f aca="false">POS!AH45</f>
        <v>-0.215</v>
      </c>
    </row>
    <row r="37" customFormat="false" ht="12.75" hidden="false" customHeight="false" outlineLevel="0" collapsed="false">
      <c r="A37" s="353" t="n">
        <v>37316</v>
      </c>
      <c r="B37" s="371" t="n">
        <f aca="false">POS!AI46</f>
        <v>1.436855580169</v>
      </c>
      <c r="C37" s="372" t="n">
        <f aca="false">POS!AJ46</f>
        <v>0.062950061932335</v>
      </c>
      <c r="D37" s="372" t="n">
        <f aca="false">POS!AL46</f>
        <v>0.875877717198828</v>
      </c>
      <c r="E37" s="372" t="n">
        <f aca="false">POS!AK46</f>
        <v>0.069178596906725</v>
      </c>
      <c r="F37" s="372" t="n">
        <f aca="false">POS!AM46</f>
        <v>0.864658045691246</v>
      </c>
      <c r="G37" s="373" t="n">
        <f aca="false">POS!AB46</f>
        <v>2.95935682627959</v>
      </c>
      <c r="H37" s="374" t="n">
        <f aca="false">POS!V46</f>
        <v>2.173</v>
      </c>
      <c r="I37" s="374" t="n">
        <f aca="false">POS!C46</f>
        <v>-0.34</v>
      </c>
      <c r="J37" s="375" t="n">
        <f aca="false">POS!Q46</f>
        <v>0.16</v>
      </c>
      <c r="K37" s="355" t="n">
        <f aca="false">POS!B46</f>
        <v>2.513</v>
      </c>
      <c r="L37" s="355" t="n">
        <f aca="false">POS!AE46</f>
        <v>2.243</v>
      </c>
      <c r="M37" s="355" t="n">
        <f aca="false">POS!AF46</f>
        <v>2.283</v>
      </c>
      <c r="N37" s="357" t="n">
        <f aca="false">POS!P46</f>
        <v>-0.27</v>
      </c>
      <c r="O37" s="355" t="n">
        <f aca="false">POS!M46</f>
        <v>-0.23</v>
      </c>
      <c r="P37" s="355" t="n">
        <f aca="false">POS!O45</f>
        <v>0.065</v>
      </c>
      <c r="Q37" s="355" t="n">
        <f aca="false">POS!AH46</f>
        <v>-0.215</v>
      </c>
    </row>
    <row r="38" customFormat="false" ht="12.75" hidden="false" customHeight="false" outlineLevel="0" collapsed="false">
      <c r="A38" s="353" t="n">
        <v>37347</v>
      </c>
      <c r="B38" s="371" t="n">
        <f aca="false">POS!AI47</f>
        <v>1.43606969286</v>
      </c>
      <c r="C38" s="372" t="n">
        <f aca="false">POS!AJ47</f>
        <v>0.063092626491263</v>
      </c>
      <c r="D38" s="372" t="n">
        <f aca="false">POS!AL47</f>
        <v>0.8710146573592</v>
      </c>
      <c r="E38" s="372" t="n">
        <f aca="false">POS!AK47</f>
        <v>0.069338051302397</v>
      </c>
      <c r="F38" s="372" t="n">
        <f aca="false">POS!AM47</f>
        <v>0.859386981429761</v>
      </c>
      <c r="G38" s="373" t="n">
        <f aca="false">POS!AB47</f>
        <v>2.81345829523895</v>
      </c>
      <c r="H38" s="374" t="n">
        <f aca="false">POS!V47</f>
        <v>2.067</v>
      </c>
      <c r="I38" s="374" t="n">
        <f aca="false">POS!C47</f>
        <v>-0.35</v>
      </c>
      <c r="J38" s="375" t="n">
        <f aca="false">POS!Q47</f>
        <v>0.14</v>
      </c>
      <c r="K38" s="355" t="n">
        <f aca="false">POS!B47</f>
        <v>2.417</v>
      </c>
      <c r="L38" s="355" t="n">
        <f aca="false">POS!AE47</f>
        <v>2.017</v>
      </c>
      <c r="M38" s="355" t="n">
        <f aca="false">POS!AF47</f>
        <v>2.082</v>
      </c>
      <c r="N38" s="357" t="n">
        <f aca="false">POS!P47</f>
        <v>-0.4</v>
      </c>
      <c r="O38" s="355" t="n">
        <f aca="false">POS!M47</f>
        <v>-0.335</v>
      </c>
      <c r="P38" s="355" t="n">
        <f aca="false">POS!O46</f>
        <v>0.065</v>
      </c>
      <c r="Q38" s="355" t="n">
        <f aca="false">POS!AH47</f>
        <v>-0.215</v>
      </c>
    </row>
    <row r="39" customFormat="false" ht="12.75" hidden="false" customHeight="false" outlineLevel="0" collapsed="false">
      <c r="A39" s="353" t="n">
        <v>37377</v>
      </c>
      <c r="B39" s="371" t="n">
        <f aca="false">POS!AI48</f>
        <v>1.435405711717</v>
      </c>
      <c r="C39" s="372" t="n">
        <f aca="false">POS!AJ48</f>
        <v>0.063230592199872</v>
      </c>
      <c r="D39" s="372" t="n">
        <f aca="false">POS!AL48</f>
        <v>0.86631484677474</v>
      </c>
      <c r="E39" s="372" t="n">
        <f aca="false">POS!AK48</f>
        <v>0.069461144070955</v>
      </c>
      <c r="F39" s="372" t="n">
        <f aca="false">POS!AM48</f>
        <v>0.854354709176111</v>
      </c>
      <c r="G39" s="373" t="n">
        <f aca="false">POS!AB48</f>
        <v>2.78358692445992</v>
      </c>
      <c r="H39" s="374" t="n">
        <f aca="false">POS!V48</f>
        <v>2.046</v>
      </c>
      <c r="I39" s="374" t="n">
        <f aca="false">POS!C48</f>
        <v>-0.35</v>
      </c>
      <c r="J39" s="375" t="n">
        <f aca="false">POS!Q48</f>
        <v>0.1375</v>
      </c>
      <c r="K39" s="355" t="n">
        <f aca="false">POS!B48</f>
        <v>2.396</v>
      </c>
      <c r="L39" s="355" t="n">
        <f aca="false">POS!AE48</f>
        <v>1.996</v>
      </c>
      <c r="M39" s="355" t="n">
        <f aca="false">POS!AF48</f>
        <v>2.061</v>
      </c>
      <c r="N39" s="357" t="n">
        <f aca="false">POS!P48</f>
        <v>-0.4</v>
      </c>
      <c r="O39" s="355" t="n">
        <f aca="false">POS!M48</f>
        <v>-0.335</v>
      </c>
      <c r="P39" s="355" t="n">
        <f aca="false">POS!O47</f>
        <v>-0.11</v>
      </c>
      <c r="Q39" s="355" t="n">
        <f aca="false">POS!AH48</f>
        <v>-0.215</v>
      </c>
    </row>
    <row r="40" customFormat="false" ht="12.75" hidden="false" customHeight="false" outlineLevel="0" collapsed="false">
      <c r="A40" s="353" t="n">
        <v>37408</v>
      </c>
      <c r="B40" s="371" t="n">
        <f aca="false">POS!AI49</f>
        <v>1.434723572502</v>
      </c>
      <c r="C40" s="372" t="n">
        <f aca="false">POS!AJ49</f>
        <v>0.063373156772069</v>
      </c>
      <c r="D40" s="372" t="n">
        <f aca="false">POS!AL49</f>
        <v>0.861465151398386</v>
      </c>
      <c r="E40" s="372" t="n">
        <f aca="false">POS!AK49</f>
        <v>0.069588339937063</v>
      </c>
      <c r="F40" s="372" t="n">
        <f aca="false">POS!AM49</f>
        <v>0.849168230574037</v>
      </c>
      <c r="G40" s="373" t="n">
        <f aca="false">POS!AB49</f>
        <v>2.7917830848283</v>
      </c>
      <c r="H40" s="374" t="n">
        <f aca="false">POS!V49</f>
        <v>2.053</v>
      </c>
      <c r="I40" s="374" t="n">
        <f aca="false">POS!C49</f>
        <v>-0.35</v>
      </c>
      <c r="J40" s="375" t="n">
        <f aca="false">POS!Q49</f>
        <v>0.1365</v>
      </c>
      <c r="K40" s="355" t="n">
        <f aca="false">POS!B49</f>
        <v>2.403</v>
      </c>
      <c r="L40" s="355" t="n">
        <f aca="false">POS!AE49</f>
        <v>2.003</v>
      </c>
      <c r="M40" s="355" t="n">
        <f aca="false">POS!AF49</f>
        <v>2.068</v>
      </c>
      <c r="N40" s="357" t="n">
        <f aca="false">POS!P49</f>
        <v>-0.4</v>
      </c>
      <c r="O40" s="355" t="n">
        <f aca="false">POS!M49</f>
        <v>-0.335</v>
      </c>
      <c r="P40" s="355" t="n">
        <f aca="false">POS!O48</f>
        <v>-0.11</v>
      </c>
      <c r="Q40" s="355" t="n">
        <f aca="false">POS!AH49</f>
        <v>-0.215</v>
      </c>
    </row>
    <row r="41" customFormat="false" ht="12.75" hidden="false" customHeight="false" outlineLevel="0" collapsed="false">
      <c r="A41" s="353" t="n">
        <v>37438</v>
      </c>
      <c r="B41" s="371" t="n">
        <f aca="false">POS!AI50</f>
        <v>1.434097087995</v>
      </c>
      <c r="C41" s="372" t="n">
        <f aca="false">POS!AJ50</f>
        <v>0.063511122493518</v>
      </c>
      <c r="D41" s="372" t="n">
        <f aca="false">POS!AL50</f>
        <v>0.856778632019364</v>
      </c>
      <c r="E41" s="372" t="n">
        <f aca="false">POS!AK50</f>
        <v>0.069702731844404</v>
      </c>
      <c r="F41" s="372" t="n">
        <f aca="false">POS!AM50</f>
        <v>0.844179829086647</v>
      </c>
      <c r="G41" s="373" t="n">
        <f aca="false">POS!AB50</f>
        <v>2.79871959799452</v>
      </c>
      <c r="H41" s="374" t="n">
        <f aca="false">POS!V50</f>
        <v>2.059</v>
      </c>
      <c r="I41" s="374" t="n">
        <f aca="false">POS!C50</f>
        <v>-0.35</v>
      </c>
      <c r="J41" s="375" t="n">
        <f aca="false">POS!Q50</f>
        <v>0.1355</v>
      </c>
      <c r="K41" s="355" t="n">
        <f aca="false">POS!B50</f>
        <v>2.409</v>
      </c>
      <c r="L41" s="355" t="n">
        <f aca="false">POS!AE50</f>
        <v>2.009</v>
      </c>
      <c r="M41" s="355" t="n">
        <f aca="false">POS!AF50</f>
        <v>2.074</v>
      </c>
      <c r="N41" s="357" t="n">
        <f aca="false">POS!P50</f>
        <v>-0.4</v>
      </c>
      <c r="O41" s="355" t="n">
        <f aca="false">POS!M50</f>
        <v>-0.335</v>
      </c>
      <c r="P41" s="355" t="n">
        <f aca="false">POS!O49</f>
        <v>-0.11</v>
      </c>
      <c r="Q41" s="355" t="n">
        <f aca="false">POS!AH50</f>
        <v>-0.215</v>
      </c>
    </row>
    <row r="42" customFormat="false" ht="12.75" hidden="false" customHeight="false" outlineLevel="0" collapsed="false">
      <c r="A42" s="353" t="n">
        <v>37469</v>
      </c>
      <c r="B42" s="371" t="n">
        <f aca="false">POS!AI51</f>
        <v>1.433506575345</v>
      </c>
      <c r="C42" s="372" t="n">
        <f aca="false">POS!AJ51</f>
        <v>0.063653687078981</v>
      </c>
      <c r="D42" s="372" t="n">
        <f aca="false">POS!AL51</f>
        <v>0.851943037617796</v>
      </c>
      <c r="E42" s="372" t="n">
        <f aca="false">POS!AK51</f>
        <v>0.069806582293442</v>
      </c>
      <c r="F42" s="372" t="n">
        <f aca="false">POS!AM51</f>
        <v>0.839069698553825</v>
      </c>
      <c r="G42" s="373" t="n">
        <f aca="false">POS!AB51</f>
        <v>2.80843679504985</v>
      </c>
      <c r="H42" s="374" t="n">
        <f aca="false">POS!V51</f>
        <v>2.067</v>
      </c>
      <c r="I42" s="374" t="n">
        <f aca="false">POS!C51</f>
        <v>-0.35</v>
      </c>
      <c r="J42" s="375" t="n">
        <f aca="false">POS!Q51</f>
        <v>0.1345</v>
      </c>
      <c r="K42" s="355" t="n">
        <f aca="false">POS!B51</f>
        <v>2.417</v>
      </c>
      <c r="L42" s="355" t="n">
        <f aca="false">POS!AE51</f>
        <v>2.017</v>
      </c>
      <c r="M42" s="355" t="n">
        <f aca="false">POS!AF51</f>
        <v>2.082</v>
      </c>
      <c r="N42" s="357" t="n">
        <f aca="false">POS!P51</f>
        <v>-0.4</v>
      </c>
      <c r="O42" s="355" t="n">
        <f aca="false">POS!M51</f>
        <v>-0.335</v>
      </c>
      <c r="P42" s="355" t="n">
        <f aca="false">POS!O50</f>
        <v>-0.11</v>
      </c>
      <c r="Q42" s="355" t="n">
        <f aca="false">POS!AH51</f>
        <v>-0.215</v>
      </c>
    </row>
    <row r="43" customFormat="false" ht="12.75" hidden="false" customHeight="false" outlineLevel="0" collapsed="false">
      <c r="A43" s="353" t="n">
        <v>37500</v>
      </c>
      <c r="B43" s="371" t="n">
        <f aca="false">POS!AI52</f>
        <v>1.432925488233</v>
      </c>
      <c r="C43" s="372" t="n">
        <f aca="false">POS!AJ52</f>
        <v>0.063796251671185</v>
      </c>
      <c r="D43" s="372" t="n">
        <f aca="false">POS!AL52</f>
        <v>0.847114887631504</v>
      </c>
      <c r="E43" s="372" t="n">
        <f aca="false">POS!AK52</f>
        <v>0.069910432746047</v>
      </c>
      <c r="F43" s="372" t="n">
        <f aca="false">POS!AM52</f>
        <v>0.833976306389194</v>
      </c>
      <c r="G43" s="373" t="n">
        <f aca="false">POS!AB52</f>
        <v>2.81137281873409</v>
      </c>
      <c r="H43" s="374" t="n">
        <f aca="false">POS!V52</f>
        <v>2.07</v>
      </c>
      <c r="I43" s="374" t="n">
        <f aca="false">POS!C52</f>
        <v>-0.35</v>
      </c>
      <c r="J43" s="375" t="n">
        <f aca="false">POS!Q52</f>
        <v>0.1335</v>
      </c>
      <c r="K43" s="355" t="n">
        <f aca="false">POS!B52</f>
        <v>2.42</v>
      </c>
      <c r="L43" s="355" t="n">
        <f aca="false">POS!AE52</f>
        <v>2.02</v>
      </c>
      <c r="M43" s="355" t="n">
        <f aca="false">POS!AF52</f>
        <v>2.085</v>
      </c>
      <c r="N43" s="357" t="n">
        <f aca="false">POS!P52</f>
        <v>-0.4</v>
      </c>
      <c r="O43" s="355" t="n">
        <f aca="false">POS!M52</f>
        <v>-0.335</v>
      </c>
      <c r="P43" s="355" t="n">
        <f aca="false">POS!O51</f>
        <v>-0.11</v>
      </c>
      <c r="Q43" s="355" t="n">
        <f aca="false">POS!AH52</f>
        <v>-0.215</v>
      </c>
    </row>
    <row r="44" customFormat="false" ht="12.75" hidden="false" customHeight="false" outlineLevel="0" collapsed="false">
      <c r="A44" s="353" t="n">
        <v>37530</v>
      </c>
      <c r="B44" s="371" t="n">
        <f aca="false">POS!AI53</f>
        <v>1.432398633618</v>
      </c>
      <c r="C44" s="372" t="n">
        <f aca="false">POS!AJ53</f>
        <v>0.063934217412</v>
      </c>
      <c r="D44" s="372" t="n">
        <f aca="false">POS!AL53</f>
        <v>0.842449747178364</v>
      </c>
      <c r="E44" s="372" t="n">
        <f aca="false">POS!AK53</f>
        <v>0.070003897388147</v>
      </c>
      <c r="F44" s="372" t="n">
        <f aca="false">POS!AM53</f>
        <v>0.829078575575642</v>
      </c>
      <c r="G44" s="373" t="n">
        <f aca="false">POS!AB53</f>
        <v>2.85514164793021</v>
      </c>
      <c r="H44" s="374" t="n">
        <f aca="false">POS!V53</f>
        <v>2.103</v>
      </c>
      <c r="I44" s="374" t="n">
        <f aca="false">POS!C53</f>
        <v>-0.35</v>
      </c>
      <c r="J44" s="375" t="n">
        <f aca="false">POS!Q53</f>
        <v>0.1335</v>
      </c>
      <c r="K44" s="355" t="n">
        <f aca="false">POS!B53</f>
        <v>2.453</v>
      </c>
      <c r="L44" s="355" t="n">
        <f aca="false">POS!AE53</f>
        <v>2.053</v>
      </c>
      <c r="M44" s="355" t="n">
        <f aca="false">POS!AF53</f>
        <v>2.118</v>
      </c>
      <c r="N44" s="357" t="n">
        <f aca="false">POS!P53</f>
        <v>-0.4</v>
      </c>
      <c r="O44" s="355" t="n">
        <f aca="false">POS!M53</f>
        <v>-0.335</v>
      </c>
      <c r="P44" s="355" t="n">
        <f aca="false">POS!O52</f>
        <v>-0.11</v>
      </c>
      <c r="Q44" s="355" t="n">
        <f aca="false">POS!AH53</f>
        <v>-0.215</v>
      </c>
    </row>
    <row r="45" customFormat="false" ht="12.75" hidden="false" customHeight="false" outlineLevel="0" collapsed="false">
      <c r="A45" s="353" t="n">
        <v>37561</v>
      </c>
      <c r="B45" s="371" t="n">
        <f aca="false">POS!AI54</f>
        <v>1.431904427107</v>
      </c>
      <c r="C45" s="372" t="n">
        <f aca="false">POS!AJ54</f>
        <v>0.064076782017462</v>
      </c>
      <c r="D45" s="372" t="n">
        <f aca="false">POS!AL54</f>
        <v>0.837636785835202</v>
      </c>
      <c r="E45" s="372" t="n">
        <f aca="false">POS!AK54</f>
        <v>0.070090363072926</v>
      </c>
      <c r="F45" s="372" t="n">
        <f aca="false">POS!AM54</f>
        <v>0.824057589794067</v>
      </c>
      <c r="G45" s="373" t="n">
        <f aca="false">POS!AB54</f>
        <v>3.04687660072566</v>
      </c>
      <c r="H45" s="374" t="n">
        <f aca="false">POS!V54</f>
        <v>2.245</v>
      </c>
      <c r="I45" s="374" t="n">
        <f aca="false">POS!C54</f>
        <v>-0.345</v>
      </c>
      <c r="J45" s="375" t="n">
        <f aca="false">POS!Q54</f>
        <v>0.1345</v>
      </c>
      <c r="K45" s="355" t="n">
        <f aca="false">POS!B54</f>
        <v>2.59</v>
      </c>
      <c r="L45" s="355" t="n">
        <f aca="false">POS!AE54</f>
        <v>2.415</v>
      </c>
      <c r="M45" s="355" t="n">
        <f aca="false">POS!AF54</f>
        <v>2.365</v>
      </c>
      <c r="N45" s="357" t="n">
        <f aca="false">POS!P54</f>
        <v>-0.175</v>
      </c>
      <c r="O45" s="355" t="n">
        <f aca="false">POS!M54</f>
        <v>-0.225</v>
      </c>
      <c r="P45" s="355" t="n">
        <f aca="false">POS!O53</f>
        <v>-0.11</v>
      </c>
      <c r="Q45" s="355" t="n">
        <f aca="false">POS!AH54</f>
        <v>-0.215</v>
      </c>
    </row>
    <row r="46" customFormat="false" ht="12.75" hidden="false" customHeight="false" outlineLevel="0" collapsed="false">
      <c r="A46" s="353" t="n">
        <v>37591</v>
      </c>
      <c r="B46" s="371" t="n">
        <f aca="false">POS!AI55</f>
        <v>1.431438933868</v>
      </c>
      <c r="C46" s="372" t="n">
        <f aca="false">POS!AJ55</f>
        <v>0.064214747771106</v>
      </c>
      <c r="D46" s="372" t="n">
        <f aca="false">POS!AL55</f>
        <v>0.832986687027971</v>
      </c>
      <c r="E46" s="372" t="n">
        <f aca="false">POS!AK55</f>
        <v>0.070174039544421</v>
      </c>
      <c r="F46" s="372" t="n">
        <f aca="false">POS!AM55</f>
        <v>0.819216472144384</v>
      </c>
      <c r="G46" s="373" t="n">
        <f aca="false">POS!AB55</f>
        <v>3.21276538439611</v>
      </c>
      <c r="H46" s="374" t="n">
        <f aca="false">POS!V55</f>
        <v>2.368</v>
      </c>
      <c r="I46" s="374" t="n">
        <f aca="false">POS!C55</f>
        <v>-0.345</v>
      </c>
      <c r="J46" s="375" t="n">
        <f aca="false">POS!Q55</f>
        <v>0.1355</v>
      </c>
      <c r="K46" s="355" t="n">
        <f aca="false">POS!B55</f>
        <v>2.713</v>
      </c>
      <c r="L46" s="355" t="n">
        <f aca="false">POS!AE55</f>
        <v>2.608</v>
      </c>
      <c r="M46" s="355" t="n">
        <f aca="false">POS!AF55</f>
        <v>2.488</v>
      </c>
      <c r="N46" s="357" t="n">
        <f aca="false">POS!P55</f>
        <v>-0.105</v>
      </c>
      <c r="O46" s="355" t="n">
        <f aca="false">POS!M55</f>
        <v>-0.225</v>
      </c>
      <c r="P46" s="355" t="n">
        <f aca="false">POS!O54</f>
        <v>0.065</v>
      </c>
      <c r="Q46" s="355" t="n">
        <f aca="false">POS!AH55</f>
        <v>-0.215</v>
      </c>
    </row>
    <row r="47" customFormat="false" ht="12.75" hidden="false" customHeight="false" outlineLevel="0" collapsed="false">
      <c r="A47" s="353" t="n">
        <v>37622</v>
      </c>
      <c r="B47" s="371" t="n">
        <f aca="false">POS!AI56</f>
        <v>1.430970557945</v>
      </c>
      <c r="C47" s="372" t="n">
        <f aca="false">POS!AJ56</f>
        <v>0.064357312389835</v>
      </c>
      <c r="D47" s="372" t="n">
        <f aca="false">POS!AL56</f>
        <v>0.828189619979386</v>
      </c>
      <c r="E47" s="372" t="n">
        <f aca="false">POS!AK56</f>
        <v>0.07026063840726</v>
      </c>
      <c r="F47" s="372" t="n">
        <f aca="false">POS!AM56</f>
        <v>0.814232196898991</v>
      </c>
      <c r="G47" s="373" t="n">
        <f aca="false">POS!AB56</f>
        <v>3.25240309325013</v>
      </c>
      <c r="H47" s="374" t="n">
        <f aca="false">POS!V56</f>
        <v>2.398</v>
      </c>
      <c r="I47" s="374" t="n">
        <f aca="false">POS!C56</f>
        <v>-0.345</v>
      </c>
      <c r="J47" s="375" t="n">
        <f aca="false">POS!Q56</f>
        <v>0.138</v>
      </c>
      <c r="K47" s="355" t="n">
        <f aca="false">POS!B56</f>
        <v>2.743</v>
      </c>
      <c r="L47" s="355" t="n">
        <f aca="false">POS!AE56</f>
        <v>2.658</v>
      </c>
      <c r="M47" s="355" t="n">
        <f aca="false">POS!AF56</f>
        <v>2.518</v>
      </c>
      <c r="N47" s="357" t="n">
        <f aca="false">POS!P56</f>
        <v>-0.085</v>
      </c>
      <c r="O47" s="355" t="n">
        <f aca="false">POS!M56</f>
        <v>-0.225</v>
      </c>
      <c r="P47" s="355" t="n">
        <f aca="false">POS!O55</f>
        <v>0.065</v>
      </c>
      <c r="Q47" s="355" t="n">
        <f aca="false">POS!AH56</f>
        <v>-0.215</v>
      </c>
    </row>
    <row r="48" customFormat="false" ht="12.75" hidden="false" customHeight="false" outlineLevel="0" collapsed="false">
      <c r="A48" s="353" t="n">
        <v>37653</v>
      </c>
      <c r="B48" s="371" t="n">
        <f aca="false">POS!AI57</f>
        <v>1.430306409114</v>
      </c>
      <c r="C48" s="372" t="n">
        <f aca="false">POS!AJ57</f>
        <v>0.064450735341223</v>
      </c>
      <c r="D48" s="372" t="n">
        <f aca="false">POS!AL57</f>
        <v>0.823520892240599</v>
      </c>
      <c r="E48" s="372" t="n">
        <f aca="false">POS!AK57</f>
        <v>0.070347398982891</v>
      </c>
      <c r="F48" s="372" t="n">
        <f aca="false">POS!AM57</f>
        <v>0.809266375961289</v>
      </c>
      <c r="G48" s="373" t="n">
        <f aca="false">POS!AB57</f>
        <v>3.13905090374678</v>
      </c>
      <c r="H48" s="374" t="n">
        <f aca="false">POS!V57</f>
        <v>2.3155</v>
      </c>
      <c r="I48" s="374" t="n">
        <f aca="false">POS!C57</f>
        <v>-0.345</v>
      </c>
      <c r="J48" s="375" t="n">
        <f aca="false">POS!Q57</f>
        <v>0.1365</v>
      </c>
      <c r="K48" s="355" t="n">
        <f aca="false">POS!B57</f>
        <v>2.6605</v>
      </c>
      <c r="L48" s="355" t="n">
        <f aca="false">POS!AE57</f>
        <v>2.5555</v>
      </c>
      <c r="M48" s="355" t="n">
        <f aca="false">POS!AF57</f>
        <v>2.4355</v>
      </c>
      <c r="N48" s="357" t="n">
        <f aca="false">POS!P57</f>
        <v>-0.105</v>
      </c>
      <c r="O48" s="355" t="n">
        <f aca="false">POS!M57</f>
        <v>-0.225</v>
      </c>
      <c r="P48" s="355" t="n">
        <f aca="false">POS!O56</f>
        <v>0.065</v>
      </c>
      <c r="Q48" s="355" t="n">
        <f aca="false">POS!AH57</f>
        <v>-0.215</v>
      </c>
    </row>
    <row r="49" customFormat="false" ht="12.75" hidden="false" customHeight="false" outlineLevel="0" collapsed="false">
      <c r="A49" s="353" t="n">
        <v>37681</v>
      </c>
      <c r="B49" s="371" t="n">
        <f aca="false">POS!AI58</f>
        <v>1.429629286617</v>
      </c>
      <c r="C49" s="372" t="n">
        <f aca="false">POS!AJ58</f>
        <v>0.064516959443386</v>
      </c>
      <c r="D49" s="372" t="n">
        <f aca="false">POS!AL58</f>
        <v>0.819361012612291</v>
      </c>
      <c r="E49" s="372" t="n">
        <f aca="false">POS!AK58</f>
        <v>0.070425763375923</v>
      </c>
      <c r="F49" s="372" t="n">
        <f aca="false">POS!AM58</f>
        <v>0.804797320469184</v>
      </c>
      <c r="G49" s="373" t="n">
        <f aca="false">POS!AB58</f>
        <v>2.99528701610804</v>
      </c>
      <c r="H49" s="374" t="n">
        <f aca="false">POS!V58</f>
        <v>2.2105</v>
      </c>
      <c r="I49" s="374" t="n">
        <f aca="false">POS!C58</f>
        <v>-0.345</v>
      </c>
      <c r="J49" s="375" t="n">
        <f aca="false">POS!Q58</f>
        <v>0.1315</v>
      </c>
      <c r="K49" s="355" t="n">
        <f aca="false">POS!B58</f>
        <v>2.5555</v>
      </c>
      <c r="L49" s="355" t="n">
        <f aca="false">POS!AE58</f>
        <v>2.2855</v>
      </c>
      <c r="M49" s="355" t="n">
        <f aca="false">POS!AF58</f>
        <v>2.3305</v>
      </c>
      <c r="N49" s="357" t="n">
        <f aca="false">POS!P58</f>
        <v>-0.27</v>
      </c>
      <c r="O49" s="355" t="n">
        <f aca="false">POS!M58</f>
        <v>-0.225</v>
      </c>
      <c r="P49" s="355" t="n">
        <f aca="false">POS!O57</f>
        <v>0.065</v>
      </c>
      <c r="Q49" s="355" t="n">
        <f aca="false">POS!AH58</f>
        <v>-0.215</v>
      </c>
    </row>
    <row r="50" customFormat="false" ht="12.75" hidden="false" customHeight="false" outlineLevel="0" collapsed="false">
      <c r="A50" s="353" t="n">
        <v>37712</v>
      </c>
      <c r="B50" s="371" t="n">
        <f aca="false">POS!AI59</f>
        <v>1.428920411433</v>
      </c>
      <c r="C50" s="372" t="n">
        <f aca="false">POS!AJ59</f>
        <v>0.064590278986762</v>
      </c>
      <c r="D50" s="372" t="n">
        <f aca="false">POS!AL59</f>
        <v>0.814770595688516</v>
      </c>
      <c r="E50" s="372" t="n">
        <f aca="false">POS!AK59</f>
        <v>0.070502773409115</v>
      </c>
      <c r="F50" s="372" t="n">
        <f aca="false">POS!AM59</f>
        <v>0.799891676272813</v>
      </c>
      <c r="G50" s="373" t="n">
        <f aca="false">POS!AB59</f>
        <v>2.76220710475804</v>
      </c>
      <c r="H50" s="374" t="n">
        <f aca="false">POS!V59</f>
        <v>2.0395</v>
      </c>
      <c r="I50" s="374" t="n">
        <f aca="false">POS!C59</f>
        <v>-0.42</v>
      </c>
      <c r="J50" s="375" t="n">
        <f aca="false">POS!Q59</f>
        <v>0.129</v>
      </c>
      <c r="K50" s="355" t="n">
        <f aca="false">POS!B59</f>
        <v>2.4595</v>
      </c>
      <c r="L50" s="355" t="n">
        <f aca="false">POS!AE59</f>
        <v>2.0395</v>
      </c>
      <c r="M50" s="355" t="n">
        <f aca="false">POS!AF59</f>
        <v>2.1245</v>
      </c>
      <c r="N50" s="357" t="n">
        <f aca="false">POS!P59</f>
        <v>-0.42</v>
      </c>
      <c r="O50" s="355" t="n">
        <f aca="false">POS!M59</f>
        <v>-0.335</v>
      </c>
      <c r="P50" s="355" t="n">
        <f aca="false">POS!O58</f>
        <v>0.065</v>
      </c>
      <c r="Q50" s="355" t="n">
        <f aca="false">POS!AH59</f>
        <v>-0.215</v>
      </c>
    </row>
    <row r="51" customFormat="false" ht="12.75" hidden="false" customHeight="false" outlineLevel="0" collapsed="false">
      <c r="A51" s="353" t="n">
        <v>37742</v>
      </c>
      <c r="B51" s="371" t="n">
        <f aca="false">POS!AI60</f>
        <v>1.428293330275</v>
      </c>
      <c r="C51" s="372" t="n">
        <f aca="false">POS!AJ60</f>
        <v>0.064661233385274</v>
      </c>
      <c r="D51" s="372" t="n">
        <f aca="false">POS!AL60</f>
        <v>0.810343448745607</v>
      </c>
      <c r="E51" s="372" t="n">
        <f aca="false">POS!AK60</f>
        <v>0.070564277097944</v>
      </c>
      <c r="F51" s="372" t="n">
        <f aca="false">POS!AM60</f>
        <v>0.795196250824733</v>
      </c>
      <c r="G51" s="373" t="n">
        <f aca="false">POS!AB60</f>
        <v>2.73256593693613</v>
      </c>
      <c r="H51" s="374" t="n">
        <f aca="false">POS!V60</f>
        <v>2.0185</v>
      </c>
      <c r="I51" s="374" t="n">
        <f aca="false">POS!C60</f>
        <v>-0.42</v>
      </c>
      <c r="J51" s="375" t="n">
        <f aca="false">POS!Q60</f>
        <v>0.1265</v>
      </c>
      <c r="K51" s="355" t="n">
        <f aca="false">POS!B60</f>
        <v>2.4385</v>
      </c>
      <c r="L51" s="355" t="n">
        <f aca="false">POS!AE60</f>
        <v>2.0185</v>
      </c>
      <c r="M51" s="355" t="n">
        <f aca="false">POS!AF60</f>
        <v>2.1035</v>
      </c>
      <c r="N51" s="357" t="n">
        <f aca="false">POS!P60</f>
        <v>-0.42</v>
      </c>
      <c r="O51" s="355" t="n">
        <f aca="false">POS!M60</f>
        <v>-0.335</v>
      </c>
      <c r="P51" s="355" t="n">
        <f aca="false">POS!O59</f>
        <v>-0.11</v>
      </c>
      <c r="Q51" s="355" t="n">
        <f aca="false">POS!AH60</f>
        <v>-0.215</v>
      </c>
    </row>
    <row r="52" customFormat="false" ht="12.75" hidden="false" customHeight="false" outlineLevel="0" collapsed="false">
      <c r="A52" s="353" t="n">
        <v>37773</v>
      </c>
      <c r="B52" s="371" t="n">
        <f aca="false">POS!AI61</f>
        <v>1.427647929921</v>
      </c>
      <c r="C52" s="372" t="n">
        <f aca="false">POS!AJ61</f>
        <v>0.064734552932157</v>
      </c>
      <c r="D52" s="372" t="n">
        <f aca="false">POS!AL61</f>
        <v>0.805784448959714</v>
      </c>
      <c r="E52" s="372" t="n">
        <f aca="false">POS!AK61</f>
        <v>0.070627830911048</v>
      </c>
      <c r="F52" s="372" t="n">
        <f aca="false">POS!AM61</f>
        <v>0.79036516696701</v>
      </c>
      <c r="G52" s="373" t="n">
        <f aca="false">POS!AB61</f>
        <v>2.74080321997599</v>
      </c>
      <c r="H52" s="374" t="n">
        <f aca="false">POS!V61</f>
        <v>2.0255</v>
      </c>
      <c r="I52" s="374" t="n">
        <f aca="false">POS!C61</f>
        <v>-0.42</v>
      </c>
      <c r="J52" s="375" t="n">
        <f aca="false">POS!Q61</f>
        <v>0.1265</v>
      </c>
      <c r="K52" s="355" t="n">
        <f aca="false">POS!B61</f>
        <v>2.4455</v>
      </c>
      <c r="L52" s="355" t="n">
        <f aca="false">POS!AE61</f>
        <v>2.0255</v>
      </c>
      <c r="M52" s="355" t="n">
        <f aca="false">POS!AF61</f>
        <v>2.1105</v>
      </c>
      <c r="N52" s="357" t="n">
        <f aca="false">POS!P61</f>
        <v>-0.42</v>
      </c>
      <c r="O52" s="355" t="n">
        <f aca="false">POS!M61</f>
        <v>-0.335</v>
      </c>
      <c r="P52" s="355" t="n">
        <f aca="false">POS!O60</f>
        <v>-0.11</v>
      </c>
      <c r="Q52" s="355" t="n">
        <f aca="false">POS!AH61</f>
        <v>-0.215</v>
      </c>
    </row>
    <row r="53" customFormat="false" ht="12.75" hidden="false" customHeight="false" outlineLevel="0" collapsed="false">
      <c r="A53" s="353" t="n">
        <v>37803</v>
      </c>
      <c r="B53" s="371" t="n">
        <f aca="false">POS!AI62</f>
        <v>1.427039322313</v>
      </c>
      <c r="C53" s="372" t="n">
        <f aca="false">POS!AJ62</f>
        <v>0.064805507334062</v>
      </c>
      <c r="D53" s="372" t="n">
        <f aca="false">POS!AL62</f>
        <v>0.801387744142967</v>
      </c>
      <c r="E53" s="372" t="n">
        <f aca="false">POS!AK62</f>
        <v>0.070686518174743</v>
      </c>
      <c r="F53" s="372" t="n">
        <f aca="false">POS!AM62</f>
        <v>0.785717501416771</v>
      </c>
      <c r="G53" s="373" t="n">
        <f aca="false">POS!AB62</f>
        <v>2.74775024574891</v>
      </c>
      <c r="H53" s="374" t="n">
        <f aca="false">POS!V62</f>
        <v>2.0315</v>
      </c>
      <c r="I53" s="374" t="n">
        <f aca="false">POS!C62</f>
        <v>-0.42</v>
      </c>
      <c r="J53" s="375" t="n">
        <f aca="false">POS!Q62</f>
        <v>0.1265</v>
      </c>
      <c r="K53" s="355" t="n">
        <f aca="false">POS!B62</f>
        <v>2.4515</v>
      </c>
      <c r="L53" s="355" t="n">
        <f aca="false">POS!AE62</f>
        <v>2.0315</v>
      </c>
      <c r="M53" s="355" t="n">
        <f aca="false">POS!AF62</f>
        <v>2.1165</v>
      </c>
      <c r="N53" s="357" t="n">
        <f aca="false">POS!P62</f>
        <v>-0.42</v>
      </c>
      <c r="O53" s="355" t="n">
        <f aca="false">POS!M62</f>
        <v>-0.335</v>
      </c>
      <c r="P53" s="355" t="n">
        <f aca="false">POS!O61</f>
        <v>-0.11</v>
      </c>
      <c r="Q53" s="355" t="n">
        <f aca="false">POS!AH62</f>
        <v>-0.215</v>
      </c>
    </row>
    <row r="54" customFormat="false" ht="12.75" hidden="false" customHeight="false" outlineLevel="0" collapsed="false">
      <c r="A54" s="353" t="n">
        <v>37834</v>
      </c>
      <c r="B54" s="371" t="n">
        <f aca="false">POS!AI63</f>
        <v>1.426433518833</v>
      </c>
      <c r="C54" s="372" t="n">
        <f aca="false">POS!AJ63</f>
        <v>0.064878826884451</v>
      </c>
      <c r="D54" s="372" t="n">
        <f aca="false">POS!AL63</f>
        <v>0.796860239605198</v>
      </c>
      <c r="E54" s="372" t="n">
        <f aca="false">POS!AK63</f>
        <v>0.070743108850886</v>
      </c>
      <c r="F54" s="372" t="n">
        <f aca="false">POS!AM63</f>
        <v>0.780946860596749</v>
      </c>
      <c r="G54" s="373" t="n">
        <f aca="false">POS!AB63</f>
        <v>2.75739976044864</v>
      </c>
      <c r="H54" s="374" t="n">
        <f aca="false">POS!V63</f>
        <v>2.0395</v>
      </c>
      <c r="I54" s="374" t="n">
        <f aca="false">POS!C63</f>
        <v>-0.42</v>
      </c>
      <c r="J54" s="375" t="n">
        <f aca="false">POS!Q63</f>
        <v>0.1265</v>
      </c>
      <c r="K54" s="355" t="n">
        <f aca="false">POS!B63</f>
        <v>2.4595</v>
      </c>
      <c r="L54" s="355" t="n">
        <f aca="false">POS!AE63</f>
        <v>2.0395</v>
      </c>
      <c r="M54" s="355" t="n">
        <f aca="false">POS!AF63</f>
        <v>2.1245</v>
      </c>
      <c r="N54" s="357" t="n">
        <f aca="false">POS!P63</f>
        <v>-0.42</v>
      </c>
      <c r="O54" s="355" t="n">
        <f aca="false">POS!M63</f>
        <v>-0.335</v>
      </c>
      <c r="P54" s="355" t="n">
        <f aca="false">POS!O62</f>
        <v>-0.11</v>
      </c>
      <c r="Q54" s="355" t="n">
        <f aca="false">POS!AH63</f>
        <v>-0.215</v>
      </c>
    </row>
    <row r="55" customFormat="false" ht="12.75" hidden="false" customHeight="false" outlineLevel="0" collapsed="false">
      <c r="A55" s="353" t="n">
        <v>37865</v>
      </c>
      <c r="B55" s="371" t="n">
        <f aca="false">POS!AI64</f>
        <v>1.425831926561</v>
      </c>
      <c r="C55" s="372" t="n">
        <f aca="false">POS!AJ64</f>
        <v>0.064952146436623</v>
      </c>
      <c r="D55" s="372" t="n">
        <f aca="false">POS!AL64</f>
        <v>0.792348769079184</v>
      </c>
      <c r="E55" s="372" t="n">
        <f aca="false">POS!AK64</f>
        <v>0.070799699528087</v>
      </c>
      <c r="F55" s="372" t="n">
        <f aca="false">POS!AM64</f>
        <v>0.776197988268487</v>
      </c>
      <c r="G55" s="373" t="n">
        <f aca="false">POS!AB64</f>
        <v>2.76029112198864</v>
      </c>
      <c r="H55" s="374" t="n">
        <f aca="false">POS!V64</f>
        <v>2.0425</v>
      </c>
      <c r="I55" s="374" t="n">
        <f aca="false">POS!C64</f>
        <v>-0.42</v>
      </c>
      <c r="J55" s="375" t="n">
        <f aca="false">POS!Q64</f>
        <v>0.126</v>
      </c>
      <c r="K55" s="355" t="n">
        <f aca="false">POS!B64</f>
        <v>2.4625</v>
      </c>
      <c r="L55" s="355" t="n">
        <f aca="false">POS!AE64</f>
        <v>2.0425</v>
      </c>
      <c r="M55" s="355" t="n">
        <f aca="false">POS!AF64</f>
        <v>2.1275</v>
      </c>
      <c r="N55" s="357" t="n">
        <f aca="false">POS!P64</f>
        <v>-0.42</v>
      </c>
      <c r="O55" s="355" t="n">
        <f aca="false">POS!M64</f>
        <v>-0.335</v>
      </c>
      <c r="P55" s="355" t="n">
        <f aca="false">POS!O63</f>
        <v>-0.11</v>
      </c>
      <c r="Q55" s="355" t="n">
        <f aca="false">POS!AH64</f>
        <v>-0.215</v>
      </c>
    </row>
    <row r="56" customFormat="false" ht="12.75" hidden="false" customHeight="false" outlineLevel="0" collapsed="false">
      <c r="A56" s="353" t="n">
        <v>37895</v>
      </c>
      <c r="B56" s="371" t="n">
        <f aca="false">POS!AI65</f>
        <v>1.425265405091</v>
      </c>
      <c r="C56" s="372" t="n">
        <f aca="false">POS!AJ65</f>
        <v>0.065023100843646</v>
      </c>
      <c r="D56" s="372" t="n">
        <f aca="false">POS!AL65</f>
        <v>0.787998113435648</v>
      </c>
      <c r="E56" s="372" t="n">
        <f aca="false">POS!AK65</f>
        <v>0.070852189706528</v>
      </c>
      <c r="F56" s="372" t="n">
        <f aca="false">POS!AM65</f>
        <v>0.77162930289057</v>
      </c>
      <c r="G56" s="373" t="n">
        <f aca="false">POS!AB65</f>
        <v>2.80377377908506</v>
      </c>
      <c r="H56" s="374" t="n">
        <f aca="false">POS!V65</f>
        <v>2.0755</v>
      </c>
      <c r="I56" s="374" t="n">
        <f aca="false">POS!C65</f>
        <v>-0.42</v>
      </c>
      <c r="J56" s="375" t="n">
        <f aca="false">POS!Q65</f>
        <v>0.126</v>
      </c>
      <c r="K56" s="355" t="n">
        <f aca="false">POS!B65</f>
        <v>2.4955</v>
      </c>
      <c r="L56" s="355" t="n">
        <f aca="false">POS!AE65</f>
        <v>2.0755</v>
      </c>
      <c r="M56" s="355" t="n">
        <f aca="false">POS!AF65</f>
        <v>2.1605</v>
      </c>
      <c r="N56" s="357" t="n">
        <f aca="false">POS!P65</f>
        <v>-0.42</v>
      </c>
      <c r="O56" s="355" t="n">
        <f aca="false">POS!M65</f>
        <v>-0.335</v>
      </c>
      <c r="P56" s="355" t="n">
        <f aca="false">POS!O64</f>
        <v>-0.11</v>
      </c>
      <c r="Q56" s="355" t="n">
        <f aca="false">POS!AH65</f>
        <v>-0.215</v>
      </c>
    </row>
    <row r="57" customFormat="false" ht="12.75" hidden="false" customHeight="false" outlineLevel="0" collapsed="false">
      <c r="A57" s="353" t="n">
        <v>37926</v>
      </c>
      <c r="B57" s="371" t="n">
        <f aca="false">POS!AI66</f>
        <v>1.424699649676</v>
      </c>
      <c r="C57" s="372" t="n">
        <f aca="false">POS!AJ66</f>
        <v>0.065096420399323</v>
      </c>
      <c r="D57" s="372" t="n">
        <f aca="false">POS!AL66</f>
        <v>0.783518245928128</v>
      </c>
      <c r="E57" s="372" t="n">
        <f aca="false">POS!AK66</f>
        <v>0.070903569292886</v>
      </c>
      <c r="F57" s="372" t="n">
        <f aca="false">POS!AM66</f>
        <v>0.766937939188767</v>
      </c>
      <c r="G57" s="373" t="n">
        <f aca="false">POS!AB66</f>
        <v>3.028170034954</v>
      </c>
      <c r="H57" s="374" t="n">
        <f aca="false">POS!V66</f>
        <v>2.2425</v>
      </c>
      <c r="I57" s="374" t="n">
        <f aca="false">POS!C66</f>
        <v>-0.39</v>
      </c>
      <c r="J57" s="375" t="n">
        <f aca="false">POS!Q66</f>
        <v>0.126</v>
      </c>
      <c r="K57" s="355" t="n">
        <f aca="false">POS!B66</f>
        <v>2.6325</v>
      </c>
      <c r="L57" s="355" t="n">
        <f aca="false">POS!AE66</f>
        <v>2.4575</v>
      </c>
      <c r="M57" s="355" t="n">
        <f aca="false">POS!AF66</f>
        <v>2.4025</v>
      </c>
      <c r="N57" s="357" t="n">
        <f aca="false">POS!P66</f>
        <v>-0.175</v>
      </c>
      <c r="O57" s="355" t="n">
        <f aca="false">POS!M66</f>
        <v>-0.23</v>
      </c>
      <c r="P57" s="355" t="n">
        <f aca="false">POS!O65</f>
        <v>-0.11</v>
      </c>
      <c r="Q57" s="355" t="n">
        <f aca="false">POS!AH66</f>
        <v>-0.215</v>
      </c>
    </row>
    <row r="58" customFormat="false" ht="12.75" hidden="false" customHeight="false" outlineLevel="0" collapsed="false">
      <c r="A58" s="353" t="n">
        <v>37956</v>
      </c>
      <c r="B58" s="371" t="n">
        <f aca="false">POS!AI67</f>
        <v>1.424157274552</v>
      </c>
      <c r="C58" s="372" t="n">
        <f aca="false">POS!AJ67</f>
        <v>0.06516737480974</v>
      </c>
      <c r="D58" s="372" t="n">
        <f aca="false">POS!AL67</f>
        <v>0.779198205874866</v>
      </c>
      <c r="E58" s="372" t="n">
        <f aca="false">POS!AK67</f>
        <v>0.070953291474062</v>
      </c>
      <c r="F58" s="372" t="n">
        <f aca="false">POS!AM67</f>
        <v>0.762418957894224</v>
      </c>
      <c r="G58" s="373" t="n">
        <f aca="false">POS!AB67</f>
        <v>3.19304760406344</v>
      </c>
      <c r="H58" s="374" t="n">
        <f aca="false">POS!V67</f>
        <v>2.3655</v>
      </c>
      <c r="I58" s="374" t="n">
        <f aca="false">POS!C67</f>
        <v>-0.39</v>
      </c>
      <c r="J58" s="375" t="n">
        <f aca="false">POS!Q67</f>
        <v>0.1265</v>
      </c>
      <c r="K58" s="355" t="n">
        <f aca="false">POS!B67</f>
        <v>2.7555</v>
      </c>
      <c r="L58" s="355" t="n">
        <f aca="false">POS!AE67</f>
        <v>2.6505</v>
      </c>
      <c r="M58" s="355" t="n">
        <f aca="false">POS!AF67</f>
        <v>2.5255</v>
      </c>
      <c r="N58" s="357" t="n">
        <f aca="false">POS!P67</f>
        <v>-0.105</v>
      </c>
      <c r="O58" s="355" t="n">
        <f aca="false">POS!M67</f>
        <v>-0.23</v>
      </c>
      <c r="P58" s="355" t="n">
        <f aca="false">POS!O66</f>
        <v>0.045</v>
      </c>
      <c r="Q58" s="355" t="n">
        <f aca="false">POS!AH67</f>
        <v>-0.215</v>
      </c>
    </row>
    <row r="59" customFormat="false" ht="12.75" hidden="false" customHeight="false" outlineLevel="0" collapsed="false">
      <c r="A59" s="353" t="n">
        <v>37987</v>
      </c>
      <c r="B59" s="371" t="n">
        <f aca="false">POS!AI68</f>
        <v>1.423578366362</v>
      </c>
      <c r="C59" s="372" t="n">
        <f aca="false">POS!AJ68</f>
        <v>0.065240694368923</v>
      </c>
      <c r="D59" s="372" t="n">
        <f aca="false">POS!AL68</f>
        <v>0.774750006256694</v>
      </c>
      <c r="E59" s="372" t="n">
        <f aca="false">POS!AK68</f>
        <v>0.071009016435577</v>
      </c>
      <c r="F59" s="372" t="n">
        <f aca="false">POS!AM68</f>
        <v>0.757758397970809</v>
      </c>
      <c r="G59" s="373" t="n">
        <f aca="false">POS!AB68</f>
        <v>3.23897486811314</v>
      </c>
      <c r="H59" s="374" t="n">
        <f aca="false">POS!V68</f>
        <v>2.4005</v>
      </c>
      <c r="I59" s="374" t="n">
        <f aca="false">POS!C68</f>
        <v>-0.39</v>
      </c>
      <c r="J59" s="375" t="n">
        <f aca="false">POS!Q68</f>
        <v>0.129</v>
      </c>
      <c r="K59" s="355" t="n">
        <f aca="false">POS!B68</f>
        <v>2.7905</v>
      </c>
      <c r="L59" s="355" t="n">
        <f aca="false">POS!AE68</f>
        <v>2.7055</v>
      </c>
      <c r="M59" s="355" t="n">
        <f aca="false">POS!AF68</f>
        <v>2.5605</v>
      </c>
      <c r="N59" s="357" t="n">
        <f aca="false">POS!P68</f>
        <v>-0.085</v>
      </c>
      <c r="O59" s="355" t="n">
        <f aca="false">POS!M68</f>
        <v>-0.23</v>
      </c>
      <c r="P59" s="355" t="n">
        <f aca="false">POS!O67</f>
        <v>0.045</v>
      </c>
      <c r="Q59" s="355" t="n">
        <f aca="false">POS!AH68</f>
        <v>-0.2</v>
      </c>
    </row>
    <row r="60" customFormat="false" ht="12.75" hidden="false" customHeight="false" outlineLevel="0" collapsed="false">
      <c r="A60" s="353" t="n">
        <v>38018</v>
      </c>
      <c r="B60" s="371" t="n">
        <f aca="false">POS!AI69</f>
        <v>1.422977978489</v>
      </c>
      <c r="C60" s="372" t="n">
        <f aca="false">POS!AJ69</f>
        <v>0.065314013929888</v>
      </c>
      <c r="D60" s="372" t="n">
        <f aca="false">POS!AL69</f>
        <v>0.770317923349848</v>
      </c>
      <c r="E60" s="372" t="n">
        <f aca="false">POS!AK69</f>
        <v>0.071069376463213</v>
      </c>
      <c r="F60" s="372" t="n">
        <f aca="false">POS!AM69</f>
        <v>0.753105765278259</v>
      </c>
      <c r="G60" s="373" t="n">
        <f aca="false">POS!AB69</f>
        <v>3.12633922193467</v>
      </c>
      <c r="H60" s="374" t="n">
        <f aca="false">POS!V69</f>
        <v>2.318</v>
      </c>
      <c r="I60" s="374" t="n">
        <f aca="false">POS!C69</f>
        <v>-0.39</v>
      </c>
      <c r="J60" s="375" t="n">
        <f aca="false">POS!Q69</f>
        <v>0.1275</v>
      </c>
      <c r="K60" s="355" t="n">
        <f aca="false">POS!B69</f>
        <v>2.708</v>
      </c>
      <c r="L60" s="355" t="n">
        <f aca="false">POS!AE69</f>
        <v>2.603</v>
      </c>
      <c r="M60" s="355" t="n">
        <f aca="false">POS!AF69</f>
        <v>2.478</v>
      </c>
      <c r="N60" s="357" t="n">
        <f aca="false">POS!P69</f>
        <v>-0.105</v>
      </c>
      <c r="O60" s="355" t="n">
        <f aca="false">POS!M69</f>
        <v>-0.23</v>
      </c>
      <c r="P60" s="355" t="n">
        <f aca="false">POS!O68</f>
        <v>0.06</v>
      </c>
      <c r="Q60" s="355" t="n">
        <f aca="false">POS!AH69</f>
        <v>-0.2</v>
      </c>
    </row>
    <row r="61" customFormat="false" ht="12.75" hidden="false" customHeight="false" outlineLevel="0" collapsed="false">
      <c r="A61" s="353" t="n">
        <v>38047</v>
      </c>
      <c r="B61" s="371" t="n">
        <f aca="false">POS!AI70</f>
        <v>1.422419328973</v>
      </c>
      <c r="C61" s="372" t="n">
        <f aca="false">POS!AJ70</f>
        <v>0.06538260319821</v>
      </c>
      <c r="D61" s="372" t="n">
        <f aca="false">POS!AL70</f>
        <v>0.766186384908317</v>
      </c>
      <c r="E61" s="372" t="n">
        <f aca="false">POS!AK70</f>
        <v>0.071125842296608</v>
      </c>
      <c r="F61" s="372" t="n">
        <f aca="false">POS!AM70</f>
        <v>0.748772465468598</v>
      </c>
      <c r="G61" s="373" t="n">
        <f aca="false">POS!AB70</f>
        <v>2.98355156031268</v>
      </c>
      <c r="H61" s="374" t="n">
        <f aca="false">POS!V70</f>
        <v>2.213</v>
      </c>
      <c r="I61" s="374" t="n">
        <f aca="false">POS!C70</f>
        <v>-0.39</v>
      </c>
      <c r="J61" s="375" t="n">
        <f aca="false">POS!Q70</f>
        <v>0.125</v>
      </c>
      <c r="K61" s="355" t="n">
        <f aca="false">POS!B70</f>
        <v>2.603</v>
      </c>
      <c r="L61" s="355" t="n">
        <f aca="false">POS!AE70</f>
        <v>2.333</v>
      </c>
      <c r="M61" s="355" t="n">
        <f aca="false">POS!AF70</f>
        <v>2.373</v>
      </c>
      <c r="N61" s="357" t="n">
        <f aca="false">POS!P70</f>
        <v>-0.27</v>
      </c>
      <c r="O61" s="355" t="n">
        <f aca="false">POS!M70</f>
        <v>-0.23</v>
      </c>
      <c r="P61" s="355" t="n">
        <f aca="false">POS!O69</f>
        <v>0.06</v>
      </c>
      <c r="Q61" s="355" t="n">
        <f aca="false">POS!AH70</f>
        <v>-0.2</v>
      </c>
    </row>
    <row r="62" customFormat="false" ht="12.75" hidden="false" customHeight="false" outlineLevel="0" collapsed="false">
      <c r="A62" s="353" t="n">
        <v>38078</v>
      </c>
      <c r="B62" s="371" t="n">
        <f aca="false">POS!AI71</f>
        <v>1.421874500474</v>
      </c>
      <c r="C62" s="372" t="n">
        <f aca="false">POS!AJ71</f>
        <v>0.065455922762624</v>
      </c>
      <c r="D62" s="372" t="n">
        <f aca="false">POS!AL71</f>
        <v>0.761785536895127</v>
      </c>
      <c r="E62" s="372" t="n">
        <f aca="false">POS!AK71</f>
        <v>0.071177729859772</v>
      </c>
      <c r="F62" s="372" t="n">
        <f aca="false">POS!AM71</f>
        <v>0.744186485565987</v>
      </c>
      <c r="G62" s="373" t="n">
        <f aca="false">POS!AB71</f>
        <v>2.7317408862286</v>
      </c>
      <c r="H62" s="374" t="n">
        <f aca="false">POS!V71</f>
        <v>2.027</v>
      </c>
      <c r="I62" s="374" t="n">
        <f aca="false">POS!C71</f>
        <v>-0.48</v>
      </c>
      <c r="J62" s="375" t="n">
        <f aca="false">POS!Q71</f>
        <v>0.1225</v>
      </c>
      <c r="K62" s="355" t="n">
        <f aca="false">POS!B71</f>
        <v>2.507</v>
      </c>
      <c r="L62" s="355" t="n">
        <f aca="false">POS!AE71</f>
        <v>2.077</v>
      </c>
      <c r="M62" s="355" t="n">
        <f aca="false">POS!AF71</f>
        <v>2.172</v>
      </c>
      <c r="N62" s="357" t="n">
        <f aca="false">POS!P71</f>
        <v>-0.43</v>
      </c>
      <c r="O62" s="355" t="n">
        <f aca="false">POS!M71</f>
        <v>-0.335</v>
      </c>
      <c r="P62" s="355" t="n">
        <f aca="false">POS!O70</f>
        <v>0.06</v>
      </c>
      <c r="Q62" s="355" t="n">
        <f aca="false">POS!AH71</f>
        <v>-0.2</v>
      </c>
    </row>
    <row r="63" customFormat="false" ht="12.75" hidden="false" customHeight="false" outlineLevel="0" collapsed="false">
      <c r="A63" s="353" t="n">
        <v>38108</v>
      </c>
      <c r="B63" s="371" t="n">
        <f aca="false">POS!AI72</f>
        <v>1.421403932887</v>
      </c>
      <c r="C63" s="372" t="n">
        <f aca="false">POS!AJ72</f>
        <v>0.065526877181493</v>
      </c>
      <c r="D63" s="372" t="n">
        <f aca="false">POS!AL72</f>
        <v>0.757542036205036</v>
      </c>
      <c r="E63" s="372" t="n">
        <f aca="false">POS!AK72</f>
        <v>0.071219197859118</v>
      </c>
      <c r="F63" s="372" t="n">
        <f aca="false">POS!AM72</f>
        <v>0.739796104149471</v>
      </c>
      <c r="G63" s="373" t="n">
        <f aca="false">POS!AB72</f>
        <v>2.70254497332021</v>
      </c>
      <c r="H63" s="374" t="n">
        <f aca="false">POS!V72</f>
        <v>2.006</v>
      </c>
      <c r="I63" s="374" t="n">
        <f aca="false">POS!C72</f>
        <v>-0.48</v>
      </c>
      <c r="J63" s="375" t="n">
        <f aca="false">POS!Q72</f>
        <v>0.1205</v>
      </c>
      <c r="K63" s="355" t="n">
        <f aca="false">POS!B72</f>
        <v>2.486</v>
      </c>
      <c r="L63" s="355" t="n">
        <f aca="false">POS!AE72</f>
        <v>2.056</v>
      </c>
      <c r="M63" s="355" t="n">
        <f aca="false">POS!AF72</f>
        <v>2.151</v>
      </c>
      <c r="N63" s="357" t="n">
        <f aca="false">POS!P72</f>
        <v>-0.43</v>
      </c>
      <c r="O63" s="355" t="n">
        <f aca="false">POS!M72</f>
        <v>-0.335</v>
      </c>
      <c r="P63" s="355" t="n">
        <f aca="false">POS!O71</f>
        <v>-0.1</v>
      </c>
      <c r="Q63" s="355" t="n">
        <f aca="false">POS!AH72</f>
        <v>-0.2</v>
      </c>
      <c r="R63" s="348" t="s">
        <v>123</v>
      </c>
    </row>
    <row r="64" customFormat="false" ht="12.75" hidden="false" customHeight="false" outlineLevel="0" collapsed="false">
      <c r="A64" s="353" t="n">
        <v>38139</v>
      </c>
      <c r="B64" s="371" t="n">
        <f aca="false">POS!AI73</f>
        <v>1.420924861543</v>
      </c>
      <c r="C64" s="372" t="n">
        <f aca="false">POS!AJ73</f>
        <v>0.065600196749412</v>
      </c>
      <c r="D64" s="372" t="n">
        <f aca="false">POS!AL73</f>
        <v>0.753172995226221</v>
      </c>
      <c r="E64" s="372" t="n">
        <f aca="false">POS!AK73</f>
        <v>0.071262048125706</v>
      </c>
      <c r="F64" s="372" t="n">
        <f aca="false">POS!AM73</f>
        <v>0.735281507358435</v>
      </c>
      <c r="G64" s="373" t="n">
        <f aca="false">POS!AB73</f>
        <v>2.71106154202816</v>
      </c>
      <c r="H64" s="374" t="n">
        <f aca="false">POS!V73</f>
        <v>2.013</v>
      </c>
      <c r="I64" s="374" t="n">
        <f aca="false">POS!C73</f>
        <v>-0.48</v>
      </c>
      <c r="J64" s="375" t="n">
        <f aca="false">POS!Q73</f>
        <v>0.1202</v>
      </c>
      <c r="K64" s="355" t="n">
        <f aca="false">POS!B73</f>
        <v>2.493</v>
      </c>
      <c r="L64" s="355" t="n">
        <f aca="false">POS!AE73</f>
        <v>2.063</v>
      </c>
      <c r="M64" s="355" t="n">
        <f aca="false">POS!AF73</f>
        <v>2.158</v>
      </c>
      <c r="N64" s="357" t="n">
        <f aca="false">POS!P73</f>
        <v>-0.43</v>
      </c>
      <c r="O64" s="355" t="n">
        <f aca="false">POS!M73</f>
        <v>-0.335</v>
      </c>
      <c r="P64" s="355" t="n">
        <f aca="false">POS!O72</f>
        <v>-0.1</v>
      </c>
      <c r="Q64" s="355" t="n">
        <f aca="false">POS!AH73</f>
        <v>-0.2</v>
      </c>
      <c r="R64" s="348" t="s">
        <v>124</v>
      </c>
    </row>
    <row r="65" customFormat="false" ht="12.75" hidden="false" customHeight="false" outlineLevel="0" collapsed="false">
      <c r="A65" s="353" t="n">
        <v>38169</v>
      </c>
      <c r="B65" s="371" t="n">
        <f aca="false">POS!AI74</f>
        <v>1.420468186938</v>
      </c>
      <c r="C65" s="372" t="n">
        <f aca="false">POS!AJ74</f>
        <v>0.065671151171674</v>
      </c>
      <c r="D65" s="372" t="n">
        <f aca="false">POS!AL74</f>
        <v>0.748960298863458</v>
      </c>
      <c r="E65" s="372" t="n">
        <f aca="false">POS!AK74</f>
        <v>0.071303516126208</v>
      </c>
      <c r="F65" s="372" t="n">
        <f aca="false">POS!AM74</f>
        <v>0.73093389063248</v>
      </c>
      <c r="G65" s="373" t="n">
        <f aca="false">POS!AB74</f>
        <v>2.71826829042991</v>
      </c>
      <c r="H65" s="374" t="n">
        <f aca="false">POS!V74</f>
        <v>2.019</v>
      </c>
      <c r="I65" s="374" t="n">
        <f aca="false">POS!C74</f>
        <v>-0.48</v>
      </c>
      <c r="J65" s="375" t="n">
        <f aca="false">POS!Q74</f>
        <v>0.1199</v>
      </c>
      <c r="K65" s="355" t="n">
        <f aca="false">POS!B74</f>
        <v>2.499</v>
      </c>
      <c r="L65" s="355" t="n">
        <f aca="false">POS!AE74</f>
        <v>2.069</v>
      </c>
      <c r="M65" s="355" t="n">
        <f aca="false">POS!AF74</f>
        <v>2.164</v>
      </c>
      <c r="N65" s="357" t="n">
        <f aca="false">POS!P74</f>
        <v>-0.43</v>
      </c>
      <c r="O65" s="355" t="n">
        <f aca="false">POS!M74</f>
        <v>-0.335</v>
      </c>
      <c r="P65" s="355" t="n">
        <f aca="false">POS!O73</f>
        <v>-0.1</v>
      </c>
      <c r="Q65" s="355" t="n">
        <f aca="false">POS!AH74</f>
        <v>-0.2</v>
      </c>
      <c r="R65" s="348" t="s">
        <v>125</v>
      </c>
    </row>
    <row r="66" customFormat="false" ht="12.75" hidden="false" customHeight="false" outlineLevel="0" collapsed="false">
      <c r="A66" s="353" t="n">
        <v>38200</v>
      </c>
      <c r="B66" s="371" t="n">
        <f aca="false">POS!AI75</f>
        <v>1.420003456547</v>
      </c>
      <c r="C66" s="372" t="n">
        <f aca="false">POS!AJ75</f>
        <v>0.065744470743098</v>
      </c>
      <c r="D66" s="372" t="n">
        <f aca="false">POS!AL75</f>
        <v>0.744623111857304</v>
      </c>
      <c r="E66" s="372" t="n">
        <f aca="false">POS!AK75</f>
        <v>0.071346366394</v>
      </c>
      <c r="F66" s="372" t="n">
        <f aca="false">POS!AM75</f>
        <v>0.726463340887974</v>
      </c>
      <c r="G66" s="373" t="n">
        <f aca="false">POS!AB75</f>
        <v>2.72814618979539</v>
      </c>
      <c r="H66" s="374" t="n">
        <f aca="false">POS!V75</f>
        <v>2.027</v>
      </c>
      <c r="I66" s="374" t="n">
        <f aca="false">POS!C75</f>
        <v>-0.48</v>
      </c>
      <c r="J66" s="375" t="n">
        <f aca="false">POS!Q75</f>
        <v>0.1196</v>
      </c>
      <c r="K66" s="355" t="n">
        <f aca="false">POS!B75</f>
        <v>2.507</v>
      </c>
      <c r="L66" s="355" t="n">
        <f aca="false">POS!AE75</f>
        <v>2.077</v>
      </c>
      <c r="M66" s="355" t="n">
        <f aca="false">POS!AF75</f>
        <v>2.172</v>
      </c>
      <c r="N66" s="357" t="n">
        <f aca="false">POS!P75</f>
        <v>-0.43</v>
      </c>
      <c r="O66" s="355" t="n">
        <f aca="false">POS!M75</f>
        <v>-0.335</v>
      </c>
      <c r="P66" s="355" t="n">
        <f aca="false">POS!O74</f>
        <v>-0.1</v>
      </c>
      <c r="Q66" s="355" t="n">
        <f aca="false">POS!AH75</f>
        <v>-0.2</v>
      </c>
      <c r="R66" s="348" t="s">
        <v>126</v>
      </c>
    </row>
    <row r="67" customFormat="false" ht="12.75" hidden="false" customHeight="false" outlineLevel="0" collapsed="false">
      <c r="A67" s="353" t="n">
        <v>38231</v>
      </c>
      <c r="B67" s="371" t="n">
        <f aca="false">POS!AI76</f>
        <v>1.419546002779</v>
      </c>
      <c r="C67" s="372" t="n">
        <f aca="false">POS!AJ76</f>
        <v>0.065817790316303</v>
      </c>
      <c r="D67" s="372" t="n">
        <f aca="false">POS!AL76</f>
        <v>0.740302129311701</v>
      </c>
      <c r="E67" s="372" t="n">
        <f aca="false">POS!AK76</f>
        <v>0.071389216662379</v>
      </c>
      <c r="F67" s="372" t="n">
        <f aca="false">POS!AM76</f>
        <v>0.72201506596594</v>
      </c>
      <c r="G67" s="373" t="n">
        <f aca="false">POS!AB76</f>
        <v>2.73130372761386</v>
      </c>
      <c r="H67" s="374" t="n">
        <f aca="false">POS!V76</f>
        <v>2.03</v>
      </c>
      <c r="I67" s="374" t="n">
        <f aca="false">POS!C76</f>
        <v>-0.48</v>
      </c>
      <c r="J67" s="375" t="n">
        <f aca="false">POS!Q76</f>
        <v>0.1193</v>
      </c>
      <c r="K67" s="355" t="n">
        <f aca="false">POS!B76</f>
        <v>2.51</v>
      </c>
      <c r="L67" s="355" t="n">
        <f aca="false">POS!AE76</f>
        <v>2.08</v>
      </c>
      <c r="M67" s="355" t="n">
        <f aca="false">POS!AF76</f>
        <v>2.175</v>
      </c>
      <c r="N67" s="357" t="n">
        <f aca="false">POS!P76</f>
        <v>-0.43</v>
      </c>
      <c r="O67" s="355" t="n">
        <f aca="false">POS!M76</f>
        <v>-0.335</v>
      </c>
      <c r="P67" s="355" t="n">
        <f aca="false">POS!O75</f>
        <v>-0.1</v>
      </c>
      <c r="Q67" s="355" t="n">
        <f aca="false">POS!AH76</f>
        <v>-0.2</v>
      </c>
    </row>
    <row r="68" customFormat="false" ht="12.75" hidden="false" customHeight="false" outlineLevel="0" collapsed="false">
      <c r="A68" s="353" t="n">
        <v>38261</v>
      </c>
      <c r="B68" s="371" t="n">
        <f aca="false">POS!AI77</f>
        <v>1.4191102268</v>
      </c>
      <c r="C68" s="372" t="n">
        <f aca="false">POS!AJ77</f>
        <v>0.065888744743681</v>
      </c>
      <c r="D68" s="372" t="n">
        <f aca="false">POS!AL77</f>
        <v>0.736135971687918</v>
      </c>
      <c r="E68" s="372" t="n">
        <f aca="false">POS!AK77</f>
        <v>0.071430684664624</v>
      </c>
      <c r="F68" s="372" t="n">
        <f aca="false">POS!AM77</f>
        <v>0.717731422698781</v>
      </c>
      <c r="G68" s="373" t="n">
        <f aca="false">POS!AB77</f>
        <v>2.77485213854848</v>
      </c>
      <c r="H68" s="374" t="n">
        <f aca="false">POS!V77</f>
        <v>2.063</v>
      </c>
      <c r="I68" s="374" t="n">
        <f aca="false">POS!C77</f>
        <v>-0.48</v>
      </c>
      <c r="J68" s="375" t="n">
        <f aca="false">POS!Q77</f>
        <v>0.119</v>
      </c>
      <c r="K68" s="355" t="n">
        <f aca="false">POS!B77</f>
        <v>2.543</v>
      </c>
      <c r="L68" s="355" t="n">
        <f aca="false">POS!AE77</f>
        <v>2.113</v>
      </c>
      <c r="M68" s="355" t="n">
        <f aca="false">POS!AF77</f>
        <v>2.208</v>
      </c>
      <c r="N68" s="357" t="n">
        <f aca="false">POS!P77</f>
        <v>-0.43</v>
      </c>
      <c r="O68" s="355" t="n">
        <f aca="false">POS!M77</f>
        <v>-0.335</v>
      </c>
      <c r="P68" s="355" t="n">
        <f aca="false">POS!O76</f>
        <v>-0.1</v>
      </c>
      <c r="Q68" s="355" t="n">
        <f aca="false">POS!AH77</f>
        <v>-0.2</v>
      </c>
    </row>
    <row r="69" customFormat="false" ht="12.75" hidden="false" customHeight="false" outlineLevel="0" collapsed="false">
      <c r="A69" s="353" t="n">
        <v>38292</v>
      </c>
      <c r="B69" s="371" t="n">
        <f aca="false">POS!AI78</f>
        <v>1.418667069653</v>
      </c>
      <c r="C69" s="372" t="n">
        <f aca="false">POS!AJ78</f>
        <v>0.06596206432039</v>
      </c>
      <c r="D69" s="372" t="n">
        <f aca="false">POS!AL78</f>
        <v>0.731846904418353</v>
      </c>
      <c r="E69" s="372" t="n">
        <f aca="false">POS!AK78</f>
        <v>0.071473534934206</v>
      </c>
      <c r="F69" s="372" t="n">
        <f aca="false">POS!AM78</f>
        <v>0.713326762848478</v>
      </c>
      <c r="G69" s="373" t="n">
        <f aca="false">POS!AB78</f>
        <v>3.06577178728792</v>
      </c>
      <c r="H69" s="374" t="n">
        <f aca="false">POS!V78</f>
        <v>2.28</v>
      </c>
      <c r="I69" s="374" t="n">
        <f aca="false">POS!C78</f>
        <v>-0.4</v>
      </c>
      <c r="J69" s="375" t="n">
        <f aca="false">POS!Q78</f>
        <v>0.119</v>
      </c>
      <c r="K69" s="355" t="n">
        <f aca="false">POS!B78</f>
        <v>2.68</v>
      </c>
      <c r="L69" s="355" t="n">
        <f aca="false">POS!AE78</f>
        <v>2.535</v>
      </c>
      <c r="M69" s="355" t="n">
        <f aca="false">POS!AF78</f>
        <v>2.455</v>
      </c>
      <c r="N69" s="357" t="n">
        <f aca="false">POS!P78</f>
        <v>-0.145</v>
      </c>
      <c r="O69" s="355" t="n">
        <f aca="false">POS!M78</f>
        <v>-0.225</v>
      </c>
      <c r="P69" s="355" t="n">
        <f aca="false">POS!O77</f>
        <v>-0.1</v>
      </c>
      <c r="Q69" s="355" t="n">
        <f aca="false">POS!AH78</f>
        <v>-0.2</v>
      </c>
    </row>
    <row r="70" customFormat="false" ht="12.75" hidden="false" customHeight="false" outlineLevel="0" collapsed="false">
      <c r="A70" s="353" t="n">
        <v>38322</v>
      </c>
      <c r="B70" s="371" t="n">
        <f aca="false">POS!AI79</f>
        <v>1.418245115306</v>
      </c>
      <c r="C70" s="372" t="n">
        <f aca="false">POS!AJ79</f>
        <v>0.06603301875116</v>
      </c>
      <c r="D70" s="372" t="n">
        <f aca="false">POS!AL79</f>
        <v>0.727711649803762</v>
      </c>
      <c r="E70" s="372" t="n">
        <f aca="false">POS!AK79</f>
        <v>0.071515002937605</v>
      </c>
      <c r="F70" s="372" t="n">
        <f aca="false">POS!AM79</f>
        <v>0.709085189066414</v>
      </c>
      <c r="G70" s="373" t="n">
        <f aca="false">POS!AB79</f>
        <v>3.23020106238941</v>
      </c>
      <c r="H70" s="374" t="n">
        <f aca="false">POS!V79</f>
        <v>2.403</v>
      </c>
      <c r="I70" s="374" t="n">
        <f aca="false">POS!C79</f>
        <v>-0.4</v>
      </c>
      <c r="J70" s="375" t="n">
        <f aca="false">POS!Q79</f>
        <v>0.1195</v>
      </c>
      <c r="K70" s="355" t="n">
        <f aca="false">POS!B79</f>
        <v>2.803</v>
      </c>
      <c r="L70" s="355" t="n">
        <f aca="false">POS!AE79</f>
        <v>2.728</v>
      </c>
      <c r="M70" s="355" t="n">
        <f aca="false">POS!AF79</f>
        <v>2.578</v>
      </c>
      <c r="N70" s="357" t="n">
        <f aca="false">POS!P79</f>
        <v>-0.075</v>
      </c>
      <c r="O70" s="355" t="n">
        <f aca="false">POS!M79</f>
        <v>-0.225</v>
      </c>
      <c r="P70" s="355" t="n">
        <f aca="false">POS!O78</f>
        <v>0.06</v>
      </c>
      <c r="Q70" s="355" t="n">
        <f aca="false">POS!AH79</f>
        <v>-0.2</v>
      </c>
    </row>
    <row r="71" customFormat="false" ht="12.75" hidden="false" customHeight="false" outlineLevel="0" collapsed="false">
      <c r="A71" s="353" t="n">
        <v>38353</v>
      </c>
      <c r="B71" s="371" t="n">
        <f aca="false">POS!AI80</f>
        <v>1.41781622646</v>
      </c>
      <c r="C71" s="372" t="n">
        <f aca="false">POS!AJ80</f>
        <v>0.066106338331374</v>
      </c>
      <c r="D71" s="372" t="n">
        <f aca="false">POS!AL80</f>
        <v>0.723454532239503</v>
      </c>
      <c r="E71" s="372" t="n">
        <f aca="false">POS!AK80</f>
        <v>0.071557853208382</v>
      </c>
      <c r="F71" s="372" t="n">
        <f aca="false">POS!AM80</f>
        <v>0.704723857722981</v>
      </c>
      <c r="G71" s="373" t="n">
        <f aca="false">POS!AB80</f>
        <v>3.28633701131308</v>
      </c>
      <c r="H71" s="374" t="n">
        <f aca="false">POS!V80</f>
        <v>2.4455</v>
      </c>
      <c r="I71" s="374" t="n">
        <f aca="false">POS!C80</f>
        <v>-0.4</v>
      </c>
      <c r="J71" s="375" t="n">
        <f aca="false">POS!Q80</f>
        <v>0.121</v>
      </c>
      <c r="K71" s="355" t="n">
        <f aca="false">POS!B80</f>
        <v>2.8455</v>
      </c>
      <c r="L71" s="355" t="n">
        <f aca="false">POS!AE80</f>
        <v>2.7905</v>
      </c>
      <c r="M71" s="355" t="n">
        <f aca="false">POS!AF80</f>
        <v>2.6205</v>
      </c>
      <c r="N71" s="357" t="n">
        <f aca="false">POS!P80</f>
        <v>-0.055</v>
      </c>
      <c r="O71" s="355" t="n">
        <f aca="false">POS!M80</f>
        <v>-0.225</v>
      </c>
      <c r="P71" s="355" t="n">
        <f aca="false">POS!O79</f>
        <v>0.06</v>
      </c>
      <c r="Q71" s="355" t="n">
        <f aca="false">POS!AH80</f>
        <v>-0.19</v>
      </c>
    </row>
    <row r="72" customFormat="false" ht="12.75" hidden="false" customHeight="false" outlineLevel="0" collapsed="false">
      <c r="A72" s="353" t="n">
        <v>38384</v>
      </c>
      <c r="B72" s="371" t="n">
        <f aca="false">POS!AI81</f>
        <v>1.417199163804</v>
      </c>
      <c r="C72" s="372" t="n">
        <f aca="false">POS!AJ81</f>
        <v>0.066150130638445</v>
      </c>
      <c r="D72" s="372" t="n">
        <f aca="false">POS!AL81</f>
        <v>0.719317732761803</v>
      </c>
      <c r="E72" s="372" t="n">
        <f aca="false">POS!AK81</f>
        <v>0.071599309943699</v>
      </c>
      <c r="F72" s="372" t="n">
        <f aca="false">POS!AM81</f>
        <v>0.700389206032045</v>
      </c>
      <c r="G72" s="373" t="n">
        <f aca="false">POS!AB81</f>
        <v>3.17408898112409</v>
      </c>
      <c r="H72" s="374" t="n">
        <f aca="false">POS!V81</f>
        <v>2.363</v>
      </c>
      <c r="I72" s="374" t="n">
        <f aca="false">POS!C81</f>
        <v>-0.4</v>
      </c>
      <c r="J72" s="375" t="n">
        <f aca="false">POS!Q81</f>
        <v>0.121</v>
      </c>
      <c r="K72" s="355" t="n">
        <f aca="false">POS!B81</f>
        <v>2.763</v>
      </c>
      <c r="L72" s="355" t="n">
        <f aca="false">POS!AE81</f>
        <v>2.688</v>
      </c>
      <c r="M72" s="355" t="n">
        <f aca="false">POS!AF81</f>
        <v>2.538</v>
      </c>
      <c r="N72" s="357" t="n">
        <f aca="false">POS!P81</f>
        <v>-0.075</v>
      </c>
      <c r="O72" s="355" t="n">
        <f aca="false">POS!M81</f>
        <v>-0.225</v>
      </c>
      <c r="P72" s="355" t="n">
        <f aca="false">POS!O80</f>
        <v>0.07</v>
      </c>
      <c r="Q72" s="355" t="n">
        <f aca="false">POS!AH81</f>
        <v>-0.19</v>
      </c>
    </row>
    <row r="73" customFormat="false" ht="12.75" hidden="false" customHeight="false" outlineLevel="0" collapsed="false">
      <c r="A73" s="353" t="n">
        <v>38412</v>
      </c>
      <c r="B73" s="371" t="n">
        <f aca="false">POS!AI82</f>
        <v>1.416570519765</v>
      </c>
      <c r="C73" s="372" t="n">
        <f aca="false">POS!AJ82</f>
        <v>0.066178774609411</v>
      </c>
      <c r="D73" s="372" t="n">
        <f aca="false">POS!AL82</f>
        <v>0.715636019001773</v>
      </c>
      <c r="E73" s="372" t="n">
        <f aca="false">POS!AK82</f>
        <v>0.071636062464612</v>
      </c>
      <c r="F73" s="372" t="n">
        <f aca="false">POS!AM82</f>
        <v>0.696495285056771</v>
      </c>
      <c r="G73" s="373" t="n">
        <f aca="false">POS!AB82</f>
        <v>3.03170280404962</v>
      </c>
      <c r="H73" s="374" t="n">
        <f aca="false">POS!V82</f>
        <v>2.258</v>
      </c>
      <c r="I73" s="374" t="n">
        <f aca="false">POS!C82</f>
        <v>-0.4</v>
      </c>
      <c r="J73" s="375" t="n">
        <f aca="false">POS!Q82</f>
        <v>0.119</v>
      </c>
      <c r="K73" s="355" t="n">
        <f aca="false">POS!B82</f>
        <v>2.658</v>
      </c>
      <c r="L73" s="355" t="n">
        <f aca="false">POS!AE82</f>
        <v>2.418</v>
      </c>
      <c r="M73" s="355" t="n">
        <f aca="false">POS!AF82</f>
        <v>2.433</v>
      </c>
      <c r="N73" s="357" t="n">
        <f aca="false">POS!P82</f>
        <v>-0.24</v>
      </c>
      <c r="O73" s="355" t="n">
        <f aca="false">POS!M82</f>
        <v>-0.225</v>
      </c>
      <c r="P73" s="355" t="n">
        <f aca="false">POS!O81</f>
        <v>0.07</v>
      </c>
      <c r="Q73" s="355" t="n">
        <f aca="false">POS!AH82</f>
        <v>-0.19</v>
      </c>
    </row>
    <row r="74" customFormat="false" ht="12.75" hidden="false" customHeight="false" outlineLevel="0" collapsed="false">
      <c r="A74" s="353" t="n">
        <v>38443</v>
      </c>
      <c r="B74" s="371" t="n">
        <f aca="false">POS!AI83</f>
        <v>1.41587288464</v>
      </c>
      <c r="C74" s="372" t="n">
        <f aca="false">POS!AJ83</f>
        <v>0.066210487577585</v>
      </c>
      <c r="D74" s="372" t="n">
        <f aca="false">POS!AL83</f>
        <v>0.711578286047485</v>
      </c>
      <c r="E74" s="372" t="n">
        <f aca="false">POS!AK83</f>
        <v>0.071676752756143</v>
      </c>
      <c r="F74" s="372" t="n">
        <f aca="false">POS!AM83</f>
        <v>0.692205015811678</v>
      </c>
      <c r="G74" s="373" t="n">
        <f aca="false">POS!AB83</f>
        <v>2.76718002468843</v>
      </c>
      <c r="H74" s="374" t="n">
        <f aca="false">POS!V83</f>
        <v>2.062</v>
      </c>
      <c r="I74" s="374" t="n">
        <f aca="false">POS!C83</f>
        <v>-0.5</v>
      </c>
      <c r="J74" s="375" t="n">
        <f aca="false">POS!Q83</f>
        <v>0.117</v>
      </c>
      <c r="K74" s="355" t="n">
        <f aca="false">POS!B83</f>
        <v>2.562</v>
      </c>
      <c r="L74" s="355" t="n">
        <f aca="false">POS!AE83</f>
        <v>2.132</v>
      </c>
      <c r="M74" s="355" t="n">
        <f aca="false">POS!AF83</f>
        <v>2.227</v>
      </c>
      <c r="N74" s="357" t="n">
        <f aca="false">POS!P83</f>
        <v>-0.43</v>
      </c>
      <c r="O74" s="355" t="n">
        <f aca="false">POS!M83</f>
        <v>-0.335</v>
      </c>
      <c r="P74" s="355" t="n">
        <f aca="false">POS!O82</f>
        <v>0.07</v>
      </c>
      <c r="Q74" s="355" t="n">
        <f aca="false">POS!AH83</f>
        <v>-0.19</v>
      </c>
    </row>
    <row r="75" customFormat="false" ht="12.75" hidden="false" customHeight="false" outlineLevel="0" collapsed="false">
      <c r="A75" s="353" t="n">
        <v>38473</v>
      </c>
      <c r="B75" s="371" t="n">
        <f aca="false">POS!AI84</f>
        <v>1.415196119334</v>
      </c>
      <c r="C75" s="372" t="n">
        <f aca="false">POS!AJ84</f>
        <v>0.066241177547101</v>
      </c>
      <c r="D75" s="372" t="n">
        <f aca="false">POS!AL84</f>
        <v>0.707669846231601</v>
      </c>
      <c r="E75" s="372" t="n">
        <f aca="false">POS!AK84</f>
        <v>0.071716130458146</v>
      </c>
      <c r="F75" s="372" t="n">
        <f aca="false">POS!AM84</f>
        <v>0.688073940334572</v>
      </c>
      <c r="G75" s="373" t="n">
        <f aca="false">POS!AB84</f>
        <v>2.73768907011637</v>
      </c>
      <c r="H75" s="374" t="n">
        <f aca="false">POS!V84</f>
        <v>2.041</v>
      </c>
      <c r="I75" s="374" t="n">
        <f aca="false">POS!C84</f>
        <v>-0.5</v>
      </c>
      <c r="J75" s="375" t="n">
        <f aca="false">POS!Q84</f>
        <v>0.116</v>
      </c>
      <c r="K75" s="355" t="n">
        <f aca="false">POS!B84</f>
        <v>2.541</v>
      </c>
      <c r="L75" s="355" t="n">
        <f aca="false">POS!AE84</f>
        <v>2.111</v>
      </c>
      <c r="M75" s="355" t="n">
        <f aca="false">POS!AF84</f>
        <v>2.206</v>
      </c>
      <c r="N75" s="357" t="n">
        <f aca="false">POS!P84</f>
        <v>-0.43</v>
      </c>
      <c r="O75" s="355" t="n">
        <f aca="false">POS!M84</f>
        <v>-0.335</v>
      </c>
      <c r="P75" s="355" t="n">
        <f aca="false">POS!O83</f>
        <v>-0.1</v>
      </c>
      <c r="Q75" s="355" t="n">
        <f aca="false">POS!AH84</f>
        <v>-0.19</v>
      </c>
    </row>
    <row r="76" customFormat="false" ht="12.75" hidden="false" customHeight="false" outlineLevel="0" collapsed="false">
      <c r="A76" s="353" t="n">
        <v>38504</v>
      </c>
      <c r="B76" s="371" t="n">
        <f aca="false">POS!AI85</f>
        <v>1.41449510907</v>
      </c>
      <c r="C76" s="372" t="n">
        <f aca="false">POS!AJ85</f>
        <v>0.06627289051593</v>
      </c>
      <c r="D76" s="372" t="n">
        <f aca="false">POS!AL85</f>
        <v>0.703650071073211</v>
      </c>
      <c r="E76" s="372" t="n">
        <f aca="false">POS!AK85</f>
        <v>0.071756820750754</v>
      </c>
      <c r="F76" s="372" t="n">
        <f aca="false">POS!AM85</f>
        <v>0.683826577829061</v>
      </c>
      <c r="G76" s="373" t="n">
        <f aca="false">POS!AB85</f>
        <v>2.74571774709149</v>
      </c>
      <c r="H76" s="374" t="n">
        <f aca="false">POS!V85</f>
        <v>2.048</v>
      </c>
      <c r="I76" s="374" t="n">
        <f aca="false">POS!C85</f>
        <v>-0.5</v>
      </c>
      <c r="J76" s="375" t="n">
        <f aca="false">POS!Q85</f>
        <v>0.1157</v>
      </c>
      <c r="K76" s="355" t="n">
        <f aca="false">POS!B85</f>
        <v>2.548</v>
      </c>
      <c r="L76" s="355" t="n">
        <f aca="false">POS!AE85</f>
        <v>2.118</v>
      </c>
      <c r="M76" s="355" t="n">
        <f aca="false">POS!AF85</f>
        <v>2.213</v>
      </c>
      <c r="N76" s="357" t="n">
        <f aca="false">POS!P85</f>
        <v>-0.43</v>
      </c>
      <c r="O76" s="355" t="n">
        <f aca="false">POS!M85</f>
        <v>-0.335</v>
      </c>
      <c r="P76" s="355" t="n">
        <f aca="false">POS!O84</f>
        <v>-0.1</v>
      </c>
      <c r="Q76" s="355" t="n">
        <f aca="false">POS!AH85</f>
        <v>-0.19</v>
      </c>
    </row>
    <row r="77" customFormat="false" ht="12.75" hidden="false" customHeight="false" outlineLevel="0" collapsed="false">
      <c r="A77" s="353" t="n">
        <v>38534</v>
      </c>
      <c r="B77" s="371" t="n">
        <f aca="false">POS!AI86</f>
        <v>1.41381508311</v>
      </c>
      <c r="C77" s="372" t="n">
        <f aca="false">POS!AJ86</f>
        <v>0.066303580486081</v>
      </c>
      <c r="D77" s="372" t="n">
        <f aca="false">POS!AL86</f>
        <v>0.699778237970137</v>
      </c>
      <c r="E77" s="372" t="n">
        <f aca="false">POS!AK86</f>
        <v>0.071796198453798</v>
      </c>
      <c r="F77" s="372" t="n">
        <f aca="false">POS!AM86</f>
        <v>0.679736879199284</v>
      </c>
      <c r="G77" s="373" t="n">
        <f aca="false">POS!AB86</f>
        <v>2.75243795657097</v>
      </c>
      <c r="H77" s="374" t="n">
        <f aca="false">POS!V86</f>
        <v>2.054</v>
      </c>
      <c r="I77" s="374" t="n">
        <f aca="false">POS!C86</f>
        <v>-0.5</v>
      </c>
      <c r="J77" s="375" t="n">
        <f aca="false">POS!Q86</f>
        <v>0.1154</v>
      </c>
      <c r="K77" s="355" t="n">
        <f aca="false">POS!B86</f>
        <v>2.554</v>
      </c>
      <c r="L77" s="355" t="n">
        <f aca="false">POS!AE86</f>
        <v>2.124</v>
      </c>
      <c r="M77" s="355" t="n">
        <f aca="false">POS!AF86</f>
        <v>2.219</v>
      </c>
      <c r="N77" s="357" t="n">
        <f aca="false">POS!P86</f>
        <v>-0.43</v>
      </c>
      <c r="O77" s="355" t="n">
        <f aca="false">POS!M86</f>
        <v>-0.335</v>
      </c>
      <c r="P77" s="355" t="n">
        <f aca="false">POS!O85</f>
        <v>-0.1</v>
      </c>
      <c r="Q77" s="355" t="n">
        <f aca="false">POS!AH86</f>
        <v>-0.19</v>
      </c>
    </row>
    <row r="78" customFormat="false" ht="12.75" hidden="false" customHeight="false" outlineLevel="0" collapsed="false">
      <c r="A78" s="353" t="n">
        <v>38565</v>
      </c>
      <c r="B78" s="371" t="n">
        <f aca="false">POS!AI87</f>
        <v>1.413110709312</v>
      </c>
      <c r="C78" s="372" t="n">
        <f aca="false">POS!AJ87</f>
        <v>0.066335293455566</v>
      </c>
      <c r="D78" s="372" t="n">
        <f aca="false">POS!AL87</f>
        <v>0.695796159047968</v>
      </c>
      <c r="E78" s="372" t="n">
        <f aca="false">POS!AK87</f>
        <v>0.071836888747482</v>
      </c>
      <c r="F78" s="372" t="n">
        <f aca="false">POS!AM87</f>
        <v>0.675532122191219</v>
      </c>
      <c r="G78" s="373" t="n">
        <f aca="false">POS!AB87</f>
        <v>2.76178163301412</v>
      </c>
      <c r="H78" s="374" t="n">
        <f aca="false">POS!V87</f>
        <v>2.062</v>
      </c>
      <c r="I78" s="374" t="n">
        <f aca="false">POS!C87</f>
        <v>-0.5</v>
      </c>
      <c r="J78" s="375" t="n">
        <f aca="false">POS!Q87</f>
        <v>0.1151</v>
      </c>
      <c r="K78" s="355" t="n">
        <f aca="false">POS!B87</f>
        <v>2.562</v>
      </c>
      <c r="L78" s="355" t="n">
        <f aca="false">POS!AE87</f>
        <v>2.132</v>
      </c>
      <c r="M78" s="355" t="n">
        <f aca="false">POS!AF87</f>
        <v>2.227</v>
      </c>
      <c r="N78" s="357" t="n">
        <f aca="false">POS!P87</f>
        <v>-0.43</v>
      </c>
      <c r="O78" s="355" t="n">
        <f aca="false">POS!M87</f>
        <v>-0.335</v>
      </c>
      <c r="P78" s="355" t="n">
        <f aca="false">POS!O86</f>
        <v>-0.1</v>
      </c>
      <c r="Q78" s="355" t="n">
        <f aca="false">POS!AH87</f>
        <v>-0.19</v>
      </c>
    </row>
    <row r="79" customFormat="false" ht="12.75" hidden="false" customHeight="false" outlineLevel="0" collapsed="false">
      <c r="A79" s="353" t="n">
        <v>38596</v>
      </c>
      <c r="B79" s="371" t="n">
        <f aca="false">POS!AI88</f>
        <v>1.41240463064</v>
      </c>
      <c r="C79" s="372" t="n">
        <f aca="false">POS!AJ88</f>
        <v>0.066367006425383</v>
      </c>
      <c r="D79" s="372" t="n">
        <f aca="false">POS!AL88</f>
        <v>0.691833137196211</v>
      </c>
      <c r="E79" s="372" t="n">
        <f aca="false">POS!AK88</f>
        <v>0.071877579041714</v>
      </c>
      <c r="F79" s="372" t="n">
        <f aca="false">POS!AM88</f>
        <v>0.671348901824915</v>
      </c>
      <c r="G79" s="373" t="n">
        <f aca="false">POS!AB88</f>
        <v>2.76441777713373</v>
      </c>
      <c r="H79" s="374" t="n">
        <f aca="false">POS!V88</f>
        <v>2.065</v>
      </c>
      <c r="I79" s="374" t="n">
        <f aca="false">POS!C88</f>
        <v>-0.5</v>
      </c>
      <c r="J79" s="375" t="n">
        <f aca="false">POS!Q88</f>
        <v>0.1148</v>
      </c>
      <c r="K79" s="355" t="n">
        <f aca="false">POS!B88</f>
        <v>2.565</v>
      </c>
      <c r="L79" s="355" t="n">
        <f aca="false">POS!AE88</f>
        <v>2.135</v>
      </c>
      <c r="M79" s="355" t="n">
        <f aca="false">POS!AF88</f>
        <v>2.23</v>
      </c>
      <c r="N79" s="357" t="n">
        <f aca="false">POS!P88</f>
        <v>-0.43</v>
      </c>
      <c r="O79" s="355" t="n">
        <f aca="false">POS!M88</f>
        <v>-0.335</v>
      </c>
      <c r="P79" s="355" t="n">
        <f aca="false">POS!O87</f>
        <v>-0.1</v>
      </c>
      <c r="Q79" s="355" t="n">
        <f aca="false">POS!AH88</f>
        <v>-0.19</v>
      </c>
    </row>
    <row r="80" customFormat="false" ht="12.75" hidden="false" customHeight="false" outlineLevel="0" collapsed="false">
      <c r="A80" s="353" t="n">
        <v>38626</v>
      </c>
      <c r="B80" s="371" t="n">
        <f aca="false">POS!AI89</f>
        <v>1.41171970827</v>
      </c>
      <c r="C80" s="372" t="n">
        <f aca="false">POS!AJ89</f>
        <v>0.066397696396491</v>
      </c>
      <c r="D80" s="372" t="n">
        <f aca="false">POS!AL89</f>
        <v>0.688016036237057</v>
      </c>
      <c r="E80" s="372" t="n">
        <f aca="false">POS!AK89</f>
        <v>0.07191695674633</v>
      </c>
      <c r="F80" s="372" t="n">
        <f aca="false">POS!AM89</f>
        <v>0.66732105665525</v>
      </c>
      <c r="G80" s="373" t="n">
        <f aca="false">POS!AB89</f>
        <v>2.80723293166473</v>
      </c>
      <c r="H80" s="374" t="n">
        <f aca="false">POS!V89</f>
        <v>2.098</v>
      </c>
      <c r="I80" s="374" t="n">
        <f aca="false">POS!C89</f>
        <v>-0.5</v>
      </c>
      <c r="J80" s="375" t="n">
        <f aca="false">POS!Q89</f>
        <v>0.1145</v>
      </c>
      <c r="K80" s="355" t="n">
        <f aca="false">POS!B89</f>
        <v>2.598</v>
      </c>
      <c r="L80" s="355" t="n">
        <f aca="false">POS!AE89</f>
        <v>2.168</v>
      </c>
      <c r="M80" s="355" t="n">
        <f aca="false">POS!AF89</f>
        <v>2.263</v>
      </c>
      <c r="N80" s="357" t="n">
        <f aca="false">POS!P89</f>
        <v>-0.43</v>
      </c>
      <c r="O80" s="355" t="n">
        <f aca="false">POS!M89</f>
        <v>-0.335</v>
      </c>
      <c r="P80" s="355" t="n">
        <f aca="false">POS!O88</f>
        <v>-0.1</v>
      </c>
      <c r="Q80" s="355" t="n">
        <f aca="false">POS!AH89</f>
        <v>-0.19</v>
      </c>
    </row>
    <row r="81" customFormat="false" ht="12.75" hidden="false" customHeight="false" outlineLevel="0" collapsed="false">
      <c r="A81" s="353" t="n">
        <v>38657</v>
      </c>
      <c r="B81" s="371" t="n">
        <f aca="false">POS!AI90</f>
        <v>1.41101028365</v>
      </c>
      <c r="C81" s="372" t="n">
        <f aca="false">POS!AJ90</f>
        <v>0.066429409366963</v>
      </c>
      <c r="D81" s="372" t="n">
        <f aca="false">POS!AL90</f>
        <v>0.684090317352158</v>
      </c>
      <c r="E81" s="372" t="n">
        <f aca="false">POS!AK90</f>
        <v>0.071957647041637</v>
      </c>
      <c r="F81" s="372" t="n">
        <f aca="false">POS!AM90</f>
        <v>0.663179988134634</v>
      </c>
      <c r="G81" s="373" t="n">
        <f aca="false">POS!AB90</f>
        <v>3.09603358177173</v>
      </c>
      <c r="H81" s="374" t="n">
        <f aca="false">POS!V90</f>
        <v>2.315</v>
      </c>
      <c r="I81" s="374" t="n">
        <f aca="false">POS!C90</f>
        <v>-0.42</v>
      </c>
      <c r="J81" s="375" t="n">
        <f aca="false">POS!Q90</f>
        <v>0.1145</v>
      </c>
      <c r="K81" s="355" t="n">
        <f aca="false">POS!B90</f>
        <v>2.735</v>
      </c>
      <c r="L81" s="355" t="n">
        <f aca="false">POS!AE90</f>
        <v>2.59</v>
      </c>
      <c r="M81" s="355" t="n">
        <f aca="false">POS!AF90</f>
        <v>2.53</v>
      </c>
      <c r="N81" s="357" t="n">
        <f aca="false">POS!P90</f>
        <v>-0.145</v>
      </c>
      <c r="O81" s="355" t="n">
        <f aca="false">POS!M90</f>
        <v>-0.205</v>
      </c>
      <c r="P81" s="355" t="n">
        <f aca="false">POS!O89</f>
        <v>-0.1</v>
      </c>
      <c r="Q81" s="355" t="n">
        <f aca="false">POS!AH90</f>
        <v>-0.19</v>
      </c>
    </row>
    <row r="82" customFormat="false" ht="12.75" hidden="false" customHeight="false" outlineLevel="0" collapsed="false">
      <c r="A82" s="353" t="n">
        <v>38687</v>
      </c>
      <c r="B82" s="371" t="n">
        <f aca="false">POS!AI91</f>
        <v>1.410322128932</v>
      </c>
      <c r="C82" s="372" t="n">
        <f aca="false">POS!AJ91</f>
        <v>0.066460099338706</v>
      </c>
      <c r="D82" s="372" t="n">
        <f aca="false">POS!AL91</f>
        <v>0.680309190184947</v>
      </c>
      <c r="E82" s="372" t="n">
        <f aca="false">POS!AK91</f>
        <v>0.071997024747294</v>
      </c>
      <c r="F82" s="372" t="n">
        <f aca="false">POS!AM91</f>
        <v>0.659192789717408</v>
      </c>
      <c r="G82" s="373" t="n">
        <f aca="false">POS!AB91</f>
        <v>3.2589410897016</v>
      </c>
      <c r="H82" s="374" t="n">
        <f aca="false">POS!V91</f>
        <v>2.438</v>
      </c>
      <c r="I82" s="374" t="n">
        <f aca="false">POS!C91</f>
        <v>-0.42</v>
      </c>
      <c r="J82" s="375" t="n">
        <f aca="false">POS!Q91</f>
        <v>0.1145</v>
      </c>
      <c r="K82" s="355" t="n">
        <f aca="false">POS!B91</f>
        <v>2.858</v>
      </c>
      <c r="L82" s="355" t="n">
        <f aca="false">POS!AE91</f>
        <v>2.783</v>
      </c>
      <c r="M82" s="355" t="n">
        <f aca="false">POS!AF91</f>
        <v>2.653</v>
      </c>
      <c r="N82" s="357" t="n">
        <f aca="false">POS!P91</f>
        <v>-0.075</v>
      </c>
      <c r="O82" s="355" t="n">
        <f aca="false">POS!M91</f>
        <v>-0.205</v>
      </c>
      <c r="P82" s="355" t="n">
        <f aca="false">POS!O90</f>
        <v>0.07</v>
      </c>
      <c r="Q82" s="355" t="n">
        <f aca="false">POS!AH91</f>
        <v>-0.19</v>
      </c>
    </row>
    <row r="83" customFormat="false" ht="12.75" hidden="false" customHeight="false" outlineLevel="0" collapsed="false">
      <c r="A83" s="353" t="n">
        <v>38718</v>
      </c>
      <c r="B83" s="371" t="n">
        <f aca="false">POS!AI92</f>
        <v>1.409609370082</v>
      </c>
      <c r="C83" s="372" t="n">
        <f aca="false">POS!AJ92</f>
        <v>0.066491812309835</v>
      </c>
      <c r="D83" s="372" t="n">
        <f aca="false">POS!AL92</f>
        <v>0.676420514337632</v>
      </c>
      <c r="E83" s="372" t="n">
        <f aca="false">POS!AK92</f>
        <v>0.072037715043678</v>
      </c>
      <c r="F83" s="372" t="n">
        <f aca="false">POS!AM92</f>
        <v>0.655093572742286</v>
      </c>
      <c r="G83" s="373" t="n">
        <f aca="false">POS!AB92</f>
        <v>3.32075651845856</v>
      </c>
      <c r="H83" s="374" t="n">
        <f aca="false">POS!V92</f>
        <v>2.4855</v>
      </c>
      <c r="I83" s="374" t="n">
        <f aca="false">POS!C92</f>
        <v>-0.42</v>
      </c>
      <c r="J83" s="375" t="n">
        <f aca="false">POS!Q92</f>
        <v>0.1145</v>
      </c>
      <c r="K83" s="355" t="n">
        <f aca="false">POS!B92</f>
        <v>2.9055</v>
      </c>
      <c r="L83" s="355" t="n">
        <f aca="false">POS!AE92</f>
        <v>2.8505</v>
      </c>
      <c r="M83" s="355" t="n">
        <f aca="false">POS!AF92</f>
        <v>2.7005</v>
      </c>
      <c r="N83" s="357" t="n">
        <f aca="false">POS!P92</f>
        <v>-0.055</v>
      </c>
      <c r="O83" s="355" t="n">
        <f aca="false">POS!M92</f>
        <v>-0.205</v>
      </c>
      <c r="P83" s="355" t="n">
        <f aca="false">POS!O91</f>
        <v>0.07</v>
      </c>
      <c r="Q83" s="355" t="n">
        <f aca="false">POS!AH92</f>
        <v>-0.19</v>
      </c>
    </row>
    <row r="84" customFormat="false" ht="12.75" hidden="false" customHeight="false" outlineLevel="0" collapsed="false">
      <c r="A84" s="353" t="n">
        <v>38749</v>
      </c>
      <c r="B84" s="371" t="n">
        <f aca="false">POS!AI93</f>
        <v>1.408894921291</v>
      </c>
      <c r="C84" s="372" t="n">
        <f aca="false">POS!AJ93</f>
        <v>0.066523525281296</v>
      </c>
      <c r="D84" s="372" t="n">
        <f aca="false">POS!AL93</f>
        <v>0.672550564243279</v>
      </c>
      <c r="E84" s="372" t="n">
        <f aca="false">POS!AK93</f>
        <v>0.072078405340608</v>
      </c>
      <c r="F84" s="372" t="n">
        <f aca="false">POS!AM93</f>
        <v>0.651015509635457</v>
      </c>
      <c r="G84" s="373" t="n">
        <f aca="false">POS!AB93</f>
        <v>3.20890502102474</v>
      </c>
      <c r="H84" s="374" t="n">
        <f aca="false">POS!V93</f>
        <v>2.403</v>
      </c>
      <c r="I84" s="374" t="n">
        <f aca="false">POS!C93</f>
        <v>-0.42</v>
      </c>
      <c r="J84" s="375" t="n">
        <f aca="false">POS!Q93</f>
        <v>0.1145</v>
      </c>
      <c r="K84" s="355" t="n">
        <f aca="false">POS!B93</f>
        <v>2.823</v>
      </c>
      <c r="L84" s="355" t="n">
        <f aca="false">POS!AE93</f>
        <v>2.748</v>
      </c>
      <c r="M84" s="355" t="n">
        <f aca="false">POS!AF93</f>
        <v>2.618</v>
      </c>
      <c r="N84" s="357" t="n">
        <f aca="false">POS!P93</f>
        <v>-0.075</v>
      </c>
      <c r="O84" s="355" t="n">
        <f aca="false">POS!M93</f>
        <v>-0.205</v>
      </c>
      <c r="P84" s="355" t="n">
        <f aca="false">POS!O92</f>
        <v>0.07</v>
      </c>
      <c r="Q84" s="355" t="n">
        <f aca="false">POS!AH93</f>
        <v>-0.19</v>
      </c>
    </row>
    <row r="85" customFormat="false" ht="12.75" hidden="false" customHeight="false" outlineLevel="0" collapsed="false">
      <c r="A85" s="353" t="n">
        <v>38777</v>
      </c>
      <c r="B85" s="371" t="n">
        <f aca="false">POS!AI94</f>
        <v>1.408248162697</v>
      </c>
      <c r="C85" s="372" t="n">
        <f aca="false">POS!AJ94</f>
        <v>0.066552169255805</v>
      </c>
      <c r="D85" s="372" t="n">
        <f aca="false">POS!AL94</f>
        <v>0.669071165011367</v>
      </c>
      <c r="E85" s="372" t="n">
        <f aca="false">POS!AK94</f>
        <v>0.072115157867339</v>
      </c>
      <c r="F85" s="372" t="n">
        <f aca="false">POS!AM94</f>
        <v>0.647350215624184</v>
      </c>
      <c r="G85" s="373" t="n">
        <f aca="false">POS!AB94</f>
        <v>3.06728200008123</v>
      </c>
      <c r="H85" s="374" t="n">
        <f aca="false">POS!V94</f>
        <v>2.298</v>
      </c>
      <c r="I85" s="374" t="n">
        <f aca="false">POS!C94</f>
        <v>-0.42</v>
      </c>
      <c r="J85" s="375" t="n">
        <f aca="false">POS!Q94</f>
        <v>0.1135</v>
      </c>
      <c r="K85" s="355" t="n">
        <f aca="false">POS!B94</f>
        <v>2.718</v>
      </c>
      <c r="L85" s="355" t="n">
        <f aca="false">POS!AE94</f>
        <v>2.478</v>
      </c>
      <c r="M85" s="355" t="n">
        <f aca="false">POS!AF94</f>
        <v>2.513</v>
      </c>
      <c r="N85" s="357" t="n">
        <f aca="false">POS!P94</f>
        <v>-0.24</v>
      </c>
      <c r="O85" s="355" t="n">
        <f aca="false">POS!M94</f>
        <v>-0.205</v>
      </c>
      <c r="P85" s="355" t="n">
        <f aca="false">POS!O93</f>
        <v>0.07</v>
      </c>
      <c r="Q85" s="355" t="n">
        <f aca="false">POS!AH94</f>
        <v>-0.19</v>
      </c>
    </row>
    <row r="86" customFormat="false" ht="12.75" hidden="false" customHeight="false" outlineLevel="0" collapsed="false">
      <c r="A86" s="353" t="n">
        <v>38808</v>
      </c>
      <c r="B86" s="371" t="n">
        <f aca="false">POS!AI95</f>
        <v>1.407530505978</v>
      </c>
      <c r="C86" s="372" t="n">
        <f aca="false">POS!AJ95</f>
        <v>0.0665838822279</v>
      </c>
      <c r="D86" s="372" t="n">
        <f aca="false">POS!AL95</f>
        <v>0.66523666959314</v>
      </c>
      <c r="E86" s="372" t="n">
        <f aca="false">POS!AK95</f>
        <v>0.07215584816531</v>
      </c>
      <c r="F86" s="372" t="n">
        <f aca="false">POS!AM95</f>
        <v>0.643312199345705</v>
      </c>
      <c r="G86" s="373" t="n">
        <f aca="false">POS!AB95</f>
        <v>2.81757975749679</v>
      </c>
      <c r="H86" s="374" t="n">
        <f aca="false">POS!V95</f>
        <v>2.112</v>
      </c>
      <c r="I86" s="374" t="n">
        <f aca="false">POS!C95</f>
        <v>-0.51</v>
      </c>
      <c r="J86" s="375" t="n">
        <f aca="false">POS!Q95</f>
        <v>0.1125</v>
      </c>
      <c r="K86" s="355" t="n">
        <f aca="false">POS!B95</f>
        <v>2.622</v>
      </c>
      <c r="L86" s="355" t="n">
        <f aca="false">POS!AE95</f>
        <v>2.192</v>
      </c>
      <c r="M86" s="355" t="n">
        <f aca="false">POS!AF95</f>
        <v>2.307</v>
      </c>
      <c r="N86" s="357" t="n">
        <f aca="false">POS!P95</f>
        <v>-0.43</v>
      </c>
      <c r="O86" s="355" t="n">
        <f aca="false">POS!M95</f>
        <v>-0.315</v>
      </c>
      <c r="P86" s="355" t="n">
        <f aca="false">POS!O94</f>
        <v>0.07</v>
      </c>
      <c r="Q86" s="355" t="n">
        <f aca="false">POS!AH95</f>
        <v>-0.19</v>
      </c>
    </row>
    <row r="87" customFormat="false" ht="12.75" hidden="false" customHeight="false" outlineLevel="0" collapsed="false">
      <c r="A87" s="353" t="n">
        <v>38838</v>
      </c>
      <c r="B87" s="371" t="n">
        <f aca="false">POS!AI96</f>
        <v>1.406834398821</v>
      </c>
      <c r="C87" s="372" t="n">
        <f aca="false">POS!AJ96</f>
        <v>0.066614572201213</v>
      </c>
      <c r="D87" s="372" t="n">
        <f aca="false">POS!AL96</f>
        <v>0.661543513071314</v>
      </c>
      <c r="E87" s="372" t="n">
        <f aca="false">POS!AK96</f>
        <v>0.072195225873545</v>
      </c>
      <c r="F87" s="372" t="n">
        <f aca="false">POS!AM96</f>
        <v>0.639424369979902</v>
      </c>
      <c r="G87" s="373" t="n">
        <f aca="false">POS!AB96</f>
        <v>2.78818444512397</v>
      </c>
      <c r="H87" s="374" t="n">
        <f aca="false">POS!V96</f>
        <v>2.091</v>
      </c>
      <c r="I87" s="374" t="n">
        <f aca="false">POS!C96</f>
        <v>-0.51</v>
      </c>
      <c r="J87" s="375" t="n">
        <f aca="false">POS!Q96</f>
        <v>0.1125</v>
      </c>
      <c r="K87" s="355" t="n">
        <f aca="false">POS!B96</f>
        <v>2.601</v>
      </c>
      <c r="L87" s="355" t="n">
        <f aca="false">POS!AE96</f>
        <v>2.171</v>
      </c>
      <c r="M87" s="355" t="n">
        <f aca="false">POS!AF96</f>
        <v>2.286</v>
      </c>
      <c r="N87" s="357" t="n">
        <f aca="false">POS!P96</f>
        <v>-0.43</v>
      </c>
      <c r="O87" s="355" t="n">
        <f aca="false">POS!M96</f>
        <v>-0.315</v>
      </c>
      <c r="P87" s="355" t="n">
        <f aca="false">POS!O95</f>
        <v>-0.1</v>
      </c>
      <c r="Q87" s="355" t="n">
        <f aca="false">POS!AH96</f>
        <v>-0.19</v>
      </c>
    </row>
    <row r="88" customFormat="false" ht="12.75" hidden="false" customHeight="false" outlineLevel="0" collapsed="false">
      <c r="A88" s="353" t="n">
        <v>38869</v>
      </c>
      <c r="B88" s="371" t="n">
        <f aca="false">POS!AI97</f>
        <v>1.406113437059</v>
      </c>
      <c r="C88" s="372" t="n">
        <f aca="false">POS!AJ97</f>
        <v>0.066646285173964</v>
      </c>
      <c r="D88" s="372" t="n">
        <f aca="false">POS!AL97</f>
        <v>0.657745420187585</v>
      </c>
      <c r="E88" s="372" t="n">
        <f aca="false">POS!AK97</f>
        <v>0.072235916172593</v>
      </c>
      <c r="F88" s="372" t="n">
        <f aca="false">POS!AM97</f>
        <v>0.635427463751508</v>
      </c>
      <c r="G88" s="373" t="n">
        <f aca="false">POS!AB97</f>
        <v>2.79608474900838</v>
      </c>
      <c r="H88" s="374" t="n">
        <f aca="false">POS!V97</f>
        <v>2.098</v>
      </c>
      <c r="I88" s="374" t="n">
        <f aca="false">POS!C97</f>
        <v>-0.51</v>
      </c>
      <c r="J88" s="375" t="n">
        <f aca="false">POS!Q97</f>
        <v>0.1125</v>
      </c>
      <c r="K88" s="355" t="n">
        <f aca="false">POS!B97</f>
        <v>2.608</v>
      </c>
      <c r="L88" s="355" t="n">
        <f aca="false">POS!AE97</f>
        <v>2.178</v>
      </c>
      <c r="M88" s="355" t="n">
        <f aca="false">POS!AF97</f>
        <v>2.293</v>
      </c>
      <c r="N88" s="357" t="n">
        <f aca="false">POS!P97</f>
        <v>-0.43</v>
      </c>
      <c r="O88" s="355" t="n">
        <f aca="false">POS!M97</f>
        <v>-0.315</v>
      </c>
      <c r="P88" s="355" t="n">
        <f aca="false">POS!O96</f>
        <v>-0.1</v>
      </c>
      <c r="Q88" s="355" t="n">
        <f aca="false">POS!AH97</f>
        <v>-0.19</v>
      </c>
    </row>
    <row r="89" customFormat="false" ht="12.75" hidden="false" customHeight="false" outlineLevel="0" collapsed="false">
      <c r="A89" s="353" t="n">
        <v>38899</v>
      </c>
      <c r="B89" s="371" t="n">
        <f aca="false">POS!AI98</f>
        <v>1.405414137211</v>
      </c>
      <c r="C89" s="372" t="n">
        <f aca="false">POS!AJ98</f>
        <v>0.066676975147911</v>
      </c>
      <c r="D89" s="372" t="n">
        <f aca="false">POS!AL98</f>
        <v>0.654087367227408</v>
      </c>
      <c r="E89" s="372" t="n">
        <f aca="false">POS!AK98</f>
        <v>0.07227529388187</v>
      </c>
      <c r="F89" s="372" t="n">
        <f aca="false">POS!AM98</f>
        <v>0.631579273701531</v>
      </c>
      <c r="G89" s="373" t="n">
        <f aca="false">POS!AB98</f>
        <v>2.80268662961202</v>
      </c>
      <c r="H89" s="374" t="n">
        <f aca="false">POS!V98</f>
        <v>2.104</v>
      </c>
      <c r="I89" s="374" t="n">
        <f aca="false">POS!C98</f>
        <v>-0.51</v>
      </c>
      <c r="J89" s="375" t="n">
        <f aca="false">POS!Q98</f>
        <v>0.1125</v>
      </c>
      <c r="K89" s="355" t="n">
        <f aca="false">POS!B98</f>
        <v>2.614</v>
      </c>
      <c r="L89" s="355" t="n">
        <f aca="false">POS!AE98</f>
        <v>2.184</v>
      </c>
      <c r="M89" s="355" t="n">
        <f aca="false">POS!AF98</f>
        <v>2.299</v>
      </c>
      <c r="N89" s="357" t="n">
        <f aca="false">POS!P98</f>
        <v>-0.43</v>
      </c>
      <c r="O89" s="355" t="n">
        <f aca="false">POS!M98</f>
        <v>-0.315</v>
      </c>
      <c r="P89" s="355" t="n">
        <f aca="false">POS!O97</f>
        <v>-0.1</v>
      </c>
      <c r="Q89" s="355" t="n">
        <f aca="false">POS!AH98</f>
        <v>-0.19</v>
      </c>
    </row>
    <row r="90" customFormat="false" ht="12.75" hidden="false" customHeight="false" outlineLevel="0" collapsed="false">
      <c r="A90" s="353" t="n">
        <v>38930</v>
      </c>
      <c r="B90" s="371" t="n">
        <f aca="false">POS!AI99</f>
        <v>1.404689882273</v>
      </c>
      <c r="C90" s="372" t="n">
        <f aca="false">POS!AJ99</f>
        <v>0.066708688121317</v>
      </c>
      <c r="D90" s="372" t="n">
        <f aca="false">POS!AL99</f>
        <v>0.650325419349274</v>
      </c>
      <c r="E90" s="372" t="n">
        <f aca="false">POS!AK99</f>
        <v>0.072315984182</v>
      </c>
      <c r="F90" s="372" t="n">
        <f aca="false">POS!AM99</f>
        <v>0.627623178801</v>
      </c>
      <c r="G90" s="373" t="n">
        <f aca="false">POS!AB99</f>
        <v>2.81189342685182</v>
      </c>
      <c r="H90" s="374" t="n">
        <f aca="false">POS!V99</f>
        <v>2.112</v>
      </c>
      <c r="I90" s="374" t="n">
        <f aca="false">POS!C99</f>
        <v>-0.51</v>
      </c>
      <c r="J90" s="375" t="n">
        <f aca="false">POS!Q99</f>
        <v>0.1125</v>
      </c>
      <c r="K90" s="355" t="n">
        <f aca="false">POS!B99</f>
        <v>2.622</v>
      </c>
      <c r="L90" s="355" t="n">
        <f aca="false">POS!AE99</f>
        <v>2.192</v>
      </c>
      <c r="M90" s="355" t="n">
        <f aca="false">POS!AF99</f>
        <v>2.307</v>
      </c>
      <c r="N90" s="357" t="n">
        <f aca="false">POS!P99</f>
        <v>-0.43</v>
      </c>
      <c r="O90" s="355" t="n">
        <f aca="false">POS!M99</f>
        <v>-0.315</v>
      </c>
      <c r="P90" s="355" t="n">
        <f aca="false">POS!O98</f>
        <v>-0.1</v>
      </c>
      <c r="Q90" s="355" t="n">
        <f aca="false">POS!AH99</f>
        <v>-0.19</v>
      </c>
    </row>
    <row r="91" customFormat="false" ht="12.75" hidden="false" customHeight="false" outlineLevel="0" collapsed="false">
      <c r="A91" s="353" t="n">
        <v>38961</v>
      </c>
      <c r="B91" s="371" t="n">
        <f aca="false">POS!AI100</f>
        <v>1.403963958314</v>
      </c>
      <c r="C91" s="372" t="n">
        <f aca="false">POS!AJ100</f>
        <v>0.066740401095056</v>
      </c>
      <c r="D91" s="372" t="n">
        <f aca="false">POS!AL100</f>
        <v>0.646581741781752</v>
      </c>
      <c r="E91" s="372" t="n">
        <f aca="false">POS!AK100</f>
        <v>0.072356674482664</v>
      </c>
      <c r="F91" s="372" t="n">
        <f aca="false">POS!AM100</f>
        <v>0.623687709766822</v>
      </c>
      <c r="G91" s="373" t="n">
        <f aca="false">POS!AB100</f>
        <v>2.81443238257885</v>
      </c>
      <c r="H91" s="374" t="n">
        <f aca="false">POS!V100</f>
        <v>2.115</v>
      </c>
      <c r="I91" s="374" t="n">
        <f aca="false">POS!C100</f>
        <v>-0.51</v>
      </c>
      <c r="J91" s="375" t="n">
        <f aca="false">POS!Q100</f>
        <v>0.1125</v>
      </c>
      <c r="K91" s="355" t="n">
        <f aca="false">POS!B100</f>
        <v>2.625</v>
      </c>
      <c r="L91" s="355" t="n">
        <f aca="false">POS!AE100</f>
        <v>2.195</v>
      </c>
      <c r="M91" s="355" t="n">
        <f aca="false">POS!AF100</f>
        <v>2.31</v>
      </c>
      <c r="N91" s="357" t="n">
        <f aca="false">POS!P100</f>
        <v>-0.43</v>
      </c>
      <c r="O91" s="355" t="n">
        <f aca="false">POS!M100</f>
        <v>-0.315</v>
      </c>
      <c r="P91" s="355" t="n">
        <f aca="false">POS!O99</f>
        <v>-0.1</v>
      </c>
      <c r="Q91" s="355" t="n">
        <f aca="false">POS!AH100</f>
        <v>-0.19</v>
      </c>
    </row>
    <row r="92" customFormat="false" ht="12.75" hidden="false" customHeight="false" outlineLevel="0" collapsed="false">
      <c r="A92" s="353" t="n">
        <v>38991</v>
      </c>
      <c r="B92" s="371" t="n">
        <f aca="false">POS!AI101</f>
        <v>1.403259865029</v>
      </c>
      <c r="C92" s="372" t="n">
        <f aca="false">POS!AJ101</f>
        <v>0.06677109106996</v>
      </c>
      <c r="D92" s="372" t="n">
        <f aca="false">POS!AL101</f>
        <v>0.642976161394472</v>
      </c>
      <c r="E92" s="372" t="n">
        <f aca="false">POS!AK101</f>
        <v>0.072396052193512</v>
      </c>
      <c r="F92" s="372" t="n">
        <f aca="false">POS!AM101</f>
        <v>0.619898757440961</v>
      </c>
      <c r="G92" s="373" t="n">
        <f aca="false">POS!AB101</f>
        <v>2.85691204076589</v>
      </c>
      <c r="H92" s="374" t="n">
        <f aca="false">POS!V101</f>
        <v>2.148</v>
      </c>
      <c r="I92" s="374" t="n">
        <f aca="false">POS!C101</f>
        <v>-0.51</v>
      </c>
      <c r="J92" s="375" t="n">
        <f aca="false">POS!Q101</f>
        <v>0.1125</v>
      </c>
      <c r="K92" s="355" t="n">
        <f aca="false">POS!B101</f>
        <v>2.658</v>
      </c>
      <c r="L92" s="355" t="n">
        <f aca="false">POS!AE101</f>
        <v>2.228</v>
      </c>
      <c r="M92" s="355" t="n">
        <f aca="false">POS!AF101</f>
        <v>2.343</v>
      </c>
      <c r="N92" s="357" t="n">
        <f aca="false">POS!P101</f>
        <v>-0.43</v>
      </c>
      <c r="O92" s="355" t="n">
        <f aca="false">POS!M101</f>
        <v>-0.315</v>
      </c>
      <c r="P92" s="355" t="n">
        <f aca="false">POS!O100</f>
        <v>-0.1</v>
      </c>
      <c r="Q92" s="355" t="n">
        <f aca="false">POS!AH101</f>
        <v>-0.19</v>
      </c>
    </row>
    <row r="93" customFormat="false" ht="12.75" hidden="false" customHeight="false" outlineLevel="0" collapsed="false">
      <c r="A93" s="353" t="n">
        <v>39022</v>
      </c>
      <c r="B93" s="371" t="n">
        <f aca="false">POS!AI102</f>
        <v>1.402530665869</v>
      </c>
      <c r="C93" s="372" t="n">
        <f aca="false">POS!AJ102</f>
        <v>0.066802804044355</v>
      </c>
      <c r="D93" s="372" t="n">
        <f aca="false">POS!AL102</f>
        <v>0.639268241794008</v>
      </c>
      <c r="E93" s="372" t="n">
        <f aca="false">POS!AK102</f>
        <v>0.072436742495258</v>
      </c>
      <c r="F93" s="372" t="n">
        <f aca="false">POS!AM102</f>
        <v>0.616003650176819</v>
      </c>
      <c r="G93" s="373" t="n">
        <f aca="false">POS!AB102</f>
        <v>3.13060133122933</v>
      </c>
      <c r="H93" s="374" t="n">
        <f aca="false">POS!V102</f>
        <v>2.355</v>
      </c>
      <c r="I93" s="374" t="n">
        <f aca="false">POS!C102</f>
        <v>-0.44</v>
      </c>
      <c r="J93" s="375" t="n">
        <f aca="false">POS!Q102</f>
        <v>0.1125</v>
      </c>
      <c r="K93" s="355" t="n">
        <f aca="false">POS!B102</f>
        <v>2.795</v>
      </c>
      <c r="L93" s="355" t="n">
        <f aca="false">POS!AE102</f>
        <v>2.65</v>
      </c>
      <c r="M93" s="355" t="n">
        <f aca="false">POS!AF102</f>
        <v>2.605</v>
      </c>
      <c r="N93" s="357" t="n">
        <f aca="false">POS!P102</f>
        <v>-0.145</v>
      </c>
      <c r="O93" s="355" t="n">
        <f aca="false">POS!M102</f>
        <v>-0.19</v>
      </c>
      <c r="P93" s="355" t="n">
        <f aca="false">POS!O101</f>
        <v>-0.1</v>
      </c>
      <c r="Q93" s="355" t="n">
        <f aca="false">POS!AH102</f>
        <v>-0.19</v>
      </c>
    </row>
    <row r="94" customFormat="false" ht="12.75" hidden="false" customHeight="false" outlineLevel="0" collapsed="false">
      <c r="A94" s="353" t="n">
        <v>39052</v>
      </c>
      <c r="B94" s="371" t="n">
        <f aca="false">POS!AI103</f>
        <v>1.401823408821</v>
      </c>
      <c r="C94" s="372" t="n">
        <f aca="false">POS!AJ103</f>
        <v>0.066833494019893</v>
      </c>
      <c r="D94" s="372" t="n">
        <f aca="false">POS!AL103</f>
        <v>0.635697142074856</v>
      </c>
      <c r="E94" s="372" t="n">
        <f aca="false">POS!AK103</f>
        <v>0.072476120207147</v>
      </c>
      <c r="F94" s="372" t="n">
        <f aca="false">POS!AM103</f>
        <v>0.612253613659742</v>
      </c>
      <c r="G94" s="373" t="n">
        <f aca="false">POS!AB103</f>
        <v>3.2924493174376</v>
      </c>
      <c r="H94" s="374" t="n">
        <f aca="false">POS!V103</f>
        <v>2.478</v>
      </c>
      <c r="I94" s="374" t="n">
        <f aca="false">POS!C103</f>
        <v>-0.44</v>
      </c>
      <c r="J94" s="375" t="n">
        <f aca="false">POS!Q103</f>
        <v>0.1125</v>
      </c>
      <c r="K94" s="355" t="n">
        <f aca="false">POS!B103</f>
        <v>2.918</v>
      </c>
      <c r="L94" s="355" t="n">
        <f aca="false">POS!AE103</f>
        <v>2.843</v>
      </c>
      <c r="M94" s="355" t="n">
        <f aca="false">POS!AF103</f>
        <v>2.728</v>
      </c>
      <c r="N94" s="357" t="n">
        <f aca="false">POS!P103</f>
        <v>-0.075</v>
      </c>
      <c r="O94" s="355" t="n">
        <f aca="false">POS!M103</f>
        <v>-0.19</v>
      </c>
      <c r="P94" s="355" t="n">
        <f aca="false">POS!O102</f>
        <v>0.07</v>
      </c>
      <c r="Q94" s="355" t="n">
        <f aca="false">POS!AH103</f>
        <v>-0.19</v>
      </c>
    </row>
    <row r="95" customFormat="false" ht="12.75" hidden="false" customHeight="false" outlineLevel="0" collapsed="false">
      <c r="A95" s="353" t="n">
        <v>39083</v>
      </c>
      <c r="B95" s="371" t="n">
        <f aca="false">POS!AI104</f>
        <v>1.401090946432</v>
      </c>
      <c r="C95" s="372" t="n">
        <f aca="false">POS!AJ104</f>
        <v>0.066865206994943</v>
      </c>
      <c r="D95" s="372" t="n">
        <f aca="false">POS!AL104</f>
        <v>0.632024724742095</v>
      </c>
      <c r="E95" s="372" t="n">
        <f aca="false">POS!AK104</f>
        <v>0.07251681050997</v>
      </c>
      <c r="F95" s="372" t="n">
        <f aca="false">POS!AM104</f>
        <v>0.608398570771108</v>
      </c>
      <c r="G95" s="373" t="n">
        <f aca="false">POS!AB104</f>
        <v>3.36044782451943</v>
      </c>
      <c r="H95" s="374" t="n">
        <f aca="false">POS!V104</f>
        <v>2.5305</v>
      </c>
      <c r="I95" s="374" t="n">
        <f aca="false">POS!C104</f>
        <v>-0.44</v>
      </c>
      <c r="J95" s="375" t="n">
        <f aca="false">POS!Q104</f>
        <v>0.1125</v>
      </c>
      <c r="K95" s="355" t="n">
        <f aca="false">POS!B104</f>
        <v>2.9705</v>
      </c>
      <c r="L95" s="355" t="n">
        <f aca="false">POS!AE104</f>
        <v>2.9155</v>
      </c>
      <c r="M95" s="355" t="n">
        <f aca="false">POS!AF104</f>
        <v>2.7805</v>
      </c>
      <c r="N95" s="357" t="n">
        <f aca="false">POS!P104</f>
        <v>-0.055</v>
      </c>
      <c r="O95" s="355" t="n">
        <f aca="false">POS!M104</f>
        <v>-0.19</v>
      </c>
      <c r="P95" s="355" t="n">
        <f aca="false">POS!O103</f>
        <v>0.07</v>
      </c>
      <c r="Q95" s="355" t="n">
        <f aca="false">POS!AH104</f>
        <v>-0.19</v>
      </c>
    </row>
    <row r="96" customFormat="false" ht="12.75" hidden="false" customHeight="false" outlineLevel="0" collapsed="false">
      <c r="A96" s="353" t="n">
        <v>39114</v>
      </c>
      <c r="B96" s="371" t="n">
        <f aca="false">POS!AI105</f>
        <v>1.400396986635</v>
      </c>
      <c r="C96" s="372" t="n">
        <f aca="false">POS!AJ105</f>
        <v>0.066896919970326</v>
      </c>
      <c r="D96" s="372" t="n">
        <f aca="false">POS!AL105</f>
        <v>0.62837025179386</v>
      </c>
      <c r="E96" s="372" t="n">
        <f aca="false">POS!AK105</f>
        <v>0.07255329234194</v>
      </c>
      <c r="F96" s="372" t="n">
        <f aca="false">POS!AM105</f>
        <v>0.60458111102954</v>
      </c>
      <c r="G96" s="373" t="n">
        <f aca="false">POS!AB105</f>
        <v>3.24927949159332</v>
      </c>
      <c r="H96" s="374" t="n">
        <f aca="false">POS!V105</f>
        <v>2.448</v>
      </c>
      <c r="I96" s="374" t="n">
        <f aca="false">POS!C105</f>
        <v>-0.44</v>
      </c>
      <c r="J96" s="375" t="n">
        <f aca="false">POS!Q105</f>
        <v>0.1125</v>
      </c>
      <c r="K96" s="355" t="n">
        <f aca="false">POS!B105</f>
        <v>2.888</v>
      </c>
      <c r="L96" s="355" t="n">
        <f aca="false">POS!AE105</f>
        <v>2.813</v>
      </c>
      <c r="M96" s="355" t="n">
        <f aca="false">POS!AF105</f>
        <v>2.698</v>
      </c>
      <c r="N96" s="357" t="n">
        <f aca="false">POS!P105</f>
        <v>-0.075</v>
      </c>
      <c r="O96" s="355" t="n">
        <f aca="false">POS!M105</f>
        <v>-0.19</v>
      </c>
      <c r="P96" s="355" t="n">
        <f aca="false">POS!O104</f>
        <v>0.07</v>
      </c>
      <c r="Q96" s="355" t="n">
        <f aca="false">POS!AH105</f>
        <v>-0.19</v>
      </c>
    </row>
    <row r="97" customFormat="false" ht="12.75" hidden="false" customHeight="false" outlineLevel="0" collapsed="false">
      <c r="A97" s="353" t="n">
        <v>39142</v>
      </c>
      <c r="B97" s="371" t="n">
        <f aca="false">POS!AI106</f>
        <v>1.399789714535</v>
      </c>
      <c r="C97" s="372" t="n">
        <f aca="false">POS!AJ106</f>
        <v>0.066925563948377</v>
      </c>
      <c r="D97" s="372" t="n">
        <f aca="false">POS!AL106</f>
        <v>0.625084806411552</v>
      </c>
      <c r="E97" s="372" t="n">
        <f aca="false">POS!AK106</f>
        <v>0.072584153014413</v>
      </c>
      <c r="F97" s="372" t="n">
        <f aca="false">POS!AM106</f>
        <v>0.601159246119584</v>
      </c>
      <c r="G97" s="373" t="n">
        <f aca="false">POS!AB106</f>
        <v>3.10856229541892</v>
      </c>
      <c r="H97" s="374" t="n">
        <f aca="false">POS!V106</f>
        <v>2.343</v>
      </c>
      <c r="I97" s="374" t="n">
        <f aca="false">POS!C106</f>
        <v>-0.44</v>
      </c>
      <c r="J97" s="375" t="n">
        <f aca="false">POS!Q106</f>
        <v>0.1125</v>
      </c>
      <c r="K97" s="355" t="n">
        <f aca="false">POS!B106</f>
        <v>2.783</v>
      </c>
      <c r="L97" s="355" t="n">
        <f aca="false">POS!AE106</f>
        <v>2.543</v>
      </c>
      <c r="M97" s="355" t="n">
        <f aca="false">POS!AF106</f>
        <v>2.593</v>
      </c>
      <c r="N97" s="357" t="n">
        <f aca="false">POS!P106</f>
        <v>-0.24</v>
      </c>
      <c r="O97" s="355" t="n">
        <f aca="false">POS!M106</f>
        <v>-0.19</v>
      </c>
      <c r="P97" s="355" t="n">
        <f aca="false">POS!O105</f>
        <v>0.07</v>
      </c>
      <c r="Q97" s="355" t="n">
        <f aca="false">POS!AH106</f>
        <v>-0.19</v>
      </c>
    </row>
    <row r="98" customFormat="false" ht="12.75" hidden="false" customHeight="false" outlineLevel="0" collapsed="false">
      <c r="A98" s="353" t="n">
        <v>39173</v>
      </c>
      <c r="B98" s="371" t="n">
        <f aca="false">POS!AI107</f>
        <v>1.399117169127</v>
      </c>
      <c r="C98" s="372" t="n">
        <f aca="false">POS!AJ107</f>
        <v>0.066957276924394</v>
      </c>
      <c r="D98" s="372" t="n">
        <f aca="false">POS!AL107</f>
        <v>0.621464304127874</v>
      </c>
      <c r="E98" s="372" t="n">
        <f aca="false">POS!AK107</f>
        <v>0.072618320187875</v>
      </c>
      <c r="F98" s="372" t="n">
        <f aca="false">POS!AM107</f>
        <v>0.597390160017291</v>
      </c>
      <c r="G98" s="373" t="n">
        <f aca="false">POS!AB107</f>
        <v>2.84715177404391</v>
      </c>
      <c r="H98" s="374" t="n">
        <f aca="false">POS!V107</f>
        <v>2.147</v>
      </c>
      <c r="I98" s="374" t="n">
        <f aca="false">POS!C107</f>
        <v>-0.54</v>
      </c>
      <c r="J98" s="375" t="n">
        <f aca="false">POS!Q107</f>
        <v>0.1125</v>
      </c>
      <c r="K98" s="355" t="n">
        <f aca="false">POS!B107</f>
        <v>2.687</v>
      </c>
      <c r="L98" s="355" t="n">
        <f aca="false">POS!AE107</f>
        <v>2.257</v>
      </c>
      <c r="M98" s="355" t="n">
        <f aca="false">POS!AF107</f>
        <v>2.387</v>
      </c>
      <c r="N98" s="357" t="n">
        <f aca="false">POS!P107</f>
        <v>-0.43</v>
      </c>
      <c r="O98" s="355" t="n">
        <f aca="false">POS!M107</f>
        <v>-0.3</v>
      </c>
      <c r="P98" s="355" t="n">
        <f aca="false">POS!O106</f>
        <v>0.07</v>
      </c>
      <c r="Q98" s="355" t="n">
        <f aca="false">POS!AH107</f>
        <v>-0.19</v>
      </c>
    </row>
    <row r="99" customFormat="false" ht="12.75" hidden="false" customHeight="false" outlineLevel="0" collapsed="false">
      <c r="A99" s="353" t="n">
        <v>39203</v>
      </c>
      <c r="B99" s="371" t="n">
        <f aca="false">POS!AI108</f>
        <v>1.398466110773</v>
      </c>
      <c r="C99" s="372" t="n">
        <f aca="false">POS!AJ108</f>
        <v>0.066987966901502</v>
      </c>
      <c r="D99" s="372" t="n">
        <f aca="false">POS!AL108</f>
        <v>0.617977496886096</v>
      </c>
      <c r="E99" s="372" t="n">
        <f aca="false">POS!AK108</f>
        <v>0.072651385194818</v>
      </c>
      <c r="F99" s="372" t="n">
        <f aca="false">POS!AM108</f>
        <v>0.593761996987934</v>
      </c>
      <c r="G99" s="373" t="n">
        <f aca="false">POS!AB108</f>
        <v>2.81799160566207</v>
      </c>
      <c r="H99" s="374" t="n">
        <f aca="false">POS!V108</f>
        <v>2.126</v>
      </c>
      <c r="I99" s="374" t="n">
        <f aca="false">POS!C108</f>
        <v>-0.54</v>
      </c>
      <c r="J99" s="375" t="n">
        <f aca="false">POS!Q108</f>
        <v>0.1125</v>
      </c>
      <c r="K99" s="355" t="n">
        <f aca="false">POS!B108</f>
        <v>2.666</v>
      </c>
      <c r="L99" s="355" t="n">
        <f aca="false">POS!AE108</f>
        <v>2.236</v>
      </c>
      <c r="M99" s="355" t="n">
        <f aca="false">POS!AF108</f>
        <v>2.366</v>
      </c>
      <c r="N99" s="357" t="n">
        <f aca="false">POS!P108</f>
        <v>-0.43</v>
      </c>
      <c r="O99" s="355" t="n">
        <f aca="false">POS!M108</f>
        <v>-0.3</v>
      </c>
      <c r="P99" s="355" t="n">
        <f aca="false">POS!O107</f>
        <v>-0.1</v>
      </c>
      <c r="Q99" s="355" t="n">
        <f aca="false">POS!AH108</f>
        <v>-0.19</v>
      </c>
    </row>
    <row r="100" customFormat="false" ht="12.75" hidden="false" customHeight="false" outlineLevel="0" collapsed="false">
      <c r="A100" s="353" t="n">
        <v>39234</v>
      </c>
      <c r="B100" s="371" t="n">
        <f aca="false">POS!AI109</f>
        <v>1.397793136217</v>
      </c>
      <c r="C100" s="372" t="n">
        <f aca="false">POS!AJ109</f>
        <v>0.067019679878175</v>
      </c>
      <c r="D100" s="372" t="n">
        <f aca="false">POS!AL109</f>
        <v>0.614391867166538</v>
      </c>
      <c r="E100" s="372" t="n">
        <f aca="false">POS!AK109</f>
        <v>0.072685552369039</v>
      </c>
      <c r="F100" s="372" t="n">
        <f aca="false">POS!AM109</f>
        <v>0.590032796202941</v>
      </c>
      <c r="G100" s="373" t="n">
        <f aca="false">POS!AB109</f>
        <v>2.82590948684322</v>
      </c>
      <c r="H100" s="374" t="n">
        <f aca="false">POS!V109</f>
        <v>2.133</v>
      </c>
      <c r="I100" s="374" t="n">
        <f aca="false">POS!C109</f>
        <v>-0.54</v>
      </c>
      <c r="J100" s="375" t="n">
        <f aca="false">POS!Q109</f>
        <v>0.1125</v>
      </c>
      <c r="K100" s="355" t="n">
        <f aca="false">POS!B109</f>
        <v>2.673</v>
      </c>
      <c r="L100" s="355" t="n">
        <f aca="false">POS!AE109</f>
        <v>2.243</v>
      </c>
      <c r="M100" s="355" t="n">
        <f aca="false">POS!AF109</f>
        <v>2.373</v>
      </c>
      <c r="N100" s="357" t="n">
        <f aca="false">POS!P109</f>
        <v>-0.43</v>
      </c>
      <c r="O100" s="355" t="n">
        <f aca="false">POS!M109</f>
        <v>-0.3</v>
      </c>
      <c r="P100" s="355" t="n">
        <f aca="false">POS!O108</f>
        <v>-0.1</v>
      </c>
      <c r="Q100" s="355" t="n">
        <f aca="false">POS!AH109</f>
        <v>-0.19</v>
      </c>
    </row>
    <row r="101" customFormat="false" ht="12.75" hidden="false" customHeight="false" outlineLevel="0" collapsed="false">
      <c r="A101" s="353" t="n">
        <v>39264</v>
      </c>
      <c r="B101" s="371" t="n">
        <f aca="false">POS!AI110</f>
        <v>1.39714166378</v>
      </c>
      <c r="C101" s="372" t="n">
        <f aca="false">POS!AJ110</f>
        <v>0.067050369855916</v>
      </c>
      <c r="D101" s="372" t="n">
        <f aca="false">POS!AL110</f>
        <v>0.610938685034628</v>
      </c>
      <c r="E101" s="372" t="n">
        <f aca="false">POS!AK110</f>
        <v>0.072718617376716</v>
      </c>
      <c r="F101" s="372" t="n">
        <f aca="false">POS!AM110</f>
        <v>0.586443071712069</v>
      </c>
      <c r="G101" s="373" t="n">
        <f aca="false">POS!AB110</f>
        <v>2.83253781678453</v>
      </c>
      <c r="H101" s="374" t="n">
        <f aca="false">POS!V110</f>
        <v>2.139</v>
      </c>
      <c r="I101" s="374" t="n">
        <f aca="false">POS!C110</f>
        <v>-0.54</v>
      </c>
      <c r="J101" s="375" t="n">
        <f aca="false">POS!Q110</f>
        <v>0.1125</v>
      </c>
      <c r="K101" s="355" t="n">
        <f aca="false">POS!B110</f>
        <v>2.679</v>
      </c>
      <c r="L101" s="355" t="n">
        <f aca="false">POS!AE110</f>
        <v>2.249</v>
      </c>
      <c r="M101" s="355" t="n">
        <f aca="false">POS!AF110</f>
        <v>2.379</v>
      </c>
      <c r="N101" s="357" t="n">
        <f aca="false">POS!P110</f>
        <v>-0.43</v>
      </c>
      <c r="O101" s="355" t="n">
        <f aca="false">POS!M110</f>
        <v>-0.3</v>
      </c>
      <c r="P101" s="355" t="n">
        <f aca="false">POS!O109</f>
        <v>-0.1</v>
      </c>
      <c r="Q101" s="355" t="n">
        <f aca="false">POS!AH110</f>
        <v>-0.19</v>
      </c>
    </row>
    <row r="102" customFormat="false" ht="12.75" hidden="false" customHeight="false" outlineLevel="0" collapsed="false">
      <c r="A102" s="353" t="n">
        <v>39295</v>
      </c>
      <c r="B102" s="371" t="n">
        <f aca="false">POS!AI111</f>
        <v>1.3964682626</v>
      </c>
      <c r="C102" s="372" t="n">
        <f aca="false">POS!AJ111</f>
        <v>0.067082082833244</v>
      </c>
      <c r="D102" s="372" t="n">
        <f aca="false">POS!AL111</f>
        <v>0.607387674842416</v>
      </c>
      <c r="E102" s="372" t="n">
        <f aca="false">POS!AK111</f>
        <v>0.072752784551696</v>
      </c>
      <c r="F102" s="372" t="n">
        <f aca="false">POS!AM111</f>
        <v>0.582753425634712</v>
      </c>
      <c r="G102" s="373" t="n">
        <f aca="false">POS!AB111</f>
        <v>2.8417613470775</v>
      </c>
      <c r="H102" s="374" t="n">
        <f aca="false">POS!V111</f>
        <v>2.147</v>
      </c>
      <c r="I102" s="374" t="n">
        <f aca="false">POS!C111</f>
        <v>-0.54</v>
      </c>
      <c r="J102" s="375" t="n">
        <f aca="false">POS!Q111</f>
        <v>0.1125</v>
      </c>
      <c r="K102" s="355" t="n">
        <f aca="false">POS!B111</f>
        <v>2.687</v>
      </c>
      <c r="L102" s="355" t="n">
        <f aca="false">POS!AE111</f>
        <v>2.257</v>
      </c>
      <c r="M102" s="355" t="n">
        <f aca="false">POS!AF111</f>
        <v>2.387</v>
      </c>
      <c r="N102" s="357" t="n">
        <f aca="false">POS!P111</f>
        <v>-0.43</v>
      </c>
      <c r="O102" s="355" t="n">
        <f aca="false">POS!M111</f>
        <v>-0.3</v>
      </c>
      <c r="P102" s="355" t="n">
        <f aca="false">POS!O110</f>
        <v>-0.1</v>
      </c>
      <c r="Q102" s="355" t="n">
        <f aca="false">POS!AH111</f>
        <v>-0.19</v>
      </c>
    </row>
    <row r="103" customFormat="false" ht="12.75" hidden="false" customHeight="false" outlineLevel="0" collapsed="false">
      <c r="A103" s="353" t="n">
        <v>39326</v>
      </c>
      <c r="B103" s="371" t="n">
        <f aca="false">POS!AI112</f>
        <v>1.395794645575</v>
      </c>
      <c r="C103" s="372" t="n">
        <f aca="false">POS!AJ112</f>
        <v>0.067113795810905</v>
      </c>
      <c r="D103" s="372" t="n">
        <f aca="false">POS!AL112</f>
        <v>0.603854161462577</v>
      </c>
      <c r="E103" s="372" t="n">
        <f aca="false">POS!AK112</f>
        <v>0.072786951727061</v>
      </c>
      <c r="F103" s="372" t="n">
        <f aca="false">POS!AM112</f>
        <v>0.579083754914423</v>
      </c>
      <c r="G103" s="373" t="n">
        <f aca="false">POS!AB112</f>
        <v>2.84435943493639</v>
      </c>
      <c r="H103" s="374" t="n">
        <f aca="false">POS!V112</f>
        <v>2.15</v>
      </c>
      <c r="I103" s="374" t="n">
        <f aca="false">POS!C112</f>
        <v>-0.54</v>
      </c>
      <c r="J103" s="375" t="n">
        <f aca="false">POS!Q112</f>
        <v>0.1125</v>
      </c>
      <c r="K103" s="355" t="n">
        <f aca="false">POS!B112</f>
        <v>2.69</v>
      </c>
      <c r="L103" s="355" t="n">
        <f aca="false">POS!AE112</f>
        <v>2.26</v>
      </c>
      <c r="M103" s="355" t="n">
        <f aca="false">POS!AF112</f>
        <v>2.39</v>
      </c>
      <c r="N103" s="357" t="n">
        <f aca="false">POS!P112</f>
        <v>-0.43</v>
      </c>
      <c r="O103" s="355" t="n">
        <f aca="false">POS!M112</f>
        <v>-0.3</v>
      </c>
      <c r="P103" s="355" t="n">
        <f aca="false">POS!O111</f>
        <v>-0.1</v>
      </c>
      <c r="Q103" s="355" t="n">
        <f aca="false">POS!AH112</f>
        <v>-0.19</v>
      </c>
    </row>
    <row r="104" customFormat="false" ht="12.75" hidden="false" customHeight="false" outlineLevel="0" collapsed="false">
      <c r="A104" s="353" t="n">
        <v>39356</v>
      </c>
      <c r="B104" s="371" t="n">
        <f aca="false">POS!AI113</f>
        <v>1.395142553235</v>
      </c>
      <c r="C104" s="372" t="n">
        <f aca="false">POS!AJ113</f>
        <v>0.067144485789603</v>
      </c>
      <c r="D104" s="372" t="n">
        <f aca="false">POS!AL113</f>
        <v>0.600451230418898</v>
      </c>
      <c r="E104" s="372" t="n">
        <f aca="false">POS!AK113</f>
        <v>0.072820016735846</v>
      </c>
      <c r="F104" s="372" t="n">
        <f aca="false">POS!AM113</f>
        <v>0.575551400000117</v>
      </c>
      <c r="G104" s="373" t="n">
        <f aca="false">POS!AB113</f>
        <v>2.88666781072474</v>
      </c>
      <c r="H104" s="374" t="n">
        <f aca="false">POS!V113</f>
        <v>2.183</v>
      </c>
      <c r="I104" s="374" t="n">
        <f aca="false">POS!C113</f>
        <v>-0.54</v>
      </c>
      <c r="J104" s="375" t="n">
        <f aca="false">POS!Q113</f>
        <v>0.1125</v>
      </c>
      <c r="K104" s="355" t="n">
        <f aca="false">POS!B113</f>
        <v>2.723</v>
      </c>
      <c r="L104" s="355" t="n">
        <f aca="false">POS!AE113</f>
        <v>2.293</v>
      </c>
      <c r="M104" s="355" t="n">
        <f aca="false">POS!AF113</f>
        <v>2.423</v>
      </c>
      <c r="N104" s="357" t="n">
        <f aca="false">POS!P113</f>
        <v>-0.43</v>
      </c>
      <c r="O104" s="355" t="n">
        <f aca="false">POS!M113</f>
        <v>-0.3</v>
      </c>
      <c r="P104" s="355" t="n">
        <f aca="false">POS!O112</f>
        <v>-0.1</v>
      </c>
      <c r="Q104" s="355" t="n">
        <f aca="false">POS!AH113</f>
        <v>-0.19</v>
      </c>
    </row>
    <row r="105" customFormat="false" ht="12.75" hidden="false" customHeight="false" outlineLevel="0" collapsed="false">
      <c r="A105" s="353" t="n">
        <v>39387</v>
      </c>
      <c r="B105" s="371" t="n">
        <f aca="false">POS!AI114</f>
        <v>1.394468513391</v>
      </c>
      <c r="C105" s="372" t="n">
        <f aca="false">POS!AJ114</f>
        <v>0.067176198767919</v>
      </c>
      <c r="D105" s="372" t="n">
        <f aca="false">POS!AL114</f>
        <v>0.596951956439653</v>
      </c>
      <c r="E105" s="372" t="n">
        <f aca="false">POS!AK114</f>
        <v>0.072854183911969</v>
      </c>
      <c r="F105" s="372" t="n">
        <f aca="false">POS!AM114</f>
        <v>0.571920788225602</v>
      </c>
      <c r="G105" s="373" t="n">
        <f aca="false">POS!AB114</f>
        <v>3.18001247632234</v>
      </c>
      <c r="H105" s="374" t="n">
        <f aca="false">POS!V114</f>
        <v>2.406</v>
      </c>
      <c r="I105" s="374" t="n">
        <f aca="false">POS!C114</f>
        <v>-0.454</v>
      </c>
      <c r="J105" s="375" t="n">
        <f aca="false">POS!Q114</f>
        <v>0.1125</v>
      </c>
      <c r="K105" s="355" t="n">
        <f aca="false">POS!B114</f>
        <v>2.86</v>
      </c>
      <c r="L105" s="355" t="n">
        <f aca="false">POS!AE114</f>
        <v>2.715</v>
      </c>
      <c r="M105" s="355" t="n">
        <f aca="false">POS!AF114</f>
        <v>2.685</v>
      </c>
      <c r="N105" s="357" t="n">
        <f aca="false">POS!P114</f>
        <v>-0.145</v>
      </c>
      <c r="O105" s="355" t="n">
        <f aca="false">POS!M114</f>
        <v>-0.175</v>
      </c>
      <c r="P105" s="355" t="n">
        <f aca="false">POS!O113</f>
        <v>-0.1</v>
      </c>
      <c r="Q105" s="355" t="n">
        <f aca="false">POS!AH114</f>
        <v>-0.19</v>
      </c>
    </row>
    <row r="106" customFormat="false" ht="12.75" hidden="false" customHeight="false" outlineLevel="0" collapsed="false">
      <c r="A106" s="353" t="n">
        <v>39417</v>
      </c>
      <c r="B106" s="371" t="n">
        <f aca="false">POS!AI115</f>
        <v>1.39381601309</v>
      </c>
      <c r="C106" s="372" t="n">
        <f aca="false">POS!AJ115</f>
        <v>0.067206888747251</v>
      </c>
      <c r="D106" s="372" t="n">
        <f aca="false">POS!AL115</f>
        <v>0.593582038735593</v>
      </c>
      <c r="E106" s="372" t="n">
        <f aca="false">POS!AK115</f>
        <v>0.072887248921488</v>
      </c>
      <c r="F106" s="372" t="n">
        <f aca="false">POS!AM115</f>
        <v>0.568426073976152</v>
      </c>
      <c r="G106" s="373" t="n">
        <f aca="false">POS!AB115</f>
        <v>3.34101763044294</v>
      </c>
      <c r="H106" s="374" t="n">
        <f aca="false">POS!V115</f>
        <v>2.529</v>
      </c>
      <c r="I106" s="374" t="n">
        <f aca="false">POS!C115</f>
        <v>-0.454</v>
      </c>
      <c r="J106" s="375" t="n">
        <f aca="false">POS!Q115</f>
        <v>0.1125</v>
      </c>
      <c r="K106" s="355" t="n">
        <f aca="false">POS!B115</f>
        <v>2.983</v>
      </c>
      <c r="L106" s="355" t="n">
        <f aca="false">POS!AE115</f>
        <v>2.908</v>
      </c>
      <c r="M106" s="355" t="n">
        <f aca="false">POS!AF115</f>
        <v>2.808</v>
      </c>
      <c r="N106" s="357" t="n">
        <f aca="false">POS!P115</f>
        <v>-0.075</v>
      </c>
      <c r="O106" s="355" t="n">
        <f aca="false">POS!M115</f>
        <v>-0.175</v>
      </c>
      <c r="P106" s="355" t="n">
        <f aca="false">POS!O114</f>
        <v>0.07</v>
      </c>
      <c r="Q106" s="355" t="n">
        <f aca="false">POS!AH115</f>
        <v>-0.19</v>
      </c>
    </row>
    <row r="107" customFormat="false" ht="12.75" hidden="false" customHeight="false" outlineLevel="0" collapsed="false">
      <c r="A107" s="353" t="n">
        <v>39448</v>
      </c>
      <c r="B107" s="371" t="n">
        <f aca="false">POS!AI116</f>
        <v>1.393141552945</v>
      </c>
      <c r="C107" s="372" t="n">
        <f aca="false">POS!AJ116</f>
        <v>0.067238601726222</v>
      </c>
      <c r="D107" s="372" t="n">
        <f aca="false">POS!AL116</f>
        <v>0.590116753129184</v>
      </c>
      <c r="E107" s="372" t="n">
        <f aca="false">POS!AK116</f>
        <v>0.07292141609837</v>
      </c>
      <c r="F107" s="372" t="n">
        <f aca="false">POS!AM116</f>
        <v>0.564834194348166</v>
      </c>
      <c r="G107" s="373" t="n">
        <f aca="false">POS!AB116</f>
        <v>3.41532641555732</v>
      </c>
      <c r="H107" s="374" t="n">
        <f aca="false">POS!V116</f>
        <v>2.5865</v>
      </c>
      <c r="I107" s="374" t="n">
        <f aca="false">POS!C116</f>
        <v>-0.454</v>
      </c>
      <c r="J107" s="375" t="n">
        <f aca="false">POS!Q116</f>
        <v>0.1125</v>
      </c>
      <c r="K107" s="355" t="n">
        <f aca="false">POS!B116</f>
        <v>3.0405</v>
      </c>
      <c r="L107" s="355" t="n">
        <f aca="false">POS!AE116</f>
        <v>2.9855</v>
      </c>
      <c r="M107" s="355" t="n">
        <f aca="false">POS!AF116</f>
        <v>2.8655</v>
      </c>
      <c r="N107" s="357" t="n">
        <f aca="false">POS!P116</f>
        <v>-0.055</v>
      </c>
      <c r="O107" s="355" t="n">
        <f aca="false">POS!M116</f>
        <v>-0.175</v>
      </c>
      <c r="P107" s="355" t="n">
        <f aca="false">POS!O115</f>
        <v>0.07</v>
      </c>
      <c r="Q107" s="355" t="n">
        <f aca="false">POS!AH116</f>
        <v>-0.19</v>
      </c>
    </row>
    <row r="108" customFormat="false" ht="12.75" hidden="false" customHeight="false" outlineLevel="0" collapsed="false">
      <c r="A108" s="353" t="n">
        <v>39479</v>
      </c>
      <c r="B108" s="371" t="n">
        <f aca="false">POS!AI117</f>
        <v>1.392466880172</v>
      </c>
      <c r="C108" s="372" t="n">
        <f aca="false">POS!AJ117</f>
        <v>0.067270314705527</v>
      </c>
      <c r="D108" s="372" t="n">
        <f aca="false">POS!AL117</f>
        <v>0.586668644363439</v>
      </c>
      <c r="E108" s="372" t="n">
        <f aca="false">POS!AK117</f>
        <v>0.072955583275637</v>
      </c>
      <c r="F108" s="372" t="n">
        <f aca="false">POS!AM117</f>
        <v>0.561261873522481</v>
      </c>
      <c r="G108" s="373" t="n">
        <f aca="false">POS!AB117</f>
        <v>3.30478862539115</v>
      </c>
      <c r="H108" s="374" t="n">
        <f aca="false">POS!V117</f>
        <v>2.504</v>
      </c>
      <c r="I108" s="374" t="n">
        <f aca="false">POS!C117</f>
        <v>-0.454</v>
      </c>
      <c r="J108" s="375" t="n">
        <f aca="false">POS!Q117</f>
        <v>0.1125</v>
      </c>
      <c r="K108" s="355" t="n">
        <f aca="false">POS!B117</f>
        <v>2.958</v>
      </c>
      <c r="L108" s="355" t="n">
        <f aca="false">POS!AE117</f>
        <v>2.883</v>
      </c>
      <c r="M108" s="355" t="n">
        <f aca="false">POS!AF117</f>
        <v>2.783</v>
      </c>
      <c r="N108" s="357" t="n">
        <f aca="false">POS!P117</f>
        <v>-0.075</v>
      </c>
      <c r="O108" s="355" t="n">
        <f aca="false">POS!M117</f>
        <v>-0.175</v>
      </c>
      <c r="P108" s="355" t="n">
        <f aca="false">POS!O116</f>
        <v>0.07</v>
      </c>
      <c r="Q108" s="355" t="n">
        <f aca="false">POS!AH117</f>
        <v>-0.19</v>
      </c>
    </row>
    <row r="109" customFormat="false" ht="12.75" hidden="false" customHeight="false" outlineLevel="0" collapsed="false">
      <c r="A109" s="353" t="n">
        <v>39508</v>
      </c>
      <c r="B109" s="371" t="n">
        <f aca="false">POS!AI118</f>
        <v>1.391835542757</v>
      </c>
      <c r="C109" s="372" t="n">
        <f aca="false">POS!AJ118</f>
        <v>0.067299981686468</v>
      </c>
      <c r="D109" s="372" t="n">
        <f aca="false">POS!AL118</f>
        <v>0.5834584873936</v>
      </c>
      <c r="E109" s="372" t="n">
        <f aca="false">POS!AK118</f>
        <v>0.072987546119236</v>
      </c>
      <c r="F109" s="372" t="n">
        <f aca="false">POS!AM118</f>
        <v>0.557937657490885</v>
      </c>
      <c r="G109" s="373" t="n">
        <f aca="false">POS!AB118</f>
        <v>3.16477368696452</v>
      </c>
      <c r="H109" s="374" t="n">
        <f aca="false">POS!V118</f>
        <v>2.399</v>
      </c>
      <c r="I109" s="374" t="n">
        <f aca="false">POS!C118</f>
        <v>-0.454</v>
      </c>
      <c r="J109" s="375" t="n">
        <f aca="false">POS!Q118</f>
        <v>0.1125</v>
      </c>
      <c r="K109" s="355" t="n">
        <f aca="false">POS!B118</f>
        <v>2.853</v>
      </c>
      <c r="L109" s="355" t="n">
        <f aca="false">POS!AE118</f>
        <v>2.613</v>
      </c>
      <c r="M109" s="355" t="n">
        <f aca="false">POS!AF118</f>
        <v>2.678</v>
      </c>
      <c r="N109" s="357" t="n">
        <f aca="false">POS!P118</f>
        <v>-0.24</v>
      </c>
      <c r="O109" s="355" t="n">
        <f aca="false">POS!M118</f>
        <v>-0.175</v>
      </c>
      <c r="P109" s="355" t="n">
        <f aca="false">POS!O117</f>
        <v>0.07</v>
      </c>
      <c r="Q109" s="355" t="n">
        <f aca="false">POS!AH118</f>
        <v>-0.19</v>
      </c>
    </row>
    <row r="110" customFormat="false" ht="12.75" hidden="false" customHeight="false" outlineLevel="0" collapsed="false">
      <c r="A110" s="353" t="n">
        <v>39539</v>
      </c>
      <c r="B110" s="371" t="n">
        <f aca="false">POS!AI119</f>
        <v>1.391160460293</v>
      </c>
      <c r="C110" s="372" t="n">
        <f aca="false">POS!AJ119</f>
        <v>0.067331694666416</v>
      </c>
      <c r="D110" s="372" t="n">
        <f aca="false">POS!AL119</f>
        <v>0.580043440960967</v>
      </c>
      <c r="E110" s="372" t="n">
        <f aca="false">POS!AK119</f>
        <v>0.073021713297249</v>
      </c>
      <c r="F110" s="372" t="n">
        <f aca="false">POS!AM119</f>
        <v>0.554402954529385</v>
      </c>
      <c r="G110" s="373" t="n">
        <f aca="false">POS!AB119</f>
        <v>2.90216270331138</v>
      </c>
      <c r="H110" s="374" t="n">
        <f aca="false">POS!V119</f>
        <v>2.201</v>
      </c>
      <c r="I110" s="374" t="n">
        <f aca="false">POS!C119</f>
        <v>-0.556</v>
      </c>
      <c r="J110" s="375" t="n">
        <f aca="false">POS!Q119</f>
        <v>0.1125</v>
      </c>
      <c r="K110" s="355" t="n">
        <f aca="false">POS!B119</f>
        <v>2.757</v>
      </c>
      <c r="L110" s="355" t="n">
        <f aca="false">POS!AE119</f>
        <v>2.327</v>
      </c>
      <c r="M110" s="355" t="n">
        <f aca="false">POS!AF119</f>
        <v>2.472</v>
      </c>
      <c r="N110" s="357" t="n">
        <f aca="false">POS!P119</f>
        <v>-0.43</v>
      </c>
      <c r="O110" s="355" t="n">
        <f aca="false">POS!M119</f>
        <v>-0.285</v>
      </c>
      <c r="P110" s="355" t="n">
        <f aca="false">POS!O118</f>
        <v>0.07</v>
      </c>
      <c r="Q110" s="355" t="n">
        <f aca="false">POS!AH119</f>
        <v>-0.19</v>
      </c>
    </row>
    <row r="111" customFormat="false" ht="12.75" hidden="false" customHeight="false" outlineLevel="0" collapsed="false">
      <c r="A111" s="353" t="n">
        <v>39569</v>
      </c>
      <c r="B111" s="371" t="n">
        <f aca="false">POS!AI120</f>
        <v>1.390506954044</v>
      </c>
      <c r="C111" s="372" t="n">
        <f aca="false">POS!AJ120</f>
        <v>0.067362384647329</v>
      </c>
      <c r="D111" s="372" t="n">
        <f aca="false">POS!AL120</f>
        <v>0.576754732604743</v>
      </c>
      <c r="E111" s="372" t="n">
        <f aca="false">POS!AK120</f>
        <v>0.073054778308597</v>
      </c>
      <c r="F111" s="372" t="n">
        <f aca="false">POS!AM120</f>
        <v>0.551000664008855</v>
      </c>
      <c r="G111" s="373" t="n">
        <f aca="false">POS!AB120</f>
        <v>2.87312252602319</v>
      </c>
      <c r="H111" s="374" t="n">
        <f aca="false">POS!V120</f>
        <v>2.18</v>
      </c>
      <c r="I111" s="374" t="n">
        <f aca="false">POS!C120</f>
        <v>-0.556</v>
      </c>
      <c r="J111" s="375" t="n">
        <f aca="false">POS!Q120</f>
        <v>0.1125</v>
      </c>
      <c r="K111" s="355" t="n">
        <f aca="false">POS!B120</f>
        <v>2.736</v>
      </c>
      <c r="L111" s="355" t="n">
        <f aca="false">POS!AE120</f>
        <v>2.306</v>
      </c>
      <c r="M111" s="355" t="n">
        <f aca="false">POS!AF120</f>
        <v>2.451</v>
      </c>
      <c r="N111" s="357" t="n">
        <f aca="false">POS!P120</f>
        <v>-0.43</v>
      </c>
      <c r="O111" s="355" t="n">
        <f aca="false">POS!M120</f>
        <v>-0.285</v>
      </c>
      <c r="P111" s="355" t="n">
        <f aca="false">POS!O119</f>
        <v>-0.1</v>
      </c>
      <c r="Q111" s="355" t="n">
        <f aca="false">POS!AH120</f>
        <v>-0.19</v>
      </c>
    </row>
    <row r="112" customFormat="false" ht="12.75" hidden="false" customHeight="false" outlineLevel="0" collapsed="false">
      <c r="A112" s="353" t="n">
        <v>39600</v>
      </c>
      <c r="B112" s="371" t="n">
        <f aca="false">POS!AI121</f>
        <v>1.389831457559</v>
      </c>
      <c r="C112" s="372" t="n">
        <f aca="false">POS!AJ121</f>
        <v>0.067394097627932</v>
      </c>
      <c r="D112" s="372" t="n">
        <f aca="false">POS!AL121</f>
        <v>0.573373052626305</v>
      </c>
      <c r="E112" s="372" t="n">
        <f aca="false">POS!AK121</f>
        <v>0.073088945487369</v>
      </c>
      <c r="F112" s="372" t="n">
        <f aca="false">POS!AM121</f>
        <v>0.547503885576872</v>
      </c>
      <c r="G112" s="373" t="n">
        <f aca="false">POS!AB121</f>
        <v>2.88094792852847</v>
      </c>
      <c r="H112" s="374" t="n">
        <f aca="false">POS!V121</f>
        <v>2.187</v>
      </c>
      <c r="I112" s="374" t="n">
        <f aca="false">POS!C121</f>
        <v>-0.556</v>
      </c>
      <c r="J112" s="375" t="n">
        <f aca="false">POS!Q121</f>
        <v>0.1125</v>
      </c>
      <c r="K112" s="355" t="n">
        <f aca="false">POS!B121</f>
        <v>2.743</v>
      </c>
      <c r="L112" s="355" t="n">
        <f aca="false">POS!AE121</f>
        <v>2.313</v>
      </c>
      <c r="M112" s="355" t="n">
        <f aca="false">POS!AF121</f>
        <v>2.458</v>
      </c>
      <c r="N112" s="357" t="n">
        <f aca="false">POS!P121</f>
        <v>-0.43</v>
      </c>
      <c r="O112" s="355" t="n">
        <f aca="false">POS!M121</f>
        <v>-0.285</v>
      </c>
      <c r="P112" s="355" t="n">
        <f aca="false">POS!O120</f>
        <v>-0.1</v>
      </c>
      <c r="Q112" s="355" t="n">
        <f aca="false">POS!AH121</f>
        <v>-0.19</v>
      </c>
    </row>
    <row r="113" customFormat="false" ht="12.75" hidden="false" customHeight="false" outlineLevel="0" collapsed="false">
      <c r="A113" s="353" t="n">
        <v>39630</v>
      </c>
      <c r="B113" s="371" t="n">
        <f aca="false">POS!AI122</f>
        <v>1.389177551864</v>
      </c>
      <c r="C113" s="372" t="n">
        <f aca="false">POS!AJ122</f>
        <v>0.067424787609479</v>
      </c>
      <c r="D113" s="372" t="n">
        <f aca="false">POS!AL122</f>
        <v>0.570116514227308</v>
      </c>
      <c r="E113" s="372" t="n">
        <f aca="false">POS!AK122</f>
        <v>0.073122010499451</v>
      </c>
      <c r="F113" s="372" t="n">
        <f aca="false">POS!AM122</f>
        <v>0.544138140509579</v>
      </c>
      <c r="G113" s="373" t="n">
        <f aca="false">POS!AB122</f>
        <v>2.88749257976615</v>
      </c>
      <c r="H113" s="374" t="n">
        <f aca="false">POS!V122</f>
        <v>2.193</v>
      </c>
      <c r="I113" s="374" t="n">
        <f aca="false">POS!C122</f>
        <v>-0.556</v>
      </c>
      <c r="J113" s="375" t="n">
        <f aca="false">POS!Q122</f>
        <v>0.1125</v>
      </c>
      <c r="K113" s="355" t="n">
        <f aca="false">POS!B122</f>
        <v>2.749</v>
      </c>
      <c r="L113" s="355" t="n">
        <f aca="false">POS!AE122</f>
        <v>2.319</v>
      </c>
      <c r="M113" s="355" t="n">
        <f aca="false">POS!AF122</f>
        <v>2.464</v>
      </c>
      <c r="N113" s="357" t="n">
        <f aca="false">POS!P122</f>
        <v>-0.43</v>
      </c>
      <c r="O113" s="355" t="n">
        <f aca="false">POS!M122</f>
        <v>-0.285</v>
      </c>
      <c r="P113" s="355" t="n">
        <f aca="false">POS!O121</f>
        <v>-0.1</v>
      </c>
      <c r="Q113" s="355" t="n">
        <f aca="false">POS!AH122</f>
        <v>-0.19</v>
      </c>
    </row>
    <row r="114" customFormat="false" ht="12.75" hidden="false" customHeight="false" outlineLevel="0" collapsed="false">
      <c r="A114" s="353" t="n">
        <v>39661</v>
      </c>
      <c r="B114" s="371" t="n">
        <f aca="false">POS!AI123</f>
        <v>1.388501643877</v>
      </c>
      <c r="C114" s="372" t="n">
        <f aca="false">POS!AJ123</f>
        <v>0.067456500590738</v>
      </c>
      <c r="D114" s="372" t="n">
        <f aca="false">POS!AL123</f>
        <v>0.566767952587194</v>
      </c>
      <c r="E114" s="372" t="n">
        <f aca="false">POS!AK123</f>
        <v>0.073156177678981</v>
      </c>
      <c r="F114" s="372" t="n">
        <f aca="false">POS!AM123</f>
        <v>0.540678965210928</v>
      </c>
      <c r="G114" s="373" t="n">
        <f aca="false">POS!AB123</f>
        <v>2.89661602623299</v>
      </c>
      <c r="H114" s="374" t="n">
        <f aca="false">POS!V123</f>
        <v>2.201</v>
      </c>
      <c r="I114" s="374" t="n">
        <f aca="false">POS!C123</f>
        <v>-0.556</v>
      </c>
      <c r="J114" s="375" t="n">
        <f aca="false">POS!Q123</f>
        <v>0.1125</v>
      </c>
      <c r="K114" s="355" t="n">
        <f aca="false">POS!B123</f>
        <v>2.757</v>
      </c>
      <c r="L114" s="355" t="n">
        <f aca="false">POS!AE123</f>
        <v>2.327</v>
      </c>
      <c r="M114" s="355" t="n">
        <f aca="false">POS!AF123</f>
        <v>2.472</v>
      </c>
      <c r="N114" s="357" t="n">
        <f aca="false">POS!P123</f>
        <v>-0.43</v>
      </c>
      <c r="O114" s="355" t="n">
        <f aca="false">POS!M123</f>
        <v>-0.285</v>
      </c>
      <c r="P114" s="355" t="n">
        <f aca="false">POS!O122</f>
        <v>-0.1</v>
      </c>
      <c r="Q114" s="355" t="n">
        <f aca="false">POS!AH123</f>
        <v>-0.19</v>
      </c>
    </row>
    <row r="115" customFormat="false" ht="12.75" hidden="false" customHeight="false" outlineLevel="0" collapsed="false">
      <c r="A115" s="353" t="n">
        <v>39692</v>
      </c>
      <c r="B115" s="371" t="n">
        <f aca="false">POS!AI124</f>
        <v>1.387825527731</v>
      </c>
      <c r="C115" s="372" t="n">
        <f aca="false">POS!AJ124</f>
        <v>0.06748821357233</v>
      </c>
      <c r="D115" s="372" t="n">
        <f aca="false">POS!AL124</f>
        <v>0.563436126766857</v>
      </c>
      <c r="E115" s="372" t="n">
        <f aca="false">POS!AK124</f>
        <v>0.073190344858897</v>
      </c>
      <c r="F115" s="372" t="n">
        <f aca="false">POS!AM124</f>
        <v>0.537238777034312</v>
      </c>
      <c r="G115" s="373" t="n">
        <f aca="false">POS!AB124</f>
        <v>2.8991517636212</v>
      </c>
      <c r="H115" s="374" t="n">
        <f aca="false">POS!V124</f>
        <v>2.204</v>
      </c>
      <c r="I115" s="374" t="n">
        <f aca="false">POS!C124</f>
        <v>-0.556</v>
      </c>
      <c r="J115" s="375" t="n">
        <f aca="false">POS!Q124</f>
        <v>0.1125</v>
      </c>
      <c r="K115" s="355" t="n">
        <f aca="false">POS!B124</f>
        <v>2.76</v>
      </c>
      <c r="L115" s="355" t="n">
        <f aca="false">POS!AE124</f>
        <v>2.33</v>
      </c>
      <c r="M115" s="355" t="n">
        <f aca="false">POS!AF124</f>
        <v>2.475</v>
      </c>
      <c r="N115" s="357" t="n">
        <f aca="false">POS!P124</f>
        <v>-0.43</v>
      </c>
      <c r="O115" s="355" t="n">
        <f aca="false">POS!M124</f>
        <v>-0.285</v>
      </c>
      <c r="P115" s="355" t="n">
        <f aca="false">POS!O123</f>
        <v>-0.1</v>
      </c>
      <c r="Q115" s="355" t="n">
        <f aca="false">POS!AH124</f>
        <v>-0.19</v>
      </c>
    </row>
    <row r="116" customFormat="false" ht="12.75" hidden="false" customHeight="false" outlineLevel="0" collapsed="false">
      <c r="A116" s="353" t="n">
        <v>39722</v>
      </c>
      <c r="B116" s="371" t="n">
        <f aca="false">POS!AI125</f>
        <v>1.387171024201</v>
      </c>
      <c r="C116" s="372" t="n">
        <f aca="false">POS!AJ125</f>
        <v>0.067518903554833</v>
      </c>
      <c r="D116" s="372" t="n">
        <f aca="false">POS!AL125</f>
        <v>0.560227653886805</v>
      </c>
      <c r="E116" s="372" t="n">
        <f aca="false">POS!AK125</f>
        <v>0.073223409872086</v>
      </c>
      <c r="F116" s="372" t="n">
        <f aca="false">POS!AM125</f>
        <v>0.533927563330921</v>
      </c>
      <c r="G116" s="373" t="n">
        <f aca="false">POS!AB125</f>
        <v>2.9411723938233</v>
      </c>
      <c r="H116" s="374" t="n">
        <f aca="false">POS!V125</f>
        <v>2.237</v>
      </c>
      <c r="I116" s="374" t="n">
        <f aca="false">POS!C125</f>
        <v>-0.556</v>
      </c>
      <c r="J116" s="375" t="n">
        <f aca="false">POS!Q125</f>
        <v>0.1125</v>
      </c>
      <c r="K116" s="355" t="n">
        <f aca="false">POS!B125</f>
        <v>2.793</v>
      </c>
      <c r="L116" s="355" t="n">
        <f aca="false">POS!AE125</f>
        <v>2.363</v>
      </c>
      <c r="M116" s="355" t="n">
        <f aca="false">POS!AF125</f>
        <v>2.508</v>
      </c>
      <c r="N116" s="357" t="n">
        <f aca="false">POS!P125</f>
        <v>-0.43</v>
      </c>
      <c r="O116" s="355" t="n">
        <f aca="false">POS!M125</f>
        <v>-0.285</v>
      </c>
      <c r="P116" s="355" t="n">
        <f aca="false">POS!O124</f>
        <v>-0.1</v>
      </c>
      <c r="Q116" s="355" t="n">
        <f aca="false">POS!AH125</f>
        <v>-0.19</v>
      </c>
    </row>
    <row r="117" customFormat="false" ht="12.75" hidden="false" customHeight="false" outlineLevel="0" collapsed="false">
      <c r="A117" s="353" t="n">
        <v>39753</v>
      </c>
      <c r="B117" s="371" t="n">
        <f aca="false">POS!AI126</f>
        <v>1.38649450035</v>
      </c>
      <c r="C117" s="372" t="n">
        <f aca="false">POS!AJ126</f>
        <v>0.06755061653708</v>
      </c>
      <c r="D117" s="372" t="n">
        <f aca="false">POS!AL126</f>
        <v>0.556928573822383</v>
      </c>
      <c r="E117" s="372" t="n">
        <f aca="false">POS!AK126</f>
        <v>0.07325757705276</v>
      </c>
      <c r="F117" s="372" t="n">
        <f aca="false">POS!AM126</f>
        <v>0.53052449652537</v>
      </c>
      <c r="G117" s="373" t="n">
        <f aca="false">POS!AB126</f>
        <v>3.2262211658521</v>
      </c>
      <c r="H117" s="374" t="n">
        <f aca="false">POS!V126</f>
        <v>2.455</v>
      </c>
      <c r="I117" s="374" t="n">
        <f aca="false">POS!C126</f>
        <v>-0.475</v>
      </c>
      <c r="J117" s="375" t="n">
        <f aca="false">POS!Q126</f>
        <v>0.1125</v>
      </c>
      <c r="K117" s="355" t="n">
        <f aca="false">POS!B126</f>
        <v>2.93</v>
      </c>
      <c r="L117" s="355" t="n">
        <f aca="false">POS!AE126</f>
        <v>2.785</v>
      </c>
      <c r="M117" s="355" t="n">
        <f aca="false">POS!AF126</f>
        <v>2.77</v>
      </c>
      <c r="N117" s="357" t="n">
        <f aca="false">POS!P126</f>
        <v>-0.145</v>
      </c>
      <c r="O117" s="355" t="n">
        <f aca="false">POS!M126</f>
        <v>-0.16</v>
      </c>
      <c r="P117" s="355" t="n">
        <f aca="false">POS!O125</f>
        <v>-0.1</v>
      </c>
      <c r="Q117" s="355" t="n">
        <f aca="false">POS!AH126</f>
        <v>-0.19</v>
      </c>
    </row>
    <row r="118" customFormat="false" ht="12.75" hidden="false" customHeight="false" outlineLevel="0" collapsed="false">
      <c r="A118" s="353" t="n">
        <v>39783</v>
      </c>
      <c r="B118" s="371" t="n">
        <f aca="false">POS!AI127</f>
        <v>1.385839603483</v>
      </c>
      <c r="C118" s="372" t="n">
        <f aca="false">POS!AJ127</f>
        <v>0.067581306520217</v>
      </c>
      <c r="D118" s="372" t="n">
        <f aca="false">POS!AL127</f>
        <v>0.553751671270636</v>
      </c>
      <c r="E118" s="372" t="n">
        <f aca="false">POS!AK127</f>
        <v>0.073290642066682</v>
      </c>
      <c r="F118" s="372" t="n">
        <f aca="false">POS!AM127</f>
        <v>0.527249052931813</v>
      </c>
      <c r="G118" s="373" t="n">
        <f aca="false">POS!AB127</f>
        <v>3.38626053761997</v>
      </c>
      <c r="H118" s="374" t="n">
        <f aca="false">POS!V127</f>
        <v>2.578</v>
      </c>
      <c r="I118" s="374" t="n">
        <f aca="false">POS!C127</f>
        <v>-0.475</v>
      </c>
      <c r="J118" s="375" t="n">
        <f aca="false">POS!Q127</f>
        <v>0.1125</v>
      </c>
      <c r="K118" s="355" t="n">
        <f aca="false">POS!B127</f>
        <v>3.053</v>
      </c>
      <c r="L118" s="355" t="n">
        <f aca="false">POS!AE127</f>
        <v>2.978</v>
      </c>
      <c r="M118" s="355" t="n">
        <f aca="false">POS!AF127</f>
        <v>2.893</v>
      </c>
      <c r="N118" s="357" t="n">
        <f aca="false">POS!P127</f>
        <v>-0.075</v>
      </c>
      <c r="O118" s="355" t="n">
        <f aca="false">POS!M127</f>
        <v>-0.16</v>
      </c>
      <c r="P118" s="355" t="n">
        <f aca="false">POS!O126</f>
        <v>0.07</v>
      </c>
      <c r="Q118" s="355" t="n">
        <f aca="false">POS!AH127</f>
        <v>-0.19</v>
      </c>
    </row>
    <row r="119" customFormat="false" ht="12.75" hidden="false" customHeight="false" outlineLevel="0" collapsed="false">
      <c r="A119" s="353" t="n">
        <v>39814</v>
      </c>
      <c r="B119" s="371" t="n">
        <f aca="false">POS!AI128</f>
        <v>1.385162674443</v>
      </c>
      <c r="C119" s="372" t="n">
        <f aca="false">POS!AJ128</f>
        <v>0.067613019503119</v>
      </c>
      <c r="D119" s="372" t="n">
        <f aca="false">POS!AL128</f>
        <v>0.55048509101606</v>
      </c>
      <c r="E119" s="372" t="n">
        <f aca="false">POS!AK128</f>
        <v>0.073324809248115</v>
      </c>
      <c r="F119" s="372" t="n">
        <f aca="false">POS!AM128</f>
        <v>0.5238827900468</v>
      </c>
      <c r="G119" s="373" t="n">
        <f aca="false">POS!AB128</f>
        <v>3.46666152494914</v>
      </c>
      <c r="H119" s="374" t="n">
        <f aca="false">POS!V128</f>
        <v>2.6405</v>
      </c>
      <c r="I119" s="374" t="n">
        <f aca="false">POS!C128</f>
        <v>-0.475</v>
      </c>
      <c r="J119" s="375" t="n">
        <f aca="false">POS!Q128</f>
        <v>0.1125</v>
      </c>
      <c r="K119" s="355" t="n">
        <f aca="false">POS!B128</f>
        <v>3.1155</v>
      </c>
      <c r="L119" s="355" t="n">
        <f aca="false">POS!AE128</f>
        <v>3.0605</v>
      </c>
      <c r="M119" s="355" t="n">
        <f aca="false">POS!AF128</f>
        <v>2.9555</v>
      </c>
      <c r="N119" s="357" t="n">
        <f aca="false">POS!P128</f>
        <v>-0.055</v>
      </c>
      <c r="O119" s="355" t="n">
        <f aca="false">POS!M128</f>
        <v>-0.16</v>
      </c>
      <c r="P119" s="355" t="n">
        <f aca="false">POS!O127</f>
        <v>0.07</v>
      </c>
      <c r="Q119" s="355" t="n">
        <f aca="false">POS!AH128</f>
        <v>-0.19</v>
      </c>
    </row>
    <row r="120" customFormat="false" ht="12.75" hidden="false" customHeight="false" outlineLevel="0" collapsed="false">
      <c r="A120" s="353" t="n">
        <v>39845</v>
      </c>
      <c r="B120" s="371" t="n">
        <f aca="false">POS!AI129</f>
        <v>1.384485540451</v>
      </c>
      <c r="C120" s="372" t="n">
        <f aca="false">POS!AJ129</f>
        <v>0.067644732486355</v>
      </c>
      <c r="D120" s="372" t="n">
        <f aca="false">POS!AL129</f>
        <v>0.547234933086657</v>
      </c>
      <c r="E120" s="372" t="n">
        <f aca="false">POS!AK129</f>
        <v>0.073358976429933</v>
      </c>
      <c r="F120" s="372" t="n">
        <f aca="false">POS!AM129</f>
        <v>0.520535109645071</v>
      </c>
      <c r="G120" s="373" t="n">
        <f aca="false">POS!AB129</f>
        <v>3.35670714395602</v>
      </c>
      <c r="H120" s="374" t="n">
        <f aca="false">POS!V129</f>
        <v>2.558</v>
      </c>
      <c r="I120" s="374" t="n">
        <f aca="false">POS!C129</f>
        <v>-0.475</v>
      </c>
      <c r="J120" s="375" t="n">
        <f aca="false">POS!Q129</f>
        <v>0.1125</v>
      </c>
      <c r="K120" s="355" t="n">
        <f aca="false">POS!B129</f>
        <v>3.033</v>
      </c>
      <c r="L120" s="355" t="n">
        <f aca="false">POS!AE129</f>
        <v>2.958</v>
      </c>
      <c r="M120" s="355" t="n">
        <f aca="false">POS!AF129</f>
        <v>2.873</v>
      </c>
      <c r="N120" s="357" t="n">
        <f aca="false">POS!P129</f>
        <v>-0.075</v>
      </c>
      <c r="O120" s="355" t="n">
        <f aca="false">POS!M129</f>
        <v>-0.16</v>
      </c>
      <c r="P120" s="355" t="n">
        <f aca="false">POS!O128</f>
        <v>0.07</v>
      </c>
      <c r="Q120" s="355" t="n">
        <f aca="false">POS!AH129</f>
        <v>-0.19</v>
      </c>
    </row>
    <row r="121" customFormat="false" ht="12.75" hidden="false" customHeight="false" outlineLevel="0" collapsed="false">
      <c r="A121" s="353" t="n">
        <v>39873</v>
      </c>
      <c r="B121" s="371" t="n">
        <f aca="false">POS!AI130</f>
        <v>1.383873759935</v>
      </c>
      <c r="C121" s="372" t="n">
        <f aca="false">POS!AJ130</f>
        <v>0.067673376471498</v>
      </c>
      <c r="D121" s="372" t="n">
        <f aca="false">POS!AL130</f>
        <v>0.544313369358044</v>
      </c>
      <c r="E121" s="372" t="n">
        <f aca="false">POS!AK130</f>
        <v>0.073389837110616</v>
      </c>
      <c r="F121" s="372" t="n">
        <f aca="false">POS!AM130</f>
        <v>0.517527302670218</v>
      </c>
      <c r="G121" s="373" t="n">
        <f aca="false">POS!AB130</f>
        <v>3.21749967122177</v>
      </c>
      <c r="H121" s="374" t="n">
        <f aca="false">POS!V130</f>
        <v>2.453</v>
      </c>
      <c r="I121" s="374" t="n">
        <f aca="false">POS!C130</f>
        <v>-0.475</v>
      </c>
      <c r="J121" s="375" t="n">
        <f aca="false">POS!Q130</f>
        <v>0.1125</v>
      </c>
      <c r="K121" s="355" t="n">
        <f aca="false">POS!B130</f>
        <v>2.928</v>
      </c>
      <c r="L121" s="355" t="n">
        <f aca="false">POS!AE130</f>
        <v>2.688</v>
      </c>
      <c r="M121" s="355" t="n">
        <f aca="false">POS!AF130</f>
        <v>2.768</v>
      </c>
      <c r="N121" s="357" t="n">
        <f aca="false">POS!P130</f>
        <v>-0.24</v>
      </c>
      <c r="O121" s="355" t="n">
        <f aca="false">POS!M130</f>
        <v>-0.16</v>
      </c>
      <c r="P121" s="355" t="n">
        <f aca="false">POS!O129</f>
        <v>0.07</v>
      </c>
      <c r="Q121" s="355" t="n">
        <f aca="false">POS!AH130</f>
        <v>-0.19</v>
      </c>
    </row>
    <row r="122" customFormat="false" ht="12.75" hidden="false" customHeight="false" outlineLevel="0" collapsed="false">
      <c r="A122" s="353" t="n">
        <v>39904</v>
      </c>
      <c r="B122" s="371" t="n">
        <f aca="false">POS!AI131</f>
        <v>1.383196237667</v>
      </c>
      <c r="C122" s="372" t="n">
        <f aca="false">POS!AJ131</f>
        <v>0.067705089455367</v>
      </c>
      <c r="D122" s="372" t="n">
        <f aca="false">POS!AL131</f>
        <v>0.541094292384308</v>
      </c>
      <c r="E122" s="372" t="n">
        <f aca="false">POS!AK131</f>
        <v>0.073424004293167</v>
      </c>
      <c r="F122" s="372" t="n">
        <f aca="false">POS!AM131</f>
        <v>0.514214764307479</v>
      </c>
      <c r="G122" s="373" t="n">
        <f aca="false">POS!AB131</f>
        <v>2.95241004006051</v>
      </c>
      <c r="H122" s="374" t="n">
        <f aca="false">POS!V131</f>
        <v>2.252</v>
      </c>
      <c r="I122" s="374" t="n">
        <f aca="false">POS!C131</f>
        <v>-0.58</v>
      </c>
      <c r="J122" s="375" t="n">
        <f aca="false">POS!Q131</f>
        <v>0.1125</v>
      </c>
      <c r="K122" s="355" t="n">
        <f aca="false">POS!B131</f>
        <v>2.832</v>
      </c>
      <c r="L122" s="355" t="n">
        <f aca="false">POS!AE131</f>
        <v>2.402</v>
      </c>
      <c r="M122" s="355" t="n">
        <f aca="false">POS!AF131</f>
        <v>2.562</v>
      </c>
      <c r="N122" s="357" t="n">
        <f aca="false">POS!P131</f>
        <v>-0.43</v>
      </c>
      <c r="O122" s="355" t="n">
        <f aca="false">POS!M131</f>
        <v>-0.27</v>
      </c>
      <c r="P122" s="355" t="n">
        <f aca="false">POS!O130</f>
        <v>0.07</v>
      </c>
      <c r="Q122" s="355" t="n">
        <f aca="false">POS!AH131</f>
        <v>-0.19</v>
      </c>
    </row>
    <row r="123" customFormat="false" ht="12.75" hidden="false" customHeight="false" outlineLevel="0" collapsed="false">
      <c r="A123" s="353" t="n">
        <v>39934</v>
      </c>
      <c r="B123" s="371" t="n">
        <f aca="false">POS!AI132</f>
        <v>1.382540377604</v>
      </c>
      <c r="C123" s="372" t="n">
        <f aca="false">POS!AJ132</f>
        <v>0.067735779440073</v>
      </c>
      <c r="D123" s="372" t="n">
        <f aca="false">POS!AL132</f>
        <v>0.537994519166639</v>
      </c>
      <c r="E123" s="372" t="n">
        <f aca="false">POS!AK132</f>
        <v>0.073457069308906</v>
      </c>
      <c r="F123" s="372" t="n">
        <f aca="false">POS!AM132</f>
        <v>0.511026551479123</v>
      </c>
      <c r="G123" s="373" t="n">
        <f aca="false">POS!AB132</f>
        <v>2.92349181695998</v>
      </c>
      <c r="H123" s="374" t="n">
        <f aca="false">POS!V132</f>
        <v>2.231</v>
      </c>
      <c r="I123" s="374" t="n">
        <f aca="false">POS!C132</f>
        <v>-0.58</v>
      </c>
      <c r="J123" s="375" t="n">
        <f aca="false">POS!Q132</f>
        <v>0.1125</v>
      </c>
      <c r="K123" s="355" t="n">
        <f aca="false">POS!B132</f>
        <v>2.811</v>
      </c>
      <c r="L123" s="355" t="n">
        <f aca="false">POS!AE132</f>
        <v>2.381</v>
      </c>
      <c r="M123" s="355" t="n">
        <f aca="false">POS!AF132</f>
        <v>2.541</v>
      </c>
      <c r="N123" s="357" t="n">
        <f aca="false">POS!P132</f>
        <v>-0.43</v>
      </c>
      <c r="O123" s="355" t="n">
        <f aca="false">POS!M132</f>
        <v>-0.27</v>
      </c>
      <c r="P123" s="355" t="n">
        <f aca="false">POS!O131</f>
        <v>-0.1</v>
      </c>
      <c r="Q123" s="355" t="n">
        <f aca="false">POS!AH132</f>
        <v>-0.19</v>
      </c>
    </row>
    <row r="124" customFormat="false" ht="12.75" hidden="false" customHeight="false" outlineLevel="0" collapsed="false">
      <c r="A124" s="353" t="n">
        <v>39965</v>
      </c>
      <c r="B124" s="371" t="n">
        <f aca="false">POS!AI133</f>
        <v>1.381862456373</v>
      </c>
      <c r="C124" s="372" t="n">
        <f aca="false">POS!AJ133</f>
        <v>0.067767492424597</v>
      </c>
      <c r="D124" s="372" t="n">
        <f aca="false">POS!AL133</f>
        <v>0.534807337001579</v>
      </c>
      <c r="E124" s="372" t="n">
        <f aca="false">POS!AK133</f>
        <v>0.073491236492216</v>
      </c>
      <c r="F124" s="372" t="n">
        <f aca="false">POS!AM133</f>
        <v>0.507750038059313</v>
      </c>
      <c r="G124" s="373" t="n">
        <f aca="false">POS!AB133</f>
        <v>2.93122656746445</v>
      </c>
      <c r="H124" s="374" t="n">
        <f aca="false">POS!V133</f>
        <v>2.238</v>
      </c>
      <c r="I124" s="374" t="n">
        <f aca="false">POS!C133</f>
        <v>-0.58</v>
      </c>
      <c r="J124" s="375" t="n">
        <f aca="false">POS!Q133</f>
        <v>0.1125</v>
      </c>
      <c r="K124" s="355" t="n">
        <f aca="false">POS!B133</f>
        <v>2.818</v>
      </c>
      <c r="L124" s="355" t="n">
        <f aca="false">POS!AE133</f>
        <v>2.388</v>
      </c>
      <c r="M124" s="355" t="n">
        <f aca="false">POS!AF133</f>
        <v>2.548</v>
      </c>
      <c r="N124" s="357" t="n">
        <f aca="false">POS!P133</f>
        <v>-0.43</v>
      </c>
      <c r="O124" s="355" t="n">
        <f aca="false">POS!M133</f>
        <v>-0.27</v>
      </c>
      <c r="P124" s="355" t="n">
        <f aca="false">POS!O132</f>
        <v>-0.1</v>
      </c>
      <c r="Q124" s="355" t="n">
        <f aca="false">POS!AH133</f>
        <v>-0.19</v>
      </c>
    </row>
    <row r="125" customFormat="false" ht="12.75" hidden="false" customHeight="false" outlineLevel="0" collapsed="false">
      <c r="A125" s="353" t="n">
        <v>39995</v>
      </c>
      <c r="B125" s="371" t="n">
        <f aca="false">POS!AI134</f>
        <v>1.381206211431</v>
      </c>
      <c r="C125" s="372" t="n">
        <f aca="false">POS!AJ134</f>
        <v>0.067798182409938</v>
      </c>
      <c r="D125" s="372" t="n">
        <f aca="false">POS!AL134</f>
        <v>0.531738312114634</v>
      </c>
      <c r="E125" s="372" t="n">
        <f aca="false">POS!AK134</f>
        <v>0.073524301508689</v>
      </c>
      <c r="F125" s="372" t="n">
        <f aca="false">POS!AM134</f>
        <v>0.504596536962434</v>
      </c>
      <c r="G125" s="373" t="n">
        <f aca="false">POS!AB134</f>
        <v>2.93768931549715</v>
      </c>
      <c r="H125" s="374" t="n">
        <f aca="false">POS!V134</f>
        <v>2.244</v>
      </c>
      <c r="I125" s="374" t="n">
        <f aca="false">POS!C134</f>
        <v>-0.58</v>
      </c>
      <c r="J125" s="375" t="n">
        <f aca="false">POS!Q134</f>
        <v>0.1125</v>
      </c>
      <c r="K125" s="355" t="n">
        <f aca="false">POS!B134</f>
        <v>2.824</v>
      </c>
      <c r="L125" s="355" t="n">
        <f aca="false">POS!AE134</f>
        <v>2.394</v>
      </c>
      <c r="M125" s="355" t="n">
        <f aca="false">POS!AF134</f>
        <v>2.554</v>
      </c>
      <c r="N125" s="357" t="n">
        <f aca="false">POS!P134</f>
        <v>-0.43</v>
      </c>
      <c r="O125" s="355" t="n">
        <f aca="false">POS!M134</f>
        <v>-0.27</v>
      </c>
      <c r="P125" s="355" t="n">
        <f aca="false">POS!O133</f>
        <v>-0.1</v>
      </c>
      <c r="Q125" s="355" t="n">
        <f aca="false">POS!AH134</f>
        <v>-0.19</v>
      </c>
    </row>
    <row r="126" customFormat="false" ht="12.75" hidden="false" customHeight="false" outlineLevel="0" collapsed="false">
      <c r="A126" s="353" t="n">
        <v>40026</v>
      </c>
      <c r="B126" s="371" t="n">
        <f aca="false">POS!AI135</f>
        <v>1.380527893748</v>
      </c>
      <c r="C126" s="372" t="n">
        <f aca="false">POS!AJ135</f>
        <v>0.067829895395116</v>
      </c>
      <c r="D126" s="372" t="n">
        <f aca="false">POS!AL135</f>
        <v>0.528582781919925</v>
      </c>
      <c r="E126" s="372" t="n">
        <f aca="false">POS!AK135</f>
        <v>0.073558468692757</v>
      </c>
      <c r="F126" s="372" t="n">
        <f aca="false">POS!AM135</f>
        <v>0.501355736582443</v>
      </c>
      <c r="G126" s="373" t="n">
        <f aca="false">POS!AB135</f>
        <v>2.94671450304107</v>
      </c>
      <c r="H126" s="374" t="n">
        <f aca="false">POS!V135</f>
        <v>2.252</v>
      </c>
      <c r="I126" s="374" t="n">
        <f aca="false">POS!C135</f>
        <v>-0.58</v>
      </c>
      <c r="J126" s="375" t="n">
        <f aca="false">POS!Q135</f>
        <v>0.1125</v>
      </c>
      <c r="K126" s="355" t="n">
        <f aca="false">POS!B135</f>
        <v>2.832</v>
      </c>
      <c r="L126" s="355" t="n">
        <f aca="false">POS!AE135</f>
        <v>2.402</v>
      </c>
      <c r="M126" s="355" t="n">
        <f aca="false">POS!AF135</f>
        <v>2.562</v>
      </c>
      <c r="N126" s="357" t="n">
        <f aca="false">POS!P135</f>
        <v>-0.43</v>
      </c>
      <c r="O126" s="355" t="n">
        <f aca="false">POS!M135</f>
        <v>-0.27</v>
      </c>
      <c r="P126" s="355" t="n">
        <f aca="false">POS!O134</f>
        <v>-0.1</v>
      </c>
      <c r="Q126" s="355" t="n">
        <f aca="false">POS!AH135</f>
        <v>-0.19</v>
      </c>
    </row>
    <row r="127" customFormat="false" ht="12.75" hidden="false" customHeight="false" outlineLevel="0" collapsed="false">
      <c r="A127" s="353" t="n">
        <v>40057</v>
      </c>
      <c r="B127" s="371" t="n">
        <f aca="false">POS!AI136</f>
        <v>1.379849375553</v>
      </c>
      <c r="C127" s="372" t="n">
        <f aca="false">POS!AJ136</f>
        <v>0.067861608380628</v>
      </c>
      <c r="D127" s="372" t="n">
        <f aca="false">POS!AL136</f>
        <v>0.525443244382551</v>
      </c>
      <c r="E127" s="372" t="n">
        <f aca="false">POS!AK136</f>
        <v>0.07359263587721</v>
      </c>
      <c r="F127" s="372" t="n">
        <f aca="false">POS!AM136</f>
        <v>0.498132966437714</v>
      </c>
      <c r="G127" s="373" t="n">
        <f aca="false">POS!AB136</f>
        <v>2.94918975094404</v>
      </c>
      <c r="H127" s="374" t="n">
        <f aca="false">POS!V136</f>
        <v>2.255</v>
      </c>
      <c r="I127" s="374" t="n">
        <f aca="false">POS!C136</f>
        <v>-0.58</v>
      </c>
      <c r="J127" s="375" t="n">
        <f aca="false">POS!Q136</f>
        <v>0.1125</v>
      </c>
      <c r="K127" s="355" t="n">
        <f aca="false">POS!B136</f>
        <v>2.835</v>
      </c>
      <c r="L127" s="355" t="n">
        <f aca="false">POS!AE136</f>
        <v>2.405</v>
      </c>
      <c r="M127" s="355" t="n">
        <f aca="false">POS!AF136</f>
        <v>2.565</v>
      </c>
      <c r="N127" s="357" t="n">
        <f aca="false">POS!P136</f>
        <v>-0.43</v>
      </c>
      <c r="O127" s="355" t="n">
        <f aca="false">POS!M136</f>
        <v>-0.27</v>
      </c>
      <c r="P127" s="355" t="n">
        <f aca="false">POS!O135</f>
        <v>-0.1</v>
      </c>
      <c r="Q127" s="355" t="n">
        <f aca="false">POS!AH136</f>
        <v>-0.19</v>
      </c>
    </row>
    <row r="128" customFormat="false" ht="12.75" hidden="false" customHeight="false" outlineLevel="0" collapsed="false">
      <c r="A128" s="353" t="n">
        <v>40087</v>
      </c>
      <c r="B128" s="371" t="n">
        <f aca="false">POS!AI137</f>
        <v>1.379192554738</v>
      </c>
      <c r="C128" s="372" t="n">
        <f aca="false">POS!AJ137</f>
        <v>0.067892298366924</v>
      </c>
      <c r="D128" s="372" t="n">
        <f aca="false">POS!AL137</f>
        <v>0.522420150652725</v>
      </c>
      <c r="E128" s="372" t="n">
        <f aca="false">POS!AK137</f>
        <v>0.07362570089479</v>
      </c>
      <c r="F128" s="372" t="n">
        <f aca="false">POS!AM137</f>
        <v>0.495031248523284</v>
      </c>
      <c r="G128" s="373" t="n">
        <f aca="false">POS!AB137</f>
        <v>2.99092424026833</v>
      </c>
      <c r="H128" s="374" t="n">
        <f aca="false">POS!V137</f>
        <v>2.288</v>
      </c>
      <c r="I128" s="374" t="n">
        <f aca="false">POS!C137</f>
        <v>-0.58</v>
      </c>
      <c r="J128" s="375" t="n">
        <f aca="false">POS!Q137</f>
        <v>0.1125</v>
      </c>
      <c r="K128" s="355" t="n">
        <f aca="false">POS!B137</f>
        <v>2.868</v>
      </c>
      <c r="L128" s="355" t="n">
        <f aca="false">POS!AE137</f>
        <v>2.438</v>
      </c>
      <c r="M128" s="355" t="n">
        <f aca="false">POS!AF137</f>
        <v>2.598</v>
      </c>
      <c r="N128" s="357" t="n">
        <f aca="false">POS!P137</f>
        <v>-0.43</v>
      </c>
      <c r="O128" s="355" t="n">
        <f aca="false">POS!M137</f>
        <v>-0.27</v>
      </c>
      <c r="P128" s="355" t="n">
        <f aca="false">POS!O136</f>
        <v>-0.1</v>
      </c>
      <c r="Q128" s="355" t="n">
        <f aca="false">POS!AH137</f>
        <v>-0.19</v>
      </c>
    </row>
    <row r="129" customFormat="false" ht="12.75" hidden="false" customHeight="false" outlineLevel="0" collapsed="false">
      <c r="A129" s="353" t="n">
        <v>40118</v>
      </c>
      <c r="B129" s="371" t="n">
        <f aca="false">POS!AI138</f>
        <v>1.37851364388</v>
      </c>
      <c r="C129" s="372" t="n">
        <f aca="false">POS!AJ138</f>
        <v>0.067924011353091</v>
      </c>
      <c r="D129" s="372" t="n">
        <f aca="false">POS!AL138</f>
        <v>0.51931190057111</v>
      </c>
      <c r="E129" s="372" t="n">
        <f aca="false">POS!AK138</f>
        <v>0.073659868080001</v>
      </c>
      <c r="F129" s="372" t="n">
        <f aca="false">POS!AM138</f>
        <v>0.491843724058317</v>
      </c>
      <c r="G129" s="373" t="n">
        <f aca="false">POS!AB138</f>
        <v>3.2076505851115</v>
      </c>
      <c r="H129" s="374" t="n">
        <f aca="false">POS!V138</f>
        <v>2.455</v>
      </c>
      <c r="I129" s="374" t="n">
        <f aca="false">POS!C138</f>
        <v>-0.55</v>
      </c>
      <c r="J129" s="375" t="n">
        <f aca="false">POS!Q138</f>
        <v>0.1125</v>
      </c>
      <c r="K129" s="355" t="n">
        <f aca="false">POS!B138</f>
        <v>3.005</v>
      </c>
      <c r="L129" s="355" t="n">
        <f aca="false">POS!AE138</f>
        <v>2.86</v>
      </c>
      <c r="M129" s="355" t="n">
        <f aca="false">POS!AF138</f>
        <v>2.86</v>
      </c>
      <c r="N129" s="357" t="n">
        <f aca="false">POS!P138</f>
        <v>-0.145</v>
      </c>
      <c r="O129" s="355" t="n">
        <f aca="false">POS!M138</f>
        <v>-0.145</v>
      </c>
      <c r="P129" s="355" t="n">
        <f aca="false">POS!O137</f>
        <v>-0.1</v>
      </c>
      <c r="Q129" s="355" t="n">
        <f aca="false">POS!AH138</f>
        <v>-0.19</v>
      </c>
    </row>
    <row r="130" customFormat="false" ht="12.75" hidden="false" customHeight="false" outlineLevel="0" collapsed="false">
      <c r="A130" s="353" t="n">
        <v>40148</v>
      </c>
      <c r="B130" s="371" t="n">
        <f aca="false">POS!AI139</f>
        <v>1.377856444284</v>
      </c>
      <c r="C130" s="372" t="n">
        <f aca="false">POS!AJ139</f>
        <v>0.067954701340022</v>
      </c>
      <c r="D130" s="372" t="n">
        <f aca="false">POS!AL139</f>
        <v>0.516318968526939</v>
      </c>
      <c r="E130" s="372" t="n">
        <f aca="false">POS!AK139</f>
        <v>0.073692933098315</v>
      </c>
      <c r="F130" s="372" t="n">
        <f aca="false">POS!AM139</f>
        <v>0.488775965710172</v>
      </c>
      <c r="G130" s="373" t="n">
        <f aca="false">POS!AB139</f>
        <v>3.36675391009023</v>
      </c>
      <c r="H130" s="374" t="n">
        <f aca="false">POS!V139</f>
        <v>2.578</v>
      </c>
      <c r="I130" s="374" t="n">
        <f aca="false">POS!C139</f>
        <v>-0.55</v>
      </c>
      <c r="J130" s="375" t="n">
        <f aca="false">POS!Q139</f>
        <v>0.11</v>
      </c>
      <c r="K130" s="355" t="n">
        <f aca="false">POS!B139</f>
        <v>3.128</v>
      </c>
      <c r="L130" s="355" t="n">
        <f aca="false">POS!AE139</f>
        <v>3.053</v>
      </c>
      <c r="M130" s="355" t="n">
        <f aca="false">POS!AF139</f>
        <v>2.983</v>
      </c>
      <c r="N130" s="357" t="n">
        <f aca="false">POS!P139</f>
        <v>-0.075</v>
      </c>
      <c r="O130" s="355" t="n">
        <f aca="false">POS!M139</f>
        <v>-0.145</v>
      </c>
      <c r="P130" s="355" t="n">
        <f aca="false">POS!O138</f>
        <v>0.07</v>
      </c>
      <c r="Q130" s="355" t="n">
        <f aca="false">POS!AH139</f>
        <v>-0.19</v>
      </c>
    </row>
    <row r="131" customFormat="false" ht="12.75" hidden="false" customHeight="false" outlineLevel="0" collapsed="false">
      <c r="A131" s="353" t="n">
        <v>40179</v>
      </c>
      <c r="B131" s="371" t="n">
        <f aca="false">POS!AI140</f>
        <v>1.377177143274</v>
      </c>
      <c r="C131" s="372" t="n">
        <f aca="false">POS!AJ140</f>
        <v>0.067986414326843</v>
      </c>
      <c r="D131" s="372" t="n">
        <f aca="false">POS!AL140</f>
        <v>0.513241765374356</v>
      </c>
      <c r="E131" s="372" t="n">
        <f aca="false">POS!AK140</f>
        <v>0.073727100284285</v>
      </c>
      <c r="F131" s="372" t="n">
        <f aca="false">POS!AM140</f>
        <v>0.485623379077584</v>
      </c>
      <c r="G131" s="373" t="n">
        <f aca="false">POS!AB140</f>
        <v>3.45320260965424</v>
      </c>
      <c r="H131" s="374" t="n">
        <f aca="false">POS!V140</f>
        <v>2.6455</v>
      </c>
      <c r="I131" s="374" t="n">
        <f aca="false">POS!C140</f>
        <v>-0.55</v>
      </c>
      <c r="J131" s="375" t="n">
        <f aca="false">POS!Q140</f>
        <v>0.11</v>
      </c>
      <c r="K131" s="355" t="n">
        <f aca="false">POS!B140</f>
        <v>3.1955</v>
      </c>
      <c r="L131" s="355" t="n">
        <f aca="false">POS!AE140</f>
        <v>3.1405</v>
      </c>
      <c r="M131" s="355" t="n">
        <f aca="false">POS!AF140</f>
        <v>3.0505</v>
      </c>
      <c r="N131" s="357" t="n">
        <f aca="false">POS!P140</f>
        <v>-0.055</v>
      </c>
      <c r="O131" s="355" t="n">
        <f aca="false">POS!M140</f>
        <v>-0.145</v>
      </c>
      <c r="P131" s="355" t="n">
        <f aca="false">POS!O139</f>
        <v>0.07</v>
      </c>
      <c r="Q131" s="355" t="n">
        <f aca="false">POS!AH140</f>
        <v>-0.19</v>
      </c>
    </row>
    <row r="132" customFormat="false" ht="12.75" hidden="false" customHeight="false" outlineLevel="0" collapsed="false">
      <c r="A132" s="353" t="n">
        <v>40210</v>
      </c>
      <c r="B132" s="371" t="n">
        <f aca="false">POS!AI141</f>
        <v>1.376457522006</v>
      </c>
      <c r="C132" s="372" t="n">
        <f aca="false">POS!AJ141</f>
        <v>0.068003065032628</v>
      </c>
      <c r="D132" s="372" t="n">
        <f aca="false">POS!AL141</f>
        <v>0.510255029173257</v>
      </c>
      <c r="E132" s="372" t="n">
        <f aca="false">POS!AK141</f>
        <v>0.073749167238661</v>
      </c>
      <c r="F132" s="372" t="n">
        <f aca="false">POS!AM141</f>
        <v>0.48254508625715</v>
      </c>
      <c r="G132" s="373" t="n">
        <f aca="false">POS!AB141</f>
        <v>3.34376623506371</v>
      </c>
      <c r="H132" s="374" t="n">
        <f aca="false">POS!V141</f>
        <v>2.563</v>
      </c>
      <c r="I132" s="374" t="n">
        <f aca="false">POS!C141</f>
        <v>-0.55</v>
      </c>
      <c r="J132" s="375" t="n">
        <f aca="false">POS!Q141</f>
        <v>0.11</v>
      </c>
      <c r="K132" s="355" t="n">
        <f aca="false">POS!B141</f>
        <v>3.113</v>
      </c>
      <c r="L132" s="355" t="n">
        <f aca="false">POS!AE141</f>
        <v>3.038</v>
      </c>
      <c r="M132" s="355" t="n">
        <f aca="false">POS!AF141</f>
        <v>2.968</v>
      </c>
      <c r="N132" s="357" t="n">
        <f aca="false">POS!P141</f>
        <v>-0.075</v>
      </c>
      <c r="O132" s="355" t="n">
        <f aca="false">POS!M141</f>
        <v>-0.145</v>
      </c>
      <c r="P132" s="355" t="n">
        <f aca="false">POS!O140</f>
        <v>-0.17</v>
      </c>
      <c r="Q132" s="355" t="n">
        <f aca="false">POS!AH141</f>
        <v>-0.19</v>
      </c>
    </row>
    <row r="133" customFormat="false" ht="12.75" hidden="false" customHeight="false" outlineLevel="0" collapsed="false">
      <c r="A133" s="353" t="n">
        <v>40238</v>
      </c>
      <c r="B133" s="371" t="n">
        <f aca="false">POS!AI142</f>
        <v>1.375800297508</v>
      </c>
      <c r="C133" s="372" t="n">
        <f aca="false">POS!AJ142</f>
        <v>0.068011625979267</v>
      </c>
      <c r="D133" s="372" t="n">
        <f aca="false">POS!AL142</f>
        <v>0.507603323776011</v>
      </c>
      <c r="E133" s="372" t="n">
        <f aca="false">POS!AK142</f>
        <v>0.073763087598456</v>
      </c>
      <c r="F133" s="372" t="n">
        <f aca="false">POS!AM142</f>
        <v>0.479808178541459</v>
      </c>
      <c r="G133" s="373" t="n">
        <f aca="false">POS!AB142</f>
        <v>3.20524894534002</v>
      </c>
      <c r="H133" s="374" t="n">
        <f aca="false">POS!V142</f>
        <v>2.458</v>
      </c>
      <c r="I133" s="374" t="n">
        <f aca="false">POS!C142</f>
        <v>-0.55</v>
      </c>
      <c r="J133" s="375" t="n">
        <f aca="false">POS!Q142</f>
        <v>0.11</v>
      </c>
      <c r="K133" s="355" t="n">
        <f aca="false">POS!B142</f>
        <v>3.008</v>
      </c>
      <c r="L133" s="355" t="n">
        <f aca="false">POS!AE142</f>
        <v>2.768</v>
      </c>
      <c r="M133" s="355" t="n">
        <f aca="false">POS!AF142</f>
        <v>2.863</v>
      </c>
      <c r="N133" s="357" t="n">
        <f aca="false">POS!P142</f>
        <v>-0.24</v>
      </c>
      <c r="O133" s="355" t="n">
        <f aca="false">POS!M142</f>
        <v>-0.145</v>
      </c>
      <c r="P133" s="355" t="n">
        <f aca="false">POS!O141</f>
        <v>-0.17</v>
      </c>
      <c r="Q133" s="355" t="n">
        <f aca="false">POS!AH142</f>
        <v>-0.19</v>
      </c>
    </row>
    <row r="134" customFormat="false" ht="12.75" hidden="false" customHeight="false" outlineLevel="0" collapsed="false">
      <c r="A134" s="353" t="n">
        <v>40269</v>
      </c>
      <c r="B134" s="371" t="n">
        <f aca="false">POS!AI143</f>
        <v>1.375071757592</v>
      </c>
      <c r="C134" s="372" t="n">
        <f aca="false">POS!AJ143</f>
        <v>0.068021104170218</v>
      </c>
      <c r="D134" s="372" t="n">
        <f aca="false">POS!AL143</f>
        <v>0.504682831280997</v>
      </c>
      <c r="E134" s="372" t="n">
        <f aca="false">POS!AK143</f>
        <v>0.073778499425447</v>
      </c>
      <c r="F134" s="372" t="n">
        <f aca="false">POS!AM143</f>
        <v>0.476794989925361</v>
      </c>
      <c r="G134" s="373" t="n">
        <f aca="false">POS!AB143</f>
        <v>3.07843326935471</v>
      </c>
      <c r="H134" s="374" t="n">
        <f aca="false">POS!V143</f>
        <v>2.362</v>
      </c>
      <c r="I134" s="374" t="n">
        <f aca="false">POS!C143</f>
        <v>-0.55</v>
      </c>
      <c r="J134" s="375" t="n">
        <f aca="false">POS!Q143</f>
        <v>0.11</v>
      </c>
      <c r="K134" s="355" t="n">
        <f aca="false">POS!B143</f>
        <v>2.912</v>
      </c>
      <c r="L134" s="355" t="n">
        <f aca="false">POS!AE143</f>
        <v>2.482</v>
      </c>
      <c r="M134" s="355" t="n">
        <f aca="false">POS!AF143</f>
        <v>2.657</v>
      </c>
      <c r="N134" s="357" t="n">
        <f aca="false">POS!P143</f>
        <v>-0.43</v>
      </c>
      <c r="O134" s="355" t="n">
        <f aca="false">POS!M143</f>
        <v>-0.255</v>
      </c>
      <c r="P134" s="355" t="n">
        <f aca="false">POS!O142</f>
        <v>-0.17</v>
      </c>
      <c r="Q134" s="355" t="n">
        <f aca="false">POS!AH143</f>
        <v>-0.19</v>
      </c>
    </row>
    <row r="135" customFormat="false" ht="12.75" hidden="false" customHeight="false" outlineLevel="0" collapsed="false">
      <c r="A135" s="353" t="n">
        <v>40299</v>
      </c>
      <c r="B135" s="371" t="n">
        <f aca="false">POS!AI144</f>
        <v>1.374365821727</v>
      </c>
      <c r="C135" s="372" t="n">
        <f aca="false">POS!AJ144</f>
        <v>0.068030276613101</v>
      </c>
      <c r="D135" s="372" t="n">
        <f aca="false">POS!AL144</f>
        <v>0.501871804624778</v>
      </c>
      <c r="E135" s="372" t="n">
        <f aca="false">POS!AK144</f>
        <v>0.073793414096802</v>
      </c>
      <c r="F135" s="372" t="n">
        <f aca="false">POS!AM144</f>
        <v>0.473895881253842</v>
      </c>
      <c r="G135" s="373" t="n">
        <f aca="false">POS!AB144</f>
        <v>3.04949726712412</v>
      </c>
      <c r="H135" s="374" t="n">
        <f aca="false">POS!V144</f>
        <v>2.341</v>
      </c>
      <c r="I135" s="374" t="n">
        <f aca="false">POS!C144</f>
        <v>-0.55</v>
      </c>
      <c r="J135" s="375" t="n">
        <f aca="false">POS!Q144</f>
        <v>0.11</v>
      </c>
      <c r="K135" s="355" t="n">
        <f aca="false">POS!B144</f>
        <v>2.891</v>
      </c>
      <c r="L135" s="355" t="n">
        <f aca="false">POS!AE144</f>
        <v>2.461</v>
      </c>
      <c r="M135" s="355" t="n">
        <f aca="false">POS!AF144</f>
        <v>2.636</v>
      </c>
      <c r="N135" s="357" t="n">
        <f aca="false">POS!P144</f>
        <v>-0.43</v>
      </c>
      <c r="O135" s="355" t="n">
        <f aca="false">POS!M144</f>
        <v>-0.255</v>
      </c>
      <c r="P135" s="355" t="n">
        <f aca="false">POS!O143</f>
        <v>-0.17</v>
      </c>
      <c r="Q135" s="355" t="n">
        <f aca="false">POS!AH144</f>
        <v>-0.19</v>
      </c>
    </row>
    <row r="136" customFormat="false" ht="12.75" hidden="false" customHeight="false" outlineLevel="0" collapsed="false">
      <c r="A136" s="353" t="n">
        <v>40330</v>
      </c>
      <c r="B136" s="371" t="n">
        <f aca="false">POS!AI145</f>
        <v>1.373635429403</v>
      </c>
      <c r="C136" s="372" t="n">
        <f aca="false">POS!AJ145</f>
        <v>0.068039754804111</v>
      </c>
      <c r="D136" s="372" t="n">
        <f aca="false">POS!AL145</f>
        <v>0.498982761051157</v>
      </c>
      <c r="E136" s="372" t="n">
        <f aca="false">POS!AK145</f>
        <v>0.073808825923947</v>
      </c>
      <c r="F136" s="372" t="n">
        <f aca="false">POS!AM145</f>
        <v>0.470917484878954</v>
      </c>
      <c r="G136" s="373" t="n">
        <f aca="false">POS!AB145</f>
        <v>3.05699032870127</v>
      </c>
      <c r="H136" s="374" t="n">
        <f aca="false">POS!V145</f>
        <v>2.348</v>
      </c>
      <c r="I136" s="374" t="n">
        <f aca="false">POS!C145</f>
        <v>-0.55</v>
      </c>
      <c r="J136" s="375" t="n">
        <f aca="false">POS!Q145</f>
        <v>0.11</v>
      </c>
      <c r="K136" s="355" t="n">
        <f aca="false">POS!B145</f>
        <v>2.898</v>
      </c>
      <c r="L136" s="355" t="n">
        <f aca="false">POS!AE145</f>
        <v>2.468</v>
      </c>
      <c r="M136" s="355" t="n">
        <f aca="false">POS!AF145</f>
        <v>2.643</v>
      </c>
      <c r="N136" s="357" t="n">
        <f aca="false">POS!P145</f>
        <v>-0.43</v>
      </c>
      <c r="O136" s="355" t="n">
        <f aca="false">POS!M145</f>
        <v>-0.255</v>
      </c>
      <c r="P136" s="355" t="n">
        <f aca="false">POS!O144</f>
        <v>-0.17</v>
      </c>
      <c r="Q136" s="355" t="n">
        <f aca="false">POS!AH145</f>
        <v>-0.19</v>
      </c>
    </row>
    <row r="137" customFormat="false" ht="12.75" hidden="false" customHeight="false" outlineLevel="0" collapsed="false">
      <c r="A137" s="353" t="n">
        <v>40360</v>
      </c>
      <c r="B137" s="371" t="n">
        <f aca="false">POS!AI146</f>
        <v>1.372927704508</v>
      </c>
      <c r="C137" s="372" t="n">
        <f aca="false">POS!AJ146</f>
        <v>0.068048927247052</v>
      </c>
      <c r="D137" s="372" t="n">
        <f aca="false">POS!AL146</f>
        <v>0.496202013323962</v>
      </c>
      <c r="E137" s="372" t="n">
        <f aca="false">POS!AK146</f>
        <v>0.073823740595452</v>
      </c>
      <c r="F137" s="372" t="n">
        <f aca="false">POS!AM146</f>
        <v>0.468051866111416</v>
      </c>
      <c r="G137" s="373" t="n">
        <f aca="false">POS!AB146</f>
        <v>3.06322301035379</v>
      </c>
      <c r="H137" s="374" t="n">
        <f aca="false">POS!V146</f>
        <v>2.354</v>
      </c>
      <c r="I137" s="374" t="n">
        <f aca="false">POS!C146</f>
        <v>-0.55</v>
      </c>
      <c r="J137" s="375" t="n">
        <f aca="false">POS!Q146</f>
        <v>0.11</v>
      </c>
      <c r="K137" s="355" t="n">
        <f aca="false">POS!B146</f>
        <v>2.904</v>
      </c>
      <c r="L137" s="355" t="n">
        <f aca="false">POS!AE146</f>
        <v>2.474</v>
      </c>
      <c r="M137" s="355" t="n">
        <f aca="false">POS!AF146</f>
        <v>2.649</v>
      </c>
      <c r="N137" s="357" t="n">
        <f aca="false">POS!P146</f>
        <v>-0.43</v>
      </c>
      <c r="O137" s="355" t="n">
        <f aca="false">POS!M146</f>
        <v>-0.255</v>
      </c>
      <c r="P137" s="355" t="n">
        <f aca="false">POS!O145</f>
        <v>-0.17</v>
      </c>
      <c r="Q137" s="355" t="n">
        <f aca="false">POS!AH146</f>
        <v>-0.19</v>
      </c>
    </row>
    <row r="138" customFormat="false" ht="12.75" hidden="false" customHeight="false" outlineLevel="0" collapsed="false">
      <c r="A138" s="353" t="n">
        <v>40391</v>
      </c>
      <c r="B138" s="371" t="n">
        <f aca="false">POS!AI147</f>
        <v>1.372195467267</v>
      </c>
      <c r="C138" s="372" t="n">
        <f aca="false">POS!AJ147</f>
        <v>0.068058405438119</v>
      </c>
      <c r="D138" s="372" t="n">
        <f aca="false">POS!AL147</f>
        <v>0.493344098055533</v>
      </c>
      <c r="E138" s="372" t="n">
        <f aca="false">POS!AK147</f>
        <v>0.073839152422752</v>
      </c>
      <c r="F138" s="372" t="n">
        <f aca="false">POS!AM147</f>
        <v>0.465107890865548</v>
      </c>
      <c r="G138" s="373" t="n">
        <f aca="false">POS!AB147</f>
        <v>3.07199399243704</v>
      </c>
      <c r="H138" s="374" t="n">
        <f aca="false">POS!V147</f>
        <v>2.362</v>
      </c>
      <c r="I138" s="374" t="n">
        <f aca="false">POS!C147</f>
        <v>-0.55</v>
      </c>
      <c r="J138" s="375" t="n">
        <f aca="false">POS!Q147</f>
        <v>0.11</v>
      </c>
      <c r="K138" s="355" t="n">
        <f aca="false">POS!B147</f>
        <v>2.912</v>
      </c>
      <c r="L138" s="355" t="n">
        <f aca="false">POS!AE147</f>
        <v>2.482</v>
      </c>
      <c r="M138" s="355" t="n">
        <f aca="false">POS!AF147</f>
        <v>2.657</v>
      </c>
      <c r="N138" s="357" t="n">
        <f aca="false">POS!P147</f>
        <v>-0.43</v>
      </c>
      <c r="O138" s="355" t="n">
        <f aca="false">POS!M147</f>
        <v>-0.255</v>
      </c>
      <c r="P138" s="355" t="n">
        <f aca="false">POS!O146</f>
        <v>-0.17</v>
      </c>
      <c r="Q138" s="355" t="n">
        <f aca="false">POS!AH147</f>
        <v>-0.19</v>
      </c>
    </row>
    <row r="139" customFormat="false" ht="12.75" hidden="false" customHeight="false" outlineLevel="0" collapsed="false">
      <c r="A139" s="353" t="n">
        <v>40422</v>
      </c>
      <c r="B139" s="371" t="n">
        <f aca="false">POS!AI148</f>
        <v>1.37146229532</v>
      </c>
      <c r="C139" s="372" t="n">
        <f aca="false">POS!AJ148</f>
        <v>0.068067883629217</v>
      </c>
      <c r="D139" s="372" t="n">
        <f aca="false">POS!AL148</f>
        <v>0.490501880202221</v>
      </c>
      <c r="E139" s="372" t="n">
        <f aca="false">POS!AK148</f>
        <v>0.073854564250129</v>
      </c>
      <c r="F139" s="372" t="n">
        <f aca="false">POS!AM148</f>
        <v>0.462181267249284</v>
      </c>
      <c r="G139" s="373" t="n">
        <f aca="false">POS!AB148</f>
        <v>3.07425229412638</v>
      </c>
      <c r="H139" s="374" t="n">
        <f aca="false">POS!V148</f>
        <v>2.365</v>
      </c>
      <c r="I139" s="374" t="n">
        <f aca="false">POS!C148</f>
        <v>-0.55</v>
      </c>
      <c r="J139" s="375" t="n">
        <f aca="false">POS!Q148</f>
        <v>0.11</v>
      </c>
      <c r="K139" s="355" t="n">
        <f aca="false">POS!B148</f>
        <v>2.915</v>
      </c>
      <c r="L139" s="355" t="n">
        <f aca="false">POS!AE148</f>
        <v>2.485</v>
      </c>
      <c r="M139" s="355" t="n">
        <f aca="false">POS!AF148</f>
        <v>2.66</v>
      </c>
      <c r="N139" s="357" t="n">
        <f aca="false">POS!P148</f>
        <v>-0.43</v>
      </c>
      <c r="O139" s="355" t="n">
        <f aca="false">POS!M148</f>
        <v>-0.255</v>
      </c>
      <c r="P139" s="355" t="n">
        <f aca="false">POS!O147</f>
        <v>-0.17</v>
      </c>
      <c r="Q139" s="355" t="n">
        <f aca="false">POS!AH148</f>
        <v>-0.19</v>
      </c>
    </row>
    <row r="140" customFormat="false" ht="12.75" hidden="false" customHeight="false" outlineLevel="0" collapsed="false">
      <c r="A140" s="353" t="n">
        <v>40452</v>
      </c>
      <c r="B140" s="371" t="n">
        <f aca="false">POS!AI149</f>
        <v>1.370751885945</v>
      </c>
      <c r="C140" s="372" t="n">
        <f aca="false">POS!AJ149</f>
        <v>0.068077056072243</v>
      </c>
      <c r="D140" s="372" t="n">
        <f aca="false">POS!AL149</f>
        <v>0.487766215951967</v>
      </c>
      <c r="E140" s="372" t="n">
        <f aca="false">POS!AK149</f>
        <v>0.07386947892186</v>
      </c>
      <c r="F140" s="372" t="n">
        <f aca="false">POS!AM149</f>
        <v>0.459365482938281</v>
      </c>
      <c r="G140" s="373" t="n">
        <f aca="false">POS!AB149</f>
        <v>3.1155341730639</v>
      </c>
      <c r="H140" s="374" t="n">
        <f aca="false">POS!V149</f>
        <v>2.398</v>
      </c>
      <c r="I140" s="374" t="n">
        <f aca="false">POS!C149</f>
        <v>-0.55</v>
      </c>
      <c r="J140" s="375" t="n">
        <f aca="false">POS!Q149</f>
        <v>0.11</v>
      </c>
      <c r="K140" s="355" t="n">
        <f aca="false">POS!B149</f>
        <v>2.948</v>
      </c>
      <c r="L140" s="355" t="n">
        <f aca="false">POS!AE149</f>
        <v>2.518</v>
      </c>
      <c r="M140" s="355" t="n">
        <f aca="false">POS!AF149</f>
        <v>2.693</v>
      </c>
      <c r="N140" s="357" t="n">
        <f aca="false">POS!P149</f>
        <v>-0.43</v>
      </c>
      <c r="O140" s="355" t="n">
        <f aca="false">POS!M149</f>
        <v>-0.255</v>
      </c>
      <c r="P140" s="355" t="n">
        <f aca="false">POS!O148</f>
        <v>-0.17</v>
      </c>
      <c r="Q140" s="355" t="n">
        <f aca="false">POS!AH149</f>
        <v>-0.19</v>
      </c>
    </row>
    <row r="141" customFormat="false" ht="12.75" hidden="false" customHeight="false" outlineLevel="0" collapsed="false">
      <c r="A141" s="353" t="n">
        <v>40483</v>
      </c>
      <c r="B141" s="371" t="n">
        <f aca="false">POS!AI150</f>
        <v>1.370016880405</v>
      </c>
      <c r="C141" s="372" t="n">
        <f aca="false">POS!AJ150</f>
        <v>0.068086534263399</v>
      </c>
      <c r="D141" s="372" t="n">
        <f aca="false">POS!AL150</f>
        <v>0.484954648635569</v>
      </c>
      <c r="E141" s="372" t="n">
        <f aca="false">POS!AK150</f>
        <v>0.073884890749392</v>
      </c>
      <c r="F141" s="372" t="n">
        <f aca="false">POS!AM150</f>
        <v>0.456472727490177</v>
      </c>
      <c r="G141" s="373" t="n">
        <f aca="false">POS!AB150</f>
        <v>3.29176156699424</v>
      </c>
      <c r="H141" s="374" t="n">
        <f aca="false">POS!V150</f>
        <v>2.535</v>
      </c>
      <c r="I141" s="374" t="n">
        <f aca="false">POS!C150</f>
        <v>-0.55</v>
      </c>
      <c r="J141" s="375" t="n">
        <f aca="false">POS!Q150</f>
        <v>0.11</v>
      </c>
      <c r="K141" s="355" t="n">
        <f aca="false">POS!B150</f>
        <v>3.085</v>
      </c>
      <c r="L141" s="355" t="n">
        <f aca="false">POS!AE150</f>
        <v>2.94</v>
      </c>
      <c r="M141" s="355" t="n">
        <f aca="false">POS!AF150</f>
        <v>2.955</v>
      </c>
      <c r="N141" s="357" t="n">
        <f aca="false">POS!P150</f>
        <v>-0.145</v>
      </c>
      <c r="O141" s="355" t="n">
        <f aca="false">POS!M150</f>
        <v>-0.13</v>
      </c>
      <c r="P141" s="355" t="n">
        <f aca="false">POS!O149</f>
        <v>-0.17</v>
      </c>
      <c r="Q141" s="355" t="n">
        <f aca="false">POS!AH150</f>
        <v>-0.19</v>
      </c>
    </row>
    <row r="142" customFormat="false" ht="12.75" hidden="false" customHeight="false" outlineLevel="0" collapsed="false">
      <c r="A142" s="353" t="n">
        <v>40513</v>
      </c>
      <c r="B142" s="371" t="n">
        <f aca="false">POS!AI151</f>
        <v>1.369304700223</v>
      </c>
      <c r="C142" s="372" t="n">
        <f aca="false">POS!AJ151</f>
        <v>0.068095706706481</v>
      </c>
      <c r="D142" s="372" t="n">
        <f aca="false">POS!AL151</f>
        <v>0.482248494384667</v>
      </c>
      <c r="E142" s="372" t="n">
        <f aca="false">POS!AK151</f>
        <v>0.073899805421271</v>
      </c>
      <c r="F142" s="372" t="n">
        <f aca="false">POS!AM151</f>
        <v>0.453689543137638</v>
      </c>
      <c r="G142" s="373" t="n">
        <f aca="false">POS!AB151</f>
        <v>3.44968598177986</v>
      </c>
      <c r="H142" s="374" t="n">
        <f aca="false">POS!V151</f>
        <v>2.658</v>
      </c>
      <c r="I142" s="374" t="n">
        <f aca="false">POS!C151</f>
        <v>-0.55</v>
      </c>
      <c r="J142" s="375" t="n">
        <f aca="false">POS!Q151</f>
        <v>0.11</v>
      </c>
      <c r="K142" s="355" t="n">
        <f aca="false">POS!B151</f>
        <v>3.208</v>
      </c>
      <c r="L142" s="355" t="n">
        <f aca="false">POS!AE151</f>
        <v>3.133</v>
      </c>
      <c r="M142" s="355" t="n">
        <f aca="false">POS!AF151</f>
        <v>3.078</v>
      </c>
      <c r="N142" s="357" t="n">
        <f aca="false">POS!P151</f>
        <v>-0.075</v>
      </c>
      <c r="O142" s="355" t="n">
        <f aca="false">POS!M151</f>
        <v>-0.13</v>
      </c>
      <c r="P142" s="355" t="n">
        <f aca="false">POS!O150</f>
        <v>-0.17</v>
      </c>
      <c r="Q142" s="355" t="n">
        <f aca="false">POS!AH151</f>
        <v>-0.19</v>
      </c>
    </row>
    <row r="143" customFormat="false" ht="12.75" hidden="false" customHeight="false" outlineLevel="0" collapsed="false">
      <c r="A143" s="353" t="n">
        <v>40544</v>
      </c>
      <c r="B143" s="371" t="n">
        <f aca="false">POS!AI152</f>
        <v>1.368567868613</v>
      </c>
      <c r="C143" s="372" t="n">
        <f aca="false">POS!AJ152</f>
        <v>0.068105184897696</v>
      </c>
      <c r="D143" s="372" t="n">
        <f aca="false">POS!AL152</f>
        <v>0.479467264619605</v>
      </c>
      <c r="E143" s="372" t="n">
        <f aca="false">POS!AK152</f>
        <v>0.073915217248957</v>
      </c>
      <c r="F143" s="372" t="n">
        <f aca="false">POS!AM152</f>
        <v>0.450830293652097</v>
      </c>
      <c r="G143" s="373" t="n">
        <f aca="false">POS!AB152</f>
        <v>3.54187319464351</v>
      </c>
      <c r="H143" s="374" t="n">
        <f aca="false">POS!V152</f>
        <v>2.7305</v>
      </c>
      <c r="I143" s="374" t="n">
        <f aca="false">POS!C152</f>
        <v>-0.55</v>
      </c>
      <c r="J143" s="375" t="n">
        <f aca="false">POS!Q152</f>
        <v>0.11</v>
      </c>
      <c r="K143" s="355" t="n">
        <f aca="false">POS!B152</f>
        <v>3.2805</v>
      </c>
      <c r="L143" s="355" t="n">
        <f aca="false">POS!AE152</f>
        <v>3.2255</v>
      </c>
      <c r="M143" s="355" t="n">
        <f aca="false">POS!AF152</f>
        <v>3.2805</v>
      </c>
      <c r="N143" s="357" t="n">
        <f aca="false">POS!P152</f>
        <v>-0.055</v>
      </c>
      <c r="O143" s="355" t="n">
        <f aca="false">POS!M152</f>
        <v>0</v>
      </c>
      <c r="P143" s="355" t="n">
        <f aca="false">POS!O151</f>
        <v>-0.17</v>
      </c>
      <c r="Q143" s="355" t="n">
        <f aca="false">POS!AH152</f>
        <v>-0.19</v>
      </c>
    </row>
    <row r="144" customFormat="false" ht="12.75" hidden="false" customHeight="false" outlineLevel="0" collapsed="false">
      <c r="A144" s="353" t="n">
        <v>40575</v>
      </c>
      <c r="B144" s="371" t="n">
        <f aca="false">POS!AI153</f>
        <v>1.367830111888</v>
      </c>
      <c r="C144" s="372" t="n">
        <f aca="false">POS!AJ153</f>
        <v>0.068114663088941</v>
      </c>
      <c r="D144" s="372" t="n">
        <f aca="false">POS!AL153</f>
        <v>0.476701333313866</v>
      </c>
      <c r="E144" s="372" t="n">
        <f aca="false">POS!AK153</f>
        <v>0.073930629076722</v>
      </c>
      <c r="F144" s="372" t="n">
        <f aca="false">POS!AM153</f>
        <v>0.44798793410099</v>
      </c>
      <c r="G144" s="373" t="n">
        <f aca="false">POS!AB153</f>
        <v>3.43300652882826</v>
      </c>
      <c r="H144" s="374" t="n">
        <f aca="false">POS!V153</f>
        <v>2.648</v>
      </c>
      <c r="I144" s="374" t="n">
        <f aca="false">POS!C153</f>
        <v>-0.55</v>
      </c>
      <c r="J144" s="375" t="n">
        <f aca="false">POS!Q153</f>
        <v>0.11</v>
      </c>
      <c r="K144" s="355" t="n">
        <f aca="false">POS!B153</f>
        <v>3.198</v>
      </c>
      <c r="L144" s="355" t="n">
        <f aca="false">POS!AE153</f>
        <v>3.123</v>
      </c>
      <c r="M144" s="355" t="n">
        <f aca="false">POS!AF153</f>
        <v>3.198</v>
      </c>
      <c r="N144" s="357" t="n">
        <f aca="false">POS!P153</f>
        <v>-0.075</v>
      </c>
      <c r="O144" s="355" t="n">
        <f aca="false">POS!M153</f>
        <v>0</v>
      </c>
      <c r="P144" s="355" t="n">
        <f aca="false">POS!O152</f>
        <v>-0.17</v>
      </c>
      <c r="Q144" s="355" t="n">
        <f aca="false">POS!AH153</f>
        <v>-0.19</v>
      </c>
    </row>
    <row r="145" customFormat="false" ht="12.75" hidden="false" customHeight="false" outlineLevel="0" collapsed="false">
      <c r="A145" s="353" t="n">
        <v>40603</v>
      </c>
      <c r="B145" s="371" t="n">
        <f aca="false">POS!AI154</f>
        <v>1.367162957438</v>
      </c>
      <c r="C145" s="372" t="n">
        <f aca="false">POS!AJ154</f>
        <v>0.068123224035896</v>
      </c>
      <c r="D145" s="372" t="n">
        <f aca="false">POS!AL154</f>
        <v>0.474216155856229</v>
      </c>
      <c r="E145" s="372" t="n">
        <f aca="false">POS!AK154</f>
        <v>0.073944549437351</v>
      </c>
      <c r="F145" s="372" t="n">
        <f aca="false">POS!AM154</f>
        <v>0.445435082174726</v>
      </c>
      <c r="G145" s="373" t="n">
        <f aca="false">POS!AB154</f>
        <v>3.29527096264543</v>
      </c>
      <c r="H145" s="374" t="n">
        <f aca="false">POS!V154</f>
        <v>2.543</v>
      </c>
      <c r="I145" s="374" t="n">
        <f aca="false">POS!C154</f>
        <v>-0.55</v>
      </c>
      <c r="J145" s="375" t="n">
        <f aca="false">POS!Q154</f>
        <v>0.11</v>
      </c>
      <c r="K145" s="355" t="n">
        <f aca="false">POS!B154</f>
        <v>3.093</v>
      </c>
      <c r="L145" s="355" t="n">
        <f aca="false">POS!AE154</f>
        <v>2.853</v>
      </c>
      <c r="M145" s="355" t="n">
        <f aca="false">POS!AF154</f>
        <v>3.093</v>
      </c>
      <c r="N145" s="357" t="n">
        <f aca="false">POS!P154</f>
        <v>-0.24</v>
      </c>
      <c r="O145" s="355" t="n">
        <f aca="false">POS!M154</f>
        <v>0</v>
      </c>
      <c r="P145" s="355" t="n">
        <f aca="false">POS!O153</f>
        <v>-0.17</v>
      </c>
      <c r="Q145" s="355" t="n">
        <f aca="false">POS!AH154</f>
        <v>-0.19</v>
      </c>
    </row>
    <row r="146" customFormat="false" ht="12.75" hidden="false" customHeight="false" outlineLevel="0" collapsed="false">
      <c r="A146" s="353" t="n">
        <v>40634</v>
      </c>
      <c r="B146" s="371" t="n">
        <f aca="false">POS!AI155</f>
        <v>1.36642344539</v>
      </c>
      <c r="C146" s="372" t="n">
        <f aca="false">POS!AJ155</f>
        <v>0.068132702227197</v>
      </c>
      <c r="D146" s="372" t="n">
        <f aca="false">POS!AL155</f>
        <v>0.471479121192927</v>
      </c>
      <c r="E146" s="372" t="n">
        <f aca="false">POS!AK155</f>
        <v>0.073959961265264</v>
      </c>
      <c r="F146" s="372" t="n">
        <f aca="false">POS!AM155</f>
        <v>0.442624613679282</v>
      </c>
      <c r="G146" s="373" t="n">
        <f aca="false">POS!AB155</f>
        <v>3.16915705978577</v>
      </c>
      <c r="H146" s="374" t="n">
        <f aca="false">POS!V155</f>
        <v>2.447</v>
      </c>
      <c r="I146" s="374" t="n">
        <f aca="false">POS!C155</f>
        <v>-0.55</v>
      </c>
      <c r="J146" s="375" t="n">
        <f aca="false">POS!Q155</f>
        <v>0.11</v>
      </c>
      <c r="K146" s="355" t="n">
        <f aca="false">POS!B155</f>
        <v>2.997</v>
      </c>
      <c r="L146" s="355" t="n">
        <f aca="false">POS!AE155</f>
        <v>2.567</v>
      </c>
      <c r="M146" s="355" t="n">
        <f aca="false">POS!AF155</f>
        <v>2.997</v>
      </c>
      <c r="N146" s="357" t="n">
        <f aca="false">POS!P155</f>
        <v>-0.43</v>
      </c>
      <c r="O146" s="355" t="n">
        <f aca="false">POS!M155</f>
        <v>0</v>
      </c>
      <c r="P146" s="355" t="n">
        <f aca="false">POS!O154</f>
        <v>-0.17</v>
      </c>
      <c r="Q146" s="355" t="n">
        <f aca="false">POS!AH155</f>
        <v>-0.19</v>
      </c>
    </row>
    <row r="147" customFormat="false" ht="12.75" hidden="false" customHeight="false" outlineLevel="0" collapsed="false">
      <c r="A147" s="353" t="n">
        <v>40664</v>
      </c>
      <c r="B147" s="371" t="n">
        <f aca="false">POS!AI156</f>
        <v>1.365706913105</v>
      </c>
      <c r="C147" s="372" t="n">
        <f aca="false">POS!AJ156</f>
        <v>0.06814187467042</v>
      </c>
      <c r="D147" s="372" t="n">
        <f aca="false">POS!AL156</f>
        <v>0.468844725743816</v>
      </c>
      <c r="E147" s="372" t="n">
        <f aca="false">POS!AK156</f>
        <v>0.073974875937513</v>
      </c>
      <c r="F147" s="372" t="n">
        <f aca="false">POS!AM156</f>
        <v>0.43992063422971</v>
      </c>
      <c r="G147" s="373" t="n">
        <f aca="false">POS!AB156</f>
        <v>3.14031195613572</v>
      </c>
      <c r="H147" s="374" t="n">
        <f aca="false">POS!V156</f>
        <v>2.426</v>
      </c>
      <c r="I147" s="374" t="n">
        <f aca="false">POS!C156</f>
        <v>-0.55</v>
      </c>
      <c r="J147" s="375" t="n">
        <f aca="false">POS!Q156</f>
        <v>0.11</v>
      </c>
      <c r="K147" s="355" t="n">
        <f aca="false">POS!B156</f>
        <v>2.976</v>
      </c>
      <c r="L147" s="355" t="n">
        <f aca="false">POS!AE156</f>
        <v>2.546</v>
      </c>
      <c r="M147" s="355" t="n">
        <f aca="false">POS!AF156</f>
        <v>2.976</v>
      </c>
      <c r="N147" s="357" t="n">
        <f aca="false">POS!P156</f>
        <v>-0.43</v>
      </c>
      <c r="O147" s="355" t="n">
        <f aca="false">POS!M156</f>
        <v>0</v>
      </c>
      <c r="P147" s="355" t="n">
        <f aca="false">POS!O155</f>
        <v>-0.17</v>
      </c>
      <c r="Q147" s="355" t="n">
        <f aca="false">POS!AH156</f>
        <v>-0.19</v>
      </c>
    </row>
    <row r="148" customFormat="false" ht="12.75" hidden="false" customHeight="false" outlineLevel="0" collapsed="false">
      <c r="A148" s="353" t="n">
        <v>40695</v>
      </c>
      <c r="B148" s="371" t="n">
        <f aca="false">POS!AI157</f>
        <v>1.364965593663</v>
      </c>
      <c r="C148" s="372" t="n">
        <f aca="false">POS!AJ157</f>
        <v>0.06815135286178</v>
      </c>
      <c r="D148" s="372" t="n">
        <f aca="false">POS!AL157</f>
        <v>0.466137266692811</v>
      </c>
      <c r="E148" s="372" t="n">
        <f aca="false">POS!AK157</f>
        <v>0.073990287765581</v>
      </c>
      <c r="F148" s="372" t="n">
        <f aca="false">POS!AM157</f>
        <v>0.437142790079046</v>
      </c>
      <c r="G148" s="373" t="n">
        <f aca="false">POS!AB157</f>
        <v>3.14766352627925</v>
      </c>
      <c r="H148" s="374" t="n">
        <f aca="false">POS!V157</f>
        <v>2.433</v>
      </c>
      <c r="I148" s="374" t="n">
        <f aca="false">POS!C157</f>
        <v>-0.55</v>
      </c>
      <c r="J148" s="375" t="n">
        <f aca="false">POS!Q157</f>
        <v>0.11</v>
      </c>
      <c r="K148" s="355" t="n">
        <f aca="false">POS!B157</f>
        <v>2.983</v>
      </c>
      <c r="L148" s="355" t="n">
        <f aca="false">POS!AE157</f>
        <v>2.553</v>
      </c>
      <c r="M148" s="355" t="n">
        <f aca="false">POS!AF157</f>
        <v>2.983</v>
      </c>
      <c r="N148" s="357" t="n">
        <f aca="false">POS!P157</f>
        <v>-0.43</v>
      </c>
      <c r="O148" s="355" t="n">
        <f aca="false">POS!M157</f>
        <v>0</v>
      </c>
      <c r="P148" s="355" t="n">
        <f aca="false">POS!O156</f>
        <v>-0.17</v>
      </c>
      <c r="Q148" s="355" t="n">
        <f aca="false">POS!AH157</f>
        <v>-0.19</v>
      </c>
    </row>
    <row r="149" customFormat="false" ht="12.75" hidden="false" customHeight="false" outlineLevel="0" collapsed="false">
      <c r="A149" s="353" t="n">
        <v>40725</v>
      </c>
      <c r="B149" s="371" t="n">
        <f aca="false">POS!AI158</f>
        <v>1.364247315946</v>
      </c>
      <c r="C149" s="372" t="n">
        <f aca="false">POS!AJ158</f>
        <v>0.068160525305058</v>
      </c>
      <c r="D149" s="372" t="n">
        <f aca="false">POS!AL158</f>
        <v>0.463531345986769</v>
      </c>
      <c r="E149" s="372" t="n">
        <f aca="false">POS!AK158</f>
        <v>0.07400520243798</v>
      </c>
      <c r="F149" s="372" t="n">
        <f aca="false">POS!AM158</f>
        <v>0.434470212723675</v>
      </c>
      <c r="G149" s="373" t="n">
        <f aca="false">POS!AB158</f>
        <v>3.15376549073442</v>
      </c>
      <c r="H149" s="374" t="n">
        <f aca="false">POS!V158</f>
        <v>2.439</v>
      </c>
      <c r="I149" s="374" t="n">
        <f aca="false">POS!C158</f>
        <v>-0.55</v>
      </c>
      <c r="J149" s="375" t="n">
        <f aca="false">POS!Q158</f>
        <v>0.11</v>
      </c>
      <c r="K149" s="355" t="n">
        <f aca="false">POS!B158</f>
        <v>2.989</v>
      </c>
      <c r="L149" s="355" t="n">
        <f aca="false">POS!AE158</f>
        <v>2.559</v>
      </c>
      <c r="M149" s="355" t="n">
        <f aca="false">POS!AF158</f>
        <v>2.989</v>
      </c>
      <c r="N149" s="357" t="n">
        <f aca="false">POS!P158</f>
        <v>-0.43</v>
      </c>
      <c r="O149" s="355" t="n">
        <f aca="false">POS!M158</f>
        <v>0</v>
      </c>
      <c r="P149" s="355" t="n">
        <f aca="false">POS!O157</f>
        <v>-0.17</v>
      </c>
      <c r="Q149" s="355" t="n">
        <f aca="false">POS!AH158</f>
        <v>-0.19</v>
      </c>
    </row>
    <row r="150" customFormat="false" ht="12.75" hidden="false" customHeight="false" outlineLevel="0" collapsed="false">
      <c r="A150" s="353" t="n">
        <v>40756</v>
      </c>
      <c r="B150" s="371" t="n">
        <f aca="false">POS!AI159</f>
        <v>1.363504196675</v>
      </c>
      <c r="C150" s="372" t="n">
        <f aca="false">POS!AJ159</f>
        <v>0.068170003496476</v>
      </c>
      <c r="D150" s="372" t="n">
        <f aca="false">POS!AL159</f>
        <v>0.460853159859079</v>
      </c>
      <c r="E150" s="372" t="n">
        <f aca="false">POS!AK159</f>
        <v>0.074020614266202</v>
      </c>
      <c r="F150" s="372" t="n">
        <f aca="false">POS!AM159</f>
        <v>0.431724642747369</v>
      </c>
      <c r="G150" s="373" t="n">
        <f aca="false">POS!AB159</f>
        <v>3.16238642239248</v>
      </c>
      <c r="H150" s="374" t="n">
        <f aca="false">POS!V159</f>
        <v>2.447</v>
      </c>
      <c r="I150" s="374" t="n">
        <f aca="false">POS!C159</f>
        <v>-0.55</v>
      </c>
      <c r="J150" s="375" t="n">
        <f aca="false">POS!Q159</f>
        <v>0.11</v>
      </c>
      <c r="K150" s="355" t="n">
        <f aca="false">POS!B159</f>
        <v>2.997</v>
      </c>
      <c r="L150" s="355" t="n">
        <f aca="false">POS!AE159</f>
        <v>2.567</v>
      </c>
      <c r="M150" s="355" t="n">
        <f aca="false">POS!AF159</f>
        <v>2.997</v>
      </c>
      <c r="N150" s="357" t="n">
        <f aca="false">POS!P159</f>
        <v>-0.43</v>
      </c>
      <c r="O150" s="355" t="n">
        <f aca="false">POS!M159</f>
        <v>0</v>
      </c>
      <c r="P150" s="355" t="n">
        <f aca="false">POS!O158</f>
        <v>-0.17</v>
      </c>
      <c r="Q150" s="355" t="n">
        <f aca="false">POS!AH159</f>
        <v>-0.19</v>
      </c>
    </row>
    <row r="151" customFormat="false" ht="12.75" hidden="false" customHeight="false" outlineLevel="0" collapsed="false">
      <c r="A151" s="353" t="n">
        <v>40787</v>
      </c>
      <c r="B151" s="371" t="n">
        <f aca="false">POS!AI160</f>
        <v>1.362760165639</v>
      </c>
      <c r="C151" s="372" t="n">
        <f aca="false">POS!AJ160</f>
        <v>0.068179481687924</v>
      </c>
      <c r="D151" s="372" t="n">
        <f aca="false">POS!AL160</f>
        <v>0.458189735066999</v>
      </c>
      <c r="E151" s="372" t="n">
        <f aca="false">POS!AK160</f>
        <v>0.074036026094502</v>
      </c>
      <c r="F151" s="372" t="n">
        <f aca="false">POS!AM160</f>
        <v>0.428995341294635</v>
      </c>
      <c r="G151" s="373" t="n">
        <f aca="false">POS!AB160</f>
        <v>3.16453572683872</v>
      </c>
      <c r="H151" s="374" t="n">
        <f aca="false">POS!V160</f>
        <v>2.45</v>
      </c>
      <c r="I151" s="374" t="n">
        <f aca="false">POS!C160</f>
        <v>-0.55</v>
      </c>
      <c r="J151" s="375" t="n">
        <f aca="false">POS!Q160</f>
        <v>0.11</v>
      </c>
      <c r="K151" s="355" t="n">
        <f aca="false">POS!B160</f>
        <v>3</v>
      </c>
      <c r="L151" s="355" t="n">
        <f aca="false">POS!AE160</f>
        <v>2.57</v>
      </c>
      <c r="M151" s="355" t="n">
        <f aca="false">POS!AF160</f>
        <v>3</v>
      </c>
      <c r="N151" s="357" t="n">
        <f aca="false">POS!P160</f>
        <v>-0.43</v>
      </c>
      <c r="O151" s="355" t="n">
        <f aca="false">POS!M160</f>
        <v>0</v>
      </c>
      <c r="P151" s="355" t="n">
        <f aca="false">POS!O159</f>
        <v>-0.17</v>
      </c>
      <c r="Q151" s="355" t="n">
        <f aca="false">POS!AH160</f>
        <v>-0.19</v>
      </c>
    </row>
    <row r="152" customFormat="false" ht="12.75" hidden="false" customHeight="false" outlineLevel="0" collapsed="false">
      <c r="A152" s="353" t="n">
        <v>40817</v>
      </c>
      <c r="B152" s="371" t="n">
        <f aca="false">POS!AI161</f>
        <v>1.362039269329</v>
      </c>
      <c r="C152" s="372" t="n">
        <f aca="false">POS!AJ161</f>
        <v>0.068188654131289</v>
      </c>
      <c r="D152" s="372" t="n">
        <f aca="false">POS!AL161</f>
        <v>0.45562620939059</v>
      </c>
      <c r="E152" s="372" t="n">
        <f aca="false">POS!AK161</f>
        <v>0.074050940767126</v>
      </c>
      <c r="F152" s="372" t="n">
        <f aca="false">POS!AM161</f>
        <v>0.42636948768507</v>
      </c>
      <c r="G152" s="373" t="n">
        <f aca="false">POS!AB161</f>
        <v>3.2054635069076</v>
      </c>
      <c r="H152" s="374" t="n">
        <f aca="false">POS!V161</f>
        <v>2.483</v>
      </c>
      <c r="I152" s="374" t="n">
        <f aca="false">POS!C161</f>
        <v>-0.55</v>
      </c>
      <c r="J152" s="375" t="n">
        <f aca="false">POS!Q161</f>
        <v>0.11</v>
      </c>
      <c r="K152" s="355" t="n">
        <f aca="false">POS!B161</f>
        <v>3.033</v>
      </c>
      <c r="L152" s="355" t="n">
        <f aca="false">POS!AE161</f>
        <v>2.603</v>
      </c>
      <c r="M152" s="355" t="n">
        <f aca="false">POS!AF161</f>
        <v>3.033</v>
      </c>
      <c r="N152" s="357" t="n">
        <f aca="false">POS!P161</f>
        <v>-0.43</v>
      </c>
      <c r="O152" s="355" t="n">
        <f aca="false">POS!M161</f>
        <v>0</v>
      </c>
      <c r="P152" s="355" t="n">
        <f aca="false">POS!O160</f>
        <v>-0.17</v>
      </c>
      <c r="Q152" s="355" t="n">
        <f aca="false">POS!AH161</f>
        <v>-0.19</v>
      </c>
    </row>
    <row r="153" customFormat="false" ht="12.75" hidden="false" customHeight="false" outlineLevel="0" collapsed="false">
      <c r="A153" s="353" t="n">
        <v>40848</v>
      </c>
      <c r="B153" s="371" t="n">
        <f aca="false">POS!AI162</f>
        <v>1.361293449897</v>
      </c>
      <c r="C153" s="372" t="n">
        <f aca="false">POS!AJ162</f>
        <v>0.068198132322795</v>
      </c>
      <c r="D153" s="372" t="n">
        <f aca="false">POS!AL162</f>
        <v>0.452991606492239</v>
      </c>
      <c r="E153" s="372" t="n">
        <f aca="false">POS!AK162</f>
        <v>0.074066352595581</v>
      </c>
      <c r="F153" s="372" t="n">
        <f aca="false">POS!AM162</f>
        <v>0.4236719386989</v>
      </c>
      <c r="G153" s="373" t="n">
        <f aca="false">POS!AB162</f>
        <v>3.38047349025089</v>
      </c>
      <c r="H153" s="374" t="n">
        <f aca="false">POS!V162</f>
        <v>2.62</v>
      </c>
      <c r="I153" s="374" t="n">
        <f aca="false">POS!C162</f>
        <v>-0.55</v>
      </c>
      <c r="J153" s="375" t="n">
        <f aca="false">POS!Q162</f>
        <v>0.11</v>
      </c>
      <c r="K153" s="355" t="n">
        <f aca="false">POS!B162</f>
        <v>3.17</v>
      </c>
      <c r="L153" s="355" t="n">
        <f aca="false">POS!AE162</f>
        <v>3.025</v>
      </c>
      <c r="M153" s="355" t="n">
        <f aca="false">POS!AF162</f>
        <v>3.17</v>
      </c>
      <c r="N153" s="357" t="n">
        <f aca="false">POS!P162</f>
        <v>-0.145</v>
      </c>
      <c r="O153" s="355" t="n">
        <f aca="false">POS!M162</f>
        <v>0</v>
      </c>
      <c r="P153" s="355" t="n">
        <f aca="false">POS!O161</f>
        <v>-0.17</v>
      </c>
      <c r="Q153" s="355" t="n">
        <f aca="false">POS!AH162</f>
        <v>-0.19</v>
      </c>
    </row>
    <row r="154" customFormat="false" ht="12.75" hidden="false" customHeight="false" outlineLevel="0" collapsed="false">
      <c r="A154" s="353" t="n">
        <v>40878</v>
      </c>
      <c r="B154" s="371" t="n">
        <f aca="false">POS!AI163</f>
        <v>1.360570826553</v>
      </c>
      <c r="C154" s="372" t="n">
        <f aca="false">POS!AJ163</f>
        <v>0.068207304766216</v>
      </c>
      <c r="D154" s="372" t="n">
        <f aca="false">POS!AL163</f>
        <v>0.450455829662885</v>
      </c>
      <c r="E154" s="372" t="n">
        <f aca="false">POS!AK163</f>
        <v>0.074081267268354</v>
      </c>
      <c r="F154" s="372" t="n">
        <f aca="false">POS!AM163</f>
        <v>0.421076647537068</v>
      </c>
      <c r="G154" s="373" t="n">
        <f aca="false">POS!AB163</f>
        <v>3.53729638733383</v>
      </c>
      <c r="H154" s="374" t="n">
        <f aca="false">POS!V163</f>
        <v>2.743</v>
      </c>
      <c r="I154" s="374" t="n">
        <f aca="false">POS!C163</f>
        <v>-0.55</v>
      </c>
      <c r="J154" s="375" t="n">
        <f aca="false">POS!Q163</f>
        <v>0.11</v>
      </c>
      <c r="K154" s="355" t="n">
        <f aca="false">POS!B163</f>
        <v>3.293</v>
      </c>
      <c r="L154" s="355" t="n">
        <f aca="false">POS!AE163</f>
        <v>3.218</v>
      </c>
      <c r="M154" s="355" t="n">
        <f aca="false">POS!AF163</f>
        <v>3.293</v>
      </c>
      <c r="N154" s="357" t="n">
        <f aca="false">POS!P163</f>
        <v>-0.075</v>
      </c>
      <c r="O154" s="355" t="n">
        <f aca="false">POS!M163</f>
        <v>0</v>
      </c>
      <c r="P154" s="355" t="n">
        <f aca="false">POS!O162</f>
        <v>-0.17</v>
      </c>
      <c r="Q154" s="355" t="n">
        <f aca="false">POS!AH163</f>
        <v>-0.19</v>
      </c>
    </row>
    <row r="155" customFormat="false" ht="12.75" hidden="false" customHeight="false" outlineLevel="0" collapsed="false">
      <c r="A155" s="353" t="n">
        <v>40909</v>
      </c>
      <c r="B155" s="371" t="n">
        <f aca="false">POS!AI164</f>
        <v>1.359823226318</v>
      </c>
      <c r="C155" s="372" t="n">
        <f aca="false">POS!AJ164</f>
        <v>0.068216782957781</v>
      </c>
      <c r="D155" s="372" t="n">
        <f aca="false">POS!AL164</f>
        <v>0.44784975320514</v>
      </c>
      <c r="E155" s="372" t="n">
        <f aca="false">POS!AK164</f>
        <v>0.074096679096963</v>
      </c>
      <c r="F155" s="372" t="n">
        <f aca="false">POS!AM164</f>
        <v>0.418410509316079</v>
      </c>
      <c r="G155" s="373" t="n">
        <f aca="false">POS!AB164</f>
        <v>3.63201749647803</v>
      </c>
      <c r="H155" s="374" t="n">
        <f aca="false">POS!V164</f>
        <v>2.818</v>
      </c>
      <c r="I155" s="374" t="n">
        <f aca="false">POS!C164</f>
        <v>-0.55</v>
      </c>
      <c r="J155" s="375" t="n">
        <f aca="false">POS!Q164</f>
        <v>0.11</v>
      </c>
      <c r="K155" s="355" t="n">
        <f aca="false">POS!B164</f>
        <v>3.368</v>
      </c>
      <c r="L155" s="355" t="n">
        <f aca="false">POS!AE164</f>
        <v>3.313</v>
      </c>
      <c r="M155" s="355" t="n">
        <f aca="false">POS!AF164</f>
        <v>3.368</v>
      </c>
      <c r="N155" s="357" t="n">
        <f aca="false">POS!P164</f>
        <v>-0.055</v>
      </c>
      <c r="O155" s="355" t="n">
        <f aca="false">POS!M164</f>
        <v>0</v>
      </c>
      <c r="P155" s="355" t="n">
        <f aca="false">POS!O163</f>
        <v>-0.17</v>
      </c>
      <c r="Q155" s="355" t="n">
        <f aca="false">POS!AH164</f>
        <v>-0.19</v>
      </c>
    </row>
    <row r="156" customFormat="false" ht="12.75" hidden="false" customHeight="false" outlineLevel="0" collapsed="false">
      <c r="A156" s="353" t="n">
        <v>40940</v>
      </c>
      <c r="B156" s="371" t="n">
        <f aca="false">POS!AI165</f>
        <v>1.359074724</v>
      </c>
      <c r="C156" s="372" t="n">
        <f aca="false">POS!AJ165</f>
        <v>0.068226261149375</v>
      </c>
      <c r="D156" s="372" t="n">
        <f aca="false">POS!AL165</f>
        <v>0.445258061475376</v>
      </c>
      <c r="E156" s="372" t="n">
        <f aca="false">POS!AK165</f>
        <v>0.074112090925651</v>
      </c>
      <c r="F156" s="372" t="n">
        <f aca="false">POS!AM165</f>
        <v>0.415760204059634</v>
      </c>
      <c r="G156" s="373" t="n">
        <f aca="false">POS!AB165</f>
        <v>3.52374557132702</v>
      </c>
      <c r="H156" s="374" t="n">
        <f aca="false">POS!V165</f>
        <v>2.7355</v>
      </c>
      <c r="I156" s="374" t="n">
        <f aca="false">POS!C165</f>
        <v>-0.55</v>
      </c>
      <c r="J156" s="375" t="n">
        <f aca="false">POS!Q165</f>
        <v>0.11</v>
      </c>
      <c r="K156" s="355" t="n">
        <f aca="false">POS!B165</f>
        <v>3.2855</v>
      </c>
      <c r="L156" s="355" t="n">
        <f aca="false">POS!AE165</f>
        <v>3.2105</v>
      </c>
      <c r="M156" s="355" t="n">
        <f aca="false">POS!AF165</f>
        <v>3.2855</v>
      </c>
      <c r="N156" s="357" t="n">
        <f aca="false">POS!P165</f>
        <v>-0.075</v>
      </c>
      <c r="O156" s="355" t="n">
        <f aca="false">POS!M165</f>
        <v>0</v>
      </c>
      <c r="P156" s="355" t="n">
        <f aca="false">POS!O164</f>
        <v>-0.17</v>
      </c>
      <c r="Q156" s="355" t="n">
        <f aca="false">POS!AH165</f>
        <v>-0.19</v>
      </c>
    </row>
    <row r="157" customFormat="false" ht="12.75" hidden="false" customHeight="false" outlineLevel="0" collapsed="false">
      <c r="A157" s="353" t="n">
        <v>40969</v>
      </c>
      <c r="B157" s="371" t="n">
        <f aca="false">POS!AI166</f>
        <v>1.358373697233</v>
      </c>
      <c r="C157" s="372" t="n">
        <f aca="false">POS!AJ166</f>
        <v>0.068235127844764</v>
      </c>
      <c r="D157" s="372" t="n">
        <f aca="false">POS!AL166</f>
        <v>0.442846531637269</v>
      </c>
      <c r="E157" s="372" t="n">
        <f aca="false">POS!AK166</f>
        <v>0.07412650844288</v>
      </c>
      <c r="F157" s="372" t="n">
        <f aca="false">POS!AM166</f>
        <v>0.413295142897448</v>
      </c>
      <c r="G157" s="373" t="n">
        <f aca="false">POS!AB166</f>
        <v>3.38674156686603</v>
      </c>
      <c r="H157" s="374" t="n">
        <f aca="false">POS!V166</f>
        <v>2.6305</v>
      </c>
      <c r="I157" s="374" t="n">
        <f aca="false">POS!C166</f>
        <v>-0.55</v>
      </c>
      <c r="J157" s="375" t="n">
        <f aca="false">POS!Q166</f>
        <v>0.11</v>
      </c>
      <c r="K157" s="355" t="n">
        <f aca="false">POS!B166</f>
        <v>3.1805</v>
      </c>
      <c r="L157" s="355" t="n">
        <f aca="false">POS!AE166</f>
        <v>2.9405</v>
      </c>
      <c r="M157" s="355" t="n">
        <f aca="false">POS!AF166</f>
        <v>3.1805</v>
      </c>
      <c r="N157" s="357" t="n">
        <f aca="false">POS!P166</f>
        <v>-0.24</v>
      </c>
      <c r="O157" s="355" t="n">
        <f aca="false">POS!M166</f>
        <v>0</v>
      </c>
      <c r="P157" s="355" t="n">
        <f aca="false">POS!O165</f>
        <v>-0.17</v>
      </c>
      <c r="Q157" s="355" t="n">
        <f aca="false">POS!AH166</f>
        <v>-0.19</v>
      </c>
    </row>
    <row r="158" customFormat="false" ht="12.75" hidden="false" customHeight="false" outlineLevel="0" collapsed="false">
      <c r="A158" s="353" t="n">
        <v>41000</v>
      </c>
      <c r="B158" s="371" t="n">
        <f aca="false">POS!AI167</f>
        <v>1.357623454533</v>
      </c>
      <c r="C158" s="372" t="n">
        <f aca="false">POS!AJ167</f>
        <v>0.068244606036416</v>
      </c>
      <c r="D158" s="372" t="n">
        <f aca="false">POS!AL167</f>
        <v>0.440282468013526</v>
      </c>
      <c r="E158" s="372" t="n">
        <f aca="false">POS!AK167</f>
        <v>0.07414192027172</v>
      </c>
      <c r="F158" s="372" t="n">
        <f aca="false">POS!AM167</f>
        <v>0.41067523544824</v>
      </c>
      <c r="G158" s="373" t="n">
        <f aca="false">POS!AB167</f>
        <v>3.26134029427243</v>
      </c>
      <c r="H158" s="374" t="n">
        <f aca="false">POS!V167</f>
        <v>2.5345</v>
      </c>
      <c r="I158" s="374" t="n">
        <f aca="false">POS!C167</f>
        <v>-0.55</v>
      </c>
      <c r="J158" s="375" t="n">
        <f aca="false">POS!Q167</f>
        <v>0.11</v>
      </c>
      <c r="K158" s="355" t="n">
        <f aca="false">POS!B167</f>
        <v>3.0845</v>
      </c>
      <c r="L158" s="355" t="n">
        <f aca="false">POS!AE167</f>
        <v>2.6545</v>
      </c>
      <c r="M158" s="355" t="n">
        <f aca="false">POS!AF167</f>
        <v>3.0845</v>
      </c>
      <c r="N158" s="357" t="n">
        <f aca="false">POS!P167</f>
        <v>-0.43</v>
      </c>
      <c r="O158" s="355" t="n">
        <f aca="false">POS!M167</f>
        <v>0</v>
      </c>
      <c r="P158" s="355" t="n">
        <f aca="false">POS!O166</f>
        <v>-0.17</v>
      </c>
      <c r="Q158" s="355" t="n">
        <f aca="false">POS!AH167</f>
        <v>-0.19</v>
      </c>
    </row>
    <row r="159" customFormat="false" ht="12.75" hidden="false" customHeight="false" outlineLevel="0" collapsed="false">
      <c r="A159" s="353" t="n">
        <v>41030</v>
      </c>
      <c r="B159" s="371" t="n">
        <f aca="false">POS!AI168</f>
        <v>1.356896559784</v>
      </c>
      <c r="C159" s="372" t="n">
        <f aca="false">POS!AJ168</f>
        <v>0.068253778479979</v>
      </c>
      <c r="D159" s="372" t="n">
        <f aca="false">POS!AL168</f>
        <v>0.437814603868102</v>
      </c>
      <c r="E159" s="372" t="n">
        <f aca="false">POS!AK168</f>
        <v>0.074156834944865</v>
      </c>
      <c r="F159" s="372" t="n">
        <f aca="false">POS!AM168</f>
        <v>0.40815467524022</v>
      </c>
      <c r="G159" s="373" t="n">
        <f aca="false">POS!AB168</f>
        <v>3.2325862352492</v>
      </c>
      <c r="H159" s="374" t="n">
        <f aca="false">POS!V168</f>
        <v>2.5135</v>
      </c>
      <c r="I159" s="374" t="n">
        <f aca="false">POS!C168</f>
        <v>-0.55</v>
      </c>
      <c r="J159" s="375" t="n">
        <f aca="false">POS!Q168</f>
        <v>0.11</v>
      </c>
      <c r="K159" s="355" t="n">
        <f aca="false">POS!B168</f>
        <v>3.0635</v>
      </c>
      <c r="L159" s="355" t="n">
        <f aca="false">POS!AE168</f>
        <v>2.6335</v>
      </c>
      <c r="M159" s="355" t="n">
        <f aca="false">POS!AF168</f>
        <v>3.0635</v>
      </c>
      <c r="N159" s="357" t="n">
        <f aca="false">POS!P168</f>
        <v>-0.43</v>
      </c>
      <c r="O159" s="355" t="n">
        <f aca="false">POS!M168</f>
        <v>0</v>
      </c>
      <c r="P159" s="355" t="n">
        <f aca="false">POS!O167</f>
        <v>-0.17</v>
      </c>
      <c r="Q159" s="355" t="n">
        <f aca="false">POS!AH168</f>
        <v>-0.19</v>
      </c>
    </row>
    <row r="160" customFormat="false" ht="12.75" hidden="false" customHeight="false" outlineLevel="0" collapsed="false">
      <c r="A160" s="353" t="n">
        <v>41061</v>
      </c>
      <c r="B160" s="371" t="n">
        <f aca="false">POS!AI169</f>
        <v>1.356144555256</v>
      </c>
      <c r="C160" s="372" t="n">
        <f aca="false">POS!AJ169</f>
        <v>0.068263256671689</v>
      </c>
      <c r="D160" s="372" t="n">
        <f aca="false">POS!AL169</f>
        <v>0.435278342775166</v>
      </c>
      <c r="E160" s="372" t="n">
        <f aca="false">POS!AK169</f>
        <v>0.074172246773858</v>
      </c>
      <c r="F160" s="372" t="n">
        <f aca="false">POS!AM169</f>
        <v>0.405565341515219</v>
      </c>
      <c r="G160" s="373" t="n">
        <f aca="false">POS!AB169</f>
        <v>3.2397923442194</v>
      </c>
      <c r="H160" s="374" t="n">
        <f aca="false">POS!V169</f>
        <v>2.5205</v>
      </c>
      <c r="I160" s="374" t="n">
        <f aca="false">POS!C169</f>
        <v>-0.55</v>
      </c>
      <c r="J160" s="375" t="n">
        <f aca="false">POS!Q169</f>
        <v>0.11</v>
      </c>
      <c r="K160" s="355" t="n">
        <f aca="false">POS!B169</f>
        <v>3.0705</v>
      </c>
      <c r="L160" s="355" t="n">
        <f aca="false">POS!AE169</f>
        <v>2.6405</v>
      </c>
      <c r="M160" s="355" t="n">
        <f aca="false">POS!AF169</f>
        <v>3.0705</v>
      </c>
      <c r="N160" s="357" t="n">
        <f aca="false">POS!P169</f>
        <v>-0.43</v>
      </c>
      <c r="O160" s="355" t="n">
        <f aca="false">POS!M169</f>
        <v>0</v>
      </c>
      <c r="P160" s="355" t="n">
        <f aca="false">POS!O168</f>
        <v>-0.17</v>
      </c>
      <c r="Q160" s="355" t="n">
        <f aca="false">POS!AH169</f>
        <v>-0.19</v>
      </c>
    </row>
    <row r="161" customFormat="false" ht="12.75" hidden="false" customHeight="false" outlineLevel="0" collapsed="false">
      <c r="A161" s="353" t="n">
        <v>41091</v>
      </c>
      <c r="B161" s="371" t="n">
        <f aca="false">POS!AI170</f>
        <v>1.355415959205</v>
      </c>
      <c r="C161" s="372" t="n">
        <f aca="false">POS!AJ170</f>
        <v>0.068272429115308</v>
      </c>
      <c r="D161" s="372" t="n">
        <f aca="false">POS!AL170</f>
        <v>0.432837245752927</v>
      </c>
      <c r="E161" s="372" t="n">
        <f aca="false">POS!AK170</f>
        <v>0.074187161447152</v>
      </c>
      <c r="F161" s="372" t="n">
        <f aca="false">POS!AM170</f>
        <v>0.403074208610038</v>
      </c>
      <c r="G161" s="373" t="n">
        <f aca="false">POS!AB170</f>
        <v>3.24575986576204</v>
      </c>
      <c r="H161" s="374" t="n">
        <f aca="false">POS!V170</f>
        <v>2.5265</v>
      </c>
      <c r="I161" s="374" t="n">
        <f aca="false">POS!C170</f>
        <v>-0.55</v>
      </c>
      <c r="J161" s="375" t="n">
        <f aca="false">POS!Q170</f>
        <v>0.11</v>
      </c>
      <c r="K161" s="355" t="n">
        <f aca="false">POS!B170</f>
        <v>3.0765</v>
      </c>
      <c r="L161" s="355" t="n">
        <f aca="false">POS!AE170</f>
        <v>2.6465</v>
      </c>
      <c r="M161" s="355" t="n">
        <f aca="false">POS!AF170</f>
        <v>3.0765</v>
      </c>
      <c r="N161" s="357" t="n">
        <f aca="false">POS!P170</f>
        <v>-0.43</v>
      </c>
      <c r="O161" s="355" t="n">
        <f aca="false">POS!M170</f>
        <v>0</v>
      </c>
      <c r="P161" s="355" t="n">
        <f aca="false">POS!O169</f>
        <v>-0.17</v>
      </c>
      <c r="Q161" s="355" t="n">
        <f aca="false">POS!AH170</f>
        <v>-0.19</v>
      </c>
    </row>
    <row r="162" customFormat="false" ht="12.75" hidden="false" customHeight="false" outlineLevel="0" collapsed="false">
      <c r="A162" s="353" t="n">
        <v>41122</v>
      </c>
      <c r="B162" s="371" t="n">
        <f aca="false">POS!AI171</f>
        <v>1.354662200482</v>
      </c>
      <c r="C162" s="372" t="n">
        <f aca="false">POS!AJ171</f>
        <v>0.068281907307077</v>
      </c>
      <c r="D162" s="372" t="n">
        <f aca="false">POS!AL171</f>
        <v>0.430328501545515</v>
      </c>
      <c r="E162" s="372" t="n">
        <f aca="false">POS!AK171</f>
        <v>0.074202573276299</v>
      </c>
      <c r="F162" s="372" t="n">
        <f aca="false">POS!AM171</f>
        <v>0.400515118401881</v>
      </c>
      <c r="G162" s="373" t="n">
        <f aca="false">POS!AB171</f>
        <v>3.25422664495688</v>
      </c>
      <c r="H162" s="374" t="n">
        <f aca="false">POS!V171</f>
        <v>2.5345</v>
      </c>
      <c r="I162" s="374" t="n">
        <f aca="false">POS!C171</f>
        <v>-0.55</v>
      </c>
      <c r="J162" s="375" t="n">
        <f aca="false">POS!Q171</f>
        <v>0.11</v>
      </c>
      <c r="K162" s="355" t="n">
        <f aca="false">POS!B171</f>
        <v>3.0845</v>
      </c>
      <c r="L162" s="355" t="n">
        <f aca="false">POS!AE171</f>
        <v>2.6545</v>
      </c>
      <c r="M162" s="355" t="n">
        <f aca="false">POS!AF171</f>
        <v>3.0845</v>
      </c>
      <c r="N162" s="357" t="n">
        <f aca="false">POS!P171</f>
        <v>-0.43</v>
      </c>
      <c r="O162" s="355" t="n">
        <f aca="false">POS!M171</f>
        <v>0</v>
      </c>
      <c r="P162" s="355" t="n">
        <f aca="false">POS!O170</f>
        <v>-0.17</v>
      </c>
      <c r="Q162" s="355" t="n">
        <f aca="false">POS!AH171</f>
        <v>-0.19</v>
      </c>
    </row>
    <row r="163" customFormat="false" ht="12.75" hidden="false" customHeight="false" outlineLevel="0" collapsed="false">
      <c r="A163" s="353" t="n">
        <v>41153</v>
      </c>
      <c r="B163" s="371" t="n">
        <f aca="false">POS!AI172</f>
        <v>1.353907553213</v>
      </c>
      <c r="C163" s="372" t="n">
        <f aca="false">POS!AJ172</f>
        <v>0.068291385498876</v>
      </c>
      <c r="D163" s="372" t="n">
        <f aca="false">POS!AL172</f>
        <v>0.427833632744198</v>
      </c>
      <c r="E163" s="372" t="n">
        <f aca="false">POS!AK172</f>
        <v>0.074217985105526</v>
      </c>
      <c r="F163" s="372" t="n">
        <f aca="false">POS!AM172</f>
        <v>0.397971272340087</v>
      </c>
      <c r="G163" s="373" t="n">
        <f aca="false">POS!AB172</f>
        <v>3.25626356921148</v>
      </c>
      <c r="H163" s="374" t="n">
        <f aca="false">POS!V172</f>
        <v>2.5375</v>
      </c>
      <c r="I163" s="374" t="n">
        <f aca="false">POS!C172</f>
        <v>-0.55</v>
      </c>
      <c r="J163" s="375" t="n">
        <f aca="false">POS!Q172</f>
        <v>0.11</v>
      </c>
      <c r="K163" s="355" t="n">
        <f aca="false">POS!B172</f>
        <v>3.0875</v>
      </c>
      <c r="L163" s="355" t="n">
        <f aca="false">POS!AE172</f>
        <v>2.6575</v>
      </c>
      <c r="M163" s="355" t="n">
        <f aca="false">POS!AF172</f>
        <v>3.0875</v>
      </c>
      <c r="N163" s="357" t="n">
        <f aca="false">POS!P172</f>
        <v>-0.43</v>
      </c>
      <c r="O163" s="355" t="n">
        <f aca="false">POS!M172</f>
        <v>0</v>
      </c>
      <c r="P163" s="355" t="n">
        <f aca="false">POS!O171</f>
        <v>-0.17</v>
      </c>
      <c r="Q163" s="355" t="n">
        <f aca="false">POS!AH172</f>
        <v>-0.19</v>
      </c>
    </row>
    <row r="164" customFormat="false" ht="12.75" hidden="false" customHeight="false" outlineLevel="0" collapsed="false">
      <c r="A164" s="353" t="n">
        <v>41183</v>
      </c>
      <c r="B164" s="371" t="n">
        <f aca="false">POS!AI173</f>
        <v>1.35317640525</v>
      </c>
      <c r="C164" s="372" t="n">
        <f aca="false">POS!AJ173</f>
        <v>0.06830055794258</v>
      </c>
      <c r="D164" s="372" t="n">
        <f aca="false">POS!AL173</f>
        <v>0.425432386336359</v>
      </c>
      <c r="E164" s="372" t="n">
        <f aca="false">POS!AK173</f>
        <v>0.074232899779044</v>
      </c>
      <c r="F164" s="372" t="n">
        <f aca="false">POS!AM173</f>
        <v>0.395523921140427</v>
      </c>
      <c r="G164" s="373" t="n">
        <f aca="false">POS!AB173</f>
        <v>3.29682969405901</v>
      </c>
      <c r="H164" s="374" t="n">
        <f aca="false">POS!V173</f>
        <v>2.5705</v>
      </c>
      <c r="I164" s="374" t="n">
        <f aca="false">POS!C173</f>
        <v>-0.55</v>
      </c>
      <c r="J164" s="375" t="n">
        <f aca="false">POS!Q173</f>
        <v>0.11</v>
      </c>
      <c r="K164" s="355" t="n">
        <f aca="false">POS!B173</f>
        <v>3.1205</v>
      </c>
      <c r="L164" s="355" t="n">
        <f aca="false">POS!AE173</f>
        <v>2.6905</v>
      </c>
      <c r="M164" s="355" t="n">
        <f aca="false">POS!AF173</f>
        <v>3.1205</v>
      </c>
      <c r="N164" s="357" t="n">
        <f aca="false">POS!P173</f>
        <v>-0.43</v>
      </c>
      <c r="O164" s="355" t="n">
        <f aca="false">POS!M173</f>
        <v>0</v>
      </c>
      <c r="P164" s="355" t="n">
        <f aca="false">POS!O172</f>
        <v>-0.17</v>
      </c>
      <c r="Q164" s="355" t="n">
        <f aca="false">POS!AH173</f>
        <v>-0.19</v>
      </c>
    </row>
    <row r="165" customFormat="false" ht="12.75" hidden="false" customHeight="false" outlineLevel="0" collapsed="false">
      <c r="A165" s="353" t="n">
        <v>41214</v>
      </c>
      <c r="B165" s="371" t="n">
        <f aca="false">POS!AI174</f>
        <v>1.352420015322</v>
      </c>
      <c r="C165" s="372" t="n">
        <f aca="false">POS!AJ174</f>
        <v>0.068310036134438</v>
      </c>
      <c r="D165" s="372" t="n">
        <f aca="false">POS!AL174</f>
        <v>0.422964608810389</v>
      </c>
      <c r="E165" s="372" t="n">
        <f aca="false">POS!AK174</f>
        <v>0.074248311608425</v>
      </c>
      <c r="F165" s="372" t="n">
        <f aca="false">POS!AM174</f>
        <v>0.393009826676802</v>
      </c>
      <c r="G165" s="373" t="n">
        <f aca="false">POS!AB174</f>
        <v>3.470599846344</v>
      </c>
      <c r="H165" s="374" t="n">
        <f aca="false">POS!V174</f>
        <v>2.7075</v>
      </c>
      <c r="I165" s="374" t="n">
        <f aca="false">POS!C174</f>
        <v>-0.55</v>
      </c>
      <c r="J165" s="375" t="n">
        <f aca="false">POS!Q174</f>
        <v>0.11</v>
      </c>
      <c r="K165" s="355" t="n">
        <f aca="false">POS!B174</f>
        <v>3.2575</v>
      </c>
      <c r="L165" s="355" t="n">
        <f aca="false">POS!AE174</f>
        <v>3.1125</v>
      </c>
      <c r="M165" s="355" t="n">
        <f aca="false">POS!AF174</f>
        <v>3.2575</v>
      </c>
      <c r="N165" s="357" t="n">
        <f aca="false">POS!P174</f>
        <v>-0.145</v>
      </c>
      <c r="O165" s="355" t="n">
        <f aca="false">POS!M174</f>
        <v>0</v>
      </c>
      <c r="P165" s="355" t="n">
        <f aca="false">POS!O173</f>
        <v>-0.17</v>
      </c>
      <c r="Q165" s="355" t="n">
        <f aca="false">POS!AH174</f>
        <v>-0.19</v>
      </c>
    </row>
    <row r="166" customFormat="false" ht="12.75" hidden="false" customHeight="false" outlineLevel="0" collapsed="false">
      <c r="A166" s="353" t="n">
        <v>41244</v>
      </c>
      <c r="B166" s="371" t="n">
        <f aca="false">POS!AI175</f>
        <v>1.351687184621</v>
      </c>
      <c r="C166" s="372" t="n">
        <f aca="false">POS!AJ175</f>
        <v>0.068319208578198</v>
      </c>
      <c r="D166" s="372" t="n">
        <f aca="false">POS!AL175</f>
        <v>0.420589444540131</v>
      </c>
      <c r="E166" s="372" t="n">
        <f aca="false">POS!AK175</f>
        <v>0.074263226282093</v>
      </c>
      <c r="F166" s="372" t="n">
        <f aca="false">POS!AM175</f>
        <v>0.390591111076477</v>
      </c>
      <c r="G166" s="373" t="n">
        <f aca="false">POS!AB175</f>
        <v>3.6263009509161</v>
      </c>
      <c r="H166" s="374" t="n">
        <f aca="false">POS!V175</f>
        <v>2.8305</v>
      </c>
      <c r="I166" s="374" t="n">
        <f aca="false">POS!C175</f>
        <v>-0.55</v>
      </c>
      <c r="J166" s="375" t="n">
        <f aca="false">POS!Q175</f>
        <v>0.11</v>
      </c>
      <c r="K166" s="355" t="n">
        <f aca="false">POS!B175</f>
        <v>3.3805</v>
      </c>
      <c r="L166" s="355" t="n">
        <f aca="false">POS!AE175</f>
        <v>3.3055</v>
      </c>
      <c r="M166" s="355" t="n">
        <f aca="false">POS!AF175</f>
        <v>3.3805</v>
      </c>
      <c r="N166" s="357" t="n">
        <f aca="false">POS!P175</f>
        <v>-0.075</v>
      </c>
      <c r="O166" s="355" t="n">
        <f aca="false">POS!M175</f>
        <v>0</v>
      </c>
      <c r="P166" s="355" t="n">
        <f aca="false">POS!O174</f>
        <v>-0.17</v>
      </c>
      <c r="Q166" s="355" t="n">
        <f aca="false">POS!AH175</f>
        <v>-0.19</v>
      </c>
    </row>
    <row r="167" customFormat="false" ht="12.75" hidden="false" customHeight="false" outlineLevel="0" collapsed="false">
      <c r="A167" s="353" t="n">
        <v>41275</v>
      </c>
      <c r="B167" s="371" t="n">
        <f aca="false">POS!AI176</f>
        <v>1.350929059694</v>
      </c>
      <c r="C167" s="372" t="n">
        <f aca="false">POS!AJ176</f>
        <v>0.068328686770114</v>
      </c>
      <c r="D167" s="372" t="n">
        <f aca="false">POS!AL176</f>
        <v>0.418148479502804</v>
      </c>
      <c r="E167" s="372" t="n">
        <f aca="false">POS!AK176</f>
        <v>0.074278638111628</v>
      </c>
      <c r="F167" s="372" t="n">
        <f aca="false">POS!AM176</f>
        <v>0.388106446051193</v>
      </c>
      <c r="G167" s="373" t="n">
        <f aca="false">POS!AB176</f>
        <v>3.72350065360526</v>
      </c>
      <c r="H167" s="374" t="n">
        <f aca="false">POS!V176</f>
        <v>2.908</v>
      </c>
      <c r="I167" s="374" t="n">
        <f aca="false">POS!C176</f>
        <v>-0.55</v>
      </c>
      <c r="J167" s="375" t="n">
        <f aca="false">POS!Q176</f>
        <v>0.11</v>
      </c>
      <c r="K167" s="355" t="n">
        <f aca="false">POS!B176</f>
        <v>3.458</v>
      </c>
      <c r="L167" s="355" t="n">
        <f aca="false">POS!AE176</f>
        <v>3.403</v>
      </c>
      <c r="M167" s="355" t="n">
        <f aca="false">POS!AF176</f>
        <v>3.458</v>
      </c>
      <c r="N167" s="357" t="n">
        <f aca="false">POS!P176</f>
        <v>-0.055</v>
      </c>
      <c r="O167" s="355" t="n">
        <f aca="false">POS!M176</f>
        <v>0</v>
      </c>
      <c r="P167" s="355" t="n">
        <f aca="false">POS!O175</f>
        <v>-0.17</v>
      </c>
      <c r="Q167" s="355" t="n">
        <f aca="false">POS!AH176</f>
        <v>-0.19</v>
      </c>
    </row>
    <row r="168" customFormat="false" ht="12.75" hidden="false" customHeight="false" outlineLevel="0" collapsed="false">
      <c r="A168" s="353" t="n">
        <v>41306</v>
      </c>
      <c r="B168" s="371" t="n">
        <f aca="false">POS!AI177</f>
        <v>1.350170055987</v>
      </c>
      <c r="C168" s="372" t="n">
        <f aca="false">POS!AJ177</f>
        <v>0.068338164962059</v>
      </c>
      <c r="D168" s="372" t="n">
        <f aca="false">POS!AL177</f>
        <v>0.415721034508193</v>
      </c>
      <c r="E168" s="372" t="n">
        <f aca="false">POS!AK177</f>
        <v>0.074294049941241</v>
      </c>
      <c r="F168" s="372" t="n">
        <f aca="false">POS!AM177</f>
        <v>0.385636614522314</v>
      </c>
      <c r="G168" s="373" t="n">
        <f aca="false">POS!AB177</f>
        <v>3.61583223373098</v>
      </c>
      <c r="H168" s="374" t="n">
        <f aca="false">POS!V177</f>
        <v>2.8255</v>
      </c>
      <c r="I168" s="374" t="n">
        <f aca="false">POS!C177</f>
        <v>-0.55</v>
      </c>
      <c r="J168" s="375" t="n">
        <f aca="false">POS!Q177</f>
        <v>0.11</v>
      </c>
      <c r="K168" s="355" t="n">
        <f aca="false">POS!B177</f>
        <v>3.3755</v>
      </c>
      <c r="L168" s="355" t="n">
        <f aca="false">POS!AE177</f>
        <v>3.3005</v>
      </c>
      <c r="M168" s="355" t="n">
        <f aca="false">POS!AF177</f>
        <v>3.3755</v>
      </c>
      <c r="N168" s="357" t="n">
        <f aca="false">POS!P177</f>
        <v>-0.075</v>
      </c>
      <c r="O168" s="355" t="n">
        <f aca="false">POS!M177</f>
        <v>0</v>
      </c>
      <c r="P168" s="355" t="n">
        <f aca="false">POS!O176</f>
        <v>-0.17</v>
      </c>
      <c r="Q168" s="355" t="n">
        <f aca="false">POS!AH177</f>
        <v>-0.19</v>
      </c>
    </row>
    <row r="169" customFormat="false" ht="12.75" hidden="false" customHeight="false" outlineLevel="0" collapsed="false">
      <c r="A169" s="353" t="n">
        <v>41334</v>
      </c>
      <c r="B169" s="371" t="n">
        <f aca="false">POS!AI178</f>
        <v>1.349483750571</v>
      </c>
      <c r="C169" s="372" t="n">
        <f aca="false">POS!AJ178</f>
        <v>0.068346725909648</v>
      </c>
      <c r="D169" s="372" t="n">
        <f aca="false">POS!AL178</f>
        <v>0.413540065284186</v>
      </c>
      <c r="E169" s="372" t="n">
        <f aca="false">POS!AK178</f>
        <v>0.074307970303539</v>
      </c>
      <c r="F169" s="372" t="n">
        <f aca="false">POS!AM178</f>
        <v>0.383418480461103</v>
      </c>
      <c r="G169" s="373" t="n">
        <f aca="false">POS!AB178</f>
        <v>3.47969258828764</v>
      </c>
      <c r="H169" s="374" t="n">
        <f aca="false">POS!V178</f>
        <v>2.7205</v>
      </c>
      <c r="I169" s="374" t="n">
        <f aca="false">POS!C178</f>
        <v>-0.55</v>
      </c>
      <c r="J169" s="375" t="n">
        <f aca="false">POS!Q178</f>
        <v>0.11</v>
      </c>
      <c r="K169" s="355" t="n">
        <f aca="false">POS!B178</f>
        <v>3.2705</v>
      </c>
      <c r="L169" s="355" t="n">
        <f aca="false">POS!AE178</f>
        <v>3.0305</v>
      </c>
      <c r="M169" s="355" t="n">
        <f aca="false">POS!AF178</f>
        <v>3.2705</v>
      </c>
      <c r="N169" s="357" t="n">
        <f aca="false">POS!P178</f>
        <v>-0.24</v>
      </c>
      <c r="O169" s="355" t="n">
        <f aca="false">POS!M178</f>
        <v>0</v>
      </c>
      <c r="P169" s="355" t="n">
        <f aca="false">POS!O177</f>
        <v>-0.17</v>
      </c>
      <c r="Q169" s="355" t="n">
        <f aca="false">POS!AH178</f>
        <v>-0.19</v>
      </c>
    </row>
    <row r="170" customFormat="false" ht="12.75" hidden="false" customHeight="false" outlineLevel="0" collapsed="false">
      <c r="A170" s="353" t="n">
        <v>41365</v>
      </c>
      <c r="B170" s="371" t="n">
        <f aca="false">POS!AI179</f>
        <v>1.348723079825</v>
      </c>
      <c r="C170" s="372" t="n">
        <f aca="false">POS!AJ179</f>
        <v>0.068356204101651</v>
      </c>
      <c r="D170" s="372" t="n">
        <f aca="false">POS!AL179</f>
        <v>0.411138156246245</v>
      </c>
      <c r="E170" s="372" t="n">
        <f aca="false">POS!AK179</f>
        <v>0.074323382133301</v>
      </c>
      <c r="F170" s="372" t="n">
        <f aca="false">POS!AM179</f>
        <v>0.38097665429493</v>
      </c>
      <c r="G170" s="373" t="n">
        <f aca="false">POS!AB179</f>
        <v>3.35501027718028</v>
      </c>
      <c r="H170" s="374" t="n">
        <f aca="false">POS!V179</f>
        <v>2.6245</v>
      </c>
      <c r="I170" s="374" t="n">
        <f aca="false">POS!C179</f>
        <v>-0.55</v>
      </c>
      <c r="J170" s="375" t="n">
        <f aca="false">POS!Q179</f>
        <v>0.11</v>
      </c>
      <c r="K170" s="355" t="n">
        <f aca="false">POS!B179</f>
        <v>3.1745</v>
      </c>
      <c r="L170" s="355" t="n">
        <f aca="false">POS!AE179</f>
        <v>2.7445</v>
      </c>
      <c r="M170" s="355" t="n">
        <f aca="false">POS!AF179</f>
        <v>3.1745</v>
      </c>
      <c r="N170" s="357" t="n">
        <f aca="false">POS!P179</f>
        <v>-0.43</v>
      </c>
      <c r="O170" s="355" t="n">
        <f aca="false">POS!M179</f>
        <v>0</v>
      </c>
      <c r="P170" s="355" t="n">
        <f aca="false">POS!O178</f>
        <v>-0.17</v>
      </c>
      <c r="Q170" s="355" t="n">
        <f aca="false">POS!AH179</f>
        <v>-0.19</v>
      </c>
    </row>
    <row r="171" customFormat="false" ht="12.75" hidden="false" customHeight="false" outlineLevel="0" collapsed="false">
      <c r="A171" s="353" t="n">
        <v>41395</v>
      </c>
      <c r="B171" s="371" t="n">
        <f aca="false">POS!AI180</f>
        <v>1.347986115594</v>
      </c>
      <c r="C171" s="372" t="n">
        <f aca="false">POS!AJ180</f>
        <v>0.068365376545552</v>
      </c>
      <c r="D171" s="372" t="n">
        <f aca="false">POS!AL180</f>
        <v>0.408826406525809</v>
      </c>
      <c r="E171" s="372" t="n">
        <f aca="false">POS!AK180</f>
        <v>0.074338296807339</v>
      </c>
      <c r="F171" s="372" t="n">
        <f aca="false">POS!AM180</f>
        <v>0.378627495489623</v>
      </c>
      <c r="G171" s="373" t="n">
        <f aca="false">POS!AB180</f>
        <v>3.32634651805116</v>
      </c>
      <c r="H171" s="374" t="n">
        <f aca="false">POS!V180</f>
        <v>2.6035</v>
      </c>
      <c r="I171" s="374" t="n">
        <f aca="false">POS!C180</f>
        <v>-0.55</v>
      </c>
      <c r="J171" s="375" t="n">
        <f aca="false">POS!Q180</f>
        <v>0.11</v>
      </c>
      <c r="K171" s="355" t="n">
        <f aca="false">POS!B180</f>
        <v>3.1535</v>
      </c>
      <c r="L171" s="355" t="n">
        <f aca="false">POS!AE180</f>
        <v>2.7235</v>
      </c>
      <c r="M171" s="355" t="n">
        <f aca="false">POS!AF180</f>
        <v>3.1535</v>
      </c>
      <c r="N171" s="357" t="n">
        <f aca="false">POS!P180</f>
        <v>-0.43</v>
      </c>
      <c r="O171" s="355" t="n">
        <f aca="false">POS!M180</f>
        <v>0</v>
      </c>
      <c r="P171" s="355" t="n">
        <f aca="false">POS!O179</f>
        <v>-0.17</v>
      </c>
      <c r="Q171" s="355" t="n">
        <f aca="false">POS!AH180</f>
        <v>-0.19</v>
      </c>
    </row>
    <row r="172" customFormat="false" ht="12.75" hidden="false" customHeight="false" outlineLevel="0" collapsed="false">
      <c r="A172" s="353" t="n">
        <v>41426</v>
      </c>
      <c r="B172" s="371" t="n">
        <f aca="false">POS!AI181</f>
        <v>1.347223728862</v>
      </c>
      <c r="C172" s="372" t="n">
        <f aca="false">POS!AJ181</f>
        <v>0.068374854737612</v>
      </c>
      <c r="D172" s="372" t="n">
        <f aca="false">POS!AL181</f>
        <v>0.406450631393219</v>
      </c>
      <c r="E172" s="372" t="n">
        <f aca="false">POS!AK181</f>
        <v>0.074353708637255</v>
      </c>
      <c r="F172" s="372" t="n">
        <f aca="false">POS!AM181</f>
        <v>0.376214314822463</v>
      </c>
      <c r="G172" s="373" t="n">
        <f aca="false">POS!AB181</f>
        <v>3.333403671648</v>
      </c>
      <c r="H172" s="374" t="n">
        <f aca="false">POS!V181</f>
        <v>2.6105</v>
      </c>
      <c r="I172" s="374" t="n">
        <f aca="false">POS!C181</f>
        <v>-0.55</v>
      </c>
      <c r="J172" s="375" t="n">
        <f aca="false">POS!Q181</f>
        <v>0.11</v>
      </c>
      <c r="K172" s="355" t="n">
        <f aca="false">POS!B181</f>
        <v>3.1605</v>
      </c>
      <c r="L172" s="355" t="n">
        <f aca="false">POS!AE181</f>
        <v>2.7305</v>
      </c>
      <c r="M172" s="355" t="n">
        <f aca="false">POS!AF181</f>
        <v>3.1605</v>
      </c>
      <c r="N172" s="357" t="n">
        <f aca="false">POS!P181</f>
        <v>-0.43</v>
      </c>
      <c r="O172" s="355" t="n">
        <f aca="false">POS!M181</f>
        <v>0</v>
      </c>
      <c r="P172" s="355" t="n">
        <f aca="false">POS!O180</f>
        <v>-0.17</v>
      </c>
      <c r="Q172" s="355" t="n">
        <f aca="false">POS!AH181</f>
        <v>-0.19</v>
      </c>
    </row>
    <row r="173" customFormat="false" ht="12.75" hidden="false" customHeight="false" outlineLevel="0" collapsed="false">
      <c r="A173" s="353" t="n">
        <v>41456</v>
      </c>
      <c r="B173" s="371" t="n">
        <f aca="false">POS!AI182</f>
        <v>1.346485107723</v>
      </c>
      <c r="C173" s="372" t="n">
        <f aca="false">POS!AJ182</f>
        <v>0.06838402718157</v>
      </c>
      <c r="D173" s="372" t="n">
        <f aca="false">POS!AL182</f>
        <v>0.404164041810199</v>
      </c>
      <c r="E173" s="372" t="n">
        <f aca="false">POS!AK182</f>
        <v>0.074368623311442</v>
      </c>
      <c r="F173" s="372" t="n">
        <f aca="false">POS!AM182</f>
        <v>0.373892726468275</v>
      </c>
      <c r="G173" s="373" t="n">
        <f aca="false">POS!AB182</f>
        <v>3.33923344766271</v>
      </c>
      <c r="H173" s="374" t="n">
        <f aca="false">POS!V182</f>
        <v>2.6165</v>
      </c>
      <c r="I173" s="374" t="n">
        <f aca="false">POS!C182</f>
        <v>-0.55</v>
      </c>
      <c r="J173" s="375" t="n">
        <f aca="false">POS!Q182</f>
        <v>0.11</v>
      </c>
      <c r="K173" s="355" t="n">
        <f aca="false">POS!B182</f>
        <v>3.1665</v>
      </c>
      <c r="L173" s="355" t="n">
        <f aca="false">POS!AE182</f>
        <v>2.7365</v>
      </c>
      <c r="M173" s="355" t="n">
        <f aca="false">POS!AF182</f>
        <v>3.1665</v>
      </c>
      <c r="N173" s="357" t="n">
        <f aca="false">POS!P182</f>
        <v>-0.43</v>
      </c>
      <c r="O173" s="355" t="n">
        <f aca="false">POS!M182</f>
        <v>0</v>
      </c>
      <c r="P173" s="355" t="n">
        <f aca="false">POS!O181</f>
        <v>-0.17</v>
      </c>
      <c r="Q173" s="355" t="n">
        <f aca="false">POS!AH182</f>
        <v>-0.19</v>
      </c>
    </row>
    <row r="174" customFormat="false" ht="12.75" hidden="false" customHeight="false" outlineLevel="0" collapsed="false">
      <c r="A174" s="353" t="n">
        <v>41487</v>
      </c>
      <c r="B174" s="371" t="n">
        <f aca="false">POS!AI183</f>
        <v>1.345721012703</v>
      </c>
      <c r="C174" s="372" t="n">
        <f aca="false">POS!AJ183</f>
        <v>0.068393505373689</v>
      </c>
      <c r="D174" s="372" t="n">
        <f aca="false">POS!AL183</f>
        <v>0.401814131048386</v>
      </c>
      <c r="E174" s="372" t="n">
        <f aca="false">POS!AK183</f>
        <v>0.074384035141512</v>
      </c>
      <c r="F174" s="372" t="n">
        <f aca="false">POS!AM183</f>
        <v>0.371507880008805</v>
      </c>
      <c r="G174" s="373" t="n">
        <f aca="false">POS!AB183</f>
        <v>3.34754249806553</v>
      </c>
      <c r="H174" s="374" t="n">
        <f aca="false">POS!V183</f>
        <v>2.6245</v>
      </c>
      <c r="I174" s="374" t="n">
        <f aca="false">POS!C183</f>
        <v>-0.55</v>
      </c>
      <c r="J174" s="375" t="n">
        <f aca="false">POS!Q183</f>
        <v>0.11</v>
      </c>
      <c r="K174" s="355" t="n">
        <f aca="false">POS!B183</f>
        <v>3.1745</v>
      </c>
      <c r="L174" s="355" t="n">
        <f aca="false">POS!AE183</f>
        <v>2.7445</v>
      </c>
      <c r="M174" s="355" t="n">
        <f aca="false">POS!AF183</f>
        <v>3.1745</v>
      </c>
      <c r="N174" s="357" t="n">
        <f aca="false">POS!P183</f>
        <v>-0.43</v>
      </c>
      <c r="O174" s="355" t="n">
        <f aca="false">POS!M183</f>
        <v>0</v>
      </c>
      <c r="P174" s="355" t="n">
        <f aca="false">POS!O182</f>
        <v>-0.17</v>
      </c>
      <c r="Q174" s="355" t="n">
        <f aca="false">POS!AH183</f>
        <v>-0.19</v>
      </c>
    </row>
    <row r="175" customFormat="false" ht="12.75" hidden="false" customHeight="false" outlineLevel="0" collapsed="false">
      <c r="A175" s="353" t="n">
        <v>41518</v>
      </c>
      <c r="B175" s="371" t="n">
        <f aca="false">POS!AI184</f>
        <v>1.34495605249</v>
      </c>
      <c r="C175" s="372" t="n">
        <f aca="false">POS!AJ184</f>
        <v>0.068402983565838</v>
      </c>
      <c r="D175" s="372" t="n">
        <f aca="false">POS!AL184</f>
        <v>0.399477262018085</v>
      </c>
      <c r="E175" s="372" t="n">
        <f aca="false">POS!AK184</f>
        <v>0.074399446971661</v>
      </c>
      <c r="F175" s="372" t="n">
        <f aca="false">POS!AM184</f>
        <v>0.369137314588384</v>
      </c>
      <c r="G175" s="373" t="n">
        <f aca="false">POS!AB184</f>
        <v>3.34946394117229</v>
      </c>
      <c r="H175" s="374" t="n">
        <f aca="false">POS!V184</f>
        <v>2.6275</v>
      </c>
      <c r="I175" s="374" t="n">
        <f aca="false">POS!C184</f>
        <v>-0.55</v>
      </c>
      <c r="J175" s="375" t="n">
        <f aca="false">POS!Q184</f>
        <v>0.11</v>
      </c>
      <c r="K175" s="355" t="n">
        <f aca="false">POS!B184</f>
        <v>3.1775</v>
      </c>
      <c r="L175" s="355" t="n">
        <f aca="false">POS!AE184</f>
        <v>2.7475</v>
      </c>
      <c r="M175" s="355" t="n">
        <f aca="false">POS!AF184</f>
        <v>3.1775</v>
      </c>
      <c r="N175" s="357" t="n">
        <f aca="false">POS!P184</f>
        <v>-0.43</v>
      </c>
      <c r="O175" s="355" t="n">
        <f aca="false">POS!M184</f>
        <v>0</v>
      </c>
      <c r="P175" s="355" t="n">
        <f aca="false">POS!O183</f>
        <v>-0.17</v>
      </c>
      <c r="Q175" s="355" t="n">
        <f aca="false">POS!AH184</f>
        <v>-0.19</v>
      </c>
    </row>
    <row r="176" customFormat="false" ht="12.75" hidden="false" customHeight="false" outlineLevel="0" collapsed="false">
      <c r="A176" s="353" t="n">
        <v>41548</v>
      </c>
      <c r="B176" s="371" t="n">
        <f aca="false">POS!AI185</f>
        <v>1.34421494651</v>
      </c>
      <c r="C176" s="372" t="n">
        <f aca="false">POS!AJ185</f>
        <v>0.06841215600988</v>
      </c>
      <c r="D176" s="372" t="n">
        <f aca="false">POS!AL185</f>
        <v>0.397228128711739</v>
      </c>
      <c r="E176" s="372" t="n">
        <f aca="false">POS!AK185</f>
        <v>0.074414361646074</v>
      </c>
      <c r="F176" s="372" t="n">
        <f aca="false">POS!AM185</f>
        <v>0.366856741867904</v>
      </c>
      <c r="G176" s="373" t="n">
        <f aca="false">POS!AB185</f>
        <v>3.38966260102767</v>
      </c>
      <c r="H176" s="374" t="n">
        <f aca="false">POS!V185</f>
        <v>2.6605</v>
      </c>
      <c r="I176" s="374" t="n">
        <f aca="false">POS!C185</f>
        <v>-0.55</v>
      </c>
      <c r="J176" s="375" t="n">
        <f aca="false">POS!Q185</f>
        <v>0.11</v>
      </c>
      <c r="K176" s="355" t="n">
        <f aca="false">POS!B185</f>
        <v>3.2105</v>
      </c>
      <c r="L176" s="355" t="n">
        <f aca="false">POS!AE185</f>
        <v>2.7805</v>
      </c>
      <c r="M176" s="355" t="n">
        <f aca="false">POS!AF185</f>
        <v>3.2105</v>
      </c>
      <c r="N176" s="357" t="n">
        <f aca="false">POS!P185</f>
        <v>-0.43</v>
      </c>
      <c r="O176" s="355" t="n">
        <f aca="false">POS!M185</f>
        <v>0</v>
      </c>
      <c r="P176" s="355" t="n">
        <f aca="false">POS!O184</f>
        <v>-0.17</v>
      </c>
      <c r="Q176" s="355" t="n">
        <f aca="false">POS!AH185</f>
        <v>-0.19</v>
      </c>
    </row>
    <row r="177" customFormat="false" ht="12.75" hidden="false" customHeight="false" outlineLevel="0" collapsed="false">
      <c r="A177" s="353" t="n">
        <v>41579</v>
      </c>
      <c r="B177" s="371" t="n">
        <f aca="false">POS!AI186</f>
        <v>1.343448289639</v>
      </c>
      <c r="C177" s="372" t="n">
        <f aca="false">POS!AJ186</f>
        <v>0.068421634202088</v>
      </c>
      <c r="D177" s="372" t="n">
        <f aca="false">POS!AL186</f>
        <v>0.394916722468534</v>
      </c>
      <c r="E177" s="372" t="n">
        <f aca="false">POS!AK186</f>
        <v>0.074429773476376</v>
      </c>
      <c r="F177" s="372" t="n">
        <f aca="false">POS!AM186</f>
        <v>0.364514046960051</v>
      </c>
      <c r="G177" s="373" t="n">
        <f aca="false">POS!AB186</f>
        <v>3.56217735387041</v>
      </c>
      <c r="H177" s="374" t="n">
        <f aca="false">POS!V186</f>
        <v>2.7975</v>
      </c>
      <c r="I177" s="374" t="n">
        <f aca="false">POS!C186</f>
        <v>-0.55</v>
      </c>
      <c r="J177" s="375" t="n">
        <f aca="false">POS!Q186</f>
        <v>0.11</v>
      </c>
      <c r="K177" s="355" t="n">
        <f aca="false">POS!B186</f>
        <v>3.3475</v>
      </c>
      <c r="L177" s="355" t="n">
        <f aca="false">POS!AE186</f>
        <v>3.2025</v>
      </c>
      <c r="M177" s="355" t="n">
        <f aca="false">POS!AF186</f>
        <v>3.3475</v>
      </c>
      <c r="N177" s="357" t="n">
        <f aca="false">POS!P186</f>
        <v>-0.145</v>
      </c>
      <c r="O177" s="355" t="n">
        <f aca="false">POS!M186</f>
        <v>0</v>
      </c>
      <c r="P177" s="355" t="n">
        <f aca="false">POS!O185</f>
        <v>-0.17</v>
      </c>
      <c r="Q177" s="355" t="n">
        <f aca="false">POS!AH186</f>
        <v>-0.19</v>
      </c>
    </row>
    <row r="178" customFormat="false" ht="12.75" hidden="false" customHeight="false" outlineLevel="0" collapsed="false">
      <c r="A178" s="353" t="n">
        <v>41609</v>
      </c>
      <c r="B178" s="371" t="n">
        <f aca="false">POS!AI187</f>
        <v>1.342705545468</v>
      </c>
      <c r="C178" s="372" t="n">
        <f aca="false">POS!AJ187</f>
        <v>0.068430806646188</v>
      </c>
      <c r="D178" s="372" t="n">
        <f aca="false">POS!AL187</f>
        <v>0.392692102982629</v>
      </c>
      <c r="E178" s="372" t="n">
        <f aca="false">POS!AK187</f>
        <v>0.074444688150938</v>
      </c>
      <c r="F178" s="372" t="n">
        <f aca="false">POS!AM187</f>
        <v>0.362260298410529</v>
      </c>
      <c r="G178" s="373" t="n">
        <f aca="false">POS!AB187</f>
        <v>3.71674256678252</v>
      </c>
      <c r="H178" s="374" t="n">
        <f aca="false">POS!V187</f>
        <v>2.9205</v>
      </c>
      <c r="I178" s="374" t="n">
        <f aca="false">POS!C187</f>
        <v>-0.55</v>
      </c>
      <c r="J178" s="375" t="n">
        <f aca="false">POS!Q187</f>
        <v>0.11</v>
      </c>
      <c r="K178" s="355" t="n">
        <f aca="false">POS!B187</f>
        <v>3.4705</v>
      </c>
      <c r="L178" s="355" t="n">
        <f aca="false">POS!AE187</f>
        <v>3.3955</v>
      </c>
      <c r="M178" s="355" t="n">
        <f aca="false">POS!AF187</f>
        <v>3.4705</v>
      </c>
      <c r="N178" s="357" t="n">
        <f aca="false">POS!P187</f>
        <v>-0.075</v>
      </c>
      <c r="O178" s="355" t="n">
        <f aca="false">POS!M187</f>
        <v>0</v>
      </c>
      <c r="P178" s="355" t="n">
        <f aca="false">POS!O186</f>
        <v>-0.17</v>
      </c>
      <c r="Q178" s="355" t="n">
        <f aca="false">POS!AH187</f>
        <v>-0.19</v>
      </c>
    </row>
    <row r="179" customFormat="false" ht="12.75" hidden="false" customHeight="false" outlineLevel="0" collapsed="false">
      <c r="A179" s="353" t="n">
        <v>41640</v>
      </c>
      <c r="B179" s="371" t="n">
        <f aca="false">POS!AI188</f>
        <v>1.341937199663</v>
      </c>
      <c r="C179" s="372" t="n">
        <f aca="false">POS!AJ188</f>
        <v>0.068440284838453</v>
      </c>
      <c r="D179" s="372" t="n">
        <f aca="false">POS!AL188</f>
        <v>0.390405896492017</v>
      </c>
      <c r="E179" s="372" t="n">
        <f aca="false">POS!AK188</f>
        <v>0.074460099981395</v>
      </c>
      <c r="F179" s="372" t="n">
        <f aca="false">POS!AM188</f>
        <v>0.359945170367869</v>
      </c>
      <c r="G179" s="373" t="n">
        <f aca="false">POS!AB188</f>
        <v>3.81636857909801</v>
      </c>
      <c r="H179" s="374" t="n">
        <f aca="false">POS!V188</f>
        <v>3.0005</v>
      </c>
      <c r="I179" s="374" t="n">
        <f aca="false">POS!C188</f>
        <v>-0.55</v>
      </c>
      <c r="J179" s="375" t="n">
        <f aca="false">POS!Q188</f>
        <v>0.11</v>
      </c>
      <c r="K179" s="355" t="n">
        <f aca="false">POS!B188</f>
        <v>3.5505</v>
      </c>
      <c r="L179" s="355" t="n">
        <f aca="false">POS!AE188</f>
        <v>3.4955</v>
      </c>
      <c r="M179" s="355" t="n">
        <f aca="false">POS!AF188</f>
        <v>3.5505</v>
      </c>
      <c r="N179" s="357" t="n">
        <f aca="false">POS!P188</f>
        <v>-0.055</v>
      </c>
      <c r="O179" s="355" t="n">
        <f aca="false">POS!M188</f>
        <v>0</v>
      </c>
      <c r="P179" s="355" t="n">
        <f aca="false">POS!O187</f>
        <v>-0.17</v>
      </c>
      <c r="Q179" s="355" t="n">
        <f aca="false">POS!AH188</f>
        <v>-0.19</v>
      </c>
    </row>
    <row r="180" customFormat="false" ht="12.75" hidden="false" customHeight="false" outlineLevel="0" collapsed="false">
      <c r="A180" s="353" t="n">
        <v>41671</v>
      </c>
      <c r="B180" s="371" t="n">
        <f aca="false">POS!AI189</f>
        <v>1.341167998509</v>
      </c>
      <c r="C180" s="372" t="n">
        <f aca="false">POS!AJ189</f>
        <v>0.068449763030748</v>
      </c>
      <c r="D180" s="372" t="n">
        <f aca="false">POS!AL189</f>
        <v>0.38813239644847</v>
      </c>
      <c r="E180" s="372" t="n">
        <f aca="false">POS!AK189</f>
        <v>0.074475511811931</v>
      </c>
      <c r="F180" s="372" t="n">
        <f aca="false">POS!AM189</f>
        <v>0.3576439363116</v>
      </c>
      <c r="G180" s="373" t="n">
        <f aca="false">POS!AB189</f>
        <v>3.7093085292622</v>
      </c>
      <c r="H180" s="374" t="n">
        <f aca="false">POS!V189</f>
        <v>2.918</v>
      </c>
      <c r="I180" s="374" t="n">
        <f aca="false">POS!C189</f>
        <v>-0.55</v>
      </c>
      <c r="J180" s="375" t="n">
        <f aca="false">POS!Q189</f>
        <v>0.11</v>
      </c>
      <c r="K180" s="355" t="n">
        <f aca="false">POS!B189</f>
        <v>3.468</v>
      </c>
      <c r="L180" s="355" t="n">
        <f aca="false">POS!AE189</f>
        <v>3.393</v>
      </c>
      <c r="M180" s="355" t="n">
        <f aca="false">POS!AF189</f>
        <v>3.468</v>
      </c>
      <c r="N180" s="357" t="n">
        <f aca="false">POS!P189</f>
        <v>-0.075</v>
      </c>
      <c r="O180" s="355" t="n">
        <f aca="false">POS!M189</f>
        <v>0</v>
      </c>
      <c r="P180" s="355" t="n">
        <f aca="false">POS!O188</f>
        <v>-0.17</v>
      </c>
      <c r="Q180" s="355" t="n">
        <f aca="false">POS!AH189</f>
        <v>-0.19</v>
      </c>
    </row>
    <row r="181" customFormat="false" ht="12.75" hidden="false" customHeight="false" outlineLevel="0" collapsed="false">
      <c r="A181" s="353" t="n">
        <v>41699</v>
      </c>
      <c r="B181" s="371" t="n">
        <f aca="false">POS!AI190</f>
        <v>1.34047250265</v>
      </c>
      <c r="C181" s="372" t="n">
        <f aca="false">POS!AJ190</f>
        <v>0.068458323978654</v>
      </c>
      <c r="D181" s="372" t="n">
        <f aca="false">POS!AL190</f>
        <v>0.386089778312936</v>
      </c>
      <c r="E181" s="372" t="n">
        <f aca="false">POS!AK190</f>
        <v>0.074489432175063</v>
      </c>
      <c r="F181" s="372" t="n">
        <f aca="false">POS!AM190</f>
        <v>0.355577280235541</v>
      </c>
      <c r="G181" s="373" t="n">
        <f aca="false">POS!AB190</f>
        <v>3.57398010148698</v>
      </c>
      <c r="H181" s="374" t="n">
        <f aca="false">POS!V190</f>
        <v>2.813</v>
      </c>
      <c r="I181" s="374" t="n">
        <f aca="false">POS!C190</f>
        <v>-0.55</v>
      </c>
      <c r="J181" s="375" t="n">
        <f aca="false">POS!Q190</f>
        <v>0.11</v>
      </c>
      <c r="K181" s="355" t="n">
        <f aca="false">POS!B190</f>
        <v>3.363</v>
      </c>
      <c r="L181" s="355" t="n">
        <f aca="false">POS!AE190</f>
        <v>3.123</v>
      </c>
      <c r="M181" s="355" t="n">
        <f aca="false">POS!AF190</f>
        <v>3.363</v>
      </c>
      <c r="N181" s="357" t="n">
        <f aca="false">POS!P190</f>
        <v>-0.24</v>
      </c>
      <c r="O181" s="355" t="n">
        <f aca="false">POS!M190</f>
        <v>0</v>
      </c>
      <c r="P181" s="355" t="n">
        <f aca="false">POS!O189</f>
        <v>-0.17</v>
      </c>
      <c r="Q181" s="355" t="n">
        <f aca="false">POS!AH190</f>
        <v>-0.19</v>
      </c>
    </row>
    <row r="182" customFormat="false" ht="12.75" hidden="false" customHeight="false" outlineLevel="0" collapsed="false">
      <c r="A182" s="353" t="n">
        <v>41730</v>
      </c>
      <c r="B182" s="371" t="n">
        <f aca="false">POS!AI191</f>
        <v>1.3397016791</v>
      </c>
      <c r="C182" s="372" t="n">
        <f aca="false">POS!AJ191</f>
        <v>0.068467802171006</v>
      </c>
      <c r="D182" s="372" t="n">
        <f aca="false">POS!AL191</f>
        <v>0.383840276842687</v>
      </c>
      <c r="E182" s="372" t="n">
        <f aca="false">POS!AK191</f>
        <v>0.074504844005747</v>
      </c>
      <c r="F182" s="372" t="n">
        <f aca="false">POS!AM191</f>
        <v>0.353302276463238</v>
      </c>
      <c r="G182" s="373" t="n">
        <f aca="false">POS!AB191</f>
        <v>3.45002489167845</v>
      </c>
      <c r="H182" s="374" t="n">
        <f aca="false">POS!V191</f>
        <v>2.717</v>
      </c>
      <c r="I182" s="374" t="n">
        <f aca="false">POS!C191</f>
        <v>-0.55</v>
      </c>
      <c r="J182" s="375" t="n">
        <f aca="false">POS!Q191</f>
        <v>0.11</v>
      </c>
      <c r="K182" s="355" t="n">
        <f aca="false">POS!B191</f>
        <v>3.267</v>
      </c>
      <c r="L182" s="355" t="n">
        <f aca="false">POS!AE191</f>
        <v>2.837</v>
      </c>
      <c r="M182" s="355" t="n">
        <f aca="false">POS!AF191</f>
        <v>3.267</v>
      </c>
      <c r="N182" s="357" t="n">
        <f aca="false">POS!P191</f>
        <v>-0.43</v>
      </c>
      <c r="O182" s="355" t="n">
        <f aca="false">POS!M191</f>
        <v>0</v>
      </c>
      <c r="P182" s="355" t="n">
        <f aca="false">POS!O190</f>
        <v>-0.17</v>
      </c>
      <c r="Q182" s="355" t="n">
        <f aca="false">POS!AH191</f>
        <v>-0.19</v>
      </c>
    </row>
    <row r="183" customFormat="false" ht="12.75" hidden="false" customHeight="false" outlineLevel="0" collapsed="false">
      <c r="A183" s="353" t="n">
        <v>41760</v>
      </c>
      <c r="B183" s="371" t="n">
        <f aca="false">POS!AI192</f>
        <v>1.338954911927</v>
      </c>
      <c r="C183" s="372" t="n">
        <f aca="false">POS!AJ192</f>
        <v>0.068476974615245</v>
      </c>
      <c r="D183" s="372" t="n">
        <f aca="false">POS!AL192</f>
        <v>0.381675254670828</v>
      </c>
      <c r="E183" s="372" t="n">
        <f aca="false">POS!AK192</f>
        <v>0.074519758680678</v>
      </c>
      <c r="F183" s="372" t="n">
        <f aca="false">POS!AM192</f>
        <v>0.351113677088764</v>
      </c>
      <c r="G183" s="373" t="n">
        <f aca="false">POS!AB192</f>
        <v>3.42145103440499</v>
      </c>
      <c r="H183" s="374" t="n">
        <f aca="false">POS!V192</f>
        <v>2.696</v>
      </c>
      <c r="I183" s="374" t="n">
        <f aca="false">POS!C192</f>
        <v>-0.55</v>
      </c>
      <c r="J183" s="375" t="n">
        <f aca="false">POS!Q192</f>
        <v>0.11</v>
      </c>
      <c r="K183" s="355" t="n">
        <f aca="false">POS!B192</f>
        <v>3.246</v>
      </c>
      <c r="L183" s="355" t="n">
        <f aca="false">POS!AE192</f>
        <v>2.816</v>
      </c>
      <c r="M183" s="355" t="n">
        <f aca="false">POS!AF192</f>
        <v>3.246</v>
      </c>
      <c r="N183" s="357" t="n">
        <f aca="false">POS!P192</f>
        <v>-0.43</v>
      </c>
      <c r="O183" s="355" t="n">
        <f aca="false">POS!M192</f>
        <v>0</v>
      </c>
      <c r="P183" s="355" t="n">
        <f aca="false">POS!O191</f>
        <v>-0.17</v>
      </c>
      <c r="Q183" s="355" t="n">
        <f aca="false">POS!AH192</f>
        <v>-0.19</v>
      </c>
    </row>
    <row r="184" customFormat="false" ht="12.75" hidden="false" customHeight="false" outlineLevel="0" collapsed="false">
      <c r="A184" s="353" t="n">
        <v>41791</v>
      </c>
      <c r="B184" s="371" t="n">
        <f aca="false">POS!AI193</f>
        <v>1.338182418604</v>
      </c>
      <c r="C184" s="372" t="n">
        <f aca="false">POS!AJ193</f>
        <v>0.068486452807656</v>
      </c>
      <c r="D184" s="372" t="n">
        <f aca="false">POS!AL193</f>
        <v>0.379450312759257</v>
      </c>
      <c r="E184" s="372" t="n">
        <f aca="false">POS!AK193</f>
        <v>0.074535170511517</v>
      </c>
      <c r="F184" s="372" t="n">
        <f aca="false">POS!AM193</f>
        <v>0.34886550138675</v>
      </c>
      <c r="G184" s="373" t="n">
        <f aca="false">POS!AB193</f>
        <v>3.42835553514374</v>
      </c>
      <c r="H184" s="374" t="n">
        <f aca="false">POS!V193</f>
        <v>2.703</v>
      </c>
      <c r="I184" s="374" t="n">
        <f aca="false">POS!C193</f>
        <v>-0.55</v>
      </c>
      <c r="J184" s="375" t="n">
        <f aca="false">POS!Q193</f>
        <v>0.11</v>
      </c>
      <c r="K184" s="355" t="n">
        <f aca="false">POS!B193</f>
        <v>3.253</v>
      </c>
      <c r="L184" s="355" t="n">
        <f aca="false">POS!AE193</f>
        <v>2.823</v>
      </c>
      <c r="M184" s="355" t="n">
        <f aca="false">POS!AF193</f>
        <v>3.253</v>
      </c>
      <c r="N184" s="357" t="n">
        <f aca="false">POS!P193</f>
        <v>-0.43</v>
      </c>
      <c r="O184" s="355" t="n">
        <f aca="false">POS!M193</f>
        <v>0</v>
      </c>
      <c r="P184" s="355" t="n">
        <f aca="false">POS!O192</f>
        <v>-0.17</v>
      </c>
      <c r="Q184" s="355" t="n">
        <f aca="false">POS!AH193</f>
        <v>-0.19</v>
      </c>
    </row>
    <row r="185" customFormat="false" ht="12.75" hidden="false" customHeight="false" outlineLevel="0" collapsed="false">
      <c r="A185" s="353" t="n">
        <v>41821</v>
      </c>
      <c r="B185" s="371" t="n">
        <f aca="false">POS!AI194</f>
        <v>1.337434039276</v>
      </c>
      <c r="C185" s="372" t="n">
        <f aca="false">POS!AJ194</f>
        <v>0.068495625251953</v>
      </c>
      <c r="D185" s="372" t="n">
        <f aca="false">POS!AL194</f>
        <v>0.377308934567665</v>
      </c>
      <c r="E185" s="372" t="n">
        <f aca="false">POS!AK194</f>
        <v>0.074550085186597</v>
      </c>
      <c r="F185" s="372" t="n">
        <f aca="false">POS!AM194</f>
        <v>0.346702722372933</v>
      </c>
      <c r="G185" s="373" t="n">
        <f aca="false">POS!AB194</f>
        <v>3.43404408145035</v>
      </c>
      <c r="H185" s="374" t="n">
        <f aca="false">POS!V194</f>
        <v>2.709</v>
      </c>
      <c r="I185" s="374" t="n">
        <f aca="false">POS!C194</f>
        <v>-0.55</v>
      </c>
      <c r="J185" s="375" t="n">
        <f aca="false">POS!Q194</f>
        <v>0.11</v>
      </c>
      <c r="K185" s="355" t="n">
        <f aca="false">POS!B194</f>
        <v>3.259</v>
      </c>
      <c r="L185" s="355" t="n">
        <f aca="false">POS!AE194</f>
        <v>2.829</v>
      </c>
      <c r="M185" s="355" t="n">
        <f aca="false">POS!AF194</f>
        <v>3.259</v>
      </c>
      <c r="N185" s="357" t="n">
        <f aca="false">POS!P194</f>
        <v>-0.43</v>
      </c>
      <c r="O185" s="355" t="n">
        <f aca="false">POS!M194</f>
        <v>0</v>
      </c>
      <c r="P185" s="355" t="n">
        <f aca="false">POS!O193</f>
        <v>-0.17</v>
      </c>
      <c r="Q185" s="355" t="n">
        <f aca="false">POS!AH194</f>
        <v>-0.19</v>
      </c>
    </row>
    <row r="186" customFormat="false" ht="12.75" hidden="false" customHeight="false" outlineLevel="0" collapsed="false">
      <c r="A186" s="353" t="n">
        <v>41852</v>
      </c>
      <c r="B186" s="371" t="n">
        <f aca="false">POS!AI195</f>
        <v>1.336659883938</v>
      </c>
      <c r="C186" s="372" t="n">
        <f aca="false">POS!AJ195</f>
        <v>0.068505103444422</v>
      </c>
      <c r="D186" s="372" t="n">
        <f aca="false">POS!AL195</f>
        <v>0.375108297947537</v>
      </c>
      <c r="E186" s="372" t="n">
        <f aca="false">POS!AK195</f>
        <v>0.07456549701759</v>
      </c>
      <c r="F186" s="372" t="n">
        <f aca="false">POS!AM195</f>
        <v>0.344481081414562</v>
      </c>
      <c r="G186" s="373" t="n">
        <f aca="false">POS!AB195</f>
        <v>3.44219160372487</v>
      </c>
      <c r="H186" s="374" t="n">
        <f aca="false">POS!V195</f>
        <v>2.717</v>
      </c>
      <c r="I186" s="374" t="n">
        <f aca="false">POS!C195</f>
        <v>-0.55</v>
      </c>
      <c r="J186" s="375" t="n">
        <f aca="false">POS!Q195</f>
        <v>0.11</v>
      </c>
      <c r="K186" s="355" t="n">
        <f aca="false">POS!B195</f>
        <v>3.267</v>
      </c>
      <c r="L186" s="355" t="n">
        <f aca="false">POS!AE195</f>
        <v>2.837</v>
      </c>
      <c r="M186" s="355" t="n">
        <f aca="false">POS!AF195</f>
        <v>3.267</v>
      </c>
      <c r="N186" s="357" t="n">
        <f aca="false">POS!P195</f>
        <v>-0.43</v>
      </c>
      <c r="O186" s="355" t="n">
        <f aca="false">POS!M195</f>
        <v>0</v>
      </c>
      <c r="P186" s="355" t="n">
        <f aca="false">POS!O194</f>
        <v>-0.17</v>
      </c>
      <c r="Q186" s="355" t="n">
        <f aca="false">POS!AH195</f>
        <v>-0.19</v>
      </c>
    </row>
    <row r="187" customFormat="false" ht="12.75" hidden="false" customHeight="false" outlineLevel="0" collapsed="false">
      <c r="A187" s="353" t="n">
        <v>41883</v>
      </c>
      <c r="B187" s="371" t="n">
        <f aca="false">POS!AI196</f>
        <v>1.335884886946</v>
      </c>
      <c r="C187" s="372" t="n">
        <f aca="false">POS!AJ196</f>
        <v>0.06851458163692</v>
      </c>
      <c r="D187" s="372" t="n">
        <f aca="false">POS!AL196</f>
        <v>0.372919916546883</v>
      </c>
      <c r="E187" s="372" t="n">
        <f aca="false">POS!AK196</f>
        <v>0.074580908848662</v>
      </c>
      <c r="F187" s="372" t="n">
        <f aca="false">POS!AM196</f>
        <v>0.342272813848351</v>
      </c>
      <c r="G187" s="373" t="n">
        <f aca="false">POS!AB196</f>
        <v>3.44399434010434</v>
      </c>
      <c r="H187" s="374" t="n">
        <f aca="false">POS!V196</f>
        <v>2.72</v>
      </c>
      <c r="I187" s="374" t="n">
        <f aca="false">POS!C196</f>
        <v>-0.55</v>
      </c>
      <c r="J187" s="375" t="n">
        <f aca="false">POS!Q196</f>
        <v>0.11</v>
      </c>
      <c r="K187" s="355" t="n">
        <f aca="false">POS!B196</f>
        <v>3.27</v>
      </c>
      <c r="L187" s="355" t="n">
        <f aca="false">POS!AE196</f>
        <v>2.84</v>
      </c>
      <c r="M187" s="355" t="n">
        <f aca="false">POS!AF196</f>
        <v>3.27</v>
      </c>
      <c r="N187" s="357" t="n">
        <f aca="false">POS!P196</f>
        <v>-0.43</v>
      </c>
      <c r="O187" s="355" t="n">
        <f aca="false">POS!M196</f>
        <v>0</v>
      </c>
      <c r="P187" s="355" t="n">
        <f aca="false">POS!O195</f>
        <v>-0.17</v>
      </c>
      <c r="Q187" s="355" t="n">
        <f aca="false">POS!AH196</f>
        <v>-0.19</v>
      </c>
    </row>
    <row r="188" customFormat="false" ht="12.75" hidden="false" customHeight="false" outlineLevel="0" collapsed="false">
      <c r="A188" s="353" t="n">
        <v>41913</v>
      </c>
      <c r="B188" s="371" t="n">
        <f aca="false">POS!AI197</f>
        <v>1.33513409038</v>
      </c>
      <c r="C188" s="372" t="n">
        <f aca="false">POS!AJ197</f>
        <v>0.068523754081302</v>
      </c>
      <c r="D188" s="372" t="n">
        <f aca="false">POS!AL197</f>
        <v>0.370813735746264</v>
      </c>
      <c r="E188" s="372" t="n">
        <f aca="false">POS!AK197</f>
        <v>0.074595823523967</v>
      </c>
      <c r="F188" s="372" t="n">
        <f aca="false">POS!AM197</f>
        <v>0.34014844368005</v>
      </c>
      <c r="G188" s="373" t="n">
        <f aca="false">POS!AB197</f>
        <v>3.48381901132844</v>
      </c>
      <c r="H188" s="374" t="n">
        <f aca="false">POS!V197</f>
        <v>2.753</v>
      </c>
      <c r="I188" s="374" t="n">
        <f aca="false">POS!C197</f>
        <v>-0.55</v>
      </c>
      <c r="J188" s="375" t="n">
        <f aca="false">POS!Q197</f>
        <v>0.11</v>
      </c>
      <c r="K188" s="355" t="n">
        <f aca="false">POS!B197</f>
        <v>3.303</v>
      </c>
      <c r="L188" s="355" t="n">
        <f aca="false">POS!AE197</f>
        <v>2.873</v>
      </c>
      <c r="M188" s="355" t="n">
        <f aca="false">POS!AF197</f>
        <v>3.303</v>
      </c>
      <c r="N188" s="357" t="n">
        <f aca="false">POS!P197</f>
        <v>-0.43</v>
      </c>
      <c r="O188" s="355" t="n">
        <f aca="false">POS!M197</f>
        <v>0</v>
      </c>
      <c r="P188" s="355" t="n">
        <f aca="false">POS!O196</f>
        <v>-0.17</v>
      </c>
      <c r="Q188" s="355" t="n">
        <f aca="false">POS!AH197</f>
        <v>-0.19</v>
      </c>
    </row>
    <row r="189" customFormat="false" ht="12.75" hidden="false" customHeight="false" outlineLevel="0" collapsed="false">
      <c r="A189" s="353" t="n">
        <v>41944</v>
      </c>
      <c r="B189" s="371" t="n">
        <f aca="false">POS!AI198</f>
        <v>1.334357443092</v>
      </c>
      <c r="C189" s="372" t="n">
        <f aca="false">POS!AJ198</f>
        <v>0.06853323227386</v>
      </c>
      <c r="D189" s="372" t="n">
        <f aca="false">POS!AL198</f>
        <v>0.368649280820733</v>
      </c>
      <c r="E189" s="372" t="n">
        <f aca="false">POS!AK198</f>
        <v>0.074611235355193</v>
      </c>
      <c r="F189" s="372" t="n">
        <f aca="false">POS!AM198</f>
        <v>0.337966273963436</v>
      </c>
      <c r="G189" s="373" t="n">
        <f aca="false">POS!AB198</f>
        <v>3.65506002575776</v>
      </c>
      <c r="H189" s="374" t="n">
        <f aca="false">POS!V198</f>
        <v>2.89</v>
      </c>
      <c r="I189" s="374" t="n">
        <f aca="false">POS!C198</f>
        <v>-0.55</v>
      </c>
      <c r="J189" s="375" t="n">
        <f aca="false">POS!Q198</f>
        <v>0.11</v>
      </c>
      <c r="K189" s="355" t="n">
        <f aca="false">POS!B198</f>
        <v>3.44</v>
      </c>
      <c r="L189" s="355" t="n">
        <f aca="false">POS!AE198</f>
        <v>3.295</v>
      </c>
      <c r="M189" s="355" t="n">
        <f aca="false">POS!AF198</f>
        <v>3.44</v>
      </c>
      <c r="N189" s="357" t="n">
        <f aca="false">POS!P198</f>
        <v>-0.145</v>
      </c>
      <c r="O189" s="355" t="n">
        <f aca="false">POS!M198</f>
        <v>0</v>
      </c>
      <c r="P189" s="355" t="n">
        <f aca="false">POS!O197</f>
        <v>-0.17</v>
      </c>
      <c r="Q189" s="355" t="n">
        <f aca="false">POS!AH198</f>
        <v>-0.19</v>
      </c>
    </row>
    <row r="190" customFormat="false" ht="12.75" hidden="false" customHeight="false" outlineLevel="0" collapsed="false">
      <c r="A190" s="353" t="n">
        <v>41974</v>
      </c>
      <c r="B190" s="371" t="n">
        <f aca="false">POS!AI199</f>
        <v>1.333605053229</v>
      </c>
      <c r="C190" s="372" t="n">
        <f aca="false">POS!AJ199</f>
        <v>0.068542404718297</v>
      </c>
      <c r="D190" s="372" t="n">
        <f aca="false">POS!AL199</f>
        <v>0.366566134325614</v>
      </c>
      <c r="E190" s="372" t="n">
        <f aca="false">POS!AK199</f>
        <v>0.074626150030648</v>
      </c>
      <c r="F190" s="372" t="n">
        <f aca="false">POS!AM199</f>
        <v>0.335867021009636</v>
      </c>
      <c r="G190" s="373" t="n">
        <f aca="false">POS!AB199</f>
        <v>3.80847274967298</v>
      </c>
      <c r="H190" s="374" t="n">
        <f aca="false">POS!V199</f>
        <v>3.013</v>
      </c>
      <c r="I190" s="374" t="n">
        <f aca="false">POS!C199</f>
        <v>-0.55</v>
      </c>
      <c r="J190" s="375" t="n">
        <f aca="false">POS!Q199</f>
        <v>0.11</v>
      </c>
      <c r="K190" s="355" t="n">
        <f aca="false">POS!B199</f>
        <v>3.563</v>
      </c>
      <c r="L190" s="355" t="n">
        <f aca="false">POS!AE199</f>
        <v>3.488</v>
      </c>
      <c r="M190" s="355" t="n">
        <f aca="false">POS!AF199</f>
        <v>3.563</v>
      </c>
      <c r="N190" s="357" t="n">
        <f aca="false">POS!P199</f>
        <v>-0.075</v>
      </c>
      <c r="O190" s="355" t="n">
        <f aca="false">POS!M199</f>
        <v>0</v>
      </c>
      <c r="P190" s="355" t="n">
        <f aca="false">POS!O198</f>
        <v>-0.17</v>
      </c>
      <c r="Q190" s="355" t="n">
        <f aca="false">POS!AH199</f>
        <v>-0.19</v>
      </c>
    </row>
    <row r="191" customFormat="false" ht="12.75" hidden="false" customHeight="false" outlineLevel="0" collapsed="false">
      <c r="A191" s="353"/>
      <c r="B191" s="371"/>
      <c r="C191" s="372"/>
      <c r="D191" s="372"/>
      <c r="E191" s="372"/>
      <c r="F191" s="372"/>
      <c r="G191" s="373"/>
      <c r="H191" s="374"/>
      <c r="I191" s="374"/>
      <c r="J191" s="375"/>
      <c r="K191" s="355"/>
      <c r="L191" s="355"/>
      <c r="M191" s="355"/>
    </row>
    <row r="192" customFormat="false" ht="12.75" hidden="false" customHeight="false" outlineLevel="0" collapsed="false">
      <c r="A192" s="353"/>
      <c r="B192" s="371"/>
      <c r="C192" s="372"/>
      <c r="D192" s="372"/>
      <c r="E192" s="372"/>
      <c r="F192" s="372"/>
      <c r="G192" s="373"/>
      <c r="H192" s="374"/>
      <c r="I192" s="374"/>
      <c r="J192" s="375"/>
      <c r="K192" s="355"/>
      <c r="L192" s="355"/>
      <c r="M192" s="355"/>
    </row>
    <row r="193" customFormat="false" ht="12.75" hidden="false" customHeight="false" outlineLevel="0" collapsed="false">
      <c r="A193" s="353"/>
      <c r="B193" s="371"/>
      <c r="C193" s="372"/>
      <c r="D193" s="372"/>
      <c r="E193" s="372"/>
      <c r="F193" s="372"/>
      <c r="G193" s="373"/>
      <c r="H193" s="374"/>
      <c r="I193" s="374"/>
      <c r="J193" s="375"/>
      <c r="K193" s="355"/>
      <c r="L193" s="355"/>
      <c r="M193" s="355"/>
    </row>
    <row r="194" customFormat="false" ht="12.75" hidden="false" customHeight="false" outlineLevel="0" collapsed="false">
      <c r="A194" s="353"/>
      <c r="M194" s="355" t="e">
        <f aca="false">#REF!</f>
        <v>#REF!</v>
      </c>
    </row>
    <row r="195" customFormat="false" ht="12.75" hidden="false" customHeight="false" outlineLevel="0" collapsed="false">
      <c r="A195" s="353"/>
      <c r="M195" s="355" t="e">
        <f aca="false">#REF!</f>
        <v>#REF!</v>
      </c>
    </row>
    <row r="196" customFormat="false" ht="12.75" hidden="false" customHeight="false" outlineLevel="0" collapsed="false">
      <c r="A196" s="353"/>
    </row>
    <row r="197" customFormat="false" ht="12.75" hidden="false" customHeight="false" outlineLevel="0" collapsed="false">
      <c r="A197" s="353"/>
    </row>
    <row r="198" customFormat="false" ht="12.75" hidden="false" customHeight="false" outlineLevel="0" collapsed="false">
      <c r="A198" s="3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7" width="10.13"/>
    <col collapsed="false" customWidth="true" hidden="false" outlineLevel="0" max="2" min="2" style="377" width="8.28"/>
    <col collapsed="false" customWidth="true" hidden="false" outlineLevel="0" max="3" min="3" style="377" width="10.28"/>
    <col collapsed="false" customWidth="true" hidden="false" outlineLevel="0" max="4" min="4" style="377" width="8.99"/>
    <col collapsed="false" customWidth="true" hidden="false" outlineLevel="0" max="5" min="5" style="377" width="8.28"/>
    <col collapsed="false" customWidth="true" hidden="false" outlineLevel="0" max="6" min="6" style="377" width="5.41"/>
    <col collapsed="false" customWidth="true" hidden="false" outlineLevel="0" max="7" min="7" style="377" width="7.42"/>
    <col collapsed="false" customWidth="true" hidden="false" outlineLevel="0" max="8" min="8" style="377" width="7.28"/>
    <col collapsed="false" customWidth="true" hidden="false" outlineLevel="0" max="9" min="9" style="377" width="6.85"/>
    <col collapsed="false" customWidth="true" hidden="false" outlineLevel="0" max="11" min="10" style="377" width="8.14"/>
    <col collapsed="false" customWidth="true" hidden="false" outlineLevel="0" max="12" min="12" style="377" width="7.28"/>
    <col collapsed="false" customWidth="true" hidden="false" outlineLevel="0" max="13" min="13" style="377" width="7.42"/>
    <col collapsed="false" customWidth="true" hidden="false" outlineLevel="0" max="14" min="14" style="377" width="5.99"/>
    <col collapsed="false" customWidth="true" hidden="false" outlineLevel="0" max="15" min="15" style="377" width="6.85"/>
    <col collapsed="false" customWidth="true" hidden="false" outlineLevel="0" max="16" min="16" style="377" width="7.28"/>
    <col collapsed="false" customWidth="true" hidden="false" outlineLevel="0" max="17" min="17" style="377" width="7.42"/>
    <col collapsed="false" customWidth="true" hidden="false" outlineLevel="0" max="18" min="18" style="378" width="7.28"/>
    <col collapsed="false" customWidth="true" hidden="false" outlineLevel="0" max="19" min="19" style="377" width="8.56"/>
    <col collapsed="false" customWidth="false" hidden="false" outlineLevel="0" max="20" min="20" style="377" width="9.14"/>
    <col collapsed="false" customWidth="true" hidden="false" outlineLevel="0" max="21" min="21" style="377" width="9.41"/>
    <col collapsed="false" customWidth="true" hidden="false" outlineLevel="0" max="22" min="22" style="377" width="9.7"/>
    <col collapsed="false" customWidth="true" hidden="false" outlineLevel="0" max="23" min="23" style="377" width="8.85"/>
    <col collapsed="false" customWidth="true" hidden="false" outlineLevel="0" max="24" min="24" style="377" width="7.14"/>
    <col collapsed="false" customWidth="false" hidden="false" outlineLevel="0" max="26" min="25" style="377" width="9.14"/>
    <col collapsed="false" customWidth="true" hidden="false" outlineLevel="0" max="27" min="27" style="377" width="9.99"/>
    <col collapsed="false" customWidth="false" hidden="false" outlineLevel="0" max="32" min="28" style="377" width="9.14"/>
    <col collapsed="false" customWidth="true" hidden="false" outlineLevel="0" max="33" min="33" style="379" width="7.85"/>
    <col collapsed="false" customWidth="true" hidden="false" outlineLevel="0" max="36" min="34" style="377" width="10.56"/>
    <col collapsed="false" customWidth="true" hidden="false" outlineLevel="0" max="37" min="37" style="377" width="12.56"/>
    <col collapsed="false" customWidth="true" hidden="false" outlineLevel="0" max="38" min="38" style="377" width="6.28"/>
    <col collapsed="false" customWidth="true" hidden="false" outlineLevel="0" max="39" min="39" style="377" width="10.71"/>
    <col collapsed="false" customWidth="false" hidden="false" outlineLevel="0" max="257" min="40" style="377" width="9.14"/>
  </cols>
  <sheetData>
    <row r="1" customFormat="false" ht="13.5" hidden="false" customHeight="false" outlineLevel="0" collapsed="false">
      <c r="A1" s="380" t="n">
        <v>36535</v>
      </c>
      <c r="B1" s="381"/>
      <c r="C1" s="382"/>
      <c r="D1" s="382"/>
      <c r="E1" s="383"/>
      <c r="F1" s="383"/>
      <c r="G1" s="382"/>
      <c r="H1" s="382"/>
      <c r="I1" s="382"/>
      <c r="J1" s="384" t="s">
        <v>127</v>
      </c>
      <c r="K1" s="382"/>
      <c r="L1" s="382"/>
      <c r="M1" s="385"/>
      <c r="N1" s="385"/>
      <c r="O1" s="382"/>
      <c r="P1" s="385"/>
      <c r="Q1" s="382"/>
      <c r="S1" s="382"/>
      <c r="T1" s="386"/>
      <c r="U1" s="387"/>
      <c r="V1" s="382"/>
      <c r="W1" s="383"/>
      <c r="X1" s="388"/>
      <c r="Y1" s="382"/>
      <c r="Z1" s="382"/>
      <c r="AA1" s="389"/>
      <c r="AB1" s="382"/>
      <c r="AC1" s="385"/>
      <c r="AD1" s="385"/>
      <c r="AE1" s="385"/>
      <c r="AF1" s="382"/>
      <c r="AG1" s="390"/>
      <c r="AH1" s="391"/>
      <c r="AI1" s="382"/>
      <c r="AJ1" s="382"/>
      <c r="AK1" s="382"/>
      <c r="AL1" s="38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3"/>
      <c r="BM1" s="394"/>
      <c r="BN1" s="394"/>
      <c r="BO1" s="394"/>
      <c r="BP1" s="394"/>
      <c r="BQ1" s="394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</row>
    <row r="2" customFormat="false" ht="12.75" hidden="false" customHeight="false" outlineLevel="0" collapsed="false">
      <c r="A2" s="382"/>
      <c r="B2" s="382"/>
      <c r="C2" s="395"/>
      <c r="D2" s="382"/>
      <c r="E2" s="383"/>
      <c r="F2" s="383"/>
      <c r="G2" s="382"/>
      <c r="H2" s="382"/>
      <c r="I2" s="382"/>
      <c r="J2" s="396" t="s">
        <v>128</v>
      </c>
      <c r="K2" s="382"/>
      <c r="L2" s="382"/>
      <c r="M2" s="385"/>
      <c r="N2" s="382"/>
      <c r="O2" s="397"/>
      <c r="P2" s="398" t="s">
        <v>129</v>
      </c>
      <c r="Q2" s="399" t="n">
        <v>0.21375</v>
      </c>
      <c r="S2" s="382"/>
      <c r="T2" s="400" t="s">
        <v>130</v>
      </c>
      <c r="U2" s="387"/>
      <c r="V2" s="382" t="n">
        <v>-0.0025</v>
      </c>
      <c r="W2" s="383"/>
      <c r="X2" s="388"/>
      <c r="Y2" s="382" t="n">
        <v>2.97875</v>
      </c>
      <c r="Z2" s="382" t="n">
        <v>2.98375</v>
      </c>
      <c r="AA2" s="383"/>
      <c r="AB2" s="382"/>
      <c r="AC2" s="385"/>
      <c r="AD2" s="389"/>
      <c r="AE2" s="385"/>
      <c r="AF2" s="382"/>
      <c r="AG2" s="390"/>
      <c r="AH2" s="401"/>
      <c r="AI2" s="382"/>
      <c r="AJ2" s="382"/>
      <c r="AK2" s="382"/>
      <c r="AL2" s="402"/>
      <c r="AM2" s="392"/>
      <c r="AN2" s="392"/>
      <c r="AO2" s="392"/>
      <c r="AP2" s="392"/>
      <c r="AQ2" s="392"/>
      <c r="AR2" s="392"/>
      <c r="AS2" s="392"/>
      <c r="AT2" s="392"/>
      <c r="AU2" s="392"/>
      <c r="AV2" s="392"/>
      <c r="AW2" s="392"/>
      <c r="AX2" s="392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4"/>
      <c r="BM2" s="403"/>
      <c r="BN2" s="404"/>
      <c r="BO2" s="404"/>
      <c r="BP2" s="404"/>
      <c r="BQ2" s="405"/>
      <c r="BR2" s="392"/>
      <c r="BS2" s="392"/>
      <c r="BT2" s="392"/>
      <c r="BU2" s="392"/>
      <c r="BV2" s="392"/>
      <c r="BW2" s="392"/>
      <c r="BX2" s="392"/>
      <c r="BY2" s="392"/>
      <c r="BZ2" s="392"/>
      <c r="CA2" s="392"/>
      <c r="CB2" s="392"/>
      <c r="CC2" s="392"/>
      <c r="CD2" s="392"/>
      <c r="CE2" s="392"/>
      <c r="CF2" s="392"/>
    </row>
    <row r="3" customFormat="false" ht="12" hidden="false" customHeight="true" outlineLevel="0" collapsed="false">
      <c r="A3" s="382"/>
      <c r="B3" s="382"/>
      <c r="C3" s="382"/>
      <c r="D3" s="382"/>
      <c r="E3" s="382"/>
      <c r="F3" s="382"/>
      <c r="G3" s="382"/>
      <c r="H3" s="406"/>
      <c r="I3" s="382"/>
      <c r="J3" s="407" t="s">
        <v>131</v>
      </c>
      <c r="K3" s="382"/>
      <c r="L3" s="382"/>
      <c r="M3" s="408"/>
      <c r="N3" s="382"/>
      <c r="P3" s="398" t="s">
        <v>132</v>
      </c>
      <c r="Q3" s="399" t="n">
        <v>0.232857142857143</v>
      </c>
      <c r="S3" s="406" t="s">
        <v>133</v>
      </c>
      <c r="T3" s="409" t="n">
        <v>0.005</v>
      </c>
      <c r="U3" s="387" t="n">
        <v>36557</v>
      </c>
      <c r="V3" s="382" t="s">
        <v>134</v>
      </c>
      <c r="W3" s="385"/>
      <c r="X3" s="388"/>
      <c r="Y3" s="410"/>
      <c r="Z3" s="382"/>
      <c r="AA3" s="382"/>
      <c r="AB3" s="382"/>
      <c r="AC3" s="385"/>
      <c r="AD3" s="385"/>
      <c r="AE3" s="382"/>
      <c r="AF3" s="382"/>
      <c r="AG3" s="390"/>
      <c r="AH3" s="411"/>
      <c r="AI3" s="0"/>
      <c r="AJ3" s="0"/>
      <c r="AK3" s="0" t="n">
        <v>-13946.3465087916</v>
      </c>
      <c r="AL3" s="0"/>
      <c r="AM3" s="392"/>
      <c r="AN3" s="392"/>
      <c r="AO3" s="392"/>
      <c r="AP3" s="392"/>
      <c r="AQ3" s="392"/>
      <c r="AR3" s="392"/>
      <c r="AS3" s="392"/>
      <c r="AT3" s="392"/>
      <c r="AU3" s="392"/>
      <c r="AV3" s="392"/>
      <c r="AW3" s="392"/>
      <c r="AX3" s="392"/>
      <c r="AY3" s="392"/>
      <c r="AZ3" s="392"/>
      <c r="BA3" s="412"/>
      <c r="BB3" s="412"/>
      <c r="BC3" s="392"/>
      <c r="BD3" s="392"/>
      <c r="BE3" s="392"/>
      <c r="BF3" s="392"/>
      <c r="BG3" s="392"/>
      <c r="BH3" s="392"/>
      <c r="BI3" s="392"/>
      <c r="BJ3" s="392"/>
      <c r="BK3" s="392"/>
      <c r="BL3" s="394"/>
      <c r="BM3" s="403"/>
      <c r="BN3" s="404"/>
      <c r="BO3" s="404"/>
      <c r="BP3" s="404"/>
      <c r="BQ3" s="405"/>
      <c r="BR3" s="392"/>
      <c r="BS3" s="392"/>
      <c r="BT3" s="392"/>
      <c r="BU3" s="392"/>
      <c r="BV3" s="392"/>
      <c r="BW3" s="392"/>
      <c r="BX3" s="392"/>
      <c r="BY3" s="392"/>
      <c r="BZ3" s="392"/>
      <c r="CA3" s="392"/>
      <c r="CB3" s="392"/>
      <c r="CC3" s="392"/>
      <c r="CD3" s="392"/>
      <c r="CE3" s="392"/>
      <c r="CF3" s="392"/>
    </row>
    <row r="4" customFormat="false" ht="12.75" hidden="false" customHeight="false" outlineLevel="0" collapsed="false">
      <c r="A4" s="382"/>
      <c r="B4" s="413"/>
      <c r="C4" s="414" t="n">
        <v>-0.309037515535039</v>
      </c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P4" s="385"/>
      <c r="Q4" s="386" t="n">
        <v>-0.0742857142857142</v>
      </c>
      <c r="S4" s="406" t="s">
        <v>135</v>
      </c>
      <c r="T4" s="415" t="n">
        <v>0</v>
      </c>
      <c r="U4" s="413"/>
      <c r="V4" s="413"/>
      <c r="W4" s="413"/>
      <c r="X4" s="388"/>
      <c r="Y4" s="413"/>
      <c r="Z4" s="413"/>
      <c r="AA4" s="413"/>
      <c r="AB4" s="413"/>
      <c r="AC4" s="413"/>
      <c r="AD4" s="413"/>
      <c r="AE4" s="413"/>
      <c r="AF4" s="413"/>
      <c r="AG4" s="390"/>
      <c r="AH4" s="413"/>
      <c r="AI4" s="413"/>
      <c r="AJ4" s="413"/>
      <c r="AK4" s="413"/>
      <c r="AL4" s="413"/>
      <c r="AM4" s="392"/>
      <c r="AN4" s="392"/>
      <c r="AO4" s="392"/>
      <c r="AP4" s="392"/>
      <c r="AQ4" s="392"/>
      <c r="AR4" s="392"/>
      <c r="AS4" s="392"/>
      <c r="AT4" s="392"/>
      <c r="AU4" s="392"/>
      <c r="AV4" s="392"/>
      <c r="AW4" s="392"/>
      <c r="AX4" s="392"/>
      <c r="AY4" s="392" t="n">
        <v>0.25</v>
      </c>
      <c r="AZ4" s="392"/>
      <c r="BA4" s="412"/>
      <c r="BB4" s="412"/>
      <c r="BC4" s="392"/>
      <c r="BD4" s="392"/>
      <c r="BE4" s="392"/>
      <c r="BF4" s="392"/>
      <c r="BG4" s="392"/>
      <c r="BH4" s="392"/>
      <c r="BI4" s="392"/>
      <c r="BJ4" s="392"/>
      <c r="BK4" s="392"/>
      <c r="BL4" s="394"/>
      <c r="BM4" s="403"/>
      <c r="BN4" s="404"/>
      <c r="BO4" s="404"/>
      <c r="BP4" s="404"/>
      <c r="BQ4" s="405"/>
      <c r="BR4" s="392"/>
      <c r="BS4" s="392"/>
      <c r="BT4" s="392"/>
      <c r="BU4" s="392"/>
      <c r="BV4" s="392"/>
      <c r="BW4" s="392"/>
      <c r="BX4" s="392"/>
      <c r="BY4" s="392"/>
      <c r="BZ4" s="392"/>
      <c r="CA4" s="392"/>
      <c r="CB4" s="392"/>
      <c r="CC4" s="392"/>
      <c r="CD4" s="392"/>
      <c r="CE4" s="392"/>
      <c r="CF4" s="392"/>
    </row>
    <row r="5" customFormat="false" ht="12.75" hidden="false" customHeight="true" outlineLevel="0" collapsed="false">
      <c r="A5" s="382"/>
      <c r="B5" s="385"/>
      <c r="C5" s="385"/>
      <c r="D5" s="416"/>
      <c r="E5" s="383"/>
      <c r="F5" s="383"/>
      <c r="G5" s="416"/>
      <c r="H5" s="382"/>
      <c r="I5" s="416" t="s">
        <v>136</v>
      </c>
      <c r="J5" s="383"/>
      <c r="K5" s="416"/>
      <c r="L5" s="417"/>
      <c r="M5" s="418" t="s">
        <v>137</v>
      </c>
      <c r="N5" s="418"/>
      <c r="O5" s="419" t="n">
        <v>-0.32375</v>
      </c>
      <c r="P5" s="0" t="s">
        <v>138</v>
      </c>
      <c r="Q5" s="386" t="n">
        <v>-0.055</v>
      </c>
      <c r="S5" s="406" t="s">
        <v>139</v>
      </c>
      <c r="T5" s="415" t="n">
        <v>0.375</v>
      </c>
      <c r="U5" s="385"/>
      <c r="V5" s="417" t="s">
        <v>140</v>
      </c>
      <c r="W5" s="385"/>
      <c r="X5" s="388"/>
      <c r="Y5" s="389"/>
      <c r="Z5" s="382"/>
      <c r="AA5" s="420" t="n">
        <v>3.27</v>
      </c>
      <c r="AB5" s="417" t="s">
        <v>140</v>
      </c>
      <c r="AC5" s="421" t="s">
        <v>141</v>
      </c>
      <c r="AD5" s="422" t="n">
        <v>2.445</v>
      </c>
      <c r="AE5" s="382"/>
      <c r="AF5" s="382"/>
      <c r="AG5" s="390"/>
      <c r="AH5" s="391"/>
      <c r="AI5" s="382"/>
      <c r="AJ5" s="382"/>
      <c r="AK5" s="382"/>
      <c r="AL5" s="402"/>
      <c r="AM5" s="392"/>
      <c r="AN5" s="392"/>
      <c r="AO5" s="392"/>
      <c r="AP5" s="392"/>
      <c r="AQ5" s="392"/>
      <c r="AR5" s="392"/>
      <c r="AS5" s="392"/>
      <c r="AT5" s="392"/>
      <c r="AU5" s="392"/>
      <c r="AV5" s="392"/>
      <c r="AW5" s="392"/>
      <c r="AX5" s="392"/>
      <c r="AY5" s="392"/>
      <c r="AZ5" s="392"/>
      <c r="BA5" s="392"/>
      <c r="BB5" s="392"/>
      <c r="BC5" s="392"/>
      <c r="BD5" s="392"/>
      <c r="BE5" s="392"/>
      <c r="BF5" s="392"/>
      <c r="BG5" s="392"/>
      <c r="BH5" s="423"/>
      <c r="BI5" s="392"/>
      <c r="BJ5" s="392"/>
      <c r="BK5" s="392"/>
      <c r="BL5" s="394"/>
      <c r="BM5" s="403"/>
      <c r="BN5" s="404"/>
      <c r="BO5" s="404"/>
      <c r="BP5" s="404"/>
      <c r="BQ5" s="405"/>
      <c r="BR5" s="392"/>
      <c r="BS5" s="392"/>
      <c r="BT5" s="392"/>
      <c r="BU5" s="392"/>
      <c r="BV5" s="392"/>
      <c r="BW5" s="392"/>
      <c r="BX5" s="392"/>
      <c r="BY5" s="392"/>
      <c r="BZ5" s="392"/>
      <c r="CA5" s="392"/>
      <c r="CB5" s="392"/>
      <c r="CC5" s="392"/>
      <c r="CD5" s="392"/>
      <c r="CE5" s="392"/>
      <c r="CF5" s="392"/>
    </row>
    <row r="6" customFormat="false" ht="12.75" hidden="false" customHeight="false" outlineLevel="0" collapsed="false">
      <c r="A6" s="382"/>
      <c r="B6" s="424"/>
      <c r="C6" s="0"/>
      <c r="D6" s="0"/>
      <c r="E6" s="0"/>
      <c r="F6" s="0"/>
      <c r="G6" s="406"/>
      <c r="H6" s="406"/>
      <c r="I6" s="406"/>
      <c r="J6" s="425"/>
      <c r="K6" s="406"/>
      <c r="L6" s="406"/>
      <c r="M6" s="406"/>
      <c r="N6" s="406"/>
      <c r="O6" s="406"/>
      <c r="P6" s="377" t="s">
        <v>142</v>
      </c>
      <c r="Q6" s="386" t="n">
        <v>-0.04</v>
      </c>
      <c r="S6" s="406" t="s">
        <v>143</v>
      </c>
      <c r="T6" s="415" t="n">
        <v>0.287142857142857</v>
      </c>
      <c r="U6" s="385"/>
      <c r="V6" s="382"/>
      <c r="W6" s="385"/>
      <c r="X6" s="388"/>
      <c r="Y6" s="406"/>
      <c r="Z6" s="406"/>
      <c r="AA6" s="382"/>
      <c r="AB6" s="382"/>
      <c r="AC6" s="389"/>
      <c r="AD6" s="422"/>
      <c r="AE6" s="382"/>
      <c r="AF6" s="382"/>
      <c r="AG6" s="390"/>
      <c r="AH6" s="382"/>
      <c r="AI6" s="382"/>
      <c r="AJ6" s="382"/>
      <c r="AK6" s="382"/>
      <c r="AL6" s="40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426"/>
      <c r="BB6" s="426"/>
      <c r="BC6" s="392"/>
      <c r="BD6" s="392"/>
      <c r="BE6" s="392"/>
      <c r="BF6" s="392"/>
      <c r="BG6" s="392"/>
      <c r="BH6" s="392"/>
      <c r="BI6" s="392"/>
      <c r="BJ6" s="392"/>
      <c r="BK6" s="392"/>
      <c r="BL6" s="394"/>
      <c r="BM6" s="403"/>
      <c r="BN6" s="404"/>
      <c r="BO6" s="404"/>
      <c r="BP6" s="404"/>
      <c r="BQ6" s="405"/>
      <c r="BR6" s="392"/>
      <c r="BS6" s="392"/>
      <c r="BT6" s="392"/>
      <c r="BU6" s="392"/>
      <c r="BV6" s="392"/>
      <c r="BW6" s="392"/>
      <c r="BX6" s="392"/>
      <c r="BY6" s="392"/>
      <c r="BZ6" s="392"/>
      <c r="CA6" s="392"/>
      <c r="CB6" s="392"/>
      <c r="CC6" s="392"/>
      <c r="CD6" s="392"/>
      <c r="CE6" s="392"/>
      <c r="CF6" s="392"/>
    </row>
    <row r="7" customFormat="false" ht="12.75" hidden="false" customHeight="false" outlineLevel="0" collapsed="false">
      <c r="A7" s="382" t="s">
        <v>144</v>
      </c>
      <c r="B7" s="417" t="s">
        <v>145</v>
      </c>
      <c r="C7" s="417" t="s">
        <v>146</v>
      </c>
      <c r="D7" s="417" t="s">
        <v>147</v>
      </c>
      <c r="E7" s="417" t="s">
        <v>148</v>
      </c>
      <c r="F7" s="417" t="s">
        <v>149</v>
      </c>
      <c r="G7" s="417" t="s">
        <v>150</v>
      </c>
      <c r="H7" s="417" t="s">
        <v>151</v>
      </c>
      <c r="I7" s="417" t="s">
        <v>152</v>
      </c>
      <c r="J7" s="417" t="s">
        <v>153</v>
      </c>
      <c r="K7" s="417" t="s">
        <v>154</v>
      </c>
      <c r="L7" s="417" t="s">
        <v>155</v>
      </c>
      <c r="M7" s="417" t="s">
        <v>156</v>
      </c>
      <c r="N7" s="417" t="s">
        <v>157</v>
      </c>
      <c r="O7" s="417" t="s">
        <v>158</v>
      </c>
      <c r="P7" s="417" t="s">
        <v>159</v>
      </c>
      <c r="Q7" s="417" t="s">
        <v>160</v>
      </c>
      <c r="R7" s="427" t="s">
        <v>161</v>
      </c>
      <c r="S7" s="417" t="s">
        <v>162</v>
      </c>
      <c r="T7" s="417" t="s">
        <v>163</v>
      </c>
      <c r="U7" s="417" t="s">
        <v>164</v>
      </c>
      <c r="V7" s="417" t="s">
        <v>165</v>
      </c>
      <c r="W7" s="417" t="s">
        <v>166</v>
      </c>
      <c r="X7" s="417" t="s">
        <v>167</v>
      </c>
      <c r="Y7" s="388"/>
      <c r="Z7" s="417" t="s">
        <v>168</v>
      </c>
      <c r="AA7" s="417" t="s">
        <v>169</v>
      </c>
      <c r="AB7" s="417" t="s">
        <v>170</v>
      </c>
      <c r="AC7" s="417" t="s">
        <v>171</v>
      </c>
      <c r="AD7" s="417" t="s">
        <v>172</v>
      </c>
      <c r="AE7" s="417" t="s">
        <v>173</v>
      </c>
      <c r="AF7" s="417" t="s">
        <v>174</v>
      </c>
      <c r="AG7" s="417" t="s">
        <v>175</v>
      </c>
      <c r="AH7" s="428" t="s">
        <v>176</v>
      </c>
      <c r="AI7" s="417" t="s">
        <v>11</v>
      </c>
      <c r="AJ7" s="417" t="s">
        <v>177</v>
      </c>
      <c r="AK7" s="417" t="s">
        <v>178</v>
      </c>
      <c r="AL7" s="417" t="s">
        <v>179</v>
      </c>
      <c r="AM7" s="417" t="s">
        <v>110</v>
      </c>
      <c r="AN7" s="429" t="s">
        <v>180</v>
      </c>
      <c r="AO7" s="392" t="s">
        <v>181</v>
      </c>
      <c r="AP7" s="392"/>
      <c r="AQ7" s="392" t="s">
        <v>182</v>
      </c>
      <c r="AR7" s="392" t="s">
        <v>183</v>
      </c>
      <c r="AS7" s="392"/>
      <c r="AT7" s="392"/>
      <c r="AU7" s="392"/>
      <c r="AV7" s="392"/>
      <c r="AW7" s="392"/>
      <c r="AX7" s="412"/>
      <c r="AY7" s="412"/>
      <c r="AZ7" s="392"/>
      <c r="BA7" s="392"/>
      <c r="BB7" s="392"/>
      <c r="BC7" s="392"/>
      <c r="BD7" s="392"/>
      <c r="BE7" s="392"/>
      <c r="BF7" s="392"/>
      <c r="BG7" s="392"/>
      <c r="BH7" s="423"/>
      <c r="BI7" s="412"/>
      <c r="BJ7" s="392"/>
      <c r="BK7" s="392"/>
      <c r="BL7" s="394"/>
      <c r="BM7" s="403"/>
      <c r="BN7" s="404"/>
      <c r="BO7" s="404"/>
      <c r="BP7" s="404"/>
      <c r="BQ7" s="405"/>
      <c r="BR7" s="392"/>
      <c r="BS7" s="392"/>
      <c r="BT7" s="392"/>
      <c r="BU7" s="392"/>
      <c r="BV7" s="392"/>
      <c r="BW7" s="392"/>
      <c r="BX7" s="392"/>
      <c r="BY7" s="392"/>
      <c r="BZ7" s="392"/>
      <c r="CA7" s="392"/>
      <c r="CB7" s="392"/>
      <c r="CC7" s="392"/>
      <c r="CD7" s="392"/>
      <c r="CE7" s="392"/>
      <c r="CF7" s="392"/>
    </row>
    <row r="8" customFormat="false" ht="12.75" hidden="false" customHeight="false" outlineLevel="0" collapsed="false">
      <c r="A8" s="382" t="n">
        <v>1</v>
      </c>
      <c r="B8" s="383" t="n">
        <v>2</v>
      </c>
      <c r="C8" s="383" t="n">
        <v>3</v>
      </c>
      <c r="D8" s="383"/>
      <c r="E8" s="382"/>
      <c r="F8" s="382"/>
      <c r="G8" s="383"/>
      <c r="H8" s="383"/>
      <c r="I8" s="383"/>
      <c r="J8" s="383"/>
      <c r="K8" s="383"/>
      <c r="L8" s="382"/>
      <c r="M8" s="385"/>
      <c r="N8" s="385"/>
      <c r="O8" s="385"/>
      <c r="P8" s="385" t="n">
        <v>-0.03</v>
      </c>
      <c r="Q8" s="417"/>
      <c r="R8" s="378" t="s">
        <v>184</v>
      </c>
      <c r="S8" s="417" t="n">
        <v>1</v>
      </c>
      <c r="T8" s="382"/>
      <c r="U8" s="408"/>
      <c r="V8" s="383"/>
      <c r="W8" s="385"/>
      <c r="X8" s="385"/>
      <c r="Y8" s="383"/>
      <c r="Z8" s="385" t="n">
        <v>0.115416666666667</v>
      </c>
      <c r="AA8" s="382"/>
      <c r="AB8" s="430"/>
      <c r="AC8" s="382"/>
      <c r="AD8" s="382"/>
      <c r="AE8" s="382"/>
      <c r="AF8" s="382"/>
      <c r="AG8" s="382"/>
      <c r="AH8" s="390"/>
      <c r="AI8" s="383"/>
      <c r="AJ8" s="383"/>
      <c r="AK8" s="382"/>
      <c r="AL8" s="385"/>
      <c r="AM8" s="402"/>
      <c r="AN8" s="412"/>
      <c r="AO8" s="431" t="s">
        <v>185</v>
      </c>
      <c r="AP8" s="412"/>
      <c r="AQ8" s="412" t="s">
        <v>186</v>
      </c>
      <c r="AR8" s="412" t="s">
        <v>21</v>
      </c>
      <c r="AS8" s="412"/>
      <c r="AT8" s="412"/>
      <c r="AU8" s="412"/>
      <c r="AV8" s="412"/>
      <c r="AW8" s="412"/>
      <c r="AX8" s="412"/>
      <c r="AY8" s="412"/>
      <c r="AZ8" s="392"/>
      <c r="BA8" s="392"/>
      <c r="BB8" s="392"/>
      <c r="BC8" s="392"/>
      <c r="BD8" s="392"/>
      <c r="BE8" s="392"/>
      <c r="BF8" s="392"/>
      <c r="BG8" s="392"/>
      <c r="BH8" s="423"/>
      <c r="BI8" s="423"/>
      <c r="BJ8" s="412"/>
      <c r="BK8" s="392"/>
      <c r="BL8" s="423"/>
      <c r="BM8" s="394"/>
      <c r="BN8" s="403"/>
      <c r="BO8" s="404"/>
      <c r="BP8" s="404"/>
      <c r="BQ8" s="404"/>
      <c r="BR8" s="405"/>
      <c r="BS8" s="392"/>
      <c r="BT8" s="392"/>
      <c r="BU8" s="392"/>
      <c r="BV8" s="392"/>
      <c r="BW8" s="392"/>
      <c r="BX8" s="392"/>
      <c r="BY8" s="392"/>
      <c r="BZ8" s="392"/>
      <c r="CA8" s="392"/>
      <c r="CB8" s="392"/>
      <c r="CC8" s="392"/>
      <c r="CD8" s="392"/>
      <c r="CE8" s="392"/>
      <c r="CF8" s="392"/>
      <c r="CG8" s="392"/>
    </row>
    <row r="9" customFormat="false" ht="12.75" hidden="false" customHeight="false" outlineLevel="0" collapsed="false">
      <c r="A9" s="382"/>
      <c r="B9" s="382"/>
      <c r="C9" s="383"/>
      <c r="D9" s="416"/>
      <c r="E9" s="382"/>
      <c r="F9" s="382"/>
      <c r="G9" s="416"/>
      <c r="H9" s="416"/>
      <c r="I9" s="416"/>
      <c r="J9" s="385"/>
      <c r="K9" s="416"/>
      <c r="L9" s="416"/>
      <c r="M9" s="385"/>
      <c r="N9" s="385"/>
      <c r="O9" s="382"/>
      <c r="P9" s="432"/>
      <c r="Q9" s="382"/>
      <c r="R9" s="433" t="s">
        <v>187</v>
      </c>
      <c r="S9" s="416" t="n">
        <v>1</v>
      </c>
      <c r="T9" s="382"/>
      <c r="U9" s="382"/>
      <c r="V9" s="382"/>
      <c r="W9" s="382"/>
      <c r="X9" s="382"/>
      <c r="Y9" s="434"/>
      <c r="Z9" s="385"/>
      <c r="AA9" s="382"/>
      <c r="AB9" s="430" t="n">
        <v>3.06204</v>
      </c>
      <c r="AC9" s="382"/>
      <c r="AD9" s="382"/>
      <c r="AE9" s="382"/>
      <c r="AF9" s="382"/>
      <c r="AG9" s="382"/>
      <c r="AH9" s="390"/>
      <c r="AI9" s="382"/>
      <c r="AJ9" s="382"/>
      <c r="AK9" s="382"/>
      <c r="AL9" s="382"/>
      <c r="AM9" s="402"/>
      <c r="AN9" s="392"/>
      <c r="AO9" s="0"/>
      <c r="AP9" s="392"/>
      <c r="AQ9" s="412" t="s">
        <v>183</v>
      </c>
      <c r="AR9" s="412" t="s">
        <v>188</v>
      </c>
      <c r="AS9" s="392"/>
      <c r="AT9" s="392"/>
      <c r="AU9" s="392"/>
      <c r="AV9" s="392"/>
      <c r="AW9" s="392"/>
      <c r="AX9" s="392"/>
      <c r="AY9" s="392"/>
      <c r="AZ9" s="392"/>
      <c r="BA9" s="392"/>
      <c r="BB9" s="392"/>
      <c r="BC9" s="392"/>
      <c r="BD9" s="392"/>
      <c r="BE9" s="392"/>
      <c r="BF9" s="412"/>
      <c r="BG9" s="392"/>
      <c r="BH9" s="426"/>
      <c r="BI9" s="435"/>
      <c r="BJ9" s="412"/>
      <c r="BK9" s="392"/>
      <c r="BL9" s="392"/>
      <c r="BM9" s="392"/>
      <c r="BN9" s="392"/>
      <c r="BO9" s="392"/>
      <c r="BP9" s="392"/>
      <c r="BQ9" s="392"/>
      <c r="BR9" s="392"/>
      <c r="BS9" s="392"/>
      <c r="BT9" s="392"/>
      <c r="BU9" s="392"/>
      <c r="BV9" s="392"/>
      <c r="BW9" s="392"/>
      <c r="BX9" s="392"/>
      <c r="BY9" s="392"/>
      <c r="BZ9" s="392"/>
      <c r="CA9" s="392"/>
      <c r="CB9" s="392"/>
      <c r="CC9" s="392"/>
      <c r="CD9" s="392"/>
      <c r="CE9" s="392"/>
      <c r="CF9" s="392"/>
      <c r="CG9" s="392"/>
    </row>
    <row r="10" customFormat="false" ht="12.75" hidden="false" customHeight="false" outlineLevel="0" collapsed="false">
      <c r="A10" s="436" t="n">
        <v>36220</v>
      </c>
      <c r="B10" s="437" t="n">
        <v>1.666</v>
      </c>
      <c r="C10" s="438" t="n">
        <v>-0.109650454989087</v>
      </c>
      <c r="D10" s="439" t="n">
        <v>-0.0957854256348694</v>
      </c>
      <c r="E10" s="439" t="n">
        <v>-0.0749878816035434</v>
      </c>
      <c r="F10" s="438"/>
      <c r="G10" s="440" t="n">
        <v>0.109</v>
      </c>
      <c r="H10" s="440" t="n">
        <v>0.109</v>
      </c>
      <c r="I10" s="441" t="n">
        <v>0.119</v>
      </c>
      <c r="J10" s="440" t="n">
        <v>0.044</v>
      </c>
      <c r="K10" s="440" t="n">
        <v>0.064</v>
      </c>
      <c r="L10" s="440" t="n">
        <v>0.294</v>
      </c>
      <c r="M10" s="442" t="n">
        <v>-0.156</v>
      </c>
      <c r="N10" s="440"/>
      <c r="O10" s="441" t="n">
        <v>-0.046</v>
      </c>
      <c r="P10" s="443" t="n">
        <v>-0.166</v>
      </c>
      <c r="Q10" s="444" t="n">
        <v>0.15</v>
      </c>
      <c r="S10" s="445" t="n">
        <v>0.5</v>
      </c>
      <c r="T10" s="446"/>
      <c r="U10" s="447"/>
      <c r="V10" s="448" t="n">
        <v>1.55634954501091</v>
      </c>
      <c r="W10" s="448" t="n">
        <v>1.57021457436513</v>
      </c>
      <c r="X10" s="449" t="n">
        <v>1.59101211839646</v>
      </c>
      <c r="Y10" s="450" t="n">
        <v>2.81824285714286</v>
      </c>
      <c r="Z10" s="451" t="n">
        <v>0.02</v>
      </c>
      <c r="AA10" s="452" t="n">
        <v>0.05</v>
      </c>
      <c r="AB10" s="453" t="n">
        <v>2.245</v>
      </c>
      <c r="AC10" s="454" t="n">
        <v>2.265</v>
      </c>
      <c r="AD10" s="449" t="n">
        <v>2.295</v>
      </c>
      <c r="AE10" s="455" t="n">
        <v>1.5</v>
      </c>
      <c r="AF10" s="456" t="n">
        <v>1.51</v>
      </c>
      <c r="AG10" s="457" t="n">
        <v>1.62</v>
      </c>
      <c r="AH10" s="458"/>
      <c r="AI10" s="459" t="n">
        <v>1.50825</v>
      </c>
      <c r="AJ10" s="460" t="n">
        <v>0.048211254650187</v>
      </c>
      <c r="AK10" s="460" t="n">
        <v>0.053977282405923</v>
      </c>
      <c r="AL10" s="461" t="n">
        <v>1.04194094552707</v>
      </c>
      <c r="AM10" s="462" t="n">
        <v>1.04700546412702</v>
      </c>
      <c r="AN10" s="463" t="n">
        <v>0</v>
      </c>
      <c r="AO10" s="464" t="n">
        <v>0.12</v>
      </c>
      <c r="AP10" s="465"/>
      <c r="AQ10" s="463" t="n">
        <v>-1.63103845516327</v>
      </c>
      <c r="AR10" s="466" t="n">
        <v>-1.52138800017418</v>
      </c>
      <c r="AS10" s="392"/>
      <c r="AT10" s="392"/>
      <c r="AU10" s="392"/>
      <c r="AV10" s="392"/>
      <c r="AW10" s="392"/>
      <c r="AX10" s="467"/>
      <c r="AY10" s="467"/>
      <c r="AZ10" s="392"/>
      <c r="BA10" s="392"/>
      <c r="BB10" s="426"/>
      <c r="BC10" s="426"/>
      <c r="BD10" s="468"/>
      <c r="BE10" s="392"/>
      <c r="BF10" s="426"/>
      <c r="BG10" s="392"/>
      <c r="BH10" s="423"/>
      <c r="BI10" s="423"/>
      <c r="BJ10" s="392"/>
      <c r="BK10" s="423"/>
      <c r="BL10" s="392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2"/>
      <c r="BY10" s="392"/>
      <c r="BZ10" s="392"/>
      <c r="CA10" s="392"/>
      <c r="CB10" s="392"/>
      <c r="CC10" s="392"/>
      <c r="CD10" s="392"/>
      <c r="CE10" s="392"/>
      <c r="CF10" s="392"/>
      <c r="CG10" s="392"/>
    </row>
    <row r="11" customFormat="false" ht="12.75" hidden="false" customHeight="false" outlineLevel="0" collapsed="false">
      <c r="A11" s="469" t="n">
        <v>36251</v>
      </c>
      <c r="B11" s="470" t="n">
        <v>1.852</v>
      </c>
      <c r="C11" s="471" t="n">
        <v>-0.271713847779612</v>
      </c>
      <c r="D11" s="472" t="n">
        <v>-0.131865515724711</v>
      </c>
      <c r="E11" s="472" t="n">
        <v>-0.411562179834514</v>
      </c>
      <c r="F11" s="471"/>
      <c r="G11" s="473" t="n">
        <v>0.133</v>
      </c>
      <c r="H11" s="473" t="n">
        <v>0.128</v>
      </c>
      <c r="I11" s="474" t="n">
        <v>0.128</v>
      </c>
      <c r="J11" s="473" t="n">
        <v>0.058</v>
      </c>
      <c r="K11" s="473" t="n">
        <v>0.1355</v>
      </c>
      <c r="L11" s="473" t="n">
        <v>0.298</v>
      </c>
      <c r="M11" s="475" t="n">
        <v>-0.312</v>
      </c>
      <c r="N11" s="473"/>
      <c r="O11" s="474" t="n">
        <v>-0.202</v>
      </c>
      <c r="P11" s="418" t="n">
        <v>-0.332</v>
      </c>
      <c r="Q11" s="476" t="n">
        <v>0.13</v>
      </c>
      <c r="R11" s="378" t="n">
        <v>-0.02</v>
      </c>
      <c r="S11" s="427" t="n">
        <v>0.4575</v>
      </c>
      <c r="T11" s="398"/>
      <c r="U11" s="477"/>
      <c r="V11" s="478" t="n">
        <v>1.58028615222039</v>
      </c>
      <c r="W11" s="478" t="n">
        <v>1.72013448427529</v>
      </c>
      <c r="X11" s="479" t="n">
        <v>1.44043782016549</v>
      </c>
      <c r="Y11" s="480"/>
      <c r="Z11" s="481" t="n">
        <v>0.2</v>
      </c>
      <c r="AA11" s="482" t="n">
        <v>-0.2</v>
      </c>
      <c r="AB11" s="483" t="n">
        <v>2.2577</v>
      </c>
      <c r="AC11" s="484" t="n">
        <v>2.46</v>
      </c>
      <c r="AD11" s="479" t="n">
        <v>2.06</v>
      </c>
      <c r="AE11" s="485" t="n">
        <v>1.51</v>
      </c>
      <c r="AF11" s="486" t="n">
        <v>1.542</v>
      </c>
      <c r="AG11" s="487" t="n">
        <v>1.642</v>
      </c>
      <c r="AH11" s="488"/>
      <c r="AI11" s="489" t="n">
        <v>1.44665</v>
      </c>
      <c r="AJ11" s="490" t="n">
        <v>0.048208085720155</v>
      </c>
      <c r="AK11" s="490" t="n">
        <v>0.0514102557</v>
      </c>
      <c r="AL11" s="467" t="n">
        <v>1</v>
      </c>
      <c r="AM11" s="491" t="n">
        <v>1</v>
      </c>
      <c r="AN11" s="492" t="n">
        <v>0</v>
      </c>
      <c r="AO11" s="493" t="n">
        <v>0.124</v>
      </c>
      <c r="AP11" s="392"/>
      <c r="AQ11" s="492" t="n">
        <v>-1.99780098849065</v>
      </c>
      <c r="AR11" s="494" t="n">
        <v>-1.72608714071104</v>
      </c>
      <c r="AS11" s="392"/>
      <c r="AT11" s="392"/>
      <c r="AU11" s="392"/>
      <c r="AV11" s="392"/>
      <c r="AW11" s="386"/>
      <c r="AX11" s="388"/>
      <c r="AY11" s="467"/>
      <c r="AZ11" s="392"/>
      <c r="BA11" s="392"/>
      <c r="BB11" s="426"/>
      <c r="BC11" s="426"/>
      <c r="BD11" s="468"/>
      <c r="BE11" s="392"/>
      <c r="BF11" s="426"/>
      <c r="BG11" s="392"/>
      <c r="BH11" s="423"/>
      <c r="BI11" s="423"/>
      <c r="BJ11" s="392"/>
      <c r="BK11" s="426"/>
      <c r="BL11" s="392"/>
      <c r="BM11" s="392"/>
      <c r="BN11" s="403"/>
      <c r="BO11" s="403"/>
      <c r="BP11" s="423"/>
      <c r="BQ11" s="392"/>
      <c r="BR11" s="423"/>
      <c r="BS11" s="392"/>
      <c r="BT11" s="392"/>
      <c r="BU11" s="392"/>
      <c r="BV11" s="392"/>
      <c r="BW11" s="392"/>
      <c r="BX11" s="392"/>
      <c r="BY11" s="392"/>
      <c r="BZ11" s="392"/>
      <c r="CA11" s="392"/>
      <c r="CB11" s="392"/>
      <c r="CC11" s="392"/>
      <c r="CD11" s="392"/>
      <c r="CE11" s="392"/>
      <c r="CF11" s="392"/>
      <c r="CG11" s="392"/>
    </row>
    <row r="12" customFormat="false" ht="12.75" hidden="false" customHeight="false" outlineLevel="0" collapsed="false">
      <c r="A12" s="495" t="n">
        <v>36281</v>
      </c>
      <c r="B12" s="470" t="n">
        <v>2.348</v>
      </c>
      <c r="C12" s="496" t="n">
        <v>-0.455769166085201</v>
      </c>
      <c r="D12" s="497" t="n">
        <v>-0.419309997801679</v>
      </c>
      <c r="E12" s="497" t="n">
        <v>-0.546917086794006</v>
      </c>
      <c r="F12" s="496"/>
      <c r="G12" s="498" t="n">
        <v>0.09</v>
      </c>
      <c r="H12" s="498" t="n">
        <v>0.115</v>
      </c>
      <c r="I12" s="499" t="n">
        <v>0.1</v>
      </c>
      <c r="J12" s="498" t="n">
        <v>0.032</v>
      </c>
      <c r="K12" s="498" t="n">
        <v>0.072</v>
      </c>
      <c r="L12" s="498" t="n">
        <v>0.212</v>
      </c>
      <c r="M12" s="500" t="n">
        <v>-0.348</v>
      </c>
      <c r="N12" s="498"/>
      <c r="O12" s="499" t="n">
        <v>-0.258</v>
      </c>
      <c r="P12" s="501" t="n">
        <v>-0.398</v>
      </c>
      <c r="Q12" s="502" t="n">
        <v>0.17</v>
      </c>
      <c r="R12" s="378" t="n">
        <v>-0.01</v>
      </c>
      <c r="S12" s="427" t="n">
        <v>0.555675</v>
      </c>
      <c r="T12" s="503"/>
      <c r="U12" s="504" t="n">
        <v>0.5975</v>
      </c>
      <c r="V12" s="505" t="n">
        <v>1.8922308339148</v>
      </c>
      <c r="W12" s="505" t="n">
        <v>1.92869000219832</v>
      </c>
      <c r="X12" s="506" t="n">
        <v>1.80108291320599</v>
      </c>
      <c r="Y12" s="507"/>
      <c r="Z12" s="508" t="n">
        <v>0.05</v>
      </c>
      <c r="AA12" s="509" t="n">
        <v>-0.125</v>
      </c>
      <c r="AB12" s="483" t="n">
        <v>2.595</v>
      </c>
      <c r="AC12" s="510" t="n">
        <v>2.645</v>
      </c>
      <c r="AD12" s="506" t="n">
        <v>2.47</v>
      </c>
      <c r="AE12" s="485" t="n">
        <v>1.95</v>
      </c>
      <c r="AF12" s="511" t="n">
        <v>2</v>
      </c>
      <c r="AG12" s="512" t="n">
        <v>2.09</v>
      </c>
      <c r="AH12" s="488"/>
      <c r="AI12" s="513" t="n">
        <v>1.47425</v>
      </c>
      <c r="AJ12" s="514" t="n">
        <v>0.0469976042016</v>
      </c>
      <c r="AK12" s="514" t="n">
        <v>0.050578951468342</v>
      </c>
      <c r="AL12" s="515" t="n">
        <v>1.00445028509864</v>
      </c>
      <c r="AM12" s="516" t="n">
        <v>1.00445028509864</v>
      </c>
      <c r="AN12" s="517" t="n">
        <v>0</v>
      </c>
      <c r="AO12" s="493" t="n">
        <v>0.12</v>
      </c>
      <c r="AP12" s="518"/>
      <c r="AQ12" s="517" t="n">
        <v>-0.455769166085201</v>
      </c>
      <c r="AR12" s="519" t="n">
        <v>0</v>
      </c>
      <c r="AS12" s="518"/>
      <c r="AT12" s="518"/>
      <c r="AU12" s="518"/>
      <c r="AV12" s="518"/>
      <c r="AW12" s="386"/>
      <c r="AX12" s="388"/>
      <c r="AY12" s="515"/>
      <c r="AZ12" s="518"/>
      <c r="BA12" s="518"/>
      <c r="BB12" s="520"/>
      <c r="BC12" s="520"/>
      <c r="BD12" s="521"/>
      <c r="BE12" s="518"/>
      <c r="BF12" s="520"/>
      <c r="BG12" s="518"/>
      <c r="BH12" s="522"/>
      <c r="BI12" s="522"/>
      <c r="BJ12" s="522"/>
      <c r="BK12" s="520"/>
      <c r="BL12" s="518"/>
      <c r="BM12" s="518"/>
      <c r="BN12" s="523"/>
      <c r="BO12" s="523"/>
      <c r="BP12" s="522"/>
      <c r="BQ12" s="518"/>
      <c r="BR12" s="522"/>
      <c r="BS12" s="518"/>
      <c r="BT12" s="518"/>
      <c r="BU12" s="518"/>
      <c r="BV12" s="518"/>
      <c r="BW12" s="518"/>
      <c r="BX12" s="518"/>
      <c r="BY12" s="518"/>
      <c r="BZ12" s="518"/>
      <c r="CA12" s="518"/>
      <c r="CB12" s="518"/>
      <c r="CC12" s="518"/>
      <c r="CD12" s="518"/>
      <c r="CE12" s="518"/>
      <c r="CF12" s="518"/>
      <c r="CG12" s="518"/>
      <c r="CH12" s="524"/>
      <c r="CI12" s="524"/>
      <c r="CJ12" s="524"/>
      <c r="CK12" s="524"/>
      <c r="CL12" s="524"/>
      <c r="CM12" s="524"/>
      <c r="CN12" s="524"/>
      <c r="CO12" s="524"/>
      <c r="CP12" s="524"/>
      <c r="CQ12" s="524"/>
      <c r="CR12" s="524"/>
      <c r="CS12" s="524"/>
      <c r="CT12" s="524"/>
      <c r="CU12" s="524"/>
      <c r="CV12" s="524"/>
      <c r="CW12" s="524"/>
      <c r="CX12" s="524"/>
      <c r="CY12" s="524"/>
      <c r="CZ12" s="524"/>
      <c r="DA12" s="524"/>
      <c r="DB12" s="524"/>
      <c r="DC12" s="524"/>
      <c r="DD12" s="524"/>
      <c r="DE12" s="524"/>
      <c r="DF12" s="524"/>
      <c r="DG12" s="524"/>
      <c r="DH12" s="524"/>
      <c r="DI12" s="524"/>
      <c r="DJ12" s="524"/>
      <c r="DK12" s="524"/>
      <c r="DL12" s="524"/>
      <c r="DM12" s="524"/>
      <c r="DN12" s="524"/>
      <c r="DO12" s="524"/>
      <c r="DP12" s="524"/>
      <c r="DQ12" s="524"/>
      <c r="DR12" s="524"/>
      <c r="DS12" s="524"/>
      <c r="DT12" s="524"/>
      <c r="DU12" s="524"/>
      <c r="DV12" s="524"/>
      <c r="DW12" s="524"/>
      <c r="DX12" s="524"/>
      <c r="DY12" s="524"/>
      <c r="DZ12" s="524"/>
      <c r="EA12" s="524"/>
      <c r="EB12" s="524"/>
      <c r="EC12" s="524"/>
      <c r="ED12" s="524"/>
      <c r="EE12" s="524"/>
      <c r="EF12" s="524"/>
      <c r="EG12" s="524"/>
      <c r="EH12" s="524"/>
      <c r="EI12" s="524"/>
      <c r="EJ12" s="524"/>
      <c r="EK12" s="524"/>
      <c r="EL12" s="524"/>
      <c r="EM12" s="524"/>
      <c r="EN12" s="524"/>
      <c r="EO12" s="524"/>
      <c r="EP12" s="524"/>
      <c r="EQ12" s="524"/>
      <c r="ER12" s="524"/>
      <c r="ES12" s="524"/>
      <c r="ET12" s="524"/>
      <c r="EU12" s="524"/>
      <c r="EV12" s="524"/>
      <c r="EW12" s="524"/>
      <c r="EX12" s="524"/>
      <c r="EY12" s="524"/>
      <c r="EZ12" s="524"/>
      <c r="FA12" s="524"/>
      <c r="FB12" s="524"/>
      <c r="FC12" s="524"/>
      <c r="FD12" s="524"/>
      <c r="FE12" s="524"/>
      <c r="FF12" s="524"/>
      <c r="FG12" s="524"/>
      <c r="FH12" s="524"/>
      <c r="FI12" s="524"/>
      <c r="FJ12" s="524"/>
      <c r="FK12" s="524"/>
      <c r="FL12" s="524"/>
      <c r="FM12" s="524"/>
      <c r="FN12" s="524"/>
      <c r="FO12" s="524"/>
      <c r="FP12" s="524"/>
      <c r="FQ12" s="524"/>
      <c r="FR12" s="524"/>
      <c r="FS12" s="524"/>
      <c r="FT12" s="524"/>
      <c r="FU12" s="524"/>
      <c r="FV12" s="524"/>
      <c r="FW12" s="524"/>
      <c r="FX12" s="524"/>
      <c r="FY12" s="524"/>
      <c r="FZ12" s="524"/>
      <c r="GA12" s="524"/>
      <c r="GB12" s="524"/>
      <c r="GC12" s="524"/>
      <c r="GD12" s="524"/>
      <c r="GE12" s="524"/>
      <c r="GF12" s="524"/>
      <c r="GG12" s="524"/>
      <c r="GH12" s="524"/>
      <c r="GI12" s="524"/>
      <c r="GJ12" s="524"/>
      <c r="GK12" s="524"/>
      <c r="GL12" s="524"/>
      <c r="GM12" s="524"/>
      <c r="GN12" s="524"/>
      <c r="GO12" s="524"/>
      <c r="GP12" s="524"/>
      <c r="GQ12" s="524"/>
      <c r="GR12" s="524"/>
      <c r="GS12" s="524"/>
      <c r="GT12" s="524"/>
      <c r="GU12" s="524"/>
      <c r="GV12" s="524"/>
      <c r="GW12" s="524"/>
      <c r="GX12" s="524"/>
      <c r="GY12" s="524"/>
      <c r="GZ12" s="524"/>
      <c r="HA12" s="524"/>
      <c r="HB12" s="524"/>
      <c r="HC12" s="524"/>
      <c r="HD12" s="524"/>
      <c r="HE12" s="524"/>
      <c r="HF12" s="524"/>
      <c r="HG12" s="524"/>
      <c r="HH12" s="524"/>
      <c r="HI12" s="524"/>
      <c r="HJ12" s="524"/>
      <c r="HK12" s="524"/>
      <c r="HL12" s="524"/>
      <c r="HM12" s="524"/>
      <c r="HN12" s="524"/>
      <c r="HO12" s="524"/>
      <c r="HP12" s="524"/>
      <c r="HQ12" s="524"/>
      <c r="HR12" s="524"/>
      <c r="HS12" s="524"/>
      <c r="HT12" s="524"/>
      <c r="HU12" s="524"/>
      <c r="HV12" s="524"/>
      <c r="HW12" s="524"/>
      <c r="HX12" s="524"/>
      <c r="HY12" s="524"/>
      <c r="HZ12" s="524"/>
      <c r="IA12" s="524"/>
      <c r="IB12" s="524"/>
      <c r="IC12" s="524"/>
      <c r="ID12" s="524"/>
      <c r="IE12" s="524"/>
      <c r="IF12" s="524"/>
      <c r="IG12" s="524"/>
      <c r="IH12" s="524"/>
      <c r="II12" s="524"/>
      <c r="IJ12" s="524"/>
      <c r="IK12" s="524"/>
      <c r="IL12" s="524"/>
      <c r="IM12" s="524"/>
      <c r="IN12" s="524"/>
      <c r="IO12" s="524"/>
      <c r="IP12" s="524"/>
      <c r="IQ12" s="524"/>
      <c r="IR12" s="524"/>
      <c r="IS12" s="524"/>
      <c r="IT12" s="524"/>
      <c r="IU12" s="524"/>
      <c r="IV12" s="524"/>
      <c r="IW12" s="524"/>
    </row>
    <row r="13" customFormat="false" ht="12.75" hidden="false" customHeight="false" outlineLevel="0" collapsed="false">
      <c r="A13" s="469" t="n">
        <v>36312</v>
      </c>
      <c r="B13" s="470" t="n">
        <v>2.226</v>
      </c>
      <c r="C13" s="471" t="n">
        <v>-0.265601708525542</v>
      </c>
      <c r="D13" s="472" t="n">
        <v>-0.247583341875961</v>
      </c>
      <c r="E13" s="525" t="n">
        <v>-0.35569354177345</v>
      </c>
      <c r="F13" s="500" t="n">
        <v>0.099</v>
      </c>
      <c r="G13" s="498" t="n">
        <v>0.082</v>
      </c>
      <c r="H13" s="498" t="n">
        <v>0.107</v>
      </c>
      <c r="I13" s="499" t="n">
        <v>0.084</v>
      </c>
      <c r="J13" s="498" t="n">
        <v>0.05</v>
      </c>
      <c r="K13" s="498" t="n">
        <v>0.084</v>
      </c>
      <c r="L13" s="498" t="n">
        <v>0.194</v>
      </c>
      <c r="M13" s="500" t="n">
        <v>-0.285</v>
      </c>
      <c r="N13" s="498"/>
      <c r="O13" s="499" t="n">
        <v>-0.15</v>
      </c>
      <c r="P13" s="501" t="n">
        <v>-0.316</v>
      </c>
      <c r="Q13" s="502" t="n">
        <v>0.2</v>
      </c>
      <c r="S13" s="427" t="n">
        <v>0</v>
      </c>
      <c r="T13" s="427"/>
      <c r="U13" s="504" t="n">
        <v>0.38</v>
      </c>
      <c r="V13" s="478" t="n">
        <v>1.96039829147446</v>
      </c>
      <c r="W13" s="478" t="n">
        <v>1.97841665812404</v>
      </c>
      <c r="X13" s="479" t="n">
        <v>1.87030645822655</v>
      </c>
      <c r="Y13" s="526"/>
      <c r="Z13" s="508" t="n">
        <v>0.025</v>
      </c>
      <c r="AA13" s="509" t="n">
        <v>-0.125</v>
      </c>
      <c r="AB13" s="483" t="n">
        <v>2.72</v>
      </c>
      <c r="AC13" s="484" t="n">
        <v>2.745</v>
      </c>
      <c r="AD13" s="479" t="n">
        <v>2.595</v>
      </c>
      <c r="AE13" s="485" t="n">
        <v>1.91</v>
      </c>
      <c r="AF13" s="486" t="n">
        <v>1.941</v>
      </c>
      <c r="AG13" s="487" t="n">
        <v>2.076</v>
      </c>
      <c r="AH13" s="488"/>
      <c r="AI13" s="513" t="n">
        <v>1.46325</v>
      </c>
      <c r="AJ13" s="527" t="n">
        <v>0.046501354316044</v>
      </c>
      <c r="AK13" s="527" t="n">
        <v>0.050221837532552</v>
      </c>
      <c r="AL13" s="467" t="n">
        <v>1.02846350356054</v>
      </c>
      <c r="AM13" s="491" t="n">
        <v>1.03074704058825</v>
      </c>
      <c r="AN13" s="492" t="n">
        <v>0</v>
      </c>
      <c r="AO13" s="493" t="n">
        <v>0.124</v>
      </c>
      <c r="AP13" s="392"/>
      <c r="AQ13" s="492" t="n">
        <v>-2.31609183324791</v>
      </c>
      <c r="AR13" s="494" t="n">
        <v>-2.05049012472237</v>
      </c>
      <c r="AS13" s="392"/>
      <c r="AT13" s="392"/>
      <c r="AU13" s="392"/>
      <c r="AV13" s="392"/>
      <c r="AW13" s="386"/>
      <c r="AX13" s="388"/>
      <c r="AY13" s="467" t="n">
        <v>1.25</v>
      </c>
      <c r="AZ13" s="392"/>
      <c r="BA13" s="392"/>
      <c r="BB13" s="426"/>
      <c r="BC13" s="426"/>
      <c r="BD13" s="468"/>
      <c r="BE13" s="392"/>
      <c r="BF13" s="426"/>
      <c r="BG13" s="392"/>
      <c r="BH13" s="423"/>
      <c r="BI13" s="423"/>
      <c r="BJ13" s="392"/>
      <c r="BK13" s="426"/>
      <c r="BL13" s="392"/>
      <c r="BM13" s="392"/>
      <c r="BN13" s="403"/>
      <c r="BO13" s="403"/>
      <c r="BP13" s="423"/>
      <c r="BQ13" s="392"/>
      <c r="BR13" s="423"/>
      <c r="BS13" s="392"/>
      <c r="BT13" s="392"/>
      <c r="BU13" s="392"/>
      <c r="BV13" s="392"/>
      <c r="BW13" s="392"/>
      <c r="BX13" s="392"/>
      <c r="BY13" s="392"/>
      <c r="BZ13" s="392"/>
      <c r="CA13" s="392"/>
      <c r="CB13" s="392"/>
      <c r="CC13" s="392"/>
      <c r="CD13" s="392"/>
      <c r="CE13" s="392"/>
      <c r="CF13" s="392"/>
      <c r="CG13" s="392"/>
    </row>
    <row r="14" customFormat="false" ht="12.75" hidden="false" customHeight="false" outlineLevel="0" collapsed="false">
      <c r="A14" s="469" t="n">
        <v>36342</v>
      </c>
      <c r="B14" s="470" t="n">
        <v>2.262</v>
      </c>
      <c r="C14" s="471" t="n">
        <v>-0.243894002700726</v>
      </c>
      <c r="D14" s="472" t="n">
        <v>-0.225875199153411</v>
      </c>
      <c r="E14" s="525" t="n">
        <v>-0.380836909660319</v>
      </c>
      <c r="F14" s="500" t="n">
        <v>0.088</v>
      </c>
      <c r="G14" s="498" t="n">
        <v>0.058</v>
      </c>
      <c r="H14" s="498" t="n">
        <v>0.108</v>
      </c>
      <c r="I14" s="499" t="n">
        <v>0.103</v>
      </c>
      <c r="J14" s="498" t="n">
        <v>0.063</v>
      </c>
      <c r="K14" s="498" t="n">
        <v>0.083</v>
      </c>
      <c r="L14" s="498" t="n">
        <v>0.258</v>
      </c>
      <c r="M14" s="500" t="n">
        <v>-0.272</v>
      </c>
      <c r="N14" s="498"/>
      <c r="O14" s="499" t="n">
        <v>-0.087</v>
      </c>
      <c r="P14" s="501" t="n">
        <v>-0.322</v>
      </c>
      <c r="Q14" s="502" t="n">
        <v>0.08</v>
      </c>
      <c r="S14" s="427" t="n">
        <v>0.372</v>
      </c>
      <c r="T14" s="427"/>
      <c r="U14" s="504" t="n">
        <v>0.4</v>
      </c>
      <c r="V14" s="478" t="n">
        <v>2.01810599729927</v>
      </c>
      <c r="W14" s="478" t="n">
        <v>2.03612480084659</v>
      </c>
      <c r="X14" s="479" t="n">
        <v>1.88116309033968</v>
      </c>
      <c r="Y14" s="526" t="s">
        <v>189</v>
      </c>
      <c r="Z14" s="508" t="n">
        <v>0.025</v>
      </c>
      <c r="AA14" s="509" t="n">
        <v>-0.19</v>
      </c>
      <c r="AB14" s="483" t="n">
        <v>2.8</v>
      </c>
      <c r="AC14" s="484" t="n">
        <v>2.825</v>
      </c>
      <c r="AD14" s="479" t="n">
        <v>2.61</v>
      </c>
      <c r="AE14" s="485" t="n">
        <v>1.94</v>
      </c>
      <c r="AF14" s="486" t="n">
        <v>1.99</v>
      </c>
      <c r="AG14" s="487" t="n">
        <v>2.175</v>
      </c>
      <c r="AH14" s="488"/>
      <c r="AI14" s="513" t="n">
        <v>1.50425</v>
      </c>
      <c r="AJ14" s="527" t="n">
        <v>0.047496795</v>
      </c>
      <c r="AK14" s="527" t="n">
        <v>0.056583459</v>
      </c>
      <c r="AL14" s="467" t="n">
        <v>1.02511435884047</v>
      </c>
      <c r="AM14" s="491" t="n">
        <v>1.0299228110415</v>
      </c>
      <c r="AN14" s="492" t="n">
        <v>0</v>
      </c>
      <c r="AO14" s="493" t="n">
        <v>0.12</v>
      </c>
      <c r="AP14" s="392"/>
      <c r="AQ14" s="492" t="n">
        <v>-2.39520714641848</v>
      </c>
      <c r="AR14" s="494" t="n">
        <v>0</v>
      </c>
      <c r="AS14" s="392"/>
      <c r="AT14" s="392"/>
      <c r="AU14" s="392"/>
      <c r="AV14" s="392"/>
      <c r="AW14" s="386"/>
      <c r="AX14" s="388"/>
      <c r="AY14" s="467" t="n">
        <v>1.25</v>
      </c>
      <c r="AZ14" s="392"/>
      <c r="BA14" s="392"/>
      <c r="BB14" s="426"/>
      <c r="BC14" s="426"/>
      <c r="BD14" s="468"/>
      <c r="BE14" s="392"/>
      <c r="BF14" s="426"/>
      <c r="BG14" s="392"/>
      <c r="BH14" s="423"/>
      <c r="BI14" s="423"/>
      <c r="BJ14" s="392"/>
      <c r="BK14" s="426"/>
      <c r="BL14" s="392"/>
      <c r="BM14" s="392"/>
      <c r="BN14" s="403"/>
      <c r="BO14" s="403"/>
      <c r="BP14" s="423"/>
      <c r="BQ14" s="392"/>
      <c r="BR14" s="423"/>
      <c r="BS14" s="392"/>
      <c r="BT14" s="392"/>
      <c r="BU14" s="392"/>
      <c r="BV14" s="392"/>
      <c r="BW14" s="392"/>
      <c r="BX14" s="392"/>
      <c r="BY14" s="392"/>
      <c r="BZ14" s="392"/>
      <c r="CA14" s="392"/>
      <c r="CB14" s="392"/>
      <c r="CC14" s="392"/>
      <c r="CD14" s="392"/>
      <c r="CE14" s="392"/>
      <c r="CF14" s="392"/>
      <c r="CG14" s="392"/>
    </row>
    <row r="15" customFormat="false" ht="12.75" hidden="false" customHeight="false" outlineLevel="0" collapsed="false">
      <c r="A15" s="469" t="n">
        <v>36373</v>
      </c>
      <c r="B15" s="470" t="n">
        <v>2.601</v>
      </c>
      <c r="C15" s="471" t="n">
        <v>-0.627386106236763</v>
      </c>
      <c r="D15" s="472" t="n">
        <v>-0.609858451762844</v>
      </c>
      <c r="E15" s="525" t="n">
        <v>-0.452109561497576</v>
      </c>
      <c r="F15" s="500" t="n">
        <v>0.039</v>
      </c>
      <c r="G15" s="498" t="n">
        <v>0.009</v>
      </c>
      <c r="H15" s="498" t="n">
        <v>0.064</v>
      </c>
      <c r="I15" s="499" t="n">
        <v>0.024</v>
      </c>
      <c r="J15" s="498" t="n">
        <v>0.084</v>
      </c>
      <c r="K15" s="498" t="n">
        <v>0.104</v>
      </c>
      <c r="L15" s="498" t="n">
        <v>0.33</v>
      </c>
      <c r="M15" s="500" t="n">
        <v>-0.425</v>
      </c>
      <c r="N15" s="498"/>
      <c r="O15" s="499" t="n">
        <v>-0.275</v>
      </c>
      <c r="P15" s="418" t="n">
        <v>-0.391</v>
      </c>
      <c r="Q15" s="502" t="n">
        <v>0.18</v>
      </c>
      <c r="S15" s="427" t="n">
        <v>0.6975</v>
      </c>
      <c r="T15" s="427"/>
      <c r="U15" s="504" t="n">
        <v>0.75</v>
      </c>
      <c r="V15" s="478" t="n">
        <v>1.97361389376324</v>
      </c>
      <c r="W15" s="478" t="n">
        <v>1.99114154823716</v>
      </c>
      <c r="X15" s="479" t="n">
        <v>2.14889043850242</v>
      </c>
      <c r="Y15" s="528" t="n">
        <v>2.77388888888889</v>
      </c>
      <c r="Z15" s="508" t="n">
        <v>0.025</v>
      </c>
      <c r="AA15" s="509" t="n">
        <v>0.25</v>
      </c>
      <c r="AB15" s="483" t="n">
        <v>2.815</v>
      </c>
      <c r="AC15" s="484" t="n">
        <v>2.84</v>
      </c>
      <c r="AD15" s="479" t="n">
        <v>3.065</v>
      </c>
      <c r="AE15" s="485" t="n">
        <v>2.21</v>
      </c>
      <c r="AF15" s="486" t="n">
        <v>2.176</v>
      </c>
      <c r="AG15" s="487" t="n">
        <v>2.326</v>
      </c>
      <c r="AH15" s="529" t="n">
        <v>-0.35</v>
      </c>
      <c r="AI15" s="513" t="n">
        <v>1.49325</v>
      </c>
      <c r="AJ15" s="527" t="n">
        <v>0.048412219944185</v>
      </c>
      <c r="AK15" s="527" t="n">
        <v>0.052667831385669</v>
      </c>
      <c r="AL15" s="467" t="n">
        <v>0.999738100988648</v>
      </c>
      <c r="AM15" s="491" t="n">
        <v>0.999715379072754</v>
      </c>
      <c r="AN15" s="492" t="n">
        <v>0.019</v>
      </c>
      <c r="AO15" s="493" t="n">
        <v>0.12</v>
      </c>
      <c r="AP15" s="392"/>
      <c r="AQ15" s="492" t="n">
        <v>-0.630891637131546</v>
      </c>
      <c r="AR15" s="494" t="n">
        <v>-0.00350553089478378</v>
      </c>
      <c r="AS15" s="392"/>
      <c r="AT15" s="392"/>
      <c r="AU15" s="392"/>
      <c r="AV15" s="392"/>
      <c r="AW15" s="386"/>
      <c r="AX15" s="388"/>
      <c r="AY15" s="467" t="n">
        <v>1.25</v>
      </c>
      <c r="AZ15" s="392"/>
      <c r="BA15" s="392"/>
      <c r="BB15" s="426"/>
      <c r="BC15" s="426"/>
      <c r="BD15" s="468"/>
      <c r="BE15" s="392"/>
      <c r="BF15" s="426"/>
      <c r="BG15" s="392"/>
      <c r="BH15" s="423"/>
      <c r="BI15" s="423"/>
      <c r="BJ15" s="392"/>
      <c r="BK15" s="426"/>
      <c r="BL15" s="392"/>
      <c r="BM15" s="392"/>
      <c r="BN15" s="403"/>
      <c r="BO15" s="403"/>
      <c r="BP15" s="423"/>
      <c r="BQ15" s="392"/>
      <c r="BR15" s="423"/>
      <c r="BS15" s="392"/>
      <c r="BT15" s="392"/>
      <c r="BU15" s="392"/>
      <c r="BV15" s="392"/>
      <c r="BW15" s="392"/>
      <c r="BX15" s="392"/>
      <c r="BY15" s="392"/>
      <c r="BZ15" s="392"/>
      <c r="CA15" s="392"/>
      <c r="CB15" s="392"/>
      <c r="CC15" s="392"/>
      <c r="CD15" s="392"/>
      <c r="CE15" s="392"/>
      <c r="CF15" s="392"/>
      <c r="CG15" s="392"/>
    </row>
    <row r="16" customFormat="false" ht="12.75" hidden="false" customHeight="false" outlineLevel="0" collapsed="false">
      <c r="A16" s="469" t="n">
        <v>36404</v>
      </c>
      <c r="B16" s="470" t="n">
        <v>2.912</v>
      </c>
      <c r="C16" s="471" t="n">
        <v>-0.560112581038585</v>
      </c>
      <c r="D16" s="472" t="n">
        <v>-0.54245576858392</v>
      </c>
      <c r="E16" s="525" t="n">
        <v>-0.482422606238057</v>
      </c>
      <c r="F16" s="500" t="n">
        <v>0.05</v>
      </c>
      <c r="G16" s="498" t="n">
        <v>0.03</v>
      </c>
      <c r="H16" s="498" t="n">
        <v>0.09</v>
      </c>
      <c r="I16" s="499" t="n">
        <v>0.05</v>
      </c>
      <c r="J16" s="498" t="n">
        <v>0.0225</v>
      </c>
      <c r="K16" s="498" t="n">
        <v>0.0475</v>
      </c>
      <c r="L16" s="498" t="n">
        <v>0.218</v>
      </c>
      <c r="M16" s="500" t="n">
        <v>-0.355</v>
      </c>
      <c r="N16" s="498" t="n">
        <v>0.005</v>
      </c>
      <c r="O16" s="499" t="n">
        <v>-0.255</v>
      </c>
      <c r="P16" s="418" t="n">
        <v>-0.412</v>
      </c>
      <c r="Q16" s="502" t="n">
        <v>0.0825</v>
      </c>
      <c r="R16" s="378" t="n">
        <v>0.37</v>
      </c>
      <c r="S16" s="427" t="n">
        <v>0.5115</v>
      </c>
      <c r="T16" s="427"/>
      <c r="U16" s="504" t="n">
        <v>0.55</v>
      </c>
      <c r="V16" s="478" t="n">
        <v>2.35188741896142</v>
      </c>
      <c r="W16" s="478" t="n">
        <v>2.36954423141608</v>
      </c>
      <c r="X16" s="479" t="n">
        <v>2.42957739376194</v>
      </c>
      <c r="Y16" s="528" t="n">
        <v>2.7125</v>
      </c>
      <c r="Z16" s="508" t="n">
        <v>0.025</v>
      </c>
      <c r="AA16" s="509" t="n">
        <v>0.02</v>
      </c>
      <c r="AB16" s="483" t="n">
        <v>3.33</v>
      </c>
      <c r="AC16" s="484" t="n">
        <v>3.355</v>
      </c>
      <c r="AD16" s="479" t="n">
        <v>3.44</v>
      </c>
      <c r="AE16" s="485" t="n">
        <v>2.5</v>
      </c>
      <c r="AF16" s="486" t="n">
        <v>2.557</v>
      </c>
      <c r="AG16" s="487" t="n">
        <v>2.657</v>
      </c>
      <c r="AH16" s="529" t="n">
        <v>-0.285</v>
      </c>
      <c r="AI16" s="530" t="n">
        <v>1.4667</v>
      </c>
      <c r="AJ16" s="527" t="n">
        <v>0.048498679033737</v>
      </c>
      <c r="AK16" s="527" t="n">
        <v>0.057887780980724</v>
      </c>
      <c r="AL16" s="467" t="n">
        <v>1</v>
      </c>
      <c r="AM16" s="491" t="n">
        <v>1</v>
      </c>
      <c r="AN16" s="492" t="n">
        <v>0.03</v>
      </c>
      <c r="AO16" s="493" t="n">
        <v>0.124</v>
      </c>
      <c r="AP16" s="392"/>
      <c r="AQ16" s="492" t="n">
        <v>-2.89787455003627</v>
      </c>
      <c r="AR16" s="494" t="n">
        <v>-2.33776196899768</v>
      </c>
      <c r="AS16" s="392"/>
      <c r="AT16" s="392"/>
      <c r="AU16" s="392"/>
      <c r="AV16" s="392"/>
      <c r="AW16" s="386"/>
      <c r="AX16" s="388"/>
      <c r="AY16" s="467" t="n">
        <v>0.26</v>
      </c>
      <c r="AZ16" s="392"/>
      <c r="BA16" s="392"/>
      <c r="BB16" s="426"/>
      <c r="BC16" s="426"/>
      <c r="BD16" s="468"/>
      <c r="BE16" s="392"/>
      <c r="BF16" s="426"/>
      <c r="BG16" s="392"/>
      <c r="BH16" s="423"/>
      <c r="BI16" s="423"/>
      <c r="BJ16" s="392"/>
      <c r="BK16" s="426"/>
      <c r="BL16" s="392"/>
      <c r="BM16" s="392"/>
      <c r="BN16" s="403"/>
      <c r="BO16" s="403"/>
      <c r="BP16" s="423"/>
      <c r="BQ16" s="392"/>
      <c r="BR16" s="423"/>
      <c r="BS16" s="392"/>
      <c r="BT16" s="392"/>
      <c r="BU16" s="392"/>
      <c r="BV16" s="392"/>
      <c r="BW16" s="392"/>
      <c r="BX16" s="392"/>
      <c r="BY16" s="392"/>
      <c r="BZ16" s="392"/>
      <c r="CA16" s="392"/>
      <c r="CB16" s="392"/>
      <c r="CC16" s="392"/>
      <c r="CD16" s="392"/>
      <c r="CE16" s="392"/>
      <c r="CF16" s="392"/>
      <c r="CG16" s="392"/>
    </row>
    <row r="17" customFormat="false" ht="12.75" hidden="false" customHeight="false" outlineLevel="0" collapsed="false">
      <c r="A17" s="469" t="n">
        <v>36434</v>
      </c>
      <c r="B17" s="531" t="n">
        <v>2.56</v>
      </c>
      <c r="C17" s="471" t="n">
        <v>-0.251820703645569</v>
      </c>
      <c r="D17" s="472" t="n">
        <v>-0.233844229374896</v>
      </c>
      <c r="E17" s="472" t="n">
        <v>-0.248225408791434</v>
      </c>
      <c r="F17" s="532" t="n">
        <v>0.06</v>
      </c>
      <c r="G17" s="533" t="n">
        <v>0.04</v>
      </c>
      <c r="H17" s="533" t="n">
        <v>0.075</v>
      </c>
      <c r="I17" s="534" t="n">
        <v>0.05</v>
      </c>
      <c r="J17" s="533" t="n">
        <v>0.05</v>
      </c>
      <c r="K17" s="533" t="n">
        <v>0.07</v>
      </c>
      <c r="L17" s="533" t="n">
        <v>0.25</v>
      </c>
      <c r="M17" s="532" t="n">
        <v>-0.19</v>
      </c>
      <c r="N17" s="533" t="n">
        <v>0.14</v>
      </c>
      <c r="O17" s="534" t="n">
        <v>-0.01</v>
      </c>
      <c r="P17" s="535" t="n">
        <v>-0.17</v>
      </c>
      <c r="Q17" s="536" t="n">
        <v>0.09</v>
      </c>
      <c r="R17" s="378" t="n">
        <v>0.34</v>
      </c>
      <c r="S17" s="378" t="n">
        <v>0.5487</v>
      </c>
      <c r="T17" s="398"/>
      <c r="U17" s="537" t="n">
        <v>0.59</v>
      </c>
      <c r="V17" s="478" t="n">
        <v>2.30817929635443</v>
      </c>
      <c r="W17" s="478" t="n">
        <v>2.3261557706251</v>
      </c>
      <c r="X17" s="479" t="n">
        <v>2.31177459120857</v>
      </c>
      <c r="Y17" s="528" t="n">
        <v>2.79142857142857</v>
      </c>
      <c r="Z17" s="538" t="n">
        <v>0.025</v>
      </c>
      <c r="AA17" s="539" t="n">
        <v>0.005</v>
      </c>
      <c r="AB17" s="540" t="n">
        <v>3.21</v>
      </c>
      <c r="AC17" s="484" t="n">
        <v>3.235</v>
      </c>
      <c r="AD17" s="479" t="n">
        <v>3.215</v>
      </c>
      <c r="AE17" s="541" t="n">
        <v>2.39</v>
      </c>
      <c r="AF17" s="486" t="n">
        <v>2.37</v>
      </c>
      <c r="AG17" s="487" t="n">
        <v>2.55</v>
      </c>
      <c r="AH17" s="542" t="n">
        <v>-0.21</v>
      </c>
      <c r="AI17" s="530" t="n">
        <v>1.4715</v>
      </c>
      <c r="AJ17" s="543" t="n">
        <v>0.047652980511766</v>
      </c>
      <c r="AK17" s="543" t="n">
        <v>0.057887780980724</v>
      </c>
      <c r="AL17" s="467" t="n">
        <v>0.999871071588364</v>
      </c>
      <c r="AM17" s="491" t="n">
        <v>0.999843774410248</v>
      </c>
      <c r="AN17" s="492" t="n">
        <v>0.04</v>
      </c>
      <c r="AO17" s="493" t="n">
        <v>0.12</v>
      </c>
      <c r="AP17" s="392"/>
      <c r="AQ17" s="492" t="n">
        <v>-2.55640470514587</v>
      </c>
      <c r="AR17" s="494" t="n">
        <v>-2.3045840015003</v>
      </c>
      <c r="AS17" s="392"/>
      <c r="AT17" s="392"/>
      <c r="AU17" s="392"/>
      <c r="AV17" s="392"/>
      <c r="AW17" s="388"/>
      <c r="AX17" s="388"/>
      <c r="AY17" s="386" t="n">
        <v>0.26</v>
      </c>
      <c r="AZ17" s="544"/>
      <c r="BA17" s="392"/>
      <c r="BB17" s="426"/>
      <c r="BC17" s="426"/>
      <c r="BD17" s="468"/>
      <c r="BE17" s="392"/>
      <c r="BF17" s="426"/>
      <c r="BG17" s="392"/>
      <c r="BH17" s="423"/>
      <c r="BI17" s="423"/>
      <c r="BJ17" s="392"/>
      <c r="BK17" s="426"/>
      <c r="BL17" s="392"/>
      <c r="BM17" s="392"/>
      <c r="BN17" s="403"/>
      <c r="BO17" s="403"/>
      <c r="BP17" s="423"/>
      <c r="BQ17" s="392"/>
      <c r="BR17" s="423"/>
      <c r="BS17" s="392"/>
      <c r="BT17" s="392"/>
      <c r="BU17" s="392"/>
      <c r="BV17" s="392"/>
      <c r="BW17" s="392"/>
      <c r="BX17" s="392"/>
      <c r="BY17" s="392"/>
      <c r="BZ17" s="392"/>
      <c r="CA17" s="392"/>
      <c r="CB17" s="392"/>
      <c r="CC17" s="392"/>
      <c r="CD17" s="392"/>
      <c r="CE17" s="392"/>
      <c r="CF17" s="392"/>
      <c r="CG17" s="392"/>
    </row>
    <row r="18" customFormat="false" ht="12.75" hidden="false" customHeight="false" outlineLevel="0" collapsed="false">
      <c r="A18" s="469" t="n">
        <v>36465</v>
      </c>
      <c r="B18" s="531" t="n">
        <v>3.092</v>
      </c>
      <c r="C18" s="471" t="n">
        <v>-0.397070689696648</v>
      </c>
      <c r="D18" s="472" t="n">
        <v>-0.275225481518039</v>
      </c>
      <c r="E18" s="472" t="n">
        <v>-0.389903324509671</v>
      </c>
      <c r="F18" s="532" t="n">
        <v>0.038</v>
      </c>
      <c r="G18" s="533" t="n">
        <v>0.038</v>
      </c>
      <c r="H18" s="533" t="n">
        <v>0.068</v>
      </c>
      <c r="I18" s="534" t="n">
        <v>0.23</v>
      </c>
      <c r="J18" s="533" t="n">
        <v>0.12</v>
      </c>
      <c r="K18" s="533" t="n">
        <v>0.17</v>
      </c>
      <c r="L18" s="533" t="n">
        <v>0.478</v>
      </c>
      <c r="M18" s="532" t="n">
        <v>-0.22</v>
      </c>
      <c r="N18" s="533" t="n">
        <v>-0.01</v>
      </c>
      <c r="O18" s="534" t="n">
        <v>-0.08</v>
      </c>
      <c r="P18" s="545" t="n">
        <v>-0.172</v>
      </c>
      <c r="Q18" s="536" t="n">
        <v>0.18</v>
      </c>
      <c r="R18" s="378" t="n">
        <v>0.27</v>
      </c>
      <c r="S18" s="378" t="n">
        <v>0.6</v>
      </c>
      <c r="T18" s="399"/>
      <c r="U18" s="537" t="n">
        <v>0.6</v>
      </c>
      <c r="V18" s="478" t="n">
        <v>2.69492931030335</v>
      </c>
      <c r="W18" s="478" t="n">
        <v>2.81677451848196</v>
      </c>
      <c r="X18" s="479" t="n">
        <v>2.70209667549033</v>
      </c>
      <c r="Y18" s="526"/>
      <c r="Z18" s="538" t="n">
        <v>0.17</v>
      </c>
      <c r="AA18" s="539" t="n">
        <v>0.01</v>
      </c>
      <c r="AB18" s="546" t="n">
        <v>3.76</v>
      </c>
      <c r="AC18" s="484" t="n">
        <v>3.93</v>
      </c>
      <c r="AD18" s="479" t="n">
        <v>3.77</v>
      </c>
      <c r="AE18" s="541" t="n">
        <v>2.92</v>
      </c>
      <c r="AF18" s="486" t="n">
        <v>2.872</v>
      </c>
      <c r="AG18" s="487" t="n">
        <v>3.012</v>
      </c>
      <c r="AH18" s="542" t="n">
        <v>-0.23</v>
      </c>
      <c r="AI18" s="530" t="n">
        <v>1.47375</v>
      </c>
      <c r="AJ18" s="543" t="n">
        <v>0.047187618011464</v>
      </c>
      <c r="AK18" s="543" t="n">
        <v>0.054620350596712</v>
      </c>
      <c r="AL18" s="467" t="n">
        <v>0.999616996945023</v>
      </c>
      <c r="AM18" s="491" t="n">
        <v>0.999557487570607</v>
      </c>
      <c r="AN18" s="492" t="n">
        <v>0.038</v>
      </c>
      <c r="AO18" s="493" t="n">
        <v>0.124</v>
      </c>
      <c r="AP18" s="392"/>
      <c r="AQ18" s="492" t="n">
        <v>-3.08483263481302</v>
      </c>
      <c r="AR18" s="494" t="n">
        <v>-2.68776194511638</v>
      </c>
      <c r="AS18" s="392"/>
      <c r="AT18" s="392"/>
      <c r="AU18" s="392"/>
      <c r="AV18" s="388"/>
      <c r="AW18" s="547"/>
      <c r="AX18" s="467"/>
      <c r="AY18" s="386" t="n">
        <v>0.26</v>
      </c>
      <c r="AZ18" s="544"/>
      <c r="BA18" s="547"/>
      <c r="BB18" s="426"/>
      <c r="BC18" s="548"/>
      <c r="BD18" s="468"/>
      <c r="BE18" s="392"/>
      <c r="BF18" s="426"/>
      <c r="BG18" s="392"/>
      <c r="BH18" s="423"/>
      <c r="BI18" s="423"/>
      <c r="BJ18" s="392"/>
      <c r="BK18" s="426"/>
      <c r="BL18" s="392"/>
      <c r="BM18" s="392"/>
      <c r="BN18" s="403"/>
      <c r="BO18" s="403"/>
      <c r="BP18" s="423"/>
      <c r="BQ18" s="392"/>
      <c r="BR18" s="423"/>
      <c r="BS18" s="392"/>
      <c r="BT18" s="392"/>
      <c r="BU18" s="392"/>
      <c r="BV18" s="392"/>
      <c r="BW18" s="392"/>
      <c r="BX18" s="392"/>
      <c r="BY18" s="392"/>
      <c r="BZ18" s="392"/>
      <c r="CA18" s="392"/>
      <c r="CB18" s="392"/>
      <c r="CC18" s="392"/>
      <c r="CD18" s="392"/>
      <c r="CE18" s="392"/>
      <c r="CF18" s="392"/>
      <c r="CG18" s="392"/>
    </row>
    <row r="19" customFormat="false" ht="12.75" hidden="false" customHeight="false" outlineLevel="0" collapsed="false">
      <c r="A19" s="469" t="n">
        <v>36495</v>
      </c>
      <c r="B19" s="531" t="n">
        <v>2.12</v>
      </c>
      <c r="C19" s="471" t="n">
        <v>0.1345</v>
      </c>
      <c r="D19" s="472" t="n">
        <v>-0.0073</v>
      </c>
      <c r="E19" s="472" t="n">
        <v>-0.1129</v>
      </c>
      <c r="F19" s="532" t="n">
        <v>0.14</v>
      </c>
      <c r="G19" s="533" t="n">
        <v>0.16</v>
      </c>
      <c r="H19" s="533" t="n">
        <v>0.17</v>
      </c>
      <c r="I19" s="534" t="n">
        <v>0.2</v>
      </c>
      <c r="J19" s="533" t="n">
        <v>0.07</v>
      </c>
      <c r="K19" s="533" t="n">
        <v>0.125</v>
      </c>
      <c r="L19" s="533" t="n">
        <v>0.53</v>
      </c>
      <c r="M19" s="532" t="n">
        <v>-0.03</v>
      </c>
      <c r="N19" s="533" t="n">
        <v>0.235</v>
      </c>
      <c r="O19" s="534" t="n">
        <v>0.195</v>
      </c>
      <c r="P19" s="545" t="n">
        <v>0.16</v>
      </c>
      <c r="Q19" s="536" t="n">
        <v>0.15</v>
      </c>
      <c r="R19" s="378" t="n">
        <v>0.3</v>
      </c>
      <c r="S19" s="378" t="n">
        <v>0.8475</v>
      </c>
      <c r="T19" s="386" t="n">
        <v>0.85</v>
      </c>
      <c r="U19" s="537" t="n">
        <v>0.8475</v>
      </c>
      <c r="V19" s="478" t="n">
        <v>2.2545</v>
      </c>
      <c r="W19" s="478" t="n">
        <v>2.1127</v>
      </c>
      <c r="X19" s="479" t="n">
        <v>2.0071</v>
      </c>
      <c r="Y19" s="526"/>
      <c r="Z19" s="538" t="n">
        <v>-0.1982</v>
      </c>
      <c r="AA19" s="539" t="n">
        <v>-0.3457</v>
      </c>
      <c r="AB19" s="546" t="n">
        <v>3.1502</v>
      </c>
      <c r="AC19" s="484" t="n">
        <v>2.952</v>
      </c>
      <c r="AD19" s="479" t="n">
        <v>2.8045</v>
      </c>
      <c r="AE19" s="541" t="n">
        <v>2.28</v>
      </c>
      <c r="AF19" s="486" t="n">
        <v>2.09</v>
      </c>
      <c r="AG19" s="487" t="n">
        <v>2.315</v>
      </c>
      <c r="AH19" s="542" t="n">
        <v>-0.045</v>
      </c>
      <c r="AI19" s="530" t="n">
        <v>1.4539</v>
      </c>
      <c r="AJ19" s="543" t="n">
        <v>0.049413468787229</v>
      </c>
      <c r="AK19" s="543" t="n">
        <v>0.056583459452</v>
      </c>
      <c r="AL19" s="467" t="n">
        <v>0.999866366444527</v>
      </c>
      <c r="AM19" s="491" t="n">
        <v>0.999847245559706</v>
      </c>
      <c r="AN19" s="492" t="n">
        <v>0.16</v>
      </c>
      <c r="AO19" s="493" t="n">
        <v>0.12</v>
      </c>
      <c r="AP19" s="392"/>
      <c r="AQ19" s="492" t="n">
        <v>-2.12</v>
      </c>
      <c r="AR19" s="494" t="n">
        <v>-2.25418203901467</v>
      </c>
      <c r="AS19" s="392"/>
      <c r="AT19" s="392"/>
      <c r="AU19" s="392"/>
      <c r="AV19" s="388"/>
      <c r="AW19" s="547"/>
      <c r="AX19" s="467"/>
      <c r="AY19" s="386" t="n">
        <v>0.26</v>
      </c>
      <c r="AZ19" s="544"/>
      <c r="BA19" s="547"/>
      <c r="BB19" s="426"/>
      <c r="BC19" s="548"/>
      <c r="BD19" s="468"/>
      <c r="BE19" s="392"/>
      <c r="BF19" s="426"/>
      <c r="BG19" s="392"/>
      <c r="BH19" s="423"/>
      <c r="BI19" s="423"/>
      <c r="BJ19" s="392"/>
      <c r="BK19" s="426"/>
      <c r="BL19" s="392"/>
      <c r="BM19" s="392"/>
      <c r="BN19" s="403"/>
      <c r="BO19" s="403"/>
      <c r="BP19" s="423"/>
      <c r="BQ19" s="392"/>
      <c r="BR19" s="423"/>
      <c r="BS19" s="392"/>
      <c r="BT19" s="392"/>
      <c r="BU19" s="392"/>
      <c r="BV19" s="392"/>
      <c r="BW19" s="392"/>
      <c r="BX19" s="392"/>
      <c r="BY19" s="392"/>
      <c r="BZ19" s="392"/>
      <c r="CA19" s="392"/>
      <c r="CB19" s="392"/>
      <c r="CC19" s="392"/>
      <c r="CD19" s="392"/>
      <c r="CE19" s="392"/>
      <c r="CF19" s="392"/>
      <c r="CG19" s="392"/>
    </row>
    <row r="20" customFormat="false" ht="12.75" hidden="false" customHeight="false" outlineLevel="0" collapsed="false">
      <c r="A20" s="469" t="n">
        <v>36526</v>
      </c>
      <c r="B20" s="531" t="n">
        <v>2.344</v>
      </c>
      <c r="C20" s="471" t="n">
        <v>-0.185960497879161</v>
      </c>
      <c r="D20" s="472" t="n">
        <v>-0.124302226389994</v>
      </c>
      <c r="E20" s="472" t="n">
        <v>-0.185960497879161</v>
      </c>
      <c r="F20" s="532" t="n">
        <v>0.065</v>
      </c>
      <c r="G20" s="533" t="n">
        <v>0.13</v>
      </c>
      <c r="H20" s="533" t="n">
        <v>0.13</v>
      </c>
      <c r="I20" s="534" t="n">
        <v>0.21</v>
      </c>
      <c r="J20" s="533" t="n">
        <v>0.09</v>
      </c>
      <c r="K20" s="533" t="n">
        <v>0.06</v>
      </c>
      <c r="L20" s="533" t="n">
        <v>1.356</v>
      </c>
      <c r="M20" s="532" t="n">
        <v>-0.164</v>
      </c>
      <c r="N20" s="533" t="n">
        <v>0.031</v>
      </c>
      <c r="O20" s="534" t="n">
        <v>-0.024</v>
      </c>
      <c r="P20" s="545" t="n">
        <v>-0.031</v>
      </c>
      <c r="Q20" s="536" t="n">
        <v>0.135</v>
      </c>
      <c r="R20" s="378" t="n">
        <v>0.43</v>
      </c>
      <c r="S20" s="378" t="n">
        <v>0.4</v>
      </c>
      <c r="T20" s="549" t="n">
        <v>0.9</v>
      </c>
      <c r="U20" s="537" t="n">
        <v>0.4</v>
      </c>
      <c r="V20" s="478" t="n">
        <v>2.15803950212084</v>
      </c>
      <c r="W20" s="478" t="n">
        <v>2.21969777361001</v>
      </c>
      <c r="X20" s="479" t="n">
        <v>2.15803950212084</v>
      </c>
      <c r="Y20" s="550"/>
      <c r="Z20" s="538" t="n">
        <v>0.085</v>
      </c>
      <c r="AA20" s="539" t="n">
        <v>0</v>
      </c>
      <c r="AB20" s="546" t="n">
        <v>2.975</v>
      </c>
      <c r="AC20" s="484" t="n">
        <v>3.06</v>
      </c>
      <c r="AD20" s="479" t="n">
        <v>2.975</v>
      </c>
      <c r="AE20" s="541" t="n">
        <v>2.313</v>
      </c>
      <c r="AF20" s="486" t="n">
        <v>2.18</v>
      </c>
      <c r="AG20" s="487" t="n">
        <v>2.32</v>
      </c>
      <c r="AH20" s="542" t="n">
        <v>-0.164</v>
      </c>
      <c r="AI20" s="530" t="n">
        <v>1.4555</v>
      </c>
      <c r="AJ20" s="543" t="n">
        <v>0.050961877278977</v>
      </c>
      <c r="AK20" s="543" t="n">
        <v>0.056580830843126</v>
      </c>
      <c r="AL20" s="467" t="n">
        <v>0.999724481921282</v>
      </c>
      <c r="AM20" s="491" t="n">
        <v>0.99969452844653</v>
      </c>
      <c r="AN20" s="492" t="n">
        <v>0.13</v>
      </c>
      <c r="AO20" s="493" t="n">
        <v>0.12</v>
      </c>
      <c r="AP20" s="392"/>
      <c r="AQ20" s="492" t="n">
        <v>-2.344</v>
      </c>
      <c r="AR20" s="494" t="n">
        <v>-2.15803950212084</v>
      </c>
      <c r="AS20" s="392"/>
      <c r="AT20" s="392"/>
      <c r="AU20" s="392"/>
      <c r="AV20" s="388"/>
      <c r="AW20" s="547"/>
      <c r="AX20" s="467"/>
      <c r="AY20" s="467"/>
      <c r="AZ20" s="392"/>
      <c r="BA20" s="547"/>
      <c r="BB20" s="426"/>
      <c r="BC20" s="548"/>
      <c r="BD20" s="468"/>
      <c r="BE20" s="392"/>
      <c r="BF20" s="426"/>
      <c r="BG20" s="392"/>
      <c r="BH20" s="423"/>
      <c r="BI20" s="423"/>
      <c r="BJ20" s="392"/>
      <c r="BK20" s="426"/>
      <c r="BL20" s="392"/>
      <c r="BM20" s="392"/>
      <c r="BN20" s="403"/>
      <c r="BO20" s="403"/>
      <c r="BP20" s="423"/>
      <c r="BQ20" s="392"/>
      <c r="BR20" s="423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</row>
    <row r="21" customFormat="false" ht="12.75" hidden="false" customHeight="false" outlineLevel="0" collapsed="false">
      <c r="A21" s="469" t="n">
        <v>36557</v>
      </c>
      <c r="B21" s="531" t="n">
        <v>2.216</v>
      </c>
      <c r="C21" s="471" t="n">
        <v>-0.258593915277233</v>
      </c>
      <c r="D21" s="472" t="n">
        <v>-0.196971871869294</v>
      </c>
      <c r="E21" s="472" t="n">
        <v>-0.258593915277233</v>
      </c>
      <c r="F21" s="532" t="n">
        <v>0.105</v>
      </c>
      <c r="G21" s="533" t="n">
        <v>0.16</v>
      </c>
      <c r="H21" s="533" t="n">
        <v>0.16</v>
      </c>
      <c r="I21" s="534" t="n">
        <v>0.24</v>
      </c>
      <c r="J21" s="533" t="n">
        <v>0.0675</v>
      </c>
      <c r="K21" s="533" t="n">
        <v>0.075</v>
      </c>
      <c r="L21" s="533" t="n">
        <v>0.75</v>
      </c>
      <c r="M21" s="532" t="n">
        <v>-0.11</v>
      </c>
      <c r="N21" s="533" t="n">
        <v>0.115</v>
      </c>
      <c r="O21" s="534" t="n">
        <v>0.065</v>
      </c>
      <c r="P21" s="545" t="n">
        <v>-0.03</v>
      </c>
      <c r="Q21" s="536" t="n">
        <v>0.24</v>
      </c>
      <c r="R21" s="378" t="n">
        <v>0.385</v>
      </c>
      <c r="S21" s="378" t="n">
        <v>0.49</v>
      </c>
      <c r="T21" s="549" t="n">
        <v>0.95</v>
      </c>
      <c r="U21" s="537" t="n">
        <v>0.49</v>
      </c>
      <c r="V21" s="478" t="n">
        <v>1.95740608472277</v>
      </c>
      <c r="W21" s="478" t="n">
        <v>2.01902812813071</v>
      </c>
      <c r="X21" s="479" t="n">
        <v>1.95740608472277</v>
      </c>
      <c r="Y21" s="526" t="s">
        <v>190</v>
      </c>
      <c r="Z21" s="538" t="n">
        <v>0.085</v>
      </c>
      <c r="AA21" s="539" t="n">
        <v>0</v>
      </c>
      <c r="AB21" s="546" t="n">
        <v>2.7</v>
      </c>
      <c r="AC21" s="484" t="n">
        <v>2.785</v>
      </c>
      <c r="AD21" s="479" t="n">
        <v>2.7</v>
      </c>
      <c r="AE21" s="541" t="n">
        <v>2.186</v>
      </c>
      <c r="AF21" s="486" t="n">
        <v>2.106</v>
      </c>
      <c r="AG21" s="487" t="n">
        <v>2.281</v>
      </c>
      <c r="AH21" s="542" t="n">
        <v>-0.105</v>
      </c>
      <c r="AI21" s="530" t="n">
        <v>1.454711172211</v>
      </c>
      <c r="AJ21" s="543" t="n">
        <v>0.050658903117911</v>
      </c>
      <c r="AK21" s="543" t="n">
        <v>0.059907934171005</v>
      </c>
      <c r="AL21" s="467" t="n">
        <v>0.996991215867251</v>
      </c>
      <c r="AM21" s="491" t="n">
        <v>0.99645088307738</v>
      </c>
      <c r="AN21" s="492" t="n">
        <v>0.16</v>
      </c>
      <c r="AO21" s="493" t="n">
        <v>0.133</v>
      </c>
      <c r="AP21" s="392"/>
      <c r="AQ21" s="492" t="n">
        <v>-2.173</v>
      </c>
      <c r="AR21" s="494" t="n">
        <v>-1.91440608472277</v>
      </c>
      <c r="AS21" s="392"/>
      <c r="AT21" s="392"/>
      <c r="AU21" s="392"/>
      <c r="AV21" s="388"/>
      <c r="AW21" s="547"/>
      <c r="AX21" s="467"/>
      <c r="AY21" s="467"/>
      <c r="AZ21" s="392"/>
      <c r="BA21" s="547"/>
      <c r="BB21" s="426"/>
      <c r="BC21" s="548"/>
      <c r="BD21" s="468"/>
      <c r="BE21" s="392"/>
      <c r="BF21" s="426"/>
      <c r="BG21" s="392"/>
      <c r="BH21" s="423"/>
      <c r="BI21" s="423"/>
      <c r="BJ21" s="392"/>
      <c r="BK21" s="426"/>
      <c r="BL21" s="392"/>
      <c r="BM21" s="392"/>
      <c r="BN21" s="403"/>
      <c r="BO21" s="403"/>
      <c r="BP21" s="423"/>
      <c r="BQ21" s="392"/>
      <c r="BR21" s="423"/>
      <c r="BS21" s="392"/>
      <c r="BT21" s="392"/>
      <c r="BU21" s="392"/>
      <c r="BV21" s="392"/>
      <c r="BW21" s="392"/>
      <c r="BX21" s="392"/>
      <c r="BY21" s="392"/>
      <c r="BZ21" s="392"/>
      <c r="CA21" s="392"/>
      <c r="CB21" s="392"/>
      <c r="CC21" s="392"/>
      <c r="CD21" s="392"/>
      <c r="CE21" s="392"/>
      <c r="CF21" s="392"/>
      <c r="CG21" s="392"/>
    </row>
    <row r="22" customFormat="false" ht="12.75" hidden="false" customHeight="false" outlineLevel="0" collapsed="false">
      <c r="A22" s="469" t="n">
        <v>36586</v>
      </c>
      <c r="B22" s="531" t="n">
        <v>2.253</v>
      </c>
      <c r="C22" s="471" t="n">
        <v>-0.275868273583872</v>
      </c>
      <c r="D22" s="472" t="n">
        <v>-0.214196274778232</v>
      </c>
      <c r="E22" s="472" t="n">
        <v>-0.333912507753887</v>
      </c>
      <c r="F22" s="532" t="n">
        <v>0.1</v>
      </c>
      <c r="G22" s="533" t="n">
        <v>0.13</v>
      </c>
      <c r="H22" s="533" t="n">
        <v>0.13</v>
      </c>
      <c r="I22" s="534" t="n">
        <v>0.18</v>
      </c>
      <c r="J22" s="533" t="n">
        <v>0.0675</v>
      </c>
      <c r="K22" s="533" t="n">
        <v>0.075</v>
      </c>
      <c r="L22" s="533" t="n">
        <v>0.41</v>
      </c>
      <c r="M22" s="532" t="n">
        <v>-0.15</v>
      </c>
      <c r="N22" s="533" t="n">
        <v>0.09</v>
      </c>
      <c r="O22" s="534" t="n">
        <v>0.04</v>
      </c>
      <c r="P22" s="545" t="n">
        <v>-0.21</v>
      </c>
      <c r="Q22" s="536" t="n">
        <v>0.33</v>
      </c>
      <c r="R22" s="378" t="n">
        <v>0.385</v>
      </c>
      <c r="S22" s="378" t="n">
        <v>0.45</v>
      </c>
      <c r="T22" s="398" t="n">
        <v>0.7</v>
      </c>
      <c r="U22" s="537" t="n">
        <v>0.45</v>
      </c>
      <c r="V22" s="478" t="n">
        <v>1.97713172641613</v>
      </c>
      <c r="W22" s="478" t="n">
        <v>2.03880372522177</v>
      </c>
      <c r="X22" s="479" t="n">
        <v>1.91908749224611</v>
      </c>
      <c r="Y22" s="550" t="n">
        <v>0.065</v>
      </c>
      <c r="Z22" s="538" t="n">
        <v>0.085</v>
      </c>
      <c r="AA22" s="539" t="n">
        <v>-0.08</v>
      </c>
      <c r="AB22" s="546" t="n">
        <v>2.725</v>
      </c>
      <c r="AC22" s="484" t="n">
        <v>2.81</v>
      </c>
      <c r="AD22" s="479" t="n">
        <v>2.645</v>
      </c>
      <c r="AE22" s="541" t="n">
        <v>2.043</v>
      </c>
      <c r="AF22" s="486" t="n">
        <v>2.103</v>
      </c>
      <c r="AG22" s="487" t="n">
        <v>2.293</v>
      </c>
      <c r="AH22" s="542" t="n">
        <v>-0.13</v>
      </c>
      <c r="AI22" s="530" t="n">
        <v>1.453532830718</v>
      </c>
      <c r="AJ22" s="543" t="n">
        <v>0.05122063935207</v>
      </c>
      <c r="AK22" s="543" t="n">
        <v>0.061178766547915</v>
      </c>
      <c r="AL22" s="467" t="n">
        <v>0.992962966603367</v>
      </c>
      <c r="AM22" s="491" t="n">
        <v>0.991620935517679</v>
      </c>
      <c r="AN22" s="492" t="n">
        <v>0.13</v>
      </c>
      <c r="AO22" s="493" t="n">
        <v>0.12</v>
      </c>
      <c r="AP22" s="392"/>
      <c r="AQ22" s="492" t="n">
        <v>-2.27904423417002</v>
      </c>
      <c r="AR22" s="494" t="n">
        <v>-2.00317596058614</v>
      </c>
      <c r="AS22" s="392"/>
      <c r="AT22" s="392"/>
      <c r="AU22" s="392"/>
      <c r="AV22" s="388"/>
      <c r="AW22" s="547"/>
      <c r="AX22" s="467"/>
      <c r="AY22" s="467"/>
      <c r="AZ22" s="392"/>
      <c r="BA22" s="547"/>
      <c r="BB22" s="426"/>
      <c r="BC22" s="548"/>
      <c r="BD22" s="468"/>
      <c r="BE22" s="392"/>
      <c r="BF22" s="426"/>
      <c r="BG22" s="392"/>
      <c r="BH22" s="423"/>
      <c r="BI22" s="423"/>
      <c r="BJ22" s="392"/>
      <c r="BK22" s="426"/>
      <c r="BL22" s="392"/>
      <c r="BM22" s="392"/>
      <c r="BN22" s="403"/>
      <c r="BO22" s="403"/>
      <c r="BP22" s="423"/>
      <c r="BQ22" s="392"/>
      <c r="BR22" s="423"/>
      <c r="BS22" s="392"/>
      <c r="BT22" s="392"/>
      <c r="BU22" s="392"/>
      <c r="BV22" s="392"/>
      <c r="BW22" s="392"/>
      <c r="BX22" s="392"/>
      <c r="BY22" s="392"/>
      <c r="BZ22" s="392"/>
      <c r="CA22" s="392"/>
      <c r="CB22" s="392"/>
      <c r="CC22" s="392"/>
      <c r="CD22" s="392"/>
      <c r="CE22" s="392"/>
      <c r="CF22" s="392"/>
      <c r="CG22" s="392"/>
    </row>
    <row r="23" customFormat="false" ht="12.75" hidden="false" customHeight="false" outlineLevel="0" collapsed="false">
      <c r="A23" s="469" t="n">
        <v>36617</v>
      </c>
      <c r="B23" s="531" t="n">
        <v>2.273</v>
      </c>
      <c r="C23" s="471" t="n">
        <v>-0.290685672046102</v>
      </c>
      <c r="D23" s="472" t="n">
        <v>-0.247118324178983</v>
      </c>
      <c r="E23" s="472" t="n">
        <v>-0.34877546920226</v>
      </c>
      <c r="F23" s="532" t="n">
        <v>0.09</v>
      </c>
      <c r="G23" s="533" t="n">
        <v>0.08</v>
      </c>
      <c r="H23" s="533" t="n">
        <v>0.108</v>
      </c>
      <c r="I23" s="534" t="n">
        <v>0.08</v>
      </c>
      <c r="J23" s="533" t="n">
        <v>0.06</v>
      </c>
      <c r="K23" s="533" t="n">
        <v>0.1</v>
      </c>
      <c r="L23" s="533" t="n">
        <v>0.285</v>
      </c>
      <c r="M23" s="532" t="n">
        <v>-0.29</v>
      </c>
      <c r="N23" s="533" t="n">
        <v>0.055</v>
      </c>
      <c r="O23" s="534" t="n">
        <v>-0.11</v>
      </c>
      <c r="P23" s="545" t="n">
        <v>-0.31</v>
      </c>
      <c r="Q23" s="536" t="n">
        <v>0.2675</v>
      </c>
      <c r="R23" s="378" t="n">
        <v>0.3525</v>
      </c>
      <c r="S23" s="378" t="n">
        <v>0.3725</v>
      </c>
      <c r="T23" s="399" t="n">
        <v>0.4</v>
      </c>
      <c r="U23" s="537" t="n">
        <v>0.3725</v>
      </c>
      <c r="V23" s="478" t="n">
        <v>1.9823143279539</v>
      </c>
      <c r="W23" s="478" t="n">
        <v>2.02588167582102</v>
      </c>
      <c r="X23" s="479" t="n">
        <v>1.92422453079774</v>
      </c>
      <c r="Y23" s="526"/>
      <c r="Z23" s="538" t="n">
        <v>0.06</v>
      </c>
      <c r="AA23" s="539" t="n">
        <v>-0.08</v>
      </c>
      <c r="AB23" s="546" t="n">
        <v>2.73</v>
      </c>
      <c r="AC23" s="484" t="n">
        <v>2.79</v>
      </c>
      <c r="AD23" s="479" t="n">
        <v>2.65</v>
      </c>
      <c r="AE23" s="541" t="n">
        <v>1.963</v>
      </c>
      <c r="AF23" s="486" t="n">
        <v>1.983</v>
      </c>
      <c r="AG23" s="487" t="n">
        <v>2.163</v>
      </c>
      <c r="AH23" s="542" t="n">
        <v>-0.21</v>
      </c>
      <c r="AI23" s="530" t="n">
        <v>1.452392745893</v>
      </c>
      <c r="AJ23" s="543" t="n">
        <v>0.051783504590529</v>
      </c>
      <c r="AK23" s="543" t="n">
        <v>0.061572551566255</v>
      </c>
      <c r="AL23" s="467" t="n">
        <v>0.988587980097745</v>
      </c>
      <c r="AM23" s="491" t="n">
        <v>0.98647750667937</v>
      </c>
      <c r="AN23" s="492" t="n">
        <v>0.08</v>
      </c>
      <c r="AO23" s="493" t="n">
        <v>0.124</v>
      </c>
      <c r="AP23" s="392"/>
      <c r="AQ23" s="492" t="n">
        <v>-2.30408979715616</v>
      </c>
      <c r="AR23" s="494" t="n">
        <v>-2.01340412511006</v>
      </c>
      <c r="AS23" s="392"/>
      <c r="AT23" s="392"/>
      <c r="AU23" s="392"/>
      <c r="AV23" s="388"/>
      <c r="AW23" s="547"/>
      <c r="AX23" s="467"/>
      <c r="AY23" s="467"/>
      <c r="AZ23" s="392"/>
      <c r="BA23" s="547"/>
      <c r="BB23" s="426"/>
      <c r="BC23" s="548"/>
      <c r="BD23" s="468"/>
      <c r="BE23" s="392"/>
      <c r="BF23" s="426"/>
      <c r="BG23" s="392"/>
      <c r="BH23" s="423"/>
      <c r="BI23" s="423"/>
      <c r="BJ23" s="392"/>
      <c r="BK23" s="426"/>
      <c r="BL23" s="392"/>
      <c r="BM23" s="392"/>
      <c r="BN23" s="403"/>
      <c r="BO23" s="403"/>
      <c r="BP23" s="423"/>
      <c r="BQ23" s="392"/>
      <c r="BR23" s="423"/>
      <c r="BS23" s="392"/>
      <c r="BT23" s="392"/>
      <c r="BU23" s="392"/>
      <c r="BV23" s="392"/>
      <c r="BW23" s="392"/>
      <c r="BX23" s="392"/>
      <c r="BY23" s="392"/>
      <c r="BZ23" s="392"/>
      <c r="CA23" s="392"/>
      <c r="CB23" s="392"/>
      <c r="CC23" s="392"/>
      <c r="CD23" s="392"/>
      <c r="CE23" s="392"/>
      <c r="CF23" s="392"/>
      <c r="CG23" s="392"/>
    </row>
    <row r="24" customFormat="false" ht="12.75" hidden="false" customHeight="false" outlineLevel="0" collapsed="false">
      <c r="A24" s="469" t="n">
        <v>36647</v>
      </c>
      <c r="B24" s="531" t="n">
        <v>2.293</v>
      </c>
      <c r="C24" s="471" t="n">
        <v>-0.302131665851888</v>
      </c>
      <c r="D24" s="472" t="n">
        <v>-0.25853600889974</v>
      </c>
      <c r="E24" s="472" t="n">
        <v>-0.360259208454753</v>
      </c>
      <c r="F24" s="532" t="n">
        <v>0.085</v>
      </c>
      <c r="G24" s="533" t="n">
        <v>0.075</v>
      </c>
      <c r="H24" s="533" t="n">
        <v>0.103</v>
      </c>
      <c r="I24" s="534" t="n">
        <v>0.075</v>
      </c>
      <c r="J24" s="533" t="n">
        <v>0.045</v>
      </c>
      <c r="K24" s="533" t="n">
        <v>0.085</v>
      </c>
      <c r="L24" s="533" t="n">
        <v>0.235</v>
      </c>
      <c r="M24" s="532" t="n">
        <v>-0.29</v>
      </c>
      <c r="N24" s="533" t="n">
        <v>0.055</v>
      </c>
      <c r="O24" s="534" t="n">
        <v>-0.11</v>
      </c>
      <c r="P24" s="545" t="n">
        <v>-0.31</v>
      </c>
      <c r="Q24" s="536" t="n">
        <v>0.23</v>
      </c>
      <c r="R24" s="378" t="n">
        <v>0.305</v>
      </c>
      <c r="S24" s="378" t="n">
        <v>0.325</v>
      </c>
      <c r="T24" s="386" t="n">
        <v>0.45</v>
      </c>
      <c r="U24" s="537" t="n">
        <v>0.325</v>
      </c>
      <c r="V24" s="478" t="n">
        <v>1.99086833414811</v>
      </c>
      <c r="W24" s="478" t="n">
        <v>2.03446399110026</v>
      </c>
      <c r="X24" s="479" t="n">
        <v>1.93274079154525</v>
      </c>
      <c r="Y24" s="550"/>
      <c r="Z24" s="538" t="n">
        <v>0.06</v>
      </c>
      <c r="AA24" s="539" t="n">
        <v>-0.08</v>
      </c>
      <c r="AB24" s="546" t="n">
        <v>2.74</v>
      </c>
      <c r="AC24" s="484" t="n">
        <v>2.8</v>
      </c>
      <c r="AD24" s="479" t="n">
        <v>2.66</v>
      </c>
      <c r="AE24" s="541" t="n">
        <v>1.983</v>
      </c>
      <c r="AF24" s="486" t="n">
        <v>2.003</v>
      </c>
      <c r="AG24" s="487" t="n">
        <v>2.183</v>
      </c>
      <c r="AH24" s="542" t="n">
        <v>-0.21</v>
      </c>
      <c r="AI24" s="530" t="n">
        <v>1.451449626495</v>
      </c>
      <c r="AJ24" s="543" t="n">
        <v>0.0525628543941</v>
      </c>
      <c r="AK24" s="543" t="n">
        <v>0.061910744267139</v>
      </c>
      <c r="AL24" s="467" t="n">
        <v>0.984216214702196</v>
      </c>
      <c r="AM24" s="491" t="n">
        <v>0.981477332339671</v>
      </c>
      <c r="AN24" s="492" t="n">
        <v>0.075</v>
      </c>
      <c r="AO24" s="493" t="n">
        <v>0.12</v>
      </c>
      <c r="AP24" s="392"/>
      <c r="AQ24" s="492" t="n">
        <v>-2.32812754260286</v>
      </c>
      <c r="AR24" s="494" t="n">
        <v>-2.02599587675098</v>
      </c>
      <c r="AS24" s="392"/>
      <c r="AT24" s="392"/>
      <c r="AU24" s="392"/>
      <c r="AV24" s="388"/>
      <c r="AW24" s="547"/>
      <c r="AX24" s="467"/>
      <c r="AY24" s="467"/>
      <c r="AZ24" s="392"/>
      <c r="BA24" s="547"/>
      <c r="BB24" s="426"/>
      <c r="BC24" s="548"/>
      <c r="BD24" s="468"/>
      <c r="BE24" s="392"/>
      <c r="BF24" s="426"/>
      <c r="BG24" s="392"/>
      <c r="BH24" s="423"/>
      <c r="BI24" s="423"/>
      <c r="BJ24" s="392"/>
      <c r="BK24" s="426"/>
      <c r="BL24" s="392"/>
      <c r="BM24" s="392"/>
      <c r="BN24" s="403"/>
      <c r="BO24" s="403"/>
      <c r="BP24" s="423"/>
      <c r="BQ24" s="392"/>
      <c r="BR24" s="423"/>
      <c r="BS24" s="392"/>
      <c r="BT24" s="392"/>
      <c r="BU24" s="392"/>
      <c r="BV24" s="392"/>
      <c r="BW24" s="392"/>
      <c r="BX24" s="392"/>
      <c r="BY24" s="392"/>
      <c r="BZ24" s="392"/>
      <c r="CA24" s="392"/>
      <c r="CB24" s="392"/>
      <c r="CC24" s="392"/>
      <c r="CD24" s="392"/>
      <c r="CE24" s="392"/>
      <c r="CF24" s="392"/>
      <c r="CG24" s="392"/>
    </row>
    <row r="25" customFormat="false" ht="12.75" hidden="false" customHeight="false" outlineLevel="0" collapsed="false">
      <c r="A25" s="469" t="n">
        <v>36678</v>
      </c>
      <c r="B25" s="531" t="n">
        <v>2.315</v>
      </c>
      <c r="C25" s="471" t="n">
        <v>-0.308314351262825</v>
      </c>
      <c r="D25" s="472" t="n">
        <v>-0.264690750203322</v>
      </c>
      <c r="E25" s="472" t="n">
        <v>-0.366479152675497</v>
      </c>
      <c r="F25" s="532" t="n">
        <v>0.075</v>
      </c>
      <c r="G25" s="533" t="n">
        <v>0.065</v>
      </c>
      <c r="H25" s="533" t="n">
        <v>0.093</v>
      </c>
      <c r="I25" s="534" t="n">
        <v>0.065</v>
      </c>
      <c r="J25" s="533" t="n">
        <v>0.0275</v>
      </c>
      <c r="K25" s="533" t="n">
        <v>0.0675</v>
      </c>
      <c r="L25" s="533" t="n">
        <v>0.235</v>
      </c>
      <c r="M25" s="532" t="n">
        <v>-0.29</v>
      </c>
      <c r="N25" s="533" t="n">
        <v>0.055</v>
      </c>
      <c r="O25" s="534" t="n">
        <v>-0.11</v>
      </c>
      <c r="P25" s="545" t="n">
        <v>-0.31</v>
      </c>
      <c r="Q25" s="536" t="n">
        <v>0.2225</v>
      </c>
      <c r="R25" s="378" t="n">
        <v>0.2825</v>
      </c>
      <c r="S25" s="378" t="n">
        <v>0.3025</v>
      </c>
      <c r="T25" s="549" t="n">
        <v>0.45</v>
      </c>
      <c r="U25" s="537" t="n">
        <v>0.3025</v>
      </c>
      <c r="V25" s="478" t="n">
        <v>2.00668564873717</v>
      </c>
      <c r="W25" s="478" t="n">
        <v>2.05030924979668</v>
      </c>
      <c r="X25" s="479" t="n">
        <v>1.9485208473245</v>
      </c>
      <c r="Y25" s="526"/>
      <c r="Z25" s="538" t="n">
        <v>0.06</v>
      </c>
      <c r="AA25" s="539" t="n">
        <v>-0.08</v>
      </c>
      <c r="AB25" s="546" t="n">
        <v>2.76</v>
      </c>
      <c r="AC25" s="484" t="n">
        <v>2.82</v>
      </c>
      <c r="AD25" s="479" t="n">
        <v>2.68</v>
      </c>
      <c r="AE25" s="541" t="n">
        <v>2.005</v>
      </c>
      <c r="AF25" s="486" t="n">
        <v>2.025</v>
      </c>
      <c r="AG25" s="487" t="n">
        <v>2.205</v>
      </c>
      <c r="AH25" s="542" t="n">
        <v>-0.21</v>
      </c>
      <c r="AI25" s="530" t="n">
        <v>1.450519866842</v>
      </c>
      <c r="AJ25" s="543" t="n">
        <v>0.053438361717923</v>
      </c>
      <c r="AK25" s="543" t="n">
        <v>0.062446385089572</v>
      </c>
      <c r="AL25" s="467" t="n">
        <v>0.979564523580948</v>
      </c>
      <c r="AM25" s="491" t="n">
        <v>0.976212849404541</v>
      </c>
      <c r="AN25" s="492" t="n">
        <v>0.065</v>
      </c>
      <c r="AO25" s="493" t="n">
        <v>0.124</v>
      </c>
      <c r="AP25" s="392"/>
      <c r="AQ25" s="492" t="n">
        <v>-2.35516480141267</v>
      </c>
      <c r="AR25" s="494" t="n">
        <v>-2.04685045014985</v>
      </c>
      <c r="AS25" s="392"/>
      <c r="AT25" s="392"/>
      <c r="AU25" s="392"/>
      <c r="AV25" s="388"/>
      <c r="AW25" s="547"/>
      <c r="AX25" s="467"/>
      <c r="AY25" s="467"/>
      <c r="AZ25" s="392"/>
      <c r="BA25" s="547"/>
      <c r="BB25" s="426"/>
      <c r="BC25" s="548"/>
      <c r="BD25" s="468"/>
      <c r="BE25" s="392"/>
      <c r="BF25" s="426"/>
      <c r="BG25" s="392"/>
      <c r="BH25" s="423"/>
      <c r="BI25" s="423"/>
      <c r="BJ25" s="392"/>
      <c r="BK25" s="426"/>
      <c r="BL25" s="392"/>
      <c r="BM25" s="392"/>
      <c r="BN25" s="403"/>
      <c r="BO25" s="403"/>
      <c r="BP25" s="423"/>
      <c r="BQ25" s="392"/>
      <c r="BR25" s="423"/>
      <c r="BS25" s="392"/>
      <c r="BT25" s="392"/>
      <c r="BU25" s="392"/>
      <c r="BV25" s="392"/>
      <c r="BW25" s="392"/>
      <c r="BX25" s="392"/>
      <c r="BY25" s="392"/>
      <c r="BZ25" s="392"/>
      <c r="CA25" s="392"/>
      <c r="CB25" s="392"/>
      <c r="CC25" s="392"/>
      <c r="CD25" s="392"/>
      <c r="CE25" s="392"/>
      <c r="CF25" s="392"/>
      <c r="CG25" s="392"/>
    </row>
    <row r="26" customFormat="false" ht="12.75" hidden="false" customHeight="false" outlineLevel="0" collapsed="false">
      <c r="A26" s="469" t="n">
        <v>36708</v>
      </c>
      <c r="B26" s="531" t="n">
        <v>2.34</v>
      </c>
      <c r="C26" s="471" t="n">
        <v>-0.317592410539481</v>
      </c>
      <c r="D26" s="472" t="n">
        <v>-0.273943325874866</v>
      </c>
      <c r="E26" s="472" t="n">
        <v>-0.375791190092302</v>
      </c>
      <c r="F26" s="532" t="n">
        <v>0.07</v>
      </c>
      <c r="G26" s="533" t="n">
        <v>0.06</v>
      </c>
      <c r="H26" s="533" t="n">
        <v>0.088</v>
      </c>
      <c r="I26" s="534" t="n">
        <v>0.06</v>
      </c>
      <c r="J26" s="533" t="n">
        <v>0.0325</v>
      </c>
      <c r="K26" s="533" t="n">
        <v>0.0725</v>
      </c>
      <c r="L26" s="533" t="n">
        <v>0.26</v>
      </c>
      <c r="M26" s="532" t="n">
        <v>-0.29</v>
      </c>
      <c r="N26" s="533" t="n">
        <v>0.18</v>
      </c>
      <c r="O26" s="534" t="n">
        <v>-0.11</v>
      </c>
      <c r="P26" s="545" t="n">
        <v>-0.31</v>
      </c>
      <c r="Q26" s="536" t="n">
        <v>0.22</v>
      </c>
      <c r="R26" s="378" t="n">
        <v>0.27</v>
      </c>
      <c r="S26" s="378" t="n">
        <v>0.29</v>
      </c>
      <c r="T26" s="549" t="n">
        <v>0.5</v>
      </c>
      <c r="U26" s="537" t="n">
        <v>0.29</v>
      </c>
      <c r="V26" s="478" t="n">
        <v>2.02240758946052</v>
      </c>
      <c r="W26" s="478" t="n">
        <v>2.06605667412513</v>
      </c>
      <c r="X26" s="479" t="n">
        <v>1.9642088099077</v>
      </c>
      <c r="Y26" s="550"/>
      <c r="Z26" s="538" t="n">
        <v>0.06</v>
      </c>
      <c r="AA26" s="539" t="n">
        <v>-0.08</v>
      </c>
      <c r="AB26" s="546" t="n">
        <v>2.78</v>
      </c>
      <c r="AC26" s="484" t="n">
        <v>2.84</v>
      </c>
      <c r="AD26" s="479" t="n">
        <v>2.7</v>
      </c>
      <c r="AE26" s="541" t="n">
        <v>2.03</v>
      </c>
      <c r="AF26" s="486" t="n">
        <v>2.05</v>
      </c>
      <c r="AG26" s="487" t="n">
        <v>2.23</v>
      </c>
      <c r="AH26" s="542" t="n">
        <v>-0.17</v>
      </c>
      <c r="AI26" s="530" t="n">
        <v>1.449673011157</v>
      </c>
      <c r="AJ26" s="543" t="n">
        <v>0.054288692650282</v>
      </c>
      <c r="AK26" s="543" t="n">
        <v>0.063006318604037</v>
      </c>
      <c r="AL26" s="467" t="n">
        <v>0.974948198589251</v>
      </c>
      <c r="AM26" s="491" t="n">
        <v>0.971045064081823</v>
      </c>
      <c r="AN26" s="492" t="n">
        <v>0.06</v>
      </c>
      <c r="AO26" s="493" t="n">
        <v>0.12</v>
      </c>
      <c r="AP26" s="392"/>
      <c r="AQ26" s="492" t="n">
        <v>-2.38119877955282</v>
      </c>
      <c r="AR26" s="494" t="n">
        <v>-2.06360636901334</v>
      </c>
      <c r="AS26" s="392"/>
      <c r="AT26" s="392"/>
      <c r="AU26" s="392"/>
      <c r="AV26" s="388"/>
      <c r="AW26" s="547"/>
      <c r="AX26" s="467"/>
      <c r="AY26" s="467"/>
      <c r="AZ26" s="392"/>
      <c r="BA26" s="547"/>
      <c r="BB26" s="426"/>
      <c r="BC26" s="548"/>
      <c r="BD26" s="468"/>
      <c r="BE26" s="392"/>
      <c r="BF26" s="426"/>
      <c r="BG26" s="392"/>
      <c r="BH26" s="423"/>
      <c r="BI26" s="423"/>
      <c r="BJ26" s="392"/>
      <c r="BK26" s="426"/>
      <c r="BL26" s="392"/>
      <c r="BM26" s="392"/>
      <c r="BN26" s="403"/>
      <c r="BO26" s="403"/>
      <c r="BP26" s="423"/>
      <c r="BQ26" s="392"/>
      <c r="BR26" s="423"/>
      <c r="BS26" s="392"/>
      <c r="BT26" s="392"/>
      <c r="BU26" s="392"/>
      <c r="BV26" s="392"/>
      <c r="BW26" s="392"/>
      <c r="BX26" s="392"/>
      <c r="BY26" s="392"/>
      <c r="BZ26" s="392"/>
      <c r="CA26" s="392"/>
      <c r="CB26" s="392"/>
      <c r="CC26" s="392"/>
      <c r="CD26" s="392"/>
      <c r="CE26" s="392"/>
      <c r="CF26" s="392"/>
      <c r="CG26" s="392"/>
    </row>
    <row r="27" customFormat="false" ht="12.75" hidden="false" customHeight="false" outlineLevel="0" collapsed="false">
      <c r="A27" s="469" t="n">
        <v>36739</v>
      </c>
      <c r="B27" s="531" t="n">
        <v>2.365</v>
      </c>
      <c r="C27" s="471" t="n">
        <v>-0.319563472092889</v>
      </c>
      <c r="D27" s="472" t="n">
        <v>-0.275888670785264</v>
      </c>
      <c r="E27" s="472" t="n">
        <v>-0.377796540503056</v>
      </c>
      <c r="F27" s="532" t="n">
        <v>0.06</v>
      </c>
      <c r="G27" s="533" t="n">
        <v>0.05</v>
      </c>
      <c r="H27" s="533" t="n">
        <v>0.078</v>
      </c>
      <c r="I27" s="534" t="n">
        <v>0.05</v>
      </c>
      <c r="J27" s="533" t="n">
        <v>0.035</v>
      </c>
      <c r="K27" s="533" t="n">
        <v>0.075</v>
      </c>
      <c r="L27" s="533" t="n">
        <v>0.26</v>
      </c>
      <c r="M27" s="532" t="n">
        <v>-0.29</v>
      </c>
      <c r="N27" s="533" t="n">
        <v>0.18</v>
      </c>
      <c r="O27" s="534" t="n">
        <v>-0.11</v>
      </c>
      <c r="P27" s="545" t="n">
        <v>-0.31</v>
      </c>
      <c r="Q27" s="536" t="n">
        <v>0.2225</v>
      </c>
      <c r="R27" s="378" t="n">
        <v>0.2675</v>
      </c>
      <c r="S27" s="378" t="n">
        <v>0.2875</v>
      </c>
      <c r="T27" s="549" t="n">
        <v>0.55</v>
      </c>
      <c r="U27" s="537" t="n">
        <v>0.2875</v>
      </c>
      <c r="V27" s="478" t="n">
        <v>2.04543652790711</v>
      </c>
      <c r="W27" s="478" t="n">
        <v>2.08911132921474</v>
      </c>
      <c r="X27" s="479" t="n">
        <v>1.98720345949694</v>
      </c>
      <c r="Y27" s="526" t="s">
        <v>191</v>
      </c>
      <c r="Z27" s="538" t="n">
        <v>0.06</v>
      </c>
      <c r="AA27" s="539" t="n">
        <v>-0.08</v>
      </c>
      <c r="AB27" s="546" t="n">
        <v>2.81</v>
      </c>
      <c r="AC27" s="484" t="n">
        <v>2.87</v>
      </c>
      <c r="AD27" s="479" t="n">
        <v>2.73</v>
      </c>
      <c r="AE27" s="541" t="n">
        <v>2.055</v>
      </c>
      <c r="AF27" s="486" t="n">
        <v>2.075</v>
      </c>
      <c r="AG27" s="487" t="n">
        <v>2.255</v>
      </c>
      <c r="AH27" s="542" t="n">
        <v>-0.17</v>
      </c>
      <c r="AI27" s="530" t="n">
        <v>1.448819413151</v>
      </c>
      <c r="AJ27" s="543" t="n">
        <v>0.054994684120162</v>
      </c>
      <c r="AK27" s="543" t="n">
        <v>0.063475475376822</v>
      </c>
      <c r="AL27" s="467" t="n">
        <v>0.970153471733488</v>
      </c>
      <c r="AM27" s="491" t="n">
        <v>0.965700572712695</v>
      </c>
      <c r="AN27" s="492" t="n">
        <v>0.05</v>
      </c>
      <c r="AO27" s="493" t="n">
        <v>0.12</v>
      </c>
      <c r="AP27" s="392"/>
      <c r="AQ27" s="492" t="n">
        <v>-2.40723306841017</v>
      </c>
      <c r="AR27" s="494" t="n">
        <v>-2.08766959631728</v>
      </c>
      <c r="AS27" s="392"/>
      <c r="AT27" s="392"/>
      <c r="AU27" s="392"/>
      <c r="AV27" s="388"/>
      <c r="AW27" s="547"/>
      <c r="AX27" s="467"/>
      <c r="AY27" s="467"/>
      <c r="AZ27" s="392"/>
      <c r="BA27" s="547"/>
      <c r="BB27" s="426"/>
      <c r="BC27" s="548"/>
      <c r="BD27" s="468"/>
      <c r="BE27" s="392"/>
      <c r="BF27" s="426"/>
      <c r="BG27" s="392"/>
      <c r="BH27" s="423"/>
      <c r="BI27" s="423"/>
      <c r="BJ27" s="392"/>
      <c r="BK27" s="426"/>
      <c r="BL27" s="392"/>
      <c r="BM27" s="392"/>
      <c r="BN27" s="403"/>
      <c r="BO27" s="403"/>
      <c r="BP27" s="423"/>
      <c r="BQ27" s="392"/>
      <c r="BR27" s="423"/>
      <c r="BS27" s="392"/>
      <c r="BT27" s="392"/>
      <c r="BU27" s="392"/>
      <c r="BV27" s="392"/>
      <c r="BW27" s="392"/>
      <c r="BX27" s="392"/>
      <c r="BY27" s="392"/>
      <c r="BZ27" s="392"/>
      <c r="CA27" s="392"/>
      <c r="CB27" s="392"/>
      <c r="CC27" s="392"/>
      <c r="CD27" s="392"/>
      <c r="CE27" s="392"/>
      <c r="CF27" s="392"/>
      <c r="CG27" s="392"/>
    </row>
    <row r="28" customFormat="false" ht="12.75" hidden="false" customHeight="false" outlineLevel="0" collapsed="false">
      <c r="A28" s="469" t="n">
        <v>36770</v>
      </c>
      <c r="B28" s="531" t="n">
        <v>2.385</v>
      </c>
      <c r="C28" s="471" t="n">
        <v>-0.323872671377715</v>
      </c>
      <c r="D28" s="472" t="n">
        <v>-0.280173858756748</v>
      </c>
      <c r="E28" s="472" t="n">
        <v>-0.382137754872338</v>
      </c>
      <c r="F28" s="532" t="n">
        <v>0.065</v>
      </c>
      <c r="G28" s="533" t="n">
        <v>0.055</v>
      </c>
      <c r="H28" s="533" t="n">
        <v>0.083</v>
      </c>
      <c r="I28" s="534" t="n">
        <v>0.055</v>
      </c>
      <c r="J28" s="533" t="n">
        <v>0.0475</v>
      </c>
      <c r="K28" s="533" t="n">
        <v>0.0875</v>
      </c>
      <c r="L28" s="533" t="n">
        <v>0.2225</v>
      </c>
      <c r="M28" s="532" t="n">
        <v>-0.29</v>
      </c>
      <c r="N28" s="533" t="n">
        <v>0.18</v>
      </c>
      <c r="O28" s="534" t="n">
        <v>-0.11</v>
      </c>
      <c r="P28" s="545" t="n">
        <v>-0.31</v>
      </c>
      <c r="Q28" s="536" t="n">
        <v>0.23</v>
      </c>
      <c r="R28" s="378" t="n">
        <v>0.265</v>
      </c>
      <c r="S28" s="378" t="n">
        <v>0.285</v>
      </c>
      <c r="T28" s="549" t="n">
        <v>0.5</v>
      </c>
      <c r="U28" s="537" t="n">
        <v>0.285</v>
      </c>
      <c r="V28" s="478" t="n">
        <v>2.06112732862229</v>
      </c>
      <c r="W28" s="478" t="n">
        <v>2.10482614124325</v>
      </c>
      <c r="X28" s="479" t="n">
        <v>2.00286224512766</v>
      </c>
      <c r="Y28" s="528" t="n">
        <v>2.9311758873982</v>
      </c>
      <c r="Z28" s="538" t="n">
        <v>0.06</v>
      </c>
      <c r="AA28" s="539" t="n">
        <v>-0.08</v>
      </c>
      <c r="AB28" s="546" t="n">
        <v>2.83</v>
      </c>
      <c r="AC28" s="484" t="n">
        <v>2.89</v>
      </c>
      <c r="AD28" s="479" t="n">
        <v>2.75</v>
      </c>
      <c r="AE28" s="541" t="n">
        <v>2.075</v>
      </c>
      <c r="AF28" s="486" t="n">
        <v>2.095</v>
      </c>
      <c r="AG28" s="487" t="n">
        <v>2.275</v>
      </c>
      <c r="AH28" s="542" t="n">
        <v>-0.17</v>
      </c>
      <c r="AI28" s="530" t="n">
        <v>1.448023326145</v>
      </c>
      <c r="AJ28" s="543" t="n">
        <v>0.055700675756054</v>
      </c>
      <c r="AK28" s="543" t="n">
        <v>0.063944632222617</v>
      </c>
      <c r="AL28" s="467" t="n">
        <v>0.965269863613968</v>
      </c>
      <c r="AM28" s="491" t="n">
        <v>0.960311424622446</v>
      </c>
      <c r="AN28" s="492" t="n">
        <v>0.055</v>
      </c>
      <c r="AO28" s="493" t="n">
        <v>0.124</v>
      </c>
      <c r="AP28" s="392"/>
      <c r="AQ28" s="492" t="n">
        <v>-2.42826508349462</v>
      </c>
      <c r="AR28" s="494" t="n">
        <v>-2.10439241211691</v>
      </c>
      <c r="AS28" s="392"/>
      <c r="AT28" s="392"/>
      <c r="AU28" s="392"/>
      <c r="AV28" s="388"/>
      <c r="AW28" s="547"/>
      <c r="AX28" s="467"/>
      <c r="AY28" s="467"/>
      <c r="AZ28" s="392"/>
      <c r="BA28" s="547"/>
      <c r="BB28" s="426"/>
      <c r="BC28" s="548"/>
      <c r="BD28" s="468"/>
      <c r="BE28" s="392"/>
      <c r="BF28" s="426"/>
      <c r="BG28" s="392"/>
      <c r="BH28" s="423"/>
      <c r="BI28" s="423"/>
      <c r="BJ28" s="392"/>
      <c r="BK28" s="426"/>
      <c r="BL28" s="392"/>
      <c r="BM28" s="392"/>
      <c r="BN28" s="403"/>
      <c r="BO28" s="403"/>
      <c r="BP28" s="423"/>
      <c r="BQ28" s="392"/>
      <c r="BR28" s="423"/>
      <c r="BS28" s="392"/>
      <c r="BT28" s="392"/>
      <c r="BU28" s="392"/>
      <c r="BV28" s="392"/>
      <c r="BW28" s="392"/>
      <c r="BX28" s="392"/>
      <c r="BY28" s="392"/>
      <c r="BZ28" s="392"/>
      <c r="CA28" s="392"/>
      <c r="CB28" s="392"/>
      <c r="CC28" s="392"/>
      <c r="CD28" s="392"/>
      <c r="CE28" s="392"/>
      <c r="CF28" s="392"/>
      <c r="CG28" s="392"/>
    </row>
    <row r="29" customFormat="false" ht="12.75" hidden="false" customHeight="false" outlineLevel="0" collapsed="false">
      <c r="A29" s="469" t="n">
        <v>36800</v>
      </c>
      <c r="B29" s="531" t="n">
        <v>2.407</v>
      </c>
      <c r="C29" s="471" t="n">
        <v>-0.30110236557437</v>
      </c>
      <c r="D29" s="472" t="n">
        <v>-0.257381307420205</v>
      </c>
      <c r="E29" s="472" t="n">
        <v>-0.359397109779923</v>
      </c>
      <c r="F29" s="532" t="n">
        <v>0.08</v>
      </c>
      <c r="G29" s="533" t="n">
        <v>0.07</v>
      </c>
      <c r="H29" s="533" t="n">
        <v>0.098</v>
      </c>
      <c r="I29" s="534" t="n">
        <v>0.07</v>
      </c>
      <c r="J29" s="533" t="n">
        <v>0.05</v>
      </c>
      <c r="K29" s="533" t="n">
        <v>0.09</v>
      </c>
      <c r="L29" s="533" t="n">
        <v>0.2525</v>
      </c>
      <c r="M29" s="532" t="n">
        <v>-0.29</v>
      </c>
      <c r="N29" s="533" t="n">
        <v>0.09</v>
      </c>
      <c r="O29" s="534" t="n">
        <v>-0.11</v>
      </c>
      <c r="P29" s="545" t="n">
        <v>-0.31</v>
      </c>
      <c r="Q29" s="536" t="n">
        <v>0.2375</v>
      </c>
      <c r="R29" s="378" t="n">
        <v>0.2675</v>
      </c>
      <c r="S29" s="378" t="n">
        <v>0.2875</v>
      </c>
      <c r="T29" s="549" t="n">
        <v>0.5</v>
      </c>
      <c r="U29" s="537" t="n">
        <v>0.2875</v>
      </c>
      <c r="V29" s="478" t="n">
        <v>2.10589763442563</v>
      </c>
      <c r="W29" s="478" t="n">
        <v>2.1496186925798</v>
      </c>
      <c r="X29" s="479" t="n">
        <v>2.04760289022008</v>
      </c>
      <c r="Y29" s="528" t="n">
        <v>3.11054663452455</v>
      </c>
      <c r="Z29" s="538" t="n">
        <v>0.06</v>
      </c>
      <c r="AA29" s="539" t="n">
        <v>-0.08</v>
      </c>
      <c r="AB29" s="546" t="n">
        <v>2.89</v>
      </c>
      <c r="AC29" s="484" t="n">
        <v>2.95</v>
      </c>
      <c r="AD29" s="479" t="n">
        <v>2.81</v>
      </c>
      <c r="AE29" s="541" t="n">
        <v>2.097</v>
      </c>
      <c r="AF29" s="486" t="n">
        <v>2.117</v>
      </c>
      <c r="AG29" s="487" t="n">
        <v>2.297</v>
      </c>
      <c r="AH29" s="542" t="n">
        <v>-0.21</v>
      </c>
      <c r="AI29" s="530" t="n">
        <v>1.447286563305</v>
      </c>
      <c r="AJ29" s="543" t="n">
        <v>0.056351413644208</v>
      </c>
      <c r="AK29" s="543" t="n">
        <v>0.064386670889519</v>
      </c>
      <c r="AL29" s="467" t="n">
        <v>0.960482722232508</v>
      </c>
      <c r="AM29" s="491" t="n">
        <v>0.955062685107953</v>
      </c>
      <c r="AN29" s="492" t="n">
        <v>0.07</v>
      </c>
      <c r="AO29" s="493" t="n">
        <v>0.12</v>
      </c>
      <c r="AP29" s="392"/>
      <c r="AQ29" s="492" t="n">
        <v>-2.45329474420555</v>
      </c>
      <c r="AR29" s="494" t="n">
        <v>-2.15219237863118</v>
      </c>
      <c r="AS29" s="392"/>
      <c r="AT29" s="392"/>
      <c r="AU29" s="392"/>
      <c r="AV29" s="388"/>
      <c r="AW29" s="547"/>
      <c r="AX29" s="467"/>
      <c r="AY29" s="467"/>
      <c r="AZ29" s="392"/>
      <c r="BA29" s="547"/>
      <c r="BB29" s="426"/>
      <c r="BC29" s="548"/>
      <c r="BD29" s="468"/>
      <c r="BE29" s="392"/>
      <c r="BF29" s="426"/>
      <c r="BG29" s="392"/>
      <c r="BH29" s="423"/>
      <c r="BI29" s="423"/>
      <c r="BJ29" s="392"/>
      <c r="BK29" s="426"/>
      <c r="BL29" s="392"/>
      <c r="BM29" s="392"/>
      <c r="BN29" s="403"/>
      <c r="BO29" s="403"/>
      <c r="BP29" s="423"/>
      <c r="BQ29" s="392"/>
      <c r="BR29" s="423"/>
      <c r="BS29" s="392"/>
      <c r="BT29" s="392"/>
      <c r="BU29" s="392"/>
      <c r="BV29" s="392"/>
      <c r="BW29" s="392"/>
      <c r="BX29" s="392"/>
      <c r="BY29" s="392"/>
      <c r="BZ29" s="392"/>
      <c r="CA29" s="392"/>
      <c r="CB29" s="392"/>
      <c r="CC29" s="392"/>
      <c r="CD29" s="392"/>
      <c r="CE29" s="392"/>
      <c r="CF29" s="392"/>
      <c r="CG29" s="392"/>
    </row>
    <row r="30" customFormat="false" ht="12.75" hidden="false" customHeight="false" outlineLevel="0" collapsed="false">
      <c r="A30" s="469" t="n">
        <v>36831</v>
      </c>
      <c r="B30" s="531" t="n">
        <v>2.542</v>
      </c>
      <c r="C30" s="471" t="n">
        <v>-0.33</v>
      </c>
      <c r="D30" s="472" t="n">
        <v>-0.239792659296592</v>
      </c>
      <c r="E30" s="472" t="n">
        <v>-0.330924587889173</v>
      </c>
      <c r="F30" s="532" t="n">
        <v>0.23</v>
      </c>
      <c r="G30" s="533" t="n">
        <v>0.37</v>
      </c>
      <c r="H30" s="533" t="n">
        <v>0.31</v>
      </c>
      <c r="I30" s="534" t="n">
        <v>0.39</v>
      </c>
      <c r="J30" s="533" t="n">
        <v>0.1075</v>
      </c>
      <c r="K30" s="533" t="n">
        <v>0.1875</v>
      </c>
      <c r="L30" s="533" t="n">
        <v>0.52</v>
      </c>
      <c r="M30" s="532" t="n">
        <v>-0.22</v>
      </c>
      <c r="N30" s="533" t="n">
        <v>0.05</v>
      </c>
      <c r="O30" s="534" t="n">
        <v>1.38777878078E-017</v>
      </c>
      <c r="P30" s="528" t="n">
        <v>-0.11</v>
      </c>
      <c r="Q30" s="551" t="n">
        <v>0.235</v>
      </c>
      <c r="R30" s="378" t="n">
        <v>0.28</v>
      </c>
      <c r="S30" s="378" t="n">
        <v>0.29</v>
      </c>
      <c r="T30" s="549" t="n">
        <v>0.8</v>
      </c>
      <c r="U30" s="537" t="n">
        <v>0.29</v>
      </c>
      <c r="V30" s="478" t="n">
        <v>2.212</v>
      </c>
      <c r="W30" s="478" t="n">
        <v>2.30220734070341</v>
      </c>
      <c r="X30" s="479" t="n">
        <v>2.21107541211083</v>
      </c>
      <c r="Y30" s="528" t="n">
        <v>2.8030539251651</v>
      </c>
      <c r="Z30" s="538" t="n">
        <v>0.125</v>
      </c>
      <c r="AA30" s="539" t="n">
        <v>0</v>
      </c>
      <c r="AB30" s="552" t="n">
        <v>3.03279466134719</v>
      </c>
      <c r="AC30" s="484" t="n">
        <v>3.15779466134719</v>
      </c>
      <c r="AD30" s="479" t="n">
        <v>3.03279466134719</v>
      </c>
      <c r="AE30" s="541" t="n">
        <v>2.432</v>
      </c>
      <c r="AF30" s="486" t="n">
        <v>2.322</v>
      </c>
      <c r="AG30" s="487" t="n">
        <v>2.542</v>
      </c>
      <c r="AH30" s="542" t="n">
        <v>-0.21</v>
      </c>
      <c r="AI30" s="530" t="n">
        <v>1.446549821077</v>
      </c>
      <c r="AJ30" s="543" t="n">
        <v>0.056978110871987</v>
      </c>
      <c r="AK30" s="543" t="n">
        <v>0.064821126106778</v>
      </c>
      <c r="AL30" s="467" t="n">
        <v>0.955491161211894</v>
      </c>
      <c r="AM30" s="491" t="n">
        <v>0.949615642935221</v>
      </c>
      <c r="AN30" s="492" t="n">
        <v>0.38</v>
      </c>
      <c r="AO30" s="493" t="n">
        <v>0.124</v>
      </c>
      <c r="AP30" s="392"/>
      <c r="AQ30" s="492" t="n">
        <v>-2.53</v>
      </c>
      <c r="AR30" s="494" t="n">
        <v>-2.2</v>
      </c>
      <c r="AS30" s="392"/>
      <c r="AT30" s="392"/>
      <c r="AU30" s="392"/>
      <c r="AV30" s="392"/>
      <c r="AW30" s="547"/>
      <c r="AX30" s="467"/>
      <c r="AY30" s="467"/>
      <c r="AZ30" s="392"/>
      <c r="BA30" s="547"/>
      <c r="BB30" s="426"/>
      <c r="BC30" s="548"/>
      <c r="BD30" s="468"/>
      <c r="BE30" s="392"/>
      <c r="BF30" s="426"/>
      <c r="BG30" s="392"/>
      <c r="BH30" s="423"/>
      <c r="BI30" s="423"/>
      <c r="BJ30" s="392"/>
      <c r="BK30" s="426"/>
      <c r="BL30" s="392"/>
      <c r="BM30" s="392"/>
      <c r="BN30" s="403"/>
      <c r="BO30" s="403"/>
      <c r="BP30" s="423"/>
      <c r="BQ30" s="392"/>
      <c r="BR30" s="423"/>
      <c r="BS30" s="392"/>
      <c r="BT30" s="392"/>
      <c r="BU30" s="392"/>
      <c r="BV30" s="392"/>
      <c r="BW30" s="392"/>
      <c r="BX30" s="392"/>
      <c r="BY30" s="392"/>
      <c r="BZ30" s="392"/>
      <c r="CA30" s="392"/>
      <c r="CB30" s="392"/>
      <c r="CC30" s="392"/>
      <c r="CD30" s="392"/>
      <c r="CE30" s="392"/>
      <c r="CF30" s="392"/>
      <c r="CG30" s="392"/>
    </row>
    <row r="31" customFormat="false" ht="12.75" hidden="false" customHeight="false" outlineLevel="0" collapsed="false">
      <c r="A31" s="469" t="n">
        <v>36861</v>
      </c>
      <c r="B31" s="531" t="n">
        <v>2.672</v>
      </c>
      <c r="C31" s="471" t="n">
        <v>-0.33</v>
      </c>
      <c r="D31" s="472" t="n">
        <v>-0.239804852086538</v>
      </c>
      <c r="E31" s="472" t="n">
        <v>-0.330978926237091</v>
      </c>
      <c r="F31" s="532" t="n">
        <v>0.27</v>
      </c>
      <c r="G31" s="533" t="n">
        <v>0.41</v>
      </c>
      <c r="H31" s="533" t="n">
        <v>0.35</v>
      </c>
      <c r="I31" s="534" t="n">
        <v>0.43</v>
      </c>
      <c r="J31" s="533" t="n">
        <v>0.1275</v>
      </c>
      <c r="K31" s="533" t="n">
        <v>0.2075</v>
      </c>
      <c r="L31" s="533" t="n">
        <v>0.79</v>
      </c>
      <c r="M31" s="532" t="n">
        <v>-0.22</v>
      </c>
      <c r="N31" s="533" t="n">
        <v>0.05</v>
      </c>
      <c r="O31" s="534" t="n">
        <v>1.38777878078E-017</v>
      </c>
      <c r="P31" s="528" t="n">
        <v>0.03</v>
      </c>
      <c r="Q31" s="551" t="n">
        <v>0.2375</v>
      </c>
      <c r="R31" s="378" t="n">
        <v>0.2825</v>
      </c>
      <c r="S31" s="378" t="n">
        <v>0.2925</v>
      </c>
      <c r="T31" s="549" t="n">
        <v>1</v>
      </c>
      <c r="U31" s="537" t="n">
        <v>0.2925</v>
      </c>
      <c r="V31" s="478" t="n">
        <v>2.342</v>
      </c>
      <c r="W31" s="478" t="n">
        <v>2.43219514791346</v>
      </c>
      <c r="X31" s="479" t="n">
        <v>2.34102107376291</v>
      </c>
      <c r="Y31" s="526" t="s">
        <v>192</v>
      </c>
      <c r="Z31" s="538" t="n">
        <v>0.125</v>
      </c>
      <c r="AA31" s="539" t="n">
        <v>0</v>
      </c>
      <c r="AB31" s="552" t="n">
        <v>3.20954873352657</v>
      </c>
      <c r="AC31" s="484" t="n">
        <v>3.33454873352657</v>
      </c>
      <c r="AD31" s="479" t="n">
        <v>3.20954873352657</v>
      </c>
      <c r="AE31" s="541" t="n">
        <v>2.702</v>
      </c>
      <c r="AF31" s="486" t="n">
        <v>2.452</v>
      </c>
      <c r="AG31" s="487" t="n">
        <v>2.672</v>
      </c>
      <c r="AH31" s="542" t="n">
        <v>-0.21</v>
      </c>
      <c r="AI31" s="530" t="n">
        <v>1.445881147993</v>
      </c>
      <c r="AJ31" s="543" t="n">
        <v>0.057584592184594</v>
      </c>
      <c r="AK31" s="543" t="n">
        <v>0.065241566699184</v>
      </c>
      <c r="AL31" s="467" t="n">
        <v>0.950591833493671</v>
      </c>
      <c r="AM31" s="491" t="n">
        <v>0.944309729635594</v>
      </c>
      <c r="AN31" s="492" t="n">
        <v>0.42</v>
      </c>
      <c r="AO31" s="493" t="n">
        <v>0.12</v>
      </c>
      <c r="AP31" s="392"/>
      <c r="AQ31" s="492" t="n">
        <v>-2.66</v>
      </c>
      <c r="AR31" s="494" t="n">
        <v>-2.33</v>
      </c>
      <c r="AS31" s="392"/>
      <c r="AT31" s="392"/>
      <c r="AU31" s="392"/>
      <c r="AV31" s="392"/>
      <c r="AW31" s="547"/>
      <c r="AX31" s="467"/>
      <c r="AY31" s="467"/>
      <c r="AZ31" s="392"/>
      <c r="BA31" s="547"/>
      <c r="BB31" s="426"/>
      <c r="BC31" s="548"/>
      <c r="BD31" s="468"/>
      <c r="BE31" s="392"/>
      <c r="BF31" s="426"/>
      <c r="BG31" s="392"/>
      <c r="BH31" s="423"/>
      <c r="BI31" s="423"/>
      <c r="BJ31" s="392"/>
      <c r="BK31" s="426"/>
      <c r="BL31" s="392"/>
      <c r="BM31" s="392"/>
      <c r="BN31" s="403"/>
      <c r="BO31" s="403"/>
      <c r="BP31" s="423"/>
      <c r="BQ31" s="392"/>
      <c r="BR31" s="423"/>
      <c r="BS31" s="392"/>
      <c r="BT31" s="392"/>
      <c r="BU31" s="392"/>
      <c r="BV31" s="392"/>
      <c r="BW31" s="392"/>
      <c r="BX31" s="392"/>
      <c r="BY31" s="392"/>
      <c r="BZ31" s="392"/>
      <c r="CA31" s="392"/>
      <c r="CB31" s="392"/>
      <c r="CC31" s="392"/>
      <c r="CD31" s="392"/>
      <c r="CE31" s="392"/>
      <c r="CF31" s="392"/>
      <c r="CG31" s="392"/>
    </row>
    <row r="32" customFormat="false" ht="12.75" hidden="false" customHeight="false" outlineLevel="0" collapsed="false">
      <c r="A32" s="469" t="n">
        <v>36892</v>
      </c>
      <c r="B32" s="531" t="n">
        <v>2.706</v>
      </c>
      <c r="C32" s="471" t="n">
        <v>-0.33</v>
      </c>
      <c r="D32" s="472" t="n">
        <v>-0.239775816596801</v>
      </c>
      <c r="E32" s="472" t="n">
        <v>-0.330993137805007</v>
      </c>
      <c r="F32" s="532" t="n">
        <v>0.28</v>
      </c>
      <c r="G32" s="533" t="n">
        <v>0.42</v>
      </c>
      <c r="H32" s="533" t="n">
        <v>0.36</v>
      </c>
      <c r="I32" s="534" t="n">
        <v>0.44</v>
      </c>
      <c r="J32" s="533" t="n">
        <v>0.145</v>
      </c>
      <c r="K32" s="533" t="n">
        <v>0.225</v>
      </c>
      <c r="L32" s="533" t="n">
        <v>0.96</v>
      </c>
      <c r="M32" s="532" t="n">
        <v>-0.22</v>
      </c>
      <c r="N32" s="533" t="n">
        <v>0.03</v>
      </c>
      <c r="O32" s="534" t="n">
        <v>-0.02</v>
      </c>
      <c r="P32" s="528" t="n">
        <v>0.07</v>
      </c>
      <c r="Q32" s="551" t="n">
        <v>0.2425</v>
      </c>
      <c r="R32" s="378" t="n">
        <v>0.2875</v>
      </c>
      <c r="S32" s="378" t="n">
        <v>0.2975</v>
      </c>
      <c r="T32" s="549" t="n">
        <v>1</v>
      </c>
      <c r="U32" s="537" t="n">
        <v>0.2975</v>
      </c>
      <c r="V32" s="478" t="n">
        <v>2.376</v>
      </c>
      <c r="W32" s="478" t="n">
        <v>2.4662241834032</v>
      </c>
      <c r="X32" s="479" t="n">
        <v>2.37500686219499</v>
      </c>
      <c r="Y32" s="553"/>
      <c r="Z32" s="538" t="n">
        <v>0.125</v>
      </c>
      <c r="AA32" s="539" t="n">
        <v>0</v>
      </c>
      <c r="AB32" s="552" t="n">
        <v>3.25459960720338</v>
      </c>
      <c r="AC32" s="484" t="n">
        <v>3.37959960720338</v>
      </c>
      <c r="AD32" s="479" t="n">
        <v>3.25459960720338</v>
      </c>
      <c r="AE32" s="541" t="n">
        <v>2.776</v>
      </c>
      <c r="AF32" s="486" t="n">
        <v>2.486</v>
      </c>
      <c r="AG32" s="487" t="n">
        <v>2.686</v>
      </c>
      <c r="AH32" s="542" t="n">
        <v>-0.21</v>
      </c>
      <c r="AI32" s="530" t="n">
        <v>1.445195641068</v>
      </c>
      <c r="AJ32" s="543" t="n">
        <v>0.058168036539584</v>
      </c>
      <c r="AK32" s="543" t="n">
        <v>0.065662023574155</v>
      </c>
      <c r="AL32" s="467" t="n">
        <v>0.945498389393851</v>
      </c>
      <c r="AM32" s="491" t="n">
        <v>0.938804638261117</v>
      </c>
      <c r="AN32" s="492" t="n">
        <v>0.43</v>
      </c>
      <c r="AO32" s="493" t="n">
        <v>0.12</v>
      </c>
      <c r="AP32" s="392"/>
      <c r="AQ32" s="492" t="n">
        <v>-2.694</v>
      </c>
      <c r="AR32" s="494" t="n">
        <v>-2.364</v>
      </c>
      <c r="AS32" s="392"/>
      <c r="AT32" s="392"/>
      <c r="AU32" s="392"/>
      <c r="AV32" s="392"/>
      <c r="AW32" s="547"/>
      <c r="AX32" s="467"/>
      <c r="AY32" s="467"/>
      <c r="AZ32" s="392"/>
      <c r="BA32" s="547"/>
      <c r="BB32" s="426"/>
      <c r="BC32" s="548"/>
      <c r="BD32" s="468"/>
      <c r="BE32" s="392"/>
      <c r="BF32" s="426"/>
      <c r="BG32" s="392"/>
      <c r="BH32" s="423"/>
      <c r="BI32" s="423"/>
      <c r="BJ32" s="392"/>
      <c r="BK32" s="426"/>
      <c r="BL32" s="392"/>
      <c r="BM32" s="392"/>
      <c r="BN32" s="403"/>
      <c r="BO32" s="403"/>
      <c r="BP32" s="423"/>
      <c r="BQ32" s="392"/>
      <c r="BR32" s="423"/>
      <c r="BS32" s="392"/>
      <c r="BT32" s="392"/>
      <c r="BU32" s="392"/>
      <c r="BV32" s="392"/>
      <c r="BW32" s="392"/>
      <c r="BX32" s="392"/>
      <c r="BY32" s="392"/>
      <c r="BZ32" s="392"/>
      <c r="CA32" s="392"/>
      <c r="CB32" s="392"/>
      <c r="CC32" s="392"/>
      <c r="CD32" s="392"/>
      <c r="CE32" s="392"/>
      <c r="CF32" s="392"/>
      <c r="CG32" s="392"/>
    </row>
    <row r="33" customFormat="false" ht="12.75" hidden="false" customHeight="false" outlineLevel="0" collapsed="false">
      <c r="A33" s="469" t="n">
        <v>36923</v>
      </c>
      <c r="B33" s="531" t="n">
        <v>2.595</v>
      </c>
      <c r="C33" s="471" t="n">
        <v>-0.33</v>
      </c>
      <c r="D33" s="472" t="n">
        <v>-0.239685755500149</v>
      </c>
      <c r="E33" s="472" t="n">
        <v>-0.330946741215632</v>
      </c>
      <c r="F33" s="532" t="n">
        <v>0.31</v>
      </c>
      <c r="G33" s="533" t="n">
        <v>0.45</v>
      </c>
      <c r="H33" s="533" t="n">
        <v>0.39</v>
      </c>
      <c r="I33" s="534" t="n">
        <v>0.47</v>
      </c>
      <c r="J33" s="533" t="n">
        <v>0.1425</v>
      </c>
      <c r="K33" s="533" t="n">
        <v>0.2225</v>
      </c>
      <c r="L33" s="533" t="n">
        <v>0.96</v>
      </c>
      <c r="M33" s="532" t="n">
        <v>-0.22</v>
      </c>
      <c r="N33" s="533" t="n">
        <v>0.03</v>
      </c>
      <c r="O33" s="534" t="n">
        <v>-0.02</v>
      </c>
      <c r="P33" s="528" t="n">
        <v>0.01</v>
      </c>
      <c r="Q33" s="551" t="n">
        <v>0.235</v>
      </c>
      <c r="R33" s="378" t="n">
        <v>0.28</v>
      </c>
      <c r="S33" s="378" t="n">
        <v>0.29</v>
      </c>
      <c r="T33" s="549" t="n">
        <v>1</v>
      </c>
      <c r="U33" s="537" t="n">
        <v>0.29</v>
      </c>
      <c r="V33" s="478" t="n">
        <v>2.265</v>
      </c>
      <c r="W33" s="478" t="n">
        <v>2.35531424449985</v>
      </c>
      <c r="X33" s="479" t="n">
        <v>2.26405325878437</v>
      </c>
      <c r="Y33" s="526" t="s">
        <v>190</v>
      </c>
      <c r="Z33" s="538" t="n">
        <v>0.125</v>
      </c>
      <c r="AA33" s="539" t="n">
        <v>0</v>
      </c>
      <c r="AB33" s="552" t="n">
        <v>3.10106947814867</v>
      </c>
      <c r="AC33" s="484" t="n">
        <v>3.22606947814867</v>
      </c>
      <c r="AD33" s="479" t="n">
        <v>3.10106947814867</v>
      </c>
      <c r="AE33" s="541" t="n">
        <v>2.605</v>
      </c>
      <c r="AF33" s="486" t="n">
        <v>2.375</v>
      </c>
      <c r="AG33" s="487" t="n">
        <v>2.575</v>
      </c>
      <c r="AH33" s="542" t="n">
        <v>-0.21</v>
      </c>
      <c r="AI33" s="530" t="n">
        <v>1.444504176308</v>
      </c>
      <c r="AJ33" s="543" t="n">
        <v>0.058698959340675</v>
      </c>
      <c r="AK33" s="543" t="n">
        <v>0.066060316267875</v>
      </c>
      <c r="AL33" s="467" t="n">
        <v>0.940392852168968</v>
      </c>
      <c r="AM33" s="491" t="n">
        <v>0.933288493527201</v>
      </c>
      <c r="AN33" s="492" t="n">
        <v>0.46</v>
      </c>
      <c r="AO33" s="493" t="n">
        <v>0.133</v>
      </c>
      <c r="AP33" s="392"/>
      <c r="AQ33" s="492" t="n">
        <v>-2.583</v>
      </c>
      <c r="AR33" s="494" t="n">
        <v>-2.253</v>
      </c>
      <c r="AS33" s="392"/>
      <c r="AT33" s="392"/>
      <c r="AU33" s="392"/>
      <c r="AV33" s="392"/>
      <c r="AW33" s="547"/>
      <c r="AX33" s="467"/>
      <c r="AY33" s="467"/>
      <c r="AZ33" s="392"/>
      <c r="BA33" s="547"/>
      <c r="BB33" s="426"/>
      <c r="BC33" s="548"/>
      <c r="BD33" s="468"/>
      <c r="BE33" s="392"/>
      <c r="BF33" s="426"/>
      <c r="BG33" s="392"/>
      <c r="BH33" s="423"/>
      <c r="BI33" s="423"/>
      <c r="BJ33" s="392"/>
      <c r="BK33" s="426"/>
      <c r="BL33" s="392"/>
      <c r="BM33" s="392"/>
      <c r="BN33" s="403"/>
      <c r="BO33" s="403"/>
      <c r="BP33" s="423"/>
      <c r="BQ33" s="392"/>
      <c r="BR33" s="423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</row>
    <row r="34" customFormat="false" ht="12.75" hidden="false" customHeight="false" outlineLevel="0" collapsed="false">
      <c r="A34" s="469" t="n">
        <v>36951</v>
      </c>
      <c r="B34" s="531" t="n">
        <v>2.489</v>
      </c>
      <c r="C34" s="471" t="n">
        <v>-0.33</v>
      </c>
      <c r="D34" s="472" t="n">
        <v>-0.239603721837072</v>
      </c>
      <c r="E34" s="472" t="n">
        <v>-0.330902434562715</v>
      </c>
      <c r="F34" s="532" t="n">
        <v>0.31</v>
      </c>
      <c r="G34" s="533" t="n">
        <v>0.45</v>
      </c>
      <c r="H34" s="533" t="n">
        <v>0.39</v>
      </c>
      <c r="I34" s="534" t="n">
        <v>0.47</v>
      </c>
      <c r="J34" s="533" t="n">
        <v>0.14</v>
      </c>
      <c r="K34" s="533" t="n">
        <v>0.22</v>
      </c>
      <c r="L34" s="533" t="n">
        <v>0.6575</v>
      </c>
      <c r="M34" s="532" t="n">
        <v>-0.22</v>
      </c>
      <c r="N34" s="533" t="n">
        <v>0.03</v>
      </c>
      <c r="O34" s="534" t="n">
        <v>-0.02</v>
      </c>
      <c r="P34" s="528" t="n">
        <v>-0.29</v>
      </c>
      <c r="Q34" s="551" t="n">
        <v>0.205</v>
      </c>
      <c r="R34" s="378" t="n">
        <v>0.25</v>
      </c>
      <c r="S34" s="378" t="n">
        <v>0.26</v>
      </c>
      <c r="T34" s="549" t="n">
        <v>0.75</v>
      </c>
      <c r="U34" s="537" t="n">
        <v>0.26</v>
      </c>
      <c r="V34" s="478" t="n">
        <v>2.159</v>
      </c>
      <c r="W34" s="478" t="n">
        <v>2.24939627816293</v>
      </c>
      <c r="X34" s="479" t="n">
        <v>2.15809756543729</v>
      </c>
      <c r="Y34" s="553"/>
      <c r="Z34" s="538" t="n">
        <v>0.125</v>
      </c>
      <c r="AA34" s="539" t="n">
        <v>0</v>
      </c>
      <c r="AB34" s="552" t="n">
        <v>2.95472069239694</v>
      </c>
      <c r="AC34" s="484" t="n">
        <v>3.07972069239694</v>
      </c>
      <c r="AD34" s="479" t="n">
        <v>2.95472069239694</v>
      </c>
      <c r="AE34" s="541" t="n">
        <v>2.199</v>
      </c>
      <c r="AF34" s="486" t="n">
        <v>2.269</v>
      </c>
      <c r="AG34" s="487" t="n">
        <v>2.469</v>
      </c>
      <c r="AH34" s="542" t="n">
        <v>-0.21</v>
      </c>
      <c r="AI34" s="530" t="n">
        <v>1.443907269494</v>
      </c>
      <c r="AJ34" s="543" t="n">
        <v>0.059178502596408</v>
      </c>
      <c r="AK34" s="543" t="n">
        <v>0.066420064552535</v>
      </c>
      <c r="AL34" s="467" t="n">
        <v>0.935734792262643</v>
      </c>
      <c r="AM34" s="491" t="n">
        <v>0.928281874865886</v>
      </c>
      <c r="AN34" s="492" t="n">
        <v>0.46</v>
      </c>
      <c r="AO34" s="493" t="n">
        <v>0.12</v>
      </c>
      <c r="AP34" s="392"/>
      <c r="AQ34" s="492" t="n">
        <v>-2.476</v>
      </c>
      <c r="AR34" s="494" t="n">
        <v>-2.146</v>
      </c>
      <c r="AS34" s="392"/>
      <c r="AT34" s="392"/>
      <c r="AU34" s="392"/>
      <c r="AV34" s="392"/>
      <c r="AW34" s="547"/>
      <c r="AX34" s="467"/>
      <c r="AY34" s="467"/>
      <c r="AZ34" s="392"/>
      <c r="BA34" s="547"/>
      <c r="BB34" s="426"/>
      <c r="BC34" s="548"/>
      <c r="BD34" s="468"/>
      <c r="BE34" s="392"/>
      <c r="BF34" s="426"/>
      <c r="BG34" s="392"/>
      <c r="BH34" s="423"/>
      <c r="BI34" s="423"/>
      <c r="BJ34" s="392"/>
      <c r="BK34" s="426"/>
      <c r="BL34" s="392"/>
      <c r="BM34" s="392"/>
      <c r="BN34" s="403"/>
      <c r="BO34" s="403"/>
      <c r="BP34" s="423"/>
      <c r="BQ34" s="392"/>
      <c r="BR34" s="423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</row>
    <row r="35" customFormat="false" ht="12.75" hidden="false" customHeight="false" outlineLevel="0" collapsed="false">
      <c r="A35" s="469" t="n">
        <v>36982</v>
      </c>
      <c r="B35" s="531" t="n">
        <v>2.388</v>
      </c>
      <c r="C35" s="471" t="n">
        <v>-0.345</v>
      </c>
      <c r="D35" s="472" t="n">
        <v>-0.30200952233995</v>
      </c>
      <c r="E35" s="472" t="n">
        <v>-0.345853948036882</v>
      </c>
      <c r="F35" s="532" t="n">
        <v>0.103</v>
      </c>
      <c r="G35" s="533" t="n">
        <v>0.103</v>
      </c>
      <c r="H35" s="533" t="n">
        <v>0.123</v>
      </c>
      <c r="I35" s="534" t="n">
        <v>0.113</v>
      </c>
      <c r="J35" s="533" t="n">
        <v>0.0525</v>
      </c>
      <c r="K35" s="533" t="n">
        <v>0.105</v>
      </c>
      <c r="L35" s="533" t="n">
        <v>0.2875</v>
      </c>
      <c r="M35" s="532" t="n">
        <v>-0.335</v>
      </c>
      <c r="N35" s="533" t="n">
        <v>0.11</v>
      </c>
      <c r="O35" s="534" t="n">
        <v>-0.12</v>
      </c>
      <c r="P35" s="528" t="n">
        <v>-0.3</v>
      </c>
      <c r="Q35" s="551" t="n">
        <v>0.18</v>
      </c>
      <c r="R35" s="378" t="n">
        <v>0.21</v>
      </c>
      <c r="S35" s="378" t="n">
        <v>0.22</v>
      </c>
      <c r="T35" s="549" t="n">
        <v>0.4</v>
      </c>
      <c r="U35" s="537" t="n">
        <v>0.22</v>
      </c>
      <c r="V35" s="478" t="n">
        <v>2.043</v>
      </c>
      <c r="W35" s="478" t="n">
        <v>2.08599047766005</v>
      </c>
      <c r="X35" s="479" t="n">
        <v>2.04214605196312</v>
      </c>
      <c r="Y35" s="554"/>
      <c r="Z35" s="538" t="n">
        <v>0.06</v>
      </c>
      <c r="AA35" s="539" t="n">
        <v>0</v>
      </c>
      <c r="AB35" s="552" t="n">
        <v>2.79462579723933</v>
      </c>
      <c r="AC35" s="484" t="n">
        <v>2.85462579723933</v>
      </c>
      <c r="AD35" s="479" t="n">
        <v>2.79462579723933</v>
      </c>
      <c r="AE35" s="541" t="n">
        <v>2.088</v>
      </c>
      <c r="AF35" s="486" t="n">
        <v>2.053</v>
      </c>
      <c r="AG35" s="487" t="n">
        <v>2.268</v>
      </c>
      <c r="AH35" s="542" t="n">
        <v>-0.22</v>
      </c>
      <c r="AI35" s="530" t="n">
        <v>1.443214251166</v>
      </c>
      <c r="AJ35" s="543" t="n">
        <v>0.059628306979612</v>
      </c>
      <c r="AK35" s="543" t="n">
        <v>0.066773642540117</v>
      </c>
      <c r="AL35" s="467" t="n">
        <v>0.930616890530503</v>
      </c>
      <c r="AM35" s="491" t="n">
        <v>0.922761634345557</v>
      </c>
      <c r="AN35" s="492" t="n">
        <v>0.103</v>
      </c>
      <c r="AO35" s="493" t="n">
        <v>0.124</v>
      </c>
      <c r="AP35" s="392"/>
      <c r="AQ35" s="492" t="n">
        <v>-2.375</v>
      </c>
      <c r="AR35" s="494" t="n">
        <v>-2.03</v>
      </c>
      <c r="AS35" s="392"/>
      <c r="AT35" s="392"/>
      <c r="AU35" s="392"/>
      <c r="AV35" s="392"/>
      <c r="AW35" s="547"/>
      <c r="AX35" s="467"/>
      <c r="AY35" s="467"/>
      <c r="AZ35" s="392"/>
      <c r="BA35" s="547"/>
      <c r="BB35" s="426"/>
      <c r="BC35" s="548"/>
      <c r="BD35" s="468"/>
      <c r="BE35" s="392"/>
      <c r="BF35" s="426"/>
      <c r="BG35" s="392"/>
      <c r="BH35" s="423"/>
      <c r="BI35" s="423"/>
      <c r="BJ35" s="392"/>
      <c r="BK35" s="426"/>
      <c r="BL35" s="392"/>
      <c r="BM35" s="392"/>
      <c r="BN35" s="403"/>
      <c r="BO35" s="403"/>
      <c r="BP35" s="423"/>
      <c r="BQ35" s="392"/>
      <c r="BR35" s="423"/>
      <c r="BS35" s="392"/>
      <c r="BT35" s="392"/>
      <c r="BU35" s="392"/>
      <c r="BV35" s="392"/>
      <c r="BW35" s="392"/>
      <c r="BX35" s="392"/>
      <c r="BY35" s="392"/>
      <c r="BZ35" s="392"/>
      <c r="CA35" s="392"/>
      <c r="CB35" s="392"/>
      <c r="CC35" s="392"/>
      <c r="CD35" s="392"/>
      <c r="CE35" s="392"/>
      <c r="CF35" s="392"/>
      <c r="CG35" s="392"/>
    </row>
    <row r="36" customFormat="false" ht="12.75" hidden="false" customHeight="false" outlineLevel="0" collapsed="false">
      <c r="A36" s="469" t="n">
        <v>37012</v>
      </c>
      <c r="B36" s="531" t="n">
        <v>2.364</v>
      </c>
      <c r="C36" s="471" t="n">
        <v>-0.345</v>
      </c>
      <c r="D36" s="472" t="n">
        <v>-0.30197799686148</v>
      </c>
      <c r="E36" s="472" t="n">
        <v>-0.345843916341881</v>
      </c>
      <c r="F36" s="532" t="n">
        <v>0.103</v>
      </c>
      <c r="G36" s="533" t="n">
        <v>0.103</v>
      </c>
      <c r="H36" s="533" t="n">
        <v>0.123</v>
      </c>
      <c r="I36" s="534" t="n">
        <v>0.113</v>
      </c>
      <c r="J36" s="533" t="n">
        <v>0.04</v>
      </c>
      <c r="K36" s="533" t="n">
        <v>0.0925</v>
      </c>
      <c r="L36" s="533" t="n">
        <v>0.2475</v>
      </c>
      <c r="M36" s="532" t="n">
        <v>-0.335</v>
      </c>
      <c r="N36" s="533" t="n">
        <v>0.11</v>
      </c>
      <c r="O36" s="534" t="n">
        <v>-0.12</v>
      </c>
      <c r="P36" s="528" t="n">
        <v>-0.3</v>
      </c>
      <c r="Q36" s="551" t="n">
        <v>0.1625</v>
      </c>
      <c r="R36" s="378" t="n">
        <v>0.1925</v>
      </c>
      <c r="S36" s="378" t="n">
        <v>0.2025</v>
      </c>
      <c r="T36" s="549" t="n">
        <v>0.45</v>
      </c>
      <c r="U36" s="537" t="n">
        <v>0.2025</v>
      </c>
      <c r="V36" s="478" t="n">
        <v>2.019</v>
      </c>
      <c r="W36" s="478" t="n">
        <v>2.06202200313852</v>
      </c>
      <c r="X36" s="479" t="n">
        <v>2.01815608365812</v>
      </c>
      <c r="Y36" s="554"/>
      <c r="Z36" s="538" t="n">
        <v>0.06</v>
      </c>
      <c r="AA36" s="539" t="n">
        <v>0</v>
      </c>
      <c r="AB36" s="552" t="n">
        <v>2.76044287806591</v>
      </c>
      <c r="AC36" s="484" t="n">
        <v>2.82044287806591</v>
      </c>
      <c r="AD36" s="479" t="n">
        <v>2.76044287806591</v>
      </c>
      <c r="AE36" s="541" t="n">
        <v>2.064</v>
      </c>
      <c r="AF36" s="486" t="n">
        <v>2.029</v>
      </c>
      <c r="AG36" s="487" t="n">
        <v>2.244</v>
      </c>
      <c r="AH36" s="542" t="n">
        <v>-0.22</v>
      </c>
      <c r="AI36" s="530" t="n">
        <v>1.442507093195</v>
      </c>
      <c r="AJ36" s="543" t="n">
        <v>0.059954906702513</v>
      </c>
      <c r="AK36" s="543" t="n">
        <v>0.067039012548038</v>
      </c>
      <c r="AL36" s="467" t="n">
        <v>0.925753067516621</v>
      </c>
      <c r="AM36" s="491" t="n">
        <v>0.917489087214433</v>
      </c>
      <c r="AN36" s="492" t="n">
        <v>0.103</v>
      </c>
      <c r="AO36" s="493" t="n">
        <v>0.12</v>
      </c>
      <c r="AP36" s="392"/>
      <c r="AQ36" s="492" t="n">
        <v>-2.351</v>
      </c>
      <c r="AR36" s="494" t="n">
        <v>-2.006</v>
      </c>
      <c r="AS36" s="392"/>
      <c r="AT36" s="392"/>
      <c r="AU36" s="392"/>
      <c r="AV36" s="392"/>
      <c r="AW36" s="547"/>
      <c r="AX36" s="467"/>
      <c r="AY36" s="467"/>
      <c r="AZ36" s="392"/>
      <c r="BA36" s="547"/>
      <c r="BB36" s="426"/>
      <c r="BC36" s="548"/>
      <c r="BD36" s="468"/>
      <c r="BE36" s="392"/>
      <c r="BF36" s="426"/>
      <c r="BG36" s="392"/>
      <c r="BH36" s="423"/>
      <c r="BI36" s="423"/>
      <c r="BJ36" s="392"/>
      <c r="BK36" s="426"/>
      <c r="BL36" s="392"/>
      <c r="BM36" s="392"/>
      <c r="BN36" s="403"/>
      <c r="BO36" s="403"/>
      <c r="BP36" s="423"/>
      <c r="BQ36" s="392"/>
      <c r="BR36" s="423"/>
      <c r="BS36" s="392"/>
      <c r="BT36" s="392"/>
      <c r="BU36" s="392"/>
      <c r="BV36" s="392"/>
      <c r="BW36" s="392"/>
      <c r="BX36" s="392"/>
      <c r="BY36" s="392"/>
      <c r="BZ36" s="392"/>
      <c r="CA36" s="392"/>
      <c r="CB36" s="392"/>
      <c r="CC36" s="392"/>
      <c r="CD36" s="392"/>
      <c r="CE36" s="392"/>
      <c r="CF36" s="392"/>
      <c r="CG36" s="392"/>
    </row>
    <row r="37" customFormat="false" ht="12.75" hidden="false" customHeight="false" outlineLevel="0" collapsed="false">
      <c r="A37" s="469" t="n">
        <v>37043</v>
      </c>
      <c r="B37" s="531" t="n">
        <v>2.378</v>
      </c>
      <c r="C37" s="471" t="n">
        <v>-0.345</v>
      </c>
      <c r="D37" s="472" t="n">
        <v>-0.301962083271124</v>
      </c>
      <c r="E37" s="472" t="n">
        <v>-0.345849768163964</v>
      </c>
      <c r="F37" s="532" t="n">
        <v>0.103</v>
      </c>
      <c r="G37" s="533" t="n">
        <v>0.103</v>
      </c>
      <c r="H37" s="533" t="n">
        <v>0.123</v>
      </c>
      <c r="I37" s="534" t="n">
        <v>0.113</v>
      </c>
      <c r="J37" s="533" t="n">
        <v>0.035</v>
      </c>
      <c r="K37" s="533" t="n">
        <v>0.0875</v>
      </c>
      <c r="L37" s="533" t="n">
        <v>0.2475</v>
      </c>
      <c r="M37" s="532" t="n">
        <v>-0.335</v>
      </c>
      <c r="N37" s="533" t="n">
        <v>0.11</v>
      </c>
      <c r="O37" s="534" t="n">
        <v>-0.12</v>
      </c>
      <c r="P37" s="528" t="n">
        <v>-0.3</v>
      </c>
      <c r="Q37" s="551" t="n">
        <v>0.16</v>
      </c>
      <c r="R37" s="378" t="n">
        <v>0.19</v>
      </c>
      <c r="S37" s="378" t="n">
        <v>0.2</v>
      </c>
      <c r="T37" s="549" t="n">
        <v>0.45</v>
      </c>
      <c r="U37" s="537" t="n">
        <v>0.2</v>
      </c>
      <c r="V37" s="478" t="n">
        <v>2.033</v>
      </c>
      <c r="W37" s="478" t="n">
        <v>2.07603791672888</v>
      </c>
      <c r="X37" s="479" t="n">
        <v>2.03215023183604</v>
      </c>
      <c r="Y37" s="526" t="s">
        <v>193</v>
      </c>
      <c r="Z37" s="538" t="n">
        <v>0.06</v>
      </c>
      <c r="AA37" s="539" t="n">
        <v>0</v>
      </c>
      <c r="AB37" s="552" t="n">
        <v>2.77820564488362</v>
      </c>
      <c r="AC37" s="484" t="n">
        <v>2.83820564488362</v>
      </c>
      <c r="AD37" s="479" t="n">
        <v>2.77820564488362</v>
      </c>
      <c r="AE37" s="541" t="n">
        <v>2.078</v>
      </c>
      <c r="AF37" s="486" t="n">
        <v>2.043</v>
      </c>
      <c r="AG37" s="487" t="n">
        <v>2.258</v>
      </c>
      <c r="AH37" s="542" t="n">
        <v>-0.22</v>
      </c>
      <c r="AI37" s="530" t="n">
        <v>1.441791704313</v>
      </c>
      <c r="AJ37" s="543" t="n">
        <v>0.060292393120079</v>
      </c>
      <c r="AK37" s="543" t="n">
        <v>0.067313228247387</v>
      </c>
      <c r="AL37" s="467" t="n">
        <v>0.920703499957612</v>
      </c>
      <c r="AM37" s="491" t="n">
        <v>0.912032063463732</v>
      </c>
      <c r="AN37" s="492" t="n">
        <v>0.103</v>
      </c>
      <c r="AO37" s="493" t="n">
        <v>0.124</v>
      </c>
      <c r="AP37" s="392"/>
      <c r="AQ37" s="492" t="n">
        <v>-2.365</v>
      </c>
      <c r="AR37" s="494" t="n">
        <v>-2.02</v>
      </c>
      <c r="AS37" s="392"/>
      <c r="AT37" s="392"/>
      <c r="AU37" s="392"/>
      <c r="AV37" s="392"/>
      <c r="AW37" s="547"/>
      <c r="AX37" s="467"/>
      <c r="AY37" s="467"/>
      <c r="AZ37" s="392"/>
      <c r="BA37" s="547"/>
      <c r="BB37" s="426"/>
      <c r="BC37" s="548"/>
      <c r="BD37" s="468"/>
      <c r="BE37" s="392"/>
      <c r="BF37" s="426"/>
      <c r="BG37" s="392"/>
      <c r="BH37" s="423"/>
      <c r="BI37" s="423"/>
      <c r="BJ37" s="392"/>
      <c r="BK37" s="426"/>
      <c r="BL37" s="392"/>
      <c r="BM37" s="392"/>
      <c r="BN37" s="403"/>
      <c r="BO37" s="403"/>
      <c r="BP37" s="423"/>
      <c r="BQ37" s="392"/>
      <c r="BR37" s="423"/>
      <c r="BS37" s="392"/>
      <c r="BT37" s="392"/>
      <c r="BU37" s="392"/>
      <c r="BV37" s="392"/>
      <c r="BW37" s="392"/>
      <c r="BX37" s="392"/>
      <c r="BY37" s="392"/>
      <c r="BZ37" s="392"/>
      <c r="CA37" s="392"/>
      <c r="CB37" s="392"/>
      <c r="CC37" s="392"/>
      <c r="CD37" s="392"/>
      <c r="CE37" s="392"/>
      <c r="CF37" s="392"/>
      <c r="CG37" s="392"/>
    </row>
    <row r="38" customFormat="false" ht="12.75" hidden="false" customHeight="false" outlineLevel="0" collapsed="false">
      <c r="A38" s="469" t="n">
        <v>37073</v>
      </c>
      <c r="B38" s="531" t="n">
        <v>2.39</v>
      </c>
      <c r="C38" s="471" t="n">
        <v>-0.345</v>
      </c>
      <c r="D38" s="472" t="n">
        <v>-0.301947264652896</v>
      </c>
      <c r="E38" s="472" t="n">
        <v>-0.345854784011465</v>
      </c>
      <c r="F38" s="532" t="n">
        <v>0.103</v>
      </c>
      <c r="G38" s="533" t="n">
        <v>0.103</v>
      </c>
      <c r="H38" s="533" t="n">
        <v>0.123</v>
      </c>
      <c r="I38" s="534" t="n">
        <v>0.113</v>
      </c>
      <c r="J38" s="533" t="n">
        <v>0.0275</v>
      </c>
      <c r="K38" s="533" t="n">
        <v>0.08</v>
      </c>
      <c r="L38" s="533" t="n">
        <v>0.2525</v>
      </c>
      <c r="M38" s="532" t="n">
        <v>-0.335</v>
      </c>
      <c r="N38" s="533" t="n">
        <v>0.11</v>
      </c>
      <c r="O38" s="534" t="n">
        <v>-0.12</v>
      </c>
      <c r="P38" s="528" t="n">
        <v>-0.3</v>
      </c>
      <c r="Q38" s="551" t="n">
        <v>0.1575</v>
      </c>
      <c r="R38" s="378" t="n">
        <v>0.1875</v>
      </c>
      <c r="S38" s="378" t="n">
        <v>0.1975</v>
      </c>
      <c r="T38" s="549" t="n">
        <v>0.5</v>
      </c>
      <c r="U38" s="537" t="n">
        <v>0.1975</v>
      </c>
      <c r="V38" s="478" t="n">
        <v>2.045</v>
      </c>
      <c r="W38" s="478" t="n">
        <v>2.0880527353471</v>
      </c>
      <c r="X38" s="479" t="n">
        <v>2.04414521598854</v>
      </c>
      <c r="Y38" s="528" t="n">
        <v>2.93583034721834</v>
      </c>
      <c r="Z38" s="538" t="n">
        <v>0.06</v>
      </c>
      <c r="AA38" s="539" t="n">
        <v>0</v>
      </c>
      <c r="AB38" s="552" t="n">
        <v>2.79334188656176</v>
      </c>
      <c r="AC38" s="484" t="n">
        <v>2.85334188656176</v>
      </c>
      <c r="AD38" s="479" t="n">
        <v>2.79334188656176</v>
      </c>
      <c r="AE38" s="541" t="n">
        <v>2.09</v>
      </c>
      <c r="AF38" s="486" t="n">
        <v>2.055</v>
      </c>
      <c r="AG38" s="487" t="n">
        <v>2.27</v>
      </c>
      <c r="AH38" s="542" t="n">
        <v>-0.22</v>
      </c>
      <c r="AI38" s="530" t="n">
        <v>1.44114039974</v>
      </c>
      <c r="AJ38" s="543" t="n">
        <v>0.060618992915041</v>
      </c>
      <c r="AK38" s="543" t="n">
        <v>0.067565844203733</v>
      </c>
      <c r="AL38" s="467" t="n">
        <v>0.915794621283448</v>
      </c>
      <c r="AM38" s="491" t="n">
        <v>0.906759619784903</v>
      </c>
      <c r="AN38" s="492" t="n">
        <v>0.103</v>
      </c>
      <c r="AO38" s="493" t="n">
        <v>0.12</v>
      </c>
      <c r="AP38" s="392"/>
      <c r="AQ38" s="492" t="n">
        <v>-2.377</v>
      </c>
      <c r="AR38" s="494" t="n">
        <v>-2.032</v>
      </c>
      <c r="AS38" s="392"/>
      <c r="AT38" s="392"/>
      <c r="AU38" s="392"/>
      <c r="AV38" s="392"/>
      <c r="AW38" s="547"/>
      <c r="AX38" s="467"/>
      <c r="AY38" s="467"/>
      <c r="AZ38" s="392"/>
      <c r="BA38" s="547"/>
      <c r="BB38" s="426"/>
      <c r="BC38" s="548"/>
      <c r="BD38" s="468"/>
      <c r="BE38" s="392"/>
      <c r="BF38" s="426"/>
      <c r="BG38" s="392"/>
      <c r="BH38" s="423"/>
      <c r="BI38" s="423"/>
      <c r="BJ38" s="392"/>
      <c r="BK38" s="426"/>
      <c r="BL38" s="392"/>
      <c r="BM38" s="392"/>
      <c r="BN38" s="403"/>
      <c r="BO38" s="403"/>
      <c r="BP38" s="423"/>
      <c r="BQ38" s="392"/>
      <c r="BR38" s="423"/>
      <c r="BS38" s="392"/>
      <c r="BT38" s="392"/>
      <c r="BU38" s="392"/>
      <c r="BV38" s="392"/>
      <c r="BW38" s="392"/>
      <c r="BX38" s="392"/>
      <c r="BY38" s="392"/>
      <c r="BZ38" s="392"/>
      <c r="CA38" s="392"/>
      <c r="CB38" s="392"/>
      <c r="CC38" s="392"/>
      <c r="CD38" s="392"/>
      <c r="CE38" s="392"/>
      <c r="CF38" s="392"/>
      <c r="CG38" s="392"/>
    </row>
    <row r="39" customFormat="false" ht="12.75" hidden="false" customHeight="false" outlineLevel="0" collapsed="false">
      <c r="A39" s="469" t="n">
        <v>37104</v>
      </c>
      <c r="B39" s="531" t="n">
        <v>2.403</v>
      </c>
      <c r="C39" s="471" t="n">
        <v>-0.345</v>
      </c>
      <c r="D39" s="472" t="n">
        <v>-0.301934341315827</v>
      </c>
      <c r="E39" s="472" t="n">
        <v>-0.345860217846257</v>
      </c>
      <c r="F39" s="532" t="n">
        <v>0.103</v>
      </c>
      <c r="G39" s="533" t="n">
        <v>0.103</v>
      </c>
      <c r="H39" s="533" t="n">
        <v>0.123</v>
      </c>
      <c r="I39" s="534" t="n">
        <v>0.113</v>
      </c>
      <c r="J39" s="533" t="n">
        <v>0.025</v>
      </c>
      <c r="K39" s="533" t="n">
        <v>0.0775</v>
      </c>
      <c r="L39" s="533" t="n">
        <v>0.2525</v>
      </c>
      <c r="M39" s="532" t="n">
        <v>-0.335</v>
      </c>
      <c r="N39" s="533" t="n">
        <v>0.11</v>
      </c>
      <c r="O39" s="534" t="n">
        <v>-0.12</v>
      </c>
      <c r="P39" s="528" t="n">
        <v>-0.3</v>
      </c>
      <c r="Q39" s="551" t="n">
        <v>0.1575</v>
      </c>
      <c r="R39" s="378" t="n">
        <v>0.1875</v>
      </c>
      <c r="S39" s="378" t="n">
        <v>0.1975</v>
      </c>
      <c r="T39" s="549" t="n">
        <v>0.55</v>
      </c>
      <c r="U39" s="537" t="n">
        <v>0.1975</v>
      </c>
      <c r="V39" s="478" t="n">
        <v>2.058</v>
      </c>
      <c r="W39" s="478" t="n">
        <v>2.10106565868417</v>
      </c>
      <c r="X39" s="479" t="n">
        <v>2.05713978215374</v>
      </c>
      <c r="Y39" s="528" t="n">
        <v>3.11349300047685</v>
      </c>
      <c r="Z39" s="538" t="n">
        <v>0.06</v>
      </c>
      <c r="AA39" s="539" t="n">
        <v>0</v>
      </c>
      <c r="AB39" s="552" t="n">
        <v>2.80992427877268</v>
      </c>
      <c r="AC39" s="484" t="n">
        <v>2.86992427877268</v>
      </c>
      <c r="AD39" s="479" t="n">
        <v>2.80992427877268</v>
      </c>
      <c r="AE39" s="541" t="n">
        <v>2.103</v>
      </c>
      <c r="AF39" s="486" t="n">
        <v>2.068</v>
      </c>
      <c r="AG39" s="487" t="n">
        <v>2.283</v>
      </c>
      <c r="AH39" s="542" t="n">
        <v>-0.22</v>
      </c>
      <c r="AI39" s="530" t="n">
        <v>1.440538129186</v>
      </c>
      <c r="AJ39" s="543" t="n">
        <v>0.060956479407057</v>
      </c>
      <c r="AK39" s="543" t="n">
        <v>0.067802727116879</v>
      </c>
      <c r="AL39" s="467" t="n">
        <v>0.910699856875759</v>
      </c>
      <c r="AM39" s="491" t="n">
        <v>0.901338281053889</v>
      </c>
      <c r="AN39" s="492" t="n">
        <v>0.103</v>
      </c>
      <c r="AO39" s="493" t="n">
        <v>0.12</v>
      </c>
      <c r="AP39" s="392"/>
      <c r="AQ39" s="492" t="n">
        <v>-2.39</v>
      </c>
      <c r="AR39" s="494" t="n">
        <v>-2.045</v>
      </c>
      <c r="AS39" s="392"/>
      <c r="AT39" s="392"/>
      <c r="AU39" s="392"/>
      <c r="AV39" s="392"/>
      <c r="AW39" s="547"/>
      <c r="AX39" s="467"/>
      <c r="AY39" s="467"/>
      <c r="AZ39" s="392"/>
      <c r="BA39" s="547"/>
      <c r="BB39" s="426"/>
      <c r="BC39" s="548"/>
      <c r="BD39" s="468"/>
      <c r="BE39" s="392"/>
      <c r="BF39" s="426"/>
      <c r="BG39" s="392"/>
      <c r="BH39" s="423"/>
      <c r="BI39" s="423"/>
      <c r="BJ39" s="392"/>
      <c r="BK39" s="426"/>
      <c r="BL39" s="392"/>
      <c r="BM39" s="392"/>
      <c r="BN39" s="403"/>
      <c r="BO39" s="403"/>
      <c r="BP39" s="423"/>
      <c r="BQ39" s="392"/>
      <c r="BR39" s="423"/>
      <c r="BS39" s="392"/>
      <c r="BT39" s="392"/>
      <c r="BU39" s="392"/>
      <c r="BV39" s="392"/>
      <c r="BW39" s="392"/>
      <c r="BX39" s="392"/>
      <c r="BY39" s="392"/>
      <c r="BZ39" s="392"/>
      <c r="CA39" s="392"/>
      <c r="CB39" s="392"/>
      <c r="CC39" s="392"/>
      <c r="CD39" s="392"/>
      <c r="CE39" s="392"/>
      <c r="CF39" s="392"/>
      <c r="CG39" s="392"/>
    </row>
    <row r="40" customFormat="false" ht="12.75" hidden="false" customHeight="false" outlineLevel="0" collapsed="false">
      <c r="A40" s="469" t="n">
        <v>37135</v>
      </c>
      <c r="B40" s="531" t="n">
        <v>2.413</v>
      </c>
      <c r="C40" s="471" t="n">
        <v>-0.345</v>
      </c>
      <c r="D40" s="472" t="n">
        <v>-0.301920888385858</v>
      </c>
      <c r="E40" s="472" t="n">
        <v>-0.345864397719173</v>
      </c>
      <c r="F40" s="532" t="n">
        <v>0.103</v>
      </c>
      <c r="G40" s="533" t="n">
        <v>0.103</v>
      </c>
      <c r="H40" s="533" t="n">
        <v>0.123</v>
      </c>
      <c r="I40" s="534" t="n">
        <v>0.113</v>
      </c>
      <c r="J40" s="533" t="n">
        <v>0.025</v>
      </c>
      <c r="K40" s="533" t="n">
        <v>0.0775</v>
      </c>
      <c r="L40" s="533" t="n">
        <v>0.2475</v>
      </c>
      <c r="M40" s="532" t="n">
        <v>-0.335</v>
      </c>
      <c r="N40" s="533" t="n">
        <v>0.11</v>
      </c>
      <c r="O40" s="534" t="n">
        <v>-0.12</v>
      </c>
      <c r="P40" s="528" t="n">
        <v>-0.3</v>
      </c>
      <c r="Q40" s="551" t="n">
        <v>0.1575</v>
      </c>
      <c r="R40" s="378" t="n">
        <v>0.1875</v>
      </c>
      <c r="S40" s="378" t="n">
        <v>0.1975</v>
      </c>
      <c r="T40" s="549" t="n">
        <v>0.55</v>
      </c>
      <c r="U40" s="537" t="n">
        <v>0.1975</v>
      </c>
      <c r="V40" s="478" t="n">
        <v>2.068</v>
      </c>
      <c r="W40" s="478" t="n">
        <v>2.11107911161414</v>
      </c>
      <c r="X40" s="479" t="n">
        <v>2.06713560228083</v>
      </c>
      <c r="Y40" s="528" t="n">
        <v>2.80892845203369</v>
      </c>
      <c r="Z40" s="538" t="n">
        <v>0.06</v>
      </c>
      <c r="AA40" s="539" t="n">
        <v>0</v>
      </c>
      <c r="AB40" s="552" t="n">
        <v>2.82244495304384</v>
      </c>
      <c r="AC40" s="484" t="n">
        <v>2.88244495304384</v>
      </c>
      <c r="AD40" s="479" t="n">
        <v>2.82244495304384</v>
      </c>
      <c r="AE40" s="541" t="n">
        <v>2.113</v>
      </c>
      <c r="AF40" s="486" t="n">
        <v>2.078</v>
      </c>
      <c r="AG40" s="487" t="n">
        <v>2.293</v>
      </c>
      <c r="AH40" s="542" t="n">
        <v>-0.22</v>
      </c>
      <c r="AI40" s="530" t="n">
        <v>1.439960097862</v>
      </c>
      <c r="AJ40" s="543" t="n">
        <v>0.0612939659369</v>
      </c>
      <c r="AK40" s="543" t="n">
        <v>0.068039610048599</v>
      </c>
      <c r="AL40" s="467" t="n">
        <v>0.905583165996858</v>
      </c>
      <c r="AM40" s="491" t="n">
        <v>0.895914547805733</v>
      </c>
      <c r="AN40" s="492" t="n">
        <v>0.103</v>
      </c>
      <c r="AO40" s="493" t="n">
        <v>0.124</v>
      </c>
      <c r="AP40" s="392"/>
      <c r="AQ40" s="492" t="n">
        <v>-2.4</v>
      </c>
      <c r="AR40" s="494" t="n">
        <v>-2.055</v>
      </c>
      <c r="AS40" s="392"/>
      <c r="AT40" s="392"/>
      <c r="AU40" s="392"/>
      <c r="AV40" s="392"/>
      <c r="AW40" s="547"/>
      <c r="AX40" s="467"/>
      <c r="AY40" s="467"/>
      <c r="AZ40" s="392"/>
      <c r="BA40" s="547"/>
      <c r="BB40" s="426"/>
      <c r="BC40" s="548"/>
      <c r="BD40" s="468"/>
      <c r="BE40" s="392"/>
      <c r="BF40" s="426"/>
      <c r="BG40" s="392"/>
      <c r="BH40" s="423"/>
      <c r="BI40" s="423"/>
      <c r="BJ40" s="392"/>
      <c r="BK40" s="426"/>
      <c r="BL40" s="392"/>
      <c r="BM40" s="392"/>
      <c r="BN40" s="403"/>
      <c r="BO40" s="403"/>
      <c r="BP40" s="423"/>
      <c r="BQ40" s="392"/>
      <c r="BR40" s="423"/>
      <c r="BS40" s="392"/>
      <c r="BT40" s="392"/>
      <c r="BU40" s="392"/>
      <c r="BV40" s="392"/>
      <c r="BW40" s="392"/>
      <c r="BX40" s="392"/>
      <c r="BY40" s="392"/>
      <c r="BZ40" s="392"/>
      <c r="CA40" s="392"/>
      <c r="CB40" s="392"/>
      <c r="CC40" s="392"/>
      <c r="CD40" s="392"/>
      <c r="CE40" s="392"/>
      <c r="CF40" s="392"/>
      <c r="CG40" s="392"/>
    </row>
    <row r="41" customFormat="false" ht="12.75" hidden="false" customHeight="false" outlineLevel="0" collapsed="false">
      <c r="A41" s="469" t="n">
        <v>37165</v>
      </c>
      <c r="B41" s="531" t="n">
        <v>2.443</v>
      </c>
      <c r="C41" s="471" t="n">
        <v>-0.345</v>
      </c>
      <c r="D41" s="472" t="n">
        <v>-0.301918114749202</v>
      </c>
      <c r="E41" s="472" t="n">
        <v>-0.345876937337923</v>
      </c>
      <c r="F41" s="532" t="n">
        <v>0.103</v>
      </c>
      <c r="G41" s="533" t="n">
        <v>0.103</v>
      </c>
      <c r="H41" s="533" t="n">
        <v>0.123</v>
      </c>
      <c r="I41" s="534" t="n">
        <v>0.113</v>
      </c>
      <c r="J41" s="533" t="n">
        <v>0.04</v>
      </c>
      <c r="K41" s="533" t="n">
        <v>0.0925</v>
      </c>
      <c r="L41" s="533" t="n">
        <v>0.25</v>
      </c>
      <c r="M41" s="532" t="n">
        <v>-0.335</v>
      </c>
      <c r="N41" s="533" t="n">
        <v>0.11</v>
      </c>
      <c r="O41" s="534" t="n">
        <v>-0.12</v>
      </c>
      <c r="P41" s="528" t="n">
        <v>-0.3</v>
      </c>
      <c r="Q41" s="551" t="n">
        <v>0.16</v>
      </c>
      <c r="R41" s="378" t="n">
        <v>0.19</v>
      </c>
      <c r="S41" s="378" t="n">
        <v>0.2</v>
      </c>
      <c r="T41" s="549" t="n">
        <v>0.6</v>
      </c>
      <c r="U41" s="537" t="n">
        <v>0.2</v>
      </c>
      <c r="V41" s="478" t="n">
        <v>2.098</v>
      </c>
      <c r="W41" s="478" t="n">
        <v>2.1410818852508</v>
      </c>
      <c r="X41" s="479" t="n">
        <v>2.09712306266208</v>
      </c>
      <c r="Y41" s="526" t="s">
        <v>192</v>
      </c>
      <c r="Z41" s="538" t="n">
        <v>0.06</v>
      </c>
      <c r="AA41" s="539" t="n">
        <v>0</v>
      </c>
      <c r="AB41" s="552" t="n">
        <v>2.86239203758857</v>
      </c>
      <c r="AC41" s="484" t="n">
        <v>2.92239203758857</v>
      </c>
      <c r="AD41" s="479" t="n">
        <v>2.86239203758857</v>
      </c>
      <c r="AE41" s="541" t="n">
        <v>2.143</v>
      </c>
      <c r="AF41" s="486" t="n">
        <v>2.108</v>
      </c>
      <c r="AG41" s="487" t="n">
        <v>2.323</v>
      </c>
      <c r="AH41" s="542" t="n">
        <v>-0.22</v>
      </c>
      <c r="AI41" s="530" t="n">
        <v>1.439458481225</v>
      </c>
      <c r="AJ41" s="543" t="n">
        <v>0.061620565840499</v>
      </c>
      <c r="AK41" s="543" t="n">
        <v>0.068254387582894</v>
      </c>
      <c r="AL41" s="467" t="n">
        <v>0.900611313852205</v>
      </c>
      <c r="AM41" s="491" t="n">
        <v>0.890685396092102</v>
      </c>
      <c r="AN41" s="492" t="n">
        <v>0.103</v>
      </c>
      <c r="AO41" s="493" t="n">
        <v>0.12</v>
      </c>
      <c r="AP41" s="392"/>
      <c r="AQ41" s="492" t="n">
        <v>-2.43</v>
      </c>
      <c r="AR41" s="494" t="n">
        <v>-2.085</v>
      </c>
      <c r="AS41" s="392"/>
      <c r="AT41" s="392"/>
      <c r="AU41" s="392"/>
      <c r="AV41" s="392"/>
      <c r="AW41" s="547"/>
      <c r="AX41" s="467"/>
      <c r="AY41" s="467"/>
      <c r="AZ41" s="392"/>
      <c r="BA41" s="547"/>
      <c r="BB41" s="426"/>
      <c r="BC41" s="548"/>
      <c r="BD41" s="468"/>
      <c r="BE41" s="392"/>
      <c r="BF41" s="426"/>
      <c r="BG41" s="392"/>
      <c r="BH41" s="423"/>
      <c r="BI41" s="423"/>
      <c r="BJ41" s="392"/>
      <c r="BK41" s="426"/>
      <c r="BL41" s="392"/>
      <c r="BM41" s="392"/>
      <c r="BN41" s="403"/>
      <c r="BO41" s="403"/>
      <c r="BP41" s="423"/>
      <c r="BQ41" s="392"/>
      <c r="BR41" s="423"/>
      <c r="BS41" s="392"/>
      <c r="BT41" s="392"/>
      <c r="BU41" s="392"/>
      <c r="BV41" s="392"/>
      <c r="BW41" s="392"/>
      <c r="BX41" s="392"/>
      <c r="BY41" s="392"/>
      <c r="BZ41" s="392"/>
      <c r="CA41" s="392"/>
      <c r="CB41" s="392"/>
      <c r="CC41" s="392"/>
      <c r="CD41" s="392"/>
      <c r="CE41" s="392"/>
      <c r="CF41" s="392"/>
      <c r="CG41" s="392"/>
    </row>
    <row r="42" customFormat="false" ht="12.75" hidden="false" customHeight="false" outlineLevel="0" collapsed="false">
      <c r="A42" s="469" t="n">
        <v>37196</v>
      </c>
      <c r="B42" s="531" t="n">
        <v>2.571</v>
      </c>
      <c r="C42" s="471" t="n">
        <v>-0.34</v>
      </c>
      <c r="D42" s="472" t="n">
        <v>-0.25115637364994</v>
      </c>
      <c r="E42" s="472" t="n">
        <v>-0.340932529647715</v>
      </c>
      <c r="F42" s="532" t="n">
        <v>0.21</v>
      </c>
      <c r="G42" s="533" t="n">
        <v>0.36</v>
      </c>
      <c r="H42" s="533" t="n">
        <v>0.27</v>
      </c>
      <c r="I42" s="534" t="n">
        <v>0.37</v>
      </c>
      <c r="J42" s="533" t="n">
        <v>0.12</v>
      </c>
      <c r="K42" s="533" t="n">
        <v>0.1775</v>
      </c>
      <c r="L42" s="533" t="n">
        <v>0.52</v>
      </c>
      <c r="M42" s="532" t="n">
        <v>-0.23</v>
      </c>
      <c r="N42" s="533" t="n">
        <v>0.1</v>
      </c>
      <c r="O42" s="534" t="n">
        <v>0.06</v>
      </c>
      <c r="P42" s="528" t="n">
        <v>-0.175</v>
      </c>
      <c r="Q42" s="551" t="n">
        <v>0.1625</v>
      </c>
      <c r="R42" s="378" t="n">
        <v>0.1925</v>
      </c>
      <c r="S42" s="378" t="n">
        <v>0.2025</v>
      </c>
      <c r="T42" s="549" t="n">
        <v>0.8</v>
      </c>
      <c r="U42" s="537" t="n">
        <v>0.2025</v>
      </c>
      <c r="V42" s="478" t="n">
        <v>2.231</v>
      </c>
      <c r="W42" s="478" t="n">
        <v>2.31984362635006</v>
      </c>
      <c r="X42" s="479" t="n">
        <v>2.23006747035229</v>
      </c>
      <c r="Y42" s="553"/>
      <c r="Z42" s="538" t="n">
        <v>0.1225</v>
      </c>
      <c r="AA42" s="539" t="n">
        <v>0</v>
      </c>
      <c r="AB42" s="555" t="n">
        <v>3.04293787233354</v>
      </c>
      <c r="AC42" s="484" t="n">
        <v>3.16543787233354</v>
      </c>
      <c r="AD42" s="479" t="n">
        <v>3.04293787233354</v>
      </c>
      <c r="AE42" s="541" t="n">
        <v>2.396</v>
      </c>
      <c r="AF42" s="486" t="n">
        <v>2.341</v>
      </c>
      <c r="AG42" s="487" t="n">
        <v>2.631</v>
      </c>
      <c r="AH42" s="542" t="n">
        <v>-0.22</v>
      </c>
      <c r="AI42" s="530" t="n">
        <v>1.439027279172</v>
      </c>
      <c r="AJ42" s="543" t="n">
        <v>0.061958052444756</v>
      </c>
      <c r="AK42" s="543" t="n">
        <v>0.068452526945277</v>
      </c>
      <c r="AL42" s="467" t="n">
        <v>0.895453526151089</v>
      </c>
      <c r="AM42" s="491" t="n">
        <v>0.885319169606817</v>
      </c>
      <c r="AN42" s="492" t="n">
        <v>0.37</v>
      </c>
      <c r="AO42" s="493" t="n">
        <v>0.124</v>
      </c>
      <c r="AP42" s="392"/>
      <c r="AQ42" s="492" t="n">
        <v>-2.558</v>
      </c>
      <c r="AR42" s="494" t="n">
        <v>-2.218</v>
      </c>
      <c r="AS42" s="392"/>
      <c r="AT42" s="392"/>
      <c r="AU42" s="392"/>
      <c r="AV42" s="392"/>
      <c r="AW42" s="547"/>
      <c r="AX42" s="467"/>
      <c r="AY42" s="467"/>
      <c r="AZ42" s="392"/>
      <c r="BA42" s="547"/>
      <c r="BB42" s="426"/>
      <c r="BC42" s="548"/>
      <c r="BD42" s="468"/>
      <c r="BE42" s="392"/>
      <c r="BF42" s="426"/>
      <c r="BG42" s="392"/>
      <c r="BH42" s="423"/>
      <c r="BI42" s="423"/>
      <c r="BJ42" s="392"/>
      <c r="BK42" s="426"/>
      <c r="BL42" s="392"/>
      <c r="BM42" s="392"/>
      <c r="BN42" s="403"/>
      <c r="BO42" s="403"/>
      <c r="BP42" s="423"/>
      <c r="BQ42" s="392"/>
      <c r="BR42" s="423"/>
      <c r="BS42" s="392"/>
      <c r="BT42" s="392"/>
      <c r="BU42" s="392"/>
      <c r="BV42" s="392"/>
      <c r="BW42" s="392"/>
      <c r="BX42" s="392"/>
      <c r="BY42" s="392"/>
      <c r="BZ42" s="392"/>
      <c r="CA42" s="392"/>
      <c r="CB42" s="392"/>
      <c r="CC42" s="392"/>
      <c r="CD42" s="392"/>
      <c r="CE42" s="392"/>
      <c r="CF42" s="392"/>
      <c r="CG42" s="392"/>
    </row>
    <row r="43" customFormat="false" ht="12.75" hidden="false" customHeight="false" outlineLevel="0" collapsed="false">
      <c r="A43" s="469" t="n">
        <v>37226</v>
      </c>
      <c r="B43" s="531" t="n">
        <v>2.696</v>
      </c>
      <c r="C43" s="471" t="n">
        <v>-0.34</v>
      </c>
      <c r="D43" s="472" t="n">
        <v>-0.251184553706381</v>
      </c>
      <c r="E43" s="472" t="n">
        <v>-0.340984778059174</v>
      </c>
      <c r="F43" s="532" t="n">
        <v>0.25</v>
      </c>
      <c r="G43" s="533" t="n">
        <v>0.4</v>
      </c>
      <c r="H43" s="533" t="n">
        <v>0.31</v>
      </c>
      <c r="I43" s="534" t="n">
        <v>0.41</v>
      </c>
      <c r="J43" s="533" t="n">
        <v>0.16</v>
      </c>
      <c r="K43" s="533" t="n">
        <v>0.2175</v>
      </c>
      <c r="L43" s="533" t="n">
        <v>0.7775</v>
      </c>
      <c r="M43" s="532" t="n">
        <v>-0.23</v>
      </c>
      <c r="N43" s="533" t="n">
        <v>0.1</v>
      </c>
      <c r="O43" s="534" t="n">
        <v>0.06</v>
      </c>
      <c r="P43" s="528" t="n">
        <v>-0.105</v>
      </c>
      <c r="Q43" s="551" t="n">
        <v>0.1675</v>
      </c>
      <c r="R43" s="378" t="n">
        <v>0.1975</v>
      </c>
      <c r="S43" s="378" t="n">
        <v>0.2075</v>
      </c>
      <c r="T43" s="549" t="n">
        <v>1</v>
      </c>
      <c r="U43" s="537" t="n">
        <v>0.2075</v>
      </c>
      <c r="V43" s="478" t="n">
        <v>2.356</v>
      </c>
      <c r="W43" s="478" t="n">
        <v>2.44481544629362</v>
      </c>
      <c r="X43" s="479" t="n">
        <v>2.35501522194083</v>
      </c>
      <c r="Y43" s="526" t="s">
        <v>190</v>
      </c>
      <c r="Z43" s="538" t="n">
        <v>0.1225</v>
      </c>
      <c r="AA43" s="539" t="n">
        <v>0</v>
      </c>
      <c r="AB43" s="555" t="n">
        <v>3.21256841802954</v>
      </c>
      <c r="AC43" s="484" t="n">
        <v>3.33506841802954</v>
      </c>
      <c r="AD43" s="479" t="n">
        <v>3.21256841802954</v>
      </c>
      <c r="AE43" s="541" t="n">
        <v>2.591</v>
      </c>
      <c r="AF43" s="486" t="n">
        <v>2.466</v>
      </c>
      <c r="AG43" s="487" t="n">
        <v>2.756</v>
      </c>
      <c r="AH43" s="542" t="n">
        <v>-0.22</v>
      </c>
      <c r="AI43" s="530" t="n">
        <v>1.438641589496</v>
      </c>
      <c r="AJ43" s="543" t="n">
        <v>0.062284652420357</v>
      </c>
      <c r="AK43" s="543" t="n">
        <v>0.068644274727694</v>
      </c>
      <c r="AL43" s="467" t="n">
        <v>0.89044321597752</v>
      </c>
      <c r="AM43" s="491" t="n">
        <v>0.880129607413369</v>
      </c>
      <c r="AN43" s="492" t="n">
        <v>0.41</v>
      </c>
      <c r="AO43" s="493" t="n">
        <v>0.12</v>
      </c>
      <c r="AP43" s="392"/>
      <c r="AQ43" s="492" t="n">
        <v>-2.683</v>
      </c>
      <c r="AR43" s="494" t="n">
        <v>-2.343</v>
      </c>
      <c r="AS43" s="392"/>
      <c r="AT43" s="392"/>
      <c r="AU43" s="392"/>
      <c r="AV43" s="392"/>
      <c r="AW43" s="547"/>
      <c r="AX43" s="467"/>
      <c r="AY43" s="467"/>
      <c r="AZ43" s="392"/>
      <c r="BA43" s="547"/>
      <c r="BB43" s="426"/>
      <c r="BC43" s="548"/>
      <c r="BD43" s="468"/>
      <c r="BE43" s="392"/>
      <c r="BF43" s="426"/>
      <c r="BG43" s="392"/>
      <c r="BH43" s="423"/>
      <c r="BI43" s="423"/>
      <c r="BJ43" s="392"/>
      <c r="BK43" s="426"/>
      <c r="BL43" s="392"/>
      <c r="BM43" s="392"/>
      <c r="BN43" s="403"/>
      <c r="BO43" s="403"/>
      <c r="BP43" s="423"/>
      <c r="BQ43" s="392"/>
      <c r="BR43" s="423"/>
      <c r="BS43" s="392"/>
      <c r="BT43" s="392"/>
      <c r="BU43" s="392"/>
      <c r="BV43" s="392"/>
      <c r="BW43" s="392"/>
      <c r="BX43" s="392"/>
      <c r="BY43" s="392"/>
      <c r="BZ43" s="392"/>
      <c r="CA43" s="392"/>
      <c r="CB43" s="392"/>
      <c r="CC43" s="392"/>
      <c r="CD43" s="392"/>
      <c r="CE43" s="392"/>
      <c r="CF43" s="392"/>
      <c r="CG43" s="392"/>
    </row>
    <row r="44" customFormat="false" ht="12.75" hidden="false" customHeight="false" outlineLevel="0" collapsed="false">
      <c r="A44" s="469" t="n">
        <v>37257</v>
      </c>
      <c r="B44" s="531" t="n">
        <v>2.723</v>
      </c>
      <c r="C44" s="471" t="n">
        <v>-0.34</v>
      </c>
      <c r="D44" s="472" t="n">
        <v>-0.251174260414986</v>
      </c>
      <c r="E44" s="472" t="n">
        <v>-0.340996063716049</v>
      </c>
      <c r="F44" s="532" t="n">
        <v>0.26</v>
      </c>
      <c r="G44" s="533" t="n">
        <v>0.41</v>
      </c>
      <c r="H44" s="533" t="n">
        <v>0.32</v>
      </c>
      <c r="I44" s="534" t="n">
        <v>0.42</v>
      </c>
      <c r="J44" s="533" t="n">
        <v>0.1725</v>
      </c>
      <c r="K44" s="533" t="n">
        <v>0.23</v>
      </c>
      <c r="L44" s="533" t="n">
        <v>1.0875</v>
      </c>
      <c r="M44" s="532" t="n">
        <v>-0.23</v>
      </c>
      <c r="N44" s="533" t="n">
        <v>0.105</v>
      </c>
      <c r="O44" s="534" t="n">
        <v>0.065</v>
      </c>
      <c r="P44" s="528" t="n">
        <v>-0.085</v>
      </c>
      <c r="Q44" s="551" t="n">
        <v>0.1725</v>
      </c>
      <c r="R44" s="378" t="n">
        <v>0.2025</v>
      </c>
      <c r="S44" s="378" t="n">
        <v>0.2125</v>
      </c>
      <c r="T44" s="549" t="n">
        <v>1</v>
      </c>
      <c r="U44" s="537" t="n">
        <v>0.2125</v>
      </c>
      <c r="V44" s="478" t="n">
        <v>2.383</v>
      </c>
      <c r="W44" s="478" t="n">
        <v>2.47182573958501</v>
      </c>
      <c r="X44" s="479" t="n">
        <v>2.38200393628395</v>
      </c>
      <c r="Y44" s="553"/>
      <c r="Z44" s="538" t="n">
        <v>0.1225</v>
      </c>
      <c r="AA44" s="539" t="n">
        <v>0</v>
      </c>
      <c r="AB44" s="555" t="n">
        <v>3.24860414143268</v>
      </c>
      <c r="AC44" s="484" t="n">
        <v>3.37110414143268</v>
      </c>
      <c r="AD44" s="479" t="n">
        <v>3.24860414143268</v>
      </c>
      <c r="AE44" s="541" t="n">
        <v>2.638</v>
      </c>
      <c r="AF44" s="486" t="n">
        <v>2.493</v>
      </c>
      <c r="AG44" s="487" t="n">
        <v>2.788</v>
      </c>
      <c r="AH44" s="542" t="n">
        <v>-0.215</v>
      </c>
      <c r="AI44" s="530" t="n">
        <v>1.438295967706</v>
      </c>
      <c r="AJ44" s="543" t="n">
        <v>0.062622139099005</v>
      </c>
      <c r="AK44" s="543" t="n">
        <v>0.06883502555908</v>
      </c>
      <c r="AL44" s="467" t="n">
        <v>0.885247043491531</v>
      </c>
      <c r="AM44" s="491" t="n">
        <v>0.874783409878616</v>
      </c>
      <c r="AN44" s="492" t="n">
        <v>0.42</v>
      </c>
      <c r="AO44" s="493" t="n">
        <v>0.12</v>
      </c>
      <c r="AP44" s="392"/>
      <c r="AQ44" s="492" t="n">
        <v>-2.71</v>
      </c>
      <c r="AR44" s="494" t="n">
        <v>-2.37</v>
      </c>
      <c r="AS44" s="392"/>
      <c r="AT44" s="392"/>
      <c r="AU44" s="392"/>
      <c r="AV44" s="392"/>
      <c r="AW44" s="547"/>
      <c r="AX44" s="467"/>
      <c r="AY44" s="467"/>
      <c r="AZ44" s="392"/>
      <c r="BA44" s="547"/>
      <c r="BB44" s="426"/>
      <c r="BC44" s="548"/>
      <c r="BD44" s="468"/>
      <c r="BE44" s="392"/>
      <c r="BF44" s="426"/>
      <c r="BG44" s="392"/>
      <c r="BH44" s="423"/>
      <c r="BI44" s="423"/>
      <c r="BJ44" s="392"/>
      <c r="BK44" s="426"/>
      <c r="BL44" s="392"/>
      <c r="BM44" s="392"/>
      <c r="BN44" s="403"/>
      <c r="BO44" s="403"/>
      <c r="BP44" s="423"/>
      <c r="BQ44" s="392"/>
      <c r="BR44" s="423"/>
      <c r="BS44" s="392"/>
      <c r="BT44" s="392"/>
      <c r="BU44" s="392"/>
      <c r="BV44" s="392"/>
      <c r="BW44" s="392"/>
      <c r="BX44" s="392"/>
      <c r="BY44" s="392"/>
      <c r="BZ44" s="392"/>
      <c r="CA44" s="392"/>
      <c r="CB44" s="392"/>
      <c r="CC44" s="392"/>
      <c r="CD44" s="392"/>
      <c r="CE44" s="392"/>
      <c r="CF44" s="392"/>
      <c r="CG44" s="392"/>
    </row>
    <row r="45" customFormat="false" ht="12.75" hidden="false" customHeight="false" outlineLevel="0" collapsed="false">
      <c r="A45" s="469" t="n">
        <v>37288</v>
      </c>
      <c r="B45" s="531" t="n">
        <v>2.618</v>
      </c>
      <c r="C45" s="471" t="n">
        <v>-0.34</v>
      </c>
      <c r="D45" s="472" t="n">
        <v>-0.251087947839644</v>
      </c>
      <c r="E45" s="472" t="n">
        <v>-0.340952175050424</v>
      </c>
      <c r="F45" s="532" t="n">
        <v>0.29</v>
      </c>
      <c r="G45" s="533" t="n">
        <v>0.44</v>
      </c>
      <c r="H45" s="533" t="n">
        <v>0.35</v>
      </c>
      <c r="I45" s="534" t="n">
        <v>0.45</v>
      </c>
      <c r="J45" s="533" t="n">
        <v>0.15</v>
      </c>
      <c r="K45" s="533" t="n">
        <v>0.2075</v>
      </c>
      <c r="L45" s="533" t="n">
        <v>1.0125</v>
      </c>
      <c r="M45" s="532" t="n">
        <v>-0.23</v>
      </c>
      <c r="N45" s="533" t="n">
        <v>0.105</v>
      </c>
      <c r="O45" s="534" t="n">
        <v>0.065</v>
      </c>
      <c r="P45" s="528" t="n">
        <v>-0.105</v>
      </c>
      <c r="Q45" s="551" t="n">
        <v>0.17</v>
      </c>
      <c r="R45" s="378" t="n">
        <v>0.2</v>
      </c>
      <c r="S45" s="378" t="n">
        <v>0.21</v>
      </c>
      <c r="T45" s="549" t="n">
        <v>1</v>
      </c>
      <c r="U45" s="537" t="n">
        <v>0.21</v>
      </c>
      <c r="V45" s="478" t="n">
        <v>2.278</v>
      </c>
      <c r="W45" s="478" t="n">
        <v>2.36691205216036</v>
      </c>
      <c r="X45" s="479" t="n">
        <v>2.27704782494958</v>
      </c>
      <c r="Y45" s="554"/>
      <c r="Z45" s="538" t="n">
        <v>0.1225</v>
      </c>
      <c r="AA45" s="539" t="n">
        <v>0</v>
      </c>
      <c r="AB45" s="555" t="n">
        <v>3.1039977443089</v>
      </c>
      <c r="AC45" s="484" t="n">
        <v>3.2264977443089</v>
      </c>
      <c r="AD45" s="479" t="n">
        <v>3.1039977443089</v>
      </c>
      <c r="AE45" s="541" t="n">
        <v>2.513</v>
      </c>
      <c r="AF45" s="486" t="n">
        <v>2.388</v>
      </c>
      <c r="AG45" s="487" t="n">
        <v>2.683</v>
      </c>
      <c r="AH45" s="542" t="n">
        <v>-0.215</v>
      </c>
      <c r="AI45" s="530" t="n">
        <v>1.437616964056</v>
      </c>
      <c r="AJ45" s="543" t="n">
        <v>0.062821293949421</v>
      </c>
      <c r="AK45" s="543" t="n">
        <v>0.069015546092804</v>
      </c>
      <c r="AL45" s="467" t="n">
        <v>0.880275755479088</v>
      </c>
      <c r="AM45" s="491" t="n">
        <v>0.869460226124616</v>
      </c>
      <c r="AN45" s="492" t="n">
        <v>0.45</v>
      </c>
      <c r="AO45" s="493" t="n">
        <v>0.133</v>
      </c>
      <c r="AP45" s="392"/>
      <c r="AQ45" s="492" t="n">
        <v>-2.605</v>
      </c>
      <c r="AR45" s="494" t="n">
        <v>-2.265</v>
      </c>
      <c r="AS45" s="392"/>
      <c r="AT45" s="392"/>
      <c r="AU45" s="392"/>
      <c r="AV45" s="392"/>
      <c r="AW45" s="547"/>
      <c r="AX45" s="467"/>
      <c r="AY45" s="467"/>
      <c r="AZ45" s="392"/>
      <c r="BA45" s="547"/>
      <c r="BB45" s="426"/>
      <c r="BC45" s="548"/>
      <c r="BD45" s="468"/>
      <c r="BE45" s="392"/>
      <c r="BF45" s="426"/>
      <c r="BG45" s="392"/>
      <c r="BH45" s="423"/>
      <c r="BI45" s="423"/>
      <c r="BJ45" s="392"/>
      <c r="BK45" s="426"/>
      <c r="BL45" s="392"/>
      <c r="BM45" s="392"/>
      <c r="BN45" s="403"/>
      <c r="BO45" s="403"/>
      <c r="BP45" s="423"/>
      <c r="BQ45" s="392"/>
      <c r="BR45" s="423"/>
      <c r="BS45" s="392"/>
      <c r="BT45" s="392"/>
      <c r="BU45" s="392"/>
      <c r="BV45" s="392"/>
      <c r="BW45" s="392"/>
      <c r="BX45" s="392"/>
      <c r="BY45" s="392"/>
      <c r="BZ45" s="392"/>
      <c r="CA45" s="392"/>
      <c r="CB45" s="392"/>
      <c r="CC45" s="392"/>
      <c r="CD45" s="392"/>
      <c r="CE45" s="392"/>
      <c r="CF45" s="392"/>
      <c r="CG45" s="392"/>
    </row>
    <row r="46" customFormat="false" ht="12.75" hidden="false" customHeight="false" outlineLevel="0" collapsed="false">
      <c r="A46" s="469" t="n">
        <v>37316</v>
      </c>
      <c r="B46" s="531" t="n">
        <v>2.513</v>
      </c>
      <c r="C46" s="471" t="n">
        <v>-0.34</v>
      </c>
      <c r="D46" s="472" t="n">
        <v>-0.250996440488076</v>
      </c>
      <c r="E46" s="472" t="n">
        <v>-0.340908286384798</v>
      </c>
      <c r="F46" s="532" t="n">
        <v>0.29</v>
      </c>
      <c r="G46" s="533" t="n">
        <v>0.44</v>
      </c>
      <c r="H46" s="533" t="n">
        <v>0.35</v>
      </c>
      <c r="I46" s="534" t="n">
        <v>0.45</v>
      </c>
      <c r="J46" s="533" t="n">
        <v>0.1475</v>
      </c>
      <c r="K46" s="533" t="n">
        <v>0.205</v>
      </c>
      <c r="L46" s="533" t="n">
        <v>0.6275</v>
      </c>
      <c r="M46" s="532" t="n">
        <v>-0.23</v>
      </c>
      <c r="N46" s="533" t="n">
        <v>0.105</v>
      </c>
      <c r="O46" s="534" t="n">
        <v>0.065</v>
      </c>
      <c r="P46" s="528" t="n">
        <v>-0.27</v>
      </c>
      <c r="Q46" s="551" t="n">
        <v>0.16</v>
      </c>
      <c r="R46" s="378" t="n">
        <v>0.19</v>
      </c>
      <c r="S46" s="378" t="n">
        <v>0.2</v>
      </c>
      <c r="T46" s="549" t="n">
        <v>0.75</v>
      </c>
      <c r="U46" s="537" t="n">
        <v>0.2</v>
      </c>
      <c r="V46" s="478" t="n">
        <v>2.173</v>
      </c>
      <c r="W46" s="478" t="n">
        <v>2.26200355951192</v>
      </c>
      <c r="X46" s="479" t="n">
        <v>2.1720917136152</v>
      </c>
      <c r="Y46" s="554"/>
      <c r="Z46" s="538" t="n">
        <v>0.1225</v>
      </c>
      <c r="AA46" s="539" t="n">
        <v>0</v>
      </c>
      <c r="AB46" s="555" t="n">
        <v>2.95935682627959</v>
      </c>
      <c r="AC46" s="484" t="n">
        <v>3.08185682627959</v>
      </c>
      <c r="AD46" s="479" t="n">
        <v>2.95935682627959</v>
      </c>
      <c r="AE46" s="541" t="n">
        <v>2.243</v>
      </c>
      <c r="AF46" s="486" t="n">
        <v>2.283</v>
      </c>
      <c r="AG46" s="487" t="n">
        <v>2.578</v>
      </c>
      <c r="AH46" s="542" t="n">
        <v>-0.215</v>
      </c>
      <c r="AI46" s="530" t="n">
        <v>1.436855580169</v>
      </c>
      <c r="AJ46" s="543" t="n">
        <v>0.062950061932335</v>
      </c>
      <c r="AK46" s="543" t="n">
        <v>0.069178596906725</v>
      </c>
      <c r="AL46" s="467" t="n">
        <v>0.875877717198828</v>
      </c>
      <c r="AM46" s="491" t="n">
        <v>0.864658045691246</v>
      </c>
      <c r="AN46" s="492" t="n">
        <v>0.45</v>
      </c>
      <c r="AO46" s="493" t="n">
        <v>0.12</v>
      </c>
      <c r="AP46" s="392"/>
      <c r="AQ46" s="492" t="n">
        <v>-2.5</v>
      </c>
      <c r="AR46" s="494" t="n">
        <v>-2.16</v>
      </c>
      <c r="AS46" s="392"/>
      <c r="AT46" s="392"/>
      <c r="AU46" s="392"/>
      <c r="AV46" s="392"/>
      <c r="AW46" s="547"/>
      <c r="AX46" s="467"/>
      <c r="AY46" s="467"/>
      <c r="AZ46" s="392"/>
      <c r="BA46" s="547"/>
      <c r="BB46" s="426"/>
      <c r="BC46" s="548"/>
      <c r="BD46" s="468"/>
      <c r="BE46" s="392"/>
      <c r="BF46" s="426"/>
      <c r="BG46" s="392"/>
      <c r="BH46" s="423"/>
      <c r="BI46" s="423"/>
      <c r="BJ46" s="392"/>
      <c r="BK46" s="426"/>
      <c r="BL46" s="392"/>
      <c r="BM46" s="392"/>
      <c r="BN46" s="403"/>
      <c r="BO46" s="403"/>
      <c r="BP46" s="423"/>
      <c r="BQ46" s="392"/>
      <c r="BR46" s="423"/>
      <c r="BS46" s="392"/>
      <c r="BT46" s="392"/>
      <c r="BU46" s="392"/>
      <c r="BV46" s="392"/>
      <c r="BW46" s="392"/>
      <c r="BX46" s="392"/>
      <c r="BY46" s="392"/>
      <c r="BZ46" s="392"/>
      <c r="CA46" s="392"/>
      <c r="CB46" s="392"/>
      <c r="CC46" s="392"/>
      <c r="CD46" s="392"/>
      <c r="CE46" s="392"/>
      <c r="CF46" s="392"/>
      <c r="CG46" s="392"/>
    </row>
    <row r="47" customFormat="false" ht="12.75" hidden="false" customHeight="false" outlineLevel="0" collapsed="false">
      <c r="A47" s="469" t="n">
        <v>37347</v>
      </c>
      <c r="B47" s="531" t="n">
        <v>2.417</v>
      </c>
      <c r="C47" s="471" t="n">
        <v>-0.35</v>
      </c>
      <c r="D47" s="472" t="n">
        <v>-0.260902929692094</v>
      </c>
      <c r="E47" s="472" t="n">
        <v>-0.350863979731881</v>
      </c>
      <c r="F47" s="532" t="n">
        <v>0.103</v>
      </c>
      <c r="G47" s="533" t="n">
        <v>0.103</v>
      </c>
      <c r="H47" s="533" t="n">
        <v>0.123</v>
      </c>
      <c r="I47" s="534" t="n">
        <v>0.118</v>
      </c>
      <c r="J47" s="533" t="n">
        <v>0.0575</v>
      </c>
      <c r="K47" s="533" t="n">
        <v>0.1075</v>
      </c>
      <c r="L47" s="533" t="n">
        <v>0.2875</v>
      </c>
      <c r="M47" s="532" t="n">
        <v>-0.335</v>
      </c>
      <c r="N47" s="533" t="n">
        <v>0.115</v>
      </c>
      <c r="O47" s="534" t="n">
        <v>-0.11</v>
      </c>
      <c r="P47" s="528" t="n">
        <v>-0.4</v>
      </c>
      <c r="Q47" s="551" t="n">
        <v>0.14</v>
      </c>
      <c r="R47" s="378" t="n">
        <v>0.17</v>
      </c>
      <c r="S47" s="378" t="n">
        <v>0.18</v>
      </c>
      <c r="T47" s="484" t="n">
        <v>0.4</v>
      </c>
      <c r="U47" s="537" t="n">
        <v>0.18</v>
      </c>
      <c r="V47" s="478" t="n">
        <v>2.067</v>
      </c>
      <c r="W47" s="478" t="n">
        <v>2.15609707030791</v>
      </c>
      <c r="X47" s="479" t="n">
        <v>2.06613602026812</v>
      </c>
      <c r="Y47" s="554"/>
      <c r="Z47" s="538" t="n">
        <v>0.1225</v>
      </c>
      <c r="AA47" s="539" t="n">
        <v>0</v>
      </c>
      <c r="AB47" s="555" t="n">
        <v>2.81345829523895</v>
      </c>
      <c r="AC47" s="484" t="n">
        <v>2.93595829523895</v>
      </c>
      <c r="AD47" s="479" t="n">
        <v>2.81345829523895</v>
      </c>
      <c r="AE47" s="541" t="n">
        <v>2.017</v>
      </c>
      <c r="AF47" s="486" t="n">
        <v>2.082</v>
      </c>
      <c r="AG47" s="487" t="n">
        <v>2.307</v>
      </c>
      <c r="AH47" s="542" t="n">
        <v>-0.215</v>
      </c>
      <c r="AI47" s="530" t="n">
        <v>1.43606969286</v>
      </c>
      <c r="AJ47" s="543" t="n">
        <v>0.063092626491263</v>
      </c>
      <c r="AK47" s="543" t="n">
        <v>0.069338051302397</v>
      </c>
      <c r="AL47" s="467" t="n">
        <v>0.8710146573592</v>
      </c>
      <c r="AM47" s="491" t="n">
        <v>0.859386981429761</v>
      </c>
      <c r="AN47" s="492" t="n">
        <v>0.103</v>
      </c>
      <c r="AO47" s="493" t="n">
        <v>0.124</v>
      </c>
      <c r="AP47" s="392"/>
      <c r="AQ47" s="492" t="n">
        <v>-2.404</v>
      </c>
      <c r="AR47" s="494" t="n">
        <v>-2.054</v>
      </c>
      <c r="AS47" s="392"/>
      <c r="AT47" s="392"/>
      <c r="AU47" s="392"/>
      <c r="AV47" s="392"/>
      <c r="AW47" s="547"/>
      <c r="AX47" s="467"/>
      <c r="AY47" s="467"/>
      <c r="AZ47" s="392"/>
      <c r="BA47" s="547"/>
      <c r="BB47" s="426"/>
      <c r="BC47" s="548"/>
      <c r="BD47" s="468"/>
      <c r="BE47" s="392"/>
      <c r="BF47" s="426"/>
      <c r="BG47" s="392"/>
      <c r="BH47" s="423"/>
      <c r="BI47" s="423"/>
      <c r="BJ47" s="392"/>
      <c r="BK47" s="426"/>
      <c r="BL47" s="392"/>
      <c r="BM47" s="392"/>
      <c r="BN47" s="403"/>
      <c r="BO47" s="403"/>
      <c r="BP47" s="423"/>
      <c r="BQ47" s="392"/>
      <c r="BR47" s="423"/>
      <c r="BS47" s="392"/>
      <c r="BT47" s="392"/>
      <c r="BU47" s="392"/>
      <c r="BV47" s="392"/>
      <c r="BW47" s="392"/>
      <c r="BX47" s="392"/>
      <c r="BY47" s="392"/>
      <c r="BZ47" s="392"/>
      <c r="CA47" s="392"/>
      <c r="CB47" s="392"/>
      <c r="CC47" s="392"/>
      <c r="CD47" s="392"/>
      <c r="CE47" s="392"/>
      <c r="CF47" s="392"/>
      <c r="CG47" s="392"/>
    </row>
    <row r="48" customFormat="false" ht="12.75" hidden="false" customHeight="false" outlineLevel="0" collapsed="false">
      <c r="A48" s="469" t="n">
        <v>37377</v>
      </c>
      <c r="B48" s="531" t="n">
        <v>2.396</v>
      </c>
      <c r="C48" s="471" t="n">
        <v>-0.35</v>
      </c>
      <c r="D48" s="472" t="n">
        <v>-0.260852538329914</v>
      </c>
      <c r="E48" s="472" t="n">
        <v>-0.350855201998756</v>
      </c>
      <c r="F48" s="532" t="n">
        <v>0.103</v>
      </c>
      <c r="G48" s="533" t="n">
        <v>0.103</v>
      </c>
      <c r="H48" s="533" t="n">
        <v>0.123</v>
      </c>
      <c r="I48" s="534" t="n">
        <v>0.118</v>
      </c>
      <c r="J48" s="533" t="n">
        <v>0.0475</v>
      </c>
      <c r="K48" s="533" t="n">
        <v>0.0975</v>
      </c>
      <c r="L48" s="533" t="n">
        <v>0.2475</v>
      </c>
      <c r="M48" s="532" t="n">
        <v>-0.335</v>
      </c>
      <c r="N48" s="533" t="n">
        <v>0.115</v>
      </c>
      <c r="O48" s="534" t="n">
        <v>-0.11</v>
      </c>
      <c r="P48" s="528" t="n">
        <v>-0.4</v>
      </c>
      <c r="Q48" s="551" t="n">
        <v>0.1375</v>
      </c>
      <c r="R48" s="378" t="n">
        <v>0.1675</v>
      </c>
      <c r="S48" s="378" t="n">
        <v>0.1775</v>
      </c>
      <c r="T48" s="484" t="n">
        <v>0.45</v>
      </c>
      <c r="U48" s="537" t="n">
        <v>0.1775</v>
      </c>
      <c r="V48" s="478" t="n">
        <v>2.046</v>
      </c>
      <c r="W48" s="478" t="n">
        <v>2.13514746167009</v>
      </c>
      <c r="X48" s="479" t="n">
        <v>2.04514479800124</v>
      </c>
      <c r="Y48" s="554"/>
      <c r="Z48" s="538" t="n">
        <v>0.1225</v>
      </c>
      <c r="AA48" s="539" t="n">
        <v>0</v>
      </c>
      <c r="AB48" s="555" t="n">
        <v>2.78358692445992</v>
      </c>
      <c r="AC48" s="484" t="n">
        <v>2.90608692445992</v>
      </c>
      <c r="AD48" s="479" t="n">
        <v>2.78358692445992</v>
      </c>
      <c r="AE48" s="541" t="n">
        <v>1.996</v>
      </c>
      <c r="AF48" s="486" t="n">
        <v>2.061</v>
      </c>
      <c r="AG48" s="487" t="n">
        <v>2.286</v>
      </c>
      <c r="AH48" s="542" t="n">
        <v>-0.215</v>
      </c>
      <c r="AI48" s="530" t="n">
        <v>1.435405711717</v>
      </c>
      <c r="AJ48" s="543" t="n">
        <v>0.063230592199872</v>
      </c>
      <c r="AK48" s="543" t="n">
        <v>0.069461144070955</v>
      </c>
      <c r="AL48" s="467" t="n">
        <v>0.86631484677474</v>
      </c>
      <c r="AM48" s="491" t="n">
        <v>0.854354709176111</v>
      </c>
      <c r="AN48" s="492" t="n">
        <v>0.103</v>
      </c>
      <c r="AO48" s="493" t="n">
        <v>0.12</v>
      </c>
      <c r="AP48" s="392"/>
      <c r="AQ48" s="492" t="n">
        <v>-2.383</v>
      </c>
      <c r="AR48" s="494" t="n">
        <v>-2.033</v>
      </c>
      <c r="AS48" s="392"/>
      <c r="AT48" s="392"/>
      <c r="AU48" s="392"/>
      <c r="AV48" s="392"/>
      <c r="AW48" s="547"/>
      <c r="AX48" s="467"/>
      <c r="AY48" s="467"/>
      <c r="AZ48" s="392"/>
      <c r="BA48" s="547"/>
      <c r="BB48" s="426"/>
      <c r="BC48" s="548"/>
      <c r="BD48" s="468"/>
      <c r="BE48" s="392"/>
      <c r="BF48" s="426"/>
      <c r="BG48" s="392"/>
      <c r="BH48" s="423"/>
      <c r="BI48" s="423"/>
      <c r="BJ48" s="392"/>
      <c r="BK48" s="426"/>
      <c r="BL48" s="392"/>
      <c r="BM48" s="392"/>
      <c r="BN48" s="403"/>
      <c r="BO48" s="403"/>
      <c r="BP48" s="423"/>
      <c r="BQ48" s="392"/>
      <c r="BR48" s="423"/>
      <c r="BS48" s="392"/>
      <c r="BT48" s="392"/>
      <c r="BU48" s="392"/>
      <c r="BV48" s="392"/>
      <c r="BW48" s="392"/>
      <c r="BX48" s="392"/>
      <c r="BY48" s="392"/>
      <c r="BZ48" s="392"/>
      <c r="CA48" s="392"/>
      <c r="CB48" s="392"/>
      <c r="CC48" s="392"/>
      <c r="CD48" s="392"/>
      <c r="CE48" s="392"/>
      <c r="CF48" s="392"/>
      <c r="CG48" s="392"/>
    </row>
    <row r="49" customFormat="false" ht="12.75" hidden="false" customHeight="false" outlineLevel="0" collapsed="false">
      <c r="A49" s="469" t="n">
        <v>37408</v>
      </c>
      <c r="B49" s="531" t="n">
        <v>2.403</v>
      </c>
      <c r="C49" s="471" t="n">
        <v>-0.35</v>
      </c>
      <c r="D49" s="472" t="n">
        <v>-0.260812672481261</v>
      </c>
      <c r="E49" s="472" t="n">
        <v>-0.350858127909798</v>
      </c>
      <c r="F49" s="532" t="n">
        <v>0.103</v>
      </c>
      <c r="G49" s="533" t="n">
        <v>0.103</v>
      </c>
      <c r="H49" s="533" t="n">
        <v>0.123</v>
      </c>
      <c r="I49" s="534" t="n">
        <v>0.118</v>
      </c>
      <c r="J49" s="533" t="n">
        <v>0.0425</v>
      </c>
      <c r="K49" s="533" t="n">
        <v>0.0925</v>
      </c>
      <c r="L49" s="533" t="n">
        <v>0.2475</v>
      </c>
      <c r="M49" s="532" t="n">
        <v>-0.335</v>
      </c>
      <c r="N49" s="533" t="n">
        <v>0.115</v>
      </c>
      <c r="O49" s="534" t="n">
        <v>-0.11</v>
      </c>
      <c r="P49" s="528" t="n">
        <v>-0.4</v>
      </c>
      <c r="Q49" s="551" t="n">
        <v>0.1365</v>
      </c>
      <c r="R49" s="378" t="n">
        <v>0.1665</v>
      </c>
      <c r="S49" s="378" t="n">
        <v>0.1765</v>
      </c>
      <c r="T49" s="484" t="n">
        <v>0.45</v>
      </c>
      <c r="U49" s="537" t="n">
        <v>0.1765</v>
      </c>
      <c r="V49" s="478" t="n">
        <v>2.053</v>
      </c>
      <c r="W49" s="478" t="n">
        <v>2.14218732751874</v>
      </c>
      <c r="X49" s="479" t="n">
        <v>2.0521418720902</v>
      </c>
      <c r="Y49" s="526" t="s">
        <v>194</v>
      </c>
      <c r="Z49" s="538" t="n">
        <v>0.1225</v>
      </c>
      <c r="AA49" s="539" t="n">
        <v>0</v>
      </c>
      <c r="AB49" s="555" t="n">
        <v>2.7917830848283</v>
      </c>
      <c r="AC49" s="484" t="n">
        <v>2.9142830848283</v>
      </c>
      <c r="AD49" s="479" t="n">
        <v>2.7917830848283</v>
      </c>
      <c r="AE49" s="541" t="n">
        <v>2.003</v>
      </c>
      <c r="AF49" s="486" t="n">
        <v>2.068</v>
      </c>
      <c r="AG49" s="487" t="n">
        <v>2.293</v>
      </c>
      <c r="AH49" s="542" t="n">
        <v>-0.215</v>
      </c>
      <c r="AI49" s="530" t="n">
        <v>1.434723572502</v>
      </c>
      <c r="AJ49" s="543" t="n">
        <v>0.063373156772069</v>
      </c>
      <c r="AK49" s="543" t="n">
        <v>0.069588339937063</v>
      </c>
      <c r="AL49" s="467" t="n">
        <v>0.861465151398386</v>
      </c>
      <c r="AM49" s="491" t="n">
        <v>0.849168230574037</v>
      </c>
      <c r="AN49" s="492" t="n">
        <v>0.103</v>
      </c>
      <c r="AO49" s="493" t="n">
        <v>0.124</v>
      </c>
      <c r="AP49" s="392"/>
      <c r="AQ49" s="492" t="n">
        <v>-2.39</v>
      </c>
      <c r="AR49" s="494" t="n">
        <v>-2.04</v>
      </c>
      <c r="AS49" s="392"/>
      <c r="AT49" s="392"/>
      <c r="AU49" s="392"/>
      <c r="AV49" s="392"/>
      <c r="AW49" s="547"/>
      <c r="AX49" s="467"/>
      <c r="AY49" s="467"/>
      <c r="AZ49" s="392"/>
      <c r="BA49" s="547"/>
      <c r="BB49" s="426"/>
      <c r="BC49" s="548"/>
      <c r="BD49" s="468"/>
      <c r="BE49" s="392"/>
      <c r="BF49" s="426"/>
      <c r="BG49" s="392"/>
      <c r="BH49" s="423"/>
      <c r="BI49" s="423"/>
      <c r="BJ49" s="392"/>
      <c r="BK49" s="426"/>
      <c r="BL49" s="392"/>
      <c r="BM49" s="392"/>
      <c r="BN49" s="403"/>
      <c r="BO49" s="403"/>
      <c r="BP49" s="423"/>
      <c r="BQ49" s="392"/>
      <c r="BR49" s="423"/>
      <c r="BS49" s="392"/>
      <c r="BT49" s="392"/>
      <c r="BU49" s="392"/>
      <c r="BV49" s="392"/>
      <c r="BW49" s="392"/>
      <c r="BX49" s="392"/>
      <c r="BY49" s="392"/>
      <c r="BZ49" s="392"/>
      <c r="CA49" s="392"/>
      <c r="CB49" s="392"/>
      <c r="CC49" s="392"/>
      <c r="CD49" s="392"/>
      <c r="CE49" s="392"/>
      <c r="CF49" s="392"/>
      <c r="CG49" s="392"/>
    </row>
    <row r="50" customFormat="false" ht="12.75" hidden="false" customHeight="false" outlineLevel="0" collapsed="false">
      <c r="A50" s="469" t="n">
        <v>37438</v>
      </c>
      <c r="B50" s="531" t="n">
        <v>2.409</v>
      </c>
      <c r="C50" s="471" t="n">
        <v>-0.35</v>
      </c>
      <c r="D50" s="472" t="n">
        <v>-0.260775844098408</v>
      </c>
      <c r="E50" s="472" t="n">
        <v>-0.350860635833548</v>
      </c>
      <c r="F50" s="532" t="n">
        <v>0.103</v>
      </c>
      <c r="G50" s="533" t="n">
        <v>0.103</v>
      </c>
      <c r="H50" s="533" t="n">
        <v>0.123</v>
      </c>
      <c r="I50" s="534" t="n">
        <v>0.118</v>
      </c>
      <c r="J50" s="533" t="n">
        <v>0.0325</v>
      </c>
      <c r="K50" s="533" t="n">
        <v>0.0825</v>
      </c>
      <c r="L50" s="533" t="n">
        <v>0.2525</v>
      </c>
      <c r="M50" s="532" t="n">
        <v>-0.335</v>
      </c>
      <c r="N50" s="533" t="n">
        <v>0.115</v>
      </c>
      <c r="O50" s="534" t="n">
        <v>-0.11</v>
      </c>
      <c r="P50" s="528" t="n">
        <v>-0.4</v>
      </c>
      <c r="Q50" s="551" t="n">
        <v>0.1355</v>
      </c>
      <c r="R50" s="378" t="n">
        <v>0.1655</v>
      </c>
      <c r="S50" s="378" t="n">
        <v>0.1755</v>
      </c>
      <c r="T50" s="484" t="n">
        <v>0.5</v>
      </c>
      <c r="U50" s="537" t="n">
        <v>0.1755</v>
      </c>
      <c r="V50" s="478" t="n">
        <v>2.059</v>
      </c>
      <c r="W50" s="478" t="n">
        <v>2.14822415590159</v>
      </c>
      <c r="X50" s="479" t="n">
        <v>2.05813936416645</v>
      </c>
      <c r="Y50" s="528" t="n">
        <v>2.91259784726401</v>
      </c>
      <c r="Z50" s="538" t="n">
        <v>0.1225</v>
      </c>
      <c r="AA50" s="539" t="n">
        <v>0</v>
      </c>
      <c r="AB50" s="555" t="n">
        <v>2.79871959799452</v>
      </c>
      <c r="AC50" s="484" t="n">
        <v>2.92121959799452</v>
      </c>
      <c r="AD50" s="479" t="n">
        <v>2.79871959799452</v>
      </c>
      <c r="AE50" s="541" t="n">
        <v>2.009</v>
      </c>
      <c r="AF50" s="486" t="n">
        <v>2.074</v>
      </c>
      <c r="AG50" s="487" t="n">
        <v>2.299</v>
      </c>
      <c r="AH50" s="542" t="n">
        <v>-0.215</v>
      </c>
      <c r="AI50" s="530" t="n">
        <v>1.434097087995</v>
      </c>
      <c r="AJ50" s="543" t="n">
        <v>0.063511122493518</v>
      </c>
      <c r="AK50" s="543" t="n">
        <v>0.069702731844404</v>
      </c>
      <c r="AL50" s="467" t="n">
        <v>0.856778632019364</v>
      </c>
      <c r="AM50" s="491" t="n">
        <v>0.844179829086647</v>
      </c>
      <c r="AN50" s="492" t="n">
        <v>0.103</v>
      </c>
      <c r="AO50" s="493" t="n">
        <v>0.12</v>
      </c>
      <c r="AP50" s="392"/>
      <c r="AQ50" s="492" t="n">
        <v>-2.396</v>
      </c>
      <c r="AR50" s="494" t="n">
        <v>-2.046</v>
      </c>
      <c r="AS50" s="392"/>
      <c r="AT50" s="392"/>
      <c r="AU50" s="392"/>
      <c r="AV50" s="392"/>
      <c r="AW50" s="547"/>
      <c r="AX50" s="467"/>
      <c r="AY50" s="467"/>
      <c r="AZ50" s="392"/>
      <c r="BA50" s="547"/>
      <c r="BB50" s="426"/>
      <c r="BC50" s="548"/>
      <c r="BD50" s="468"/>
      <c r="BE50" s="392"/>
      <c r="BF50" s="426"/>
      <c r="BG50" s="392"/>
      <c r="BH50" s="423"/>
      <c r="BI50" s="423"/>
      <c r="BJ50" s="392"/>
      <c r="BK50" s="426"/>
      <c r="BL50" s="392"/>
      <c r="BM50" s="392"/>
      <c r="BN50" s="403"/>
      <c r="BO50" s="403"/>
      <c r="BP50" s="423"/>
      <c r="BQ50" s="392"/>
      <c r="BR50" s="423"/>
      <c r="BS50" s="392"/>
      <c r="BT50" s="392"/>
      <c r="BU50" s="392"/>
      <c r="BV50" s="392"/>
      <c r="BW50" s="392"/>
      <c r="BX50" s="392"/>
      <c r="BY50" s="392"/>
      <c r="BZ50" s="392"/>
      <c r="CA50" s="392"/>
      <c r="CB50" s="392"/>
      <c r="CC50" s="392"/>
      <c r="CD50" s="392"/>
      <c r="CE50" s="392"/>
      <c r="CF50" s="392"/>
      <c r="CG50" s="392"/>
    </row>
    <row r="51" customFormat="false" ht="12.75" hidden="false" customHeight="false" outlineLevel="0" collapsed="false">
      <c r="A51" s="469" t="n">
        <v>37469</v>
      </c>
      <c r="B51" s="531" t="n">
        <v>2.417</v>
      </c>
      <c r="C51" s="471" t="n">
        <v>-0.35</v>
      </c>
      <c r="D51" s="472" t="n">
        <v>-0.260742078847745</v>
      </c>
      <c r="E51" s="472" t="n">
        <v>-0.350863979731881</v>
      </c>
      <c r="F51" s="532" t="n">
        <v>0.103</v>
      </c>
      <c r="G51" s="533" t="n">
        <v>0.103</v>
      </c>
      <c r="H51" s="533" t="n">
        <v>0.123</v>
      </c>
      <c r="I51" s="534" t="n">
        <v>0.118</v>
      </c>
      <c r="J51" s="533" t="n">
        <v>0.03</v>
      </c>
      <c r="K51" s="533" t="n">
        <v>0.08</v>
      </c>
      <c r="L51" s="533" t="n">
        <v>0.2525</v>
      </c>
      <c r="M51" s="532" t="n">
        <v>-0.335</v>
      </c>
      <c r="N51" s="533" t="n">
        <v>0.115</v>
      </c>
      <c r="O51" s="534" t="n">
        <v>-0.11</v>
      </c>
      <c r="P51" s="528" t="n">
        <v>-0.4</v>
      </c>
      <c r="Q51" s="551" t="n">
        <v>0.1345</v>
      </c>
      <c r="R51" s="378" t="n">
        <v>0.1645</v>
      </c>
      <c r="S51" s="378" t="n">
        <v>0.1745</v>
      </c>
      <c r="T51" s="484" t="n">
        <v>0.55</v>
      </c>
      <c r="U51" s="537" t="n">
        <v>0.1745</v>
      </c>
      <c r="V51" s="478" t="n">
        <v>2.067</v>
      </c>
      <c r="W51" s="478" t="n">
        <v>2.15625792115226</v>
      </c>
      <c r="X51" s="479" t="n">
        <v>2.06613602026812</v>
      </c>
      <c r="Y51" s="528" t="n">
        <v>3.12927659964535</v>
      </c>
      <c r="Z51" s="538" t="n">
        <v>0.1225</v>
      </c>
      <c r="AA51" s="539" t="n">
        <v>0</v>
      </c>
      <c r="AB51" s="555" t="n">
        <v>2.80843679504985</v>
      </c>
      <c r="AC51" s="484" t="n">
        <v>2.93093679504985</v>
      </c>
      <c r="AD51" s="479" t="n">
        <v>2.80843679504985</v>
      </c>
      <c r="AE51" s="541" t="n">
        <v>2.017</v>
      </c>
      <c r="AF51" s="486" t="n">
        <v>2.082</v>
      </c>
      <c r="AG51" s="487" t="n">
        <v>2.307</v>
      </c>
      <c r="AH51" s="542" t="n">
        <v>-0.215</v>
      </c>
      <c r="AI51" s="530" t="n">
        <v>1.433506575345</v>
      </c>
      <c r="AJ51" s="543" t="n">
        <v>0.063653687078981</v>
      </c>
      <c r="AK51" s="543" t="n">
        <v>0.069806582293442</v>
      </c>
      <c r="AL51" s="467" t="n">
        <v>0.851943037617796</v>
      </c>
      <c r="AM51" s="491" t="n">
        <v>0.839069698553825</v>
      </c>
      <c r="AN51" s="492" t="n">
        <v>0.103</v>
      </c>
      <c r="AO51" s="493" t="n">
        <v>0.12</v>
      </c>
      <c r="AP51" s="392"/>
      <c r="AQ51" s="492" t="n">
        <v>-2.404</v>
      </c>
      <c r="AR51" s="494" t="n">
        <v>-2.054</v>
      </c>
      <c r="AS51" s="392"/>
      <c r="AT51" s="392"/>
      <c r="AU51" s="392"/>
      <c r="AV51" s="392"/>
      <c r="AW51" s="547"/>
      <c r="AX51" s="467"/>
      <c r="AY51" s="467"/>
      <c r="AZ51" s="392"/>
      <c r="BA51" s="547"/>
      <c r="BB51" s="426"/>
      <c r="BC51" s="548"/>
      <c r="BD51" s="468"/>
      <c r="BE51" s="392"/>
      <c r="BF51" s="426"/>
      <c r="BG51" s="392"/>
      <c r="BH51" s="423"/>
      <c r="BI51" s="423"/>
      <c r="BJ51" s="392"/>
      <c r="BK51" s="426"/>
      <c r="BL51" s="392"/>
      <c r="BM51" s="392"/>
      <c r="BN51" s="403"/>
      <c r="BO51" s="403"/>
      <c r="BP51" s="423"/>
      <c r="BQ51" s="392"/>
      <c r="BR51" s="423"/>
      <c r="BS51" s="392"/>
      <c r="BT51" s="392"/>
      <c r="BU51" s="392"/>
      <c r="BV51" s="392"/>
      <c r="BW51" s="392"/>
      <c r="BX51" s="392"/>
      <c r="BY51" s="392"/>
      <c r="BZ51" s="392"/>
      <c r="CA51" s="392"/>
      <c r="CB51" s="392"/>
      <c r="CC51" s="392"/>
      <c r="CD51" s="392"/>
      <c r="CE51" s="392"/>
      <c r="CF51" s="392"/>
      <c r="CG51" s="392"/>
    </row>
    <row r="52" customFormat="false" ht="12.75" hidden="false" customHeight="false" outlineLevel="0" collapsed="false">
      <c r="A52" s="469" t="n">
        <v>37500</v>
      </c>
      <c r="B52" s="531" t="n">
        <v>2.42</v>
      </c>
      <c r="C52" s="471" t="n">
        <v>-0.35</v>
      </c>
      <c r="D52" s="472" t="n">
        <v>-0.260706786125551</v>
      </c>
      <c r="E52" s="472" t="n">
        <v>-0.350865233693757</v>
      </c>
      <c r="F52" s="532" t="n">
        <v>0.103</v>
      </c>
      <c r="G52" s="533" t="n">
        <v>0.103</v>
      </c>
      <c r="H52" s="533" t="n">
        <v>0.123</v>
      </c>
      <c r="I52" s="534" t="n">
        <v>0.118</v>
      </c>
      <c r="J52" s="533" t="n">
        <v>0.0275</v>
      </c>
      <c r="K52" s="533" t="n">
        <v>0.0775</v>
      </c>
      <c r="L52" s="533" t="n">
        <v>0.2475</v>
      </c>
      <c r="M52" s="532" t="n">
        <v>-0.335</v>
      </c>
      <c r="N52" s="533" t="n">
        <v>0.115</v>
      </c>
      <c r="O52" s="534" t="n">
        <v>-0.11</v>
      </c>
      <c r="P52" s="528" t="n">
        <v>-0.4</v>
      </c>
      <c r="Q52" s="551" t="n">
        <v>0.1335</v>
      </c>
      <c r="R52" s="378" t="n">
        <v>0.1635</v>
      </c>
      <c r="S52" s="378" t="n">
        <v>0.1735</v>
      </c>
      <c r="T52" s="484" t="n">
        <v>0.55</v>
      </c>
      <c r="U52" s="537" t="n">
        <v>0.1735</v>
      </c>
      <c r="V52" s="478" t="n">
        <v>2.07</v>
      </c>
      <c r="W52" s="478" t="n">
        <v>2.15929321387445</v>
      </c>
      <c r="X52" s="479" t="n">
        <v>2.06913476630624</v>
      </c>
      <c r="Y52" s="528" t="n">
        <v>2.75782730984877</v>
      </c>
      <c r="Z52" s="538" t="n">
        <v>0.1225</v>
      </c>
      <c r="AA52" s="539" t="n">
        <v>0</v>
      </c>
      <c r="AB52" s="555" t="n">
        <v>2.81137281873409</v>
      </c>
      <c r="AC52" s="484" t="n">
        <v>2.93387281873409</v>
      </c>
      <c r="AD52" s="479" t="n">
        <v>2.81137281873409</v>
      </c>
      <c r="AE52" s="541" t="n">
        <v>2.02</v>
      </c>
      <c r="AF52" s="486" t="n">
        <v>2.085</v>
      </c>
      <c r="AG52" s="487" t="n">
        <v>2.31</v>
      </c>
      <c r="AH52" s="542" t="n">
        <v>-0.215</v>
      </c>
      <c r="AI52" s="530" t="n">
        <v>1.432925488233</v>
      </c>
      <c r="AJ52" s="543" t="n">
        <v>0.063796251671185</v>
      </c>
      <c r="AK52" s="543" t="n">
        <v>0.069910432746047</v>
      </c>
      <c r="AL52" s="467" t="n">
        <v>0.847114887631504</v>
      </c>
      <c r="AM52" s="491" t="n">
        <v>0.833976306389194</v>
      </c>
      <c r="AN52" s="492" t="n">
        <v>0.103</v>
      </c>
      <c r="AO52" s="493" t="n">
        <v>0.124</v>
      </c>
      <c r="AP52" s="392"/>
      <c r="AQ52" s="492" t="n">
        <v>-2.407</v>
      </c>
      <c r="AR52" s="494" t="n">
        <v>-2.057</v>
      </c>
      <c r="AS52" s="392"/>
      <c r="AT52" s="392"/>
      <c r="AU52" s="392"/>
      <c r="AV52" s="392"/>
      <c r="AW52" s="547"/>
      <c r="AX52" s="467"/>
      <c r="AY52" s="467"/>
      <c r="AZ52" s="392"/>
      <c r="BA52" s="547"/>
      <c r="BB52" s="426"/>
      <c r="BC52" s="548"/>
      <c r="BD52" s="468"/>
      <c r="BE52" s="392"/>
      <c r="BF52" s="426"/>
      <c r="BG52" s="392"/>
      <c r="BH52" s="423"/>
      <c r="BI52" s="423"/>
      <c r="BJ52" s="392"/>
      <c r="BK52" s="426"/>
      <c r="BL52" s="392"/>
      <c r="BM52" s="392"/>
      <c r="BN52" s="403"/>
      <c r="BO52" s="403"/>
      <c r="BP52" s="423"/>
      <c r="BQ52" s="392"/>
      <c r="BR52" s="423"/>
      <c r="BS52" s="392"/>
      <c r="BT52" s="392"/>
      <c r="BU52" s="392"/>
      <c r="BV52" s="392"/>
      <c r="BW52" s="392"/>
      <c r="BX52" s="392"/>
      <c r="BY52" s="392"/>
      <c r="BZ52" s="392"/>
      <c r="CA52" s="392"/>
      <c r="CB52" s="392"/>
      <c r="CC52" s="392"/>
      <c r="CD52" s="392"/>
      <c r="CE52" s="392"/>
      <c r="CF52" s="392"/>
      <c r="CG52" s="392"/>
    </row>
    <row r="53" customFormat="false" ht="12.75" hidden="false" customHeight="false" outlineLevel="0" collapsed="false">
      <c r="A53" s="469" t="n">
        <v>37530</v>
      </c>
      <c r="B53" s="531" t="n">
        <v>2.453</v>
      </c>
      <c r="C53" s="471" t="n">
        <v>-0.35</v>
      </c>
      <c r="D53" s="472" t="n">
        <v>-0.260687418271176</v>
      </c>
      <c r="E53" s="472" t="n">
        <v>-0.350879027274382</v>
      </c>
      <c r="F53" s="532" t="n">
        <v>0.103</v>
      </c>
      <c r="G53" s="533" t="n">
        <v>0.103</v>
      </c>
      <c r="H53" s="533" t="n">
        <v>0.123</v>
      </c>
      <c r="I53" s="534" t="n">
        <v>0.118</v>
      </c>
      <c r="J53" s="533" t="n">
        <v>0.0425</v>
      </c>
      <c r="K53" s="533" t="n">
        <v>0.0925</v>
      </c>
      <c r="L53" s="533" t="n">
        <v>0.25</v>
      </c>
      <c r="M53" s="532" t="n">
        <v>-0.335</v>
      </c>
      <c r="N53" s="533" t="n">
        <v>0.115</v>
      </c>
      <c r="O53" s="534" t="n">
        <v>-0.11</v>
      </c>
      <c r="P53" s="528" t="n">
        <v>-0.4</v>
      </c>
      <c r="Q53" s="551" t="n">
        <v>0.1335</v>
      </c>
      <c r="R53" s="378" t="n">
        <v>0.1635</v>
      </c>
      <c r="S53" s="378" t="n">
        <v>0.1735</v>
      </c>
      <c r="T53" s="484" t="n">
        <v>0.6</v>
      </c>
      <c r="U53" s="537" t="n">
        <v>0.1735</v>
      </c>
      <c r="V53" s="478" t="n">
        <v>2.103</v>
      </c>
      <c r="W53" s="478" t="n">
        <v>2.19231258172882</v>
      </c>
      <c r="X53" s="479" t="n">
        <v>2.10212097272562</v>
      </c>
      <c r="Y53" s="526" t="s">
        <v>192</v>
      </c>
      <c r="Z53" s="538" t="n">
        <v>0.1225</v>
      </c>
      <c r="AA53" s="539" t="n">
        <v>0</v>
      </c>
      <c r="AB53" s="555" t="n">
        <v>2.85514164793021</v>
      </c>
      <c r="AC53" s="484" t="n">
        <v>2.97764164793021</v>
      </c>
      <c r="AD53" s="479" t="n">
        <v>2.85514164793021</v>
      </c>
      <c r="AE53" s="541" t="n">
        <v>2.053</v>
      </c>
      <c r="AF53" s="486" t="n">
        <v>2.118</v>
      </c>
      <c r="AG53" s="487" t="n">
        <v>2.343</v>
      </c>
      <c r="AH53" s="542" t="n">
        <v>-0.215</v>
      </c>
      <c r="AI53" s="530" t="n">
        <v>1.432398633618</v>
      </c>
      <c r="AJ53" s="543" t="n">
        <v>0.063934217412</v>
      </c>
      <c r="AK53" s="543" t="n">
        <v>0.070003897388147</v>
      </c>
      <c r="AL53" s="467" t="n">
        <v>0.842449747178364</v>
      </c>
      <c r="AM53" s="491" t="n">
        <v>0.829078575575642</v>
      </c>
      <c r="AN53" s="492" t="n">
        <v>0.103</v>
      </c>
      <c r="AO53" s="493" t="n">
        <v>0.12</v>
      </c>
      <c r="AP53" s="392"/>
      <c r="AQ53" s="492" t="n">
        <v>-2.44</v>
      </c>
      <c r="AR53" s="494" t="n">
        <v>-2.09</v>
      </c>
      <c r="AS53" s="392"/>
      <c r="AT53" s="392"/>
      <c r="AU53" s="392"/>
      <c r="AV53" s="392"/>
      <c r="AW53" s="547"/>
      <c r="AX53" s="467"/>
      <c r="AY53" s="467"/>
      <c r="AZ53" s="392"/>
      <c r="BA53" s="547"/>
      <c r="BB53" s="426"/>
      <c r="BC53" s="548"/>
      <c r="BD53" s="468"/>
      <c r="BE53" s="392"/>
      <c r="BF53" s="426"/>
      <c r="BG53" s="392"/>
      <c r="BH53" s="423"/>
      <c r="BI53" s="423"/>
      <c r="BJ53" s="392"/>
      <c r="BK53" s="426"/>
      <c r="BL53" s="392"/>
      <c r="BM53" s="392"/>
      <c r="BN53" s="403"/>
      <c r="BO53" s="403"/>
      <c r="BP53" s="423"/>
      <c r="BQ53" s="392"/>
      <c r="BR53" s="423"/>
      <c r="BS53" s="392"/>
      <c r="BT53" s="392"/>
      <c r="BU53" s="392"/>
      <c r="BV53" s="392"/>
      <c r="BW53" s="392"/>
      <c r="BX53" s="392"/>
      <c r="BY53" s="392"/>
      <c r="BZ53" s="392"/>
      <c r="CA53" s="392"/>
      <c r="CB53" s="392"/>
      <c r="CC53" s="392"/>
      <c r="CD53" s="392"/>
      <c r="CE53" s="392"/>
      <c r="CF53" s="392"/>
      <c r="CG53" s="392"/>
    </row>
    <row r="54" customFormat="false" ht="12.75" hidden="false" customHeight="false" outlineLevel="0" collapsed="false">
      <c r="A54" s="469" t="n">
        <v>37561</v>
      </c>
      <c r="B54" s="531" t="n">
        <v>2.59</v>
      </c>
      <c r="C54" s="471" t="n">
        <v>-0.345</v>
      </c>
      <c r="D54" s="472" t="n">
        <v>-0.255715643796576</v>
      </c>
      <c r="E54" s="472" t="n">
        <v>-0.345938381469799</v>
      </c>
      <c r="F54" s="532" t="n">
        <v>0.21</v>
      </c>
      <c r="G54" s="533" t="n">
        <v>0.36</v>
      </c>
      <c r="H54" s="533" t="n">
        <v>0.29</v>
      </c>
      <c r="I54" s="534" t="n">
        <v>0.41</v>
      </c>
      <c r="J54" s="533" t="n">
        <v>0.1225</v>
      </c>
      <c r="K54" s="533" t="n">
        <v>0.2075</v>
      </c>
      <c r="L54" s="533" t="n">
        <v>0.5375</v>
      </c>
      <c r="M54" s="532" t="n">
        <v>-0.225</v>
      </c>
      <c r="N54" s="533" t="n">
        <v>0.105</v>
      </c>
      <c r="O54" s="534" t="n">
        <v>0.065</v>
      </c>
      <c r="P54" s="528" t="n">
        <v>-0.175</v>
      </c>
      <c r="Q54" s="551" t="n">
        <v>0.1345</v>
      </c>
      <c r="R54" s="378" t="n">
        <v>0.1645</v>
      </c>
      <c r="S54" s="378" t="n">
        <v>0.1745</v>
      </c>
      <c r="T54" s="484" t="n">
        <v>0.8</v>
      </c>
      <c r="U54" s="537" t="n">
        <v>0.1745</v>
      </c>
      <c r="V54" s="478" t="n">
        <v>2.245</v>
      </c>
      <c r="W54" s="478" t="n">
        <v>2.33428435620342</v>
      </c>
      <c r="X54" s="479" t="n">
        <v>2.2440616185302</v>
      </c>
      <c r="Y54" s="553"/>
      <c r="Z54" s="538" t="n">
        <v>0.1225</v>
      </c>
      <c r="AA54" s="539" t="n">
        <v>0</v>
      </c>
      <c r="AB54" s="556" t="n">
        <v>3.04687660072566</v>
      </c>
      <c r="AC54" s="484" t="n">
        <v>3.16937660072566</v>
      </c>
      <c r="AD54" s="479" t="n">
        <v>3.04687660072566</v>
      </c>
      <c r="AE54" s="541" t="n">
        <v>2.415</v>
      </c>
      <c r="AF54" s="486" t="n">
        <v>2.365</v>
      </c>
      <c r="AG54" s="487" t="n">
        <v>2.655</v>
      </c>
      <c r="AH54" s="542" t="n">
        <v>-0.215</v>
      </c>
      <c r="AI54" s="530" t="n">
        <v>1.431904427107</v>
      </c>
      <c r="AJ54" s="543" t="n">
        <v>0.064076782017462</v>
      </c>
      <c r="AK54" s="543" t="n">
        <v>0.070090363072926</v>
      </c>
      <c r="AL54" s="467" t="n">
        <v>0.837636785835202</v>
      </c>
      <c r="AM54" s="491" t="n">
        <v>0.824057589794067</v>
      </c>
      <c r="AN54" s="492" t="n">
        <v>0.36</v>
      </c>
      <c r="AO54" s="493" t="n">
        <v>0.124</v>
      </c>
      <c r="AP54" s="392"/>
      <c r="AQ54" s="492" t="n">
        <v>-2.577</v>
      </c>
      <c r="AR54" s="494" t="n">
        <v>-2.232</v>
      </c>
      <c r="AS54" s="392"/>
      <c r="AT54" s="392"/>
      <c r="AU54" s="392"/>
      <c r="AV54" s="392"/>
      <c r="AW54" s="547"/>
      <c r="AX54" s="467"/>
      <c r="AY54" s="467"/>
      <c r="AZ54" s="392"/>
      <c r="BA54" s="547"/>
      <c r="BB54" s="426"/>
      <c r="BC54" s="548"/>
      <c r="BD54" s="468"/>
      <c r="BE54" s="392"/>
      <c r="BF54" s="426"/>
      <c r="BG54" s="392"/>
      <c r="BH54" s="423"/>
      <c r="BI54" s="423"/>
      <c r="BJ54" s="392"/>
      <c r="BK54" s="426"/>
      <c r="BL54" s="392"/>
      <c r="BM54" s="392"/>
      <c r="BN54" s="403"/>
      <c r="BO54" s="403"/>
      <c r="BP54" s="423"/>
      <c r="BQ54" s="392"/>
      <c r="BR54" s="423"/>
      <c r="BS54" s="392"/>
      <c r="BT54" s="392"/>
      <c r="BU54" s="392"/>
      <c r="BV54" s="392"/>
      <c r="BW54" s="392"/>
      <c r="BX54" s="392"/>
      <c r="BY54" s="392"/>
      <c r="BZ54" s="392"/>
      <c r="CA54" s="392"/>
      <c r="CB54" s="392"/>
      <c r="CC54" s="392"/>
      <c r="CD54" s="392"/>
      <c r="CE54" s="392"/>
      <c r="CF54" s="392"/>
      <c r="CG54" s="392"/>
    </row>
    <row r="55" customFormat="false" ht="12.75" hidden="false" customHeight="false" outlineLevel="0" collapsed="false">
      <c r="A55" s="469" t="n">
        <v>37591</v>
      </c>
      <c r="B55" s="531" t="n">
        <v>2.713</v>
      </c>
      <c r="C55" s="471" t="n">
        <v>-0.345</v>
      </c>
      <c r="D55" s="472" t="n">
        <v>-0.255737716473719</v>
      </c>
      <c r="E55" s="472" t="n">
        <v>-0.345989793906674</v>
      </c>
      <c r="F55" s="532" t="n">
        <v>0.25</v>
      </c>
      <c r="G55" s="533" t="n">
        <v>0.4</v>
      </c>
      <c r="H55" s="533" t="n">
        <v>0.33</v>
      </c>
      <c r="I55" s="534" t="n">
        <v>0.45</v>
      </c>
      <c r="J55" s="533" t="n">
        <v>0.1625</v>
      </c>
      <c r="K55" s="533" t="n">
        <v>0.2475</v>
      </c>
      <c r="L55" s="533" t="n">
        <v>0.7775</v>
      </c>
      <c r="M55" s="532" t="n">
        <v>-0.225</v>
      </c>
      <c r="N55" s="533" t="n">
        <v>0.105</v>
      </c>
      <c r="O55" s="534" t="n">
        <v>0.065</v>
      </c>
      <c r="P55" s="528" t="n">
        <v>-0.105</v>
      </c>
      <c r="Q55" s="551" t="n">
        <v>0.1355</v>
      </c>
      <c r="R55" s="378" t="n">
        <v>0.1655</v>
      </c>
      <c r="S55" s="378" t="n">
        <v>0.1755</v>
      </c>
      <c r="T55" s="484" t="n">
        <v>1</v>
      </c>
      <c r="U55" s="537" t="n">
        <v>0.1755</v>
      </c>
      <c r="V55" s="478" t="n">
        <v>2.368</v>
      </c>
      <c r="W55" s="478" t="n">
        <v>2.45726228352628</v>
      </c>
      <c r="X55" s="479" t="n">
        <v>2.36701020609333</v>
      </c>
      <c r="Y55" s="526" t="s">
        <v>190</v>
      </c>
      <c r="Z55" s="538" t="n">
        <v>0.1225</v>
      </c>
      <c r="AA55" s="539" t="n">
        <v>0</v>
      </c>
      <c r="AB55" s="556" t="n">
        <v>3.21276538439611</v>
      </c>
      <c r="AC55" s="484" t="n">
        <v>3.33526538439611</v>
      </c>
      <c r="AD55" s="479" t="n">
        <v>3.21276538439611</v>
      </c>
      <c r="AE55" s="541" t="n">
        <v>2.608</v>
      </c>
      <c r="AF55" s="486" t="n">
        <v>2.488</v>
      </c>
      <c r="AG55" s="487" t="n">
        <v>2.778</v>
      </c>
      <c r="AH55" s="542" t="n">
        <v>-0.215</v>
      </c>
      <c r="AI55" s="530" t="n">
        <v>1.431438933868</v>
      </c>
      <c r="AJ55" s="543" t="n">
        <v>0.064214747771106</v>
      </c>
      <c r="AK55" s="543" t="n">
        <v>0.070174039544421</v>
      </c>
      <c r="AL55" s="467" t="n">
        <v>0.832986687027971</v>
      </c>
      <c r="AM55" s="491" t="n">
        <v>0.819216472144384</v>
      </c>
      <c r="AN55" s="492" t="n">
        <v>0.4</v>
      </c>
      <c r="AO55" s="493" t="n">
        <v>0.12</v>
      </c>
      <c r="AP55" s="392"/>
      <c r="AQ55" s="492" t="n">
        <v>-2.7</v>
      </c>
      <c r="AR55" s="494" t="n">
        <v>-2.355</v>
      </c>
      <c r="AS55" s="392"/>
      <c r="AT55" s="392"/>
      <c r="AU55" s="392"/>
      <c r="AV55" s="392"/>
      <c r="AW55" s="547"/>
      <c r="AX55" s="467"/>
      <c r="AY55" s="467"/>
      <c r="AZ55" s="392"/>
      <c r="BA55" s="547"/>
      <c r="BB55" s="426"/>
      <c r="BC55" s="548"/>
      <c r="BD55" s="468"/>
      <c r="BE55" s="392"/>
      <c r="BF55" s="426"/>
      <c r="BG55" s="392"/>
      <c r="BH55" s="423"/>
      <c r="BI55" s="423"/>
      <c r="BJ55" s="392"/>
      <c r="BK55" s="426"/>
      <c r="BL55" s="392"/>
      <c r="BM55" s="392"/>
      <c r="BN55" s="403"/>
      <c r="BO55" s="403"/>
      <c r="BP55" s="423"/>
      <c r="BQ55" s="392"/>
      <c r="BR55" s="423"/>
      <c r="BS55" s="392"/>
      <c r="BT55" s="392"/>
      <c r="BU55" s="392"/>
      <c r="BV55" s="392"/>
      <c r="BW55" s="392"/>
      <c r="BX55" s="392"/>
      <c r="BY55" s="392"/>
      <c r="BZ55" s="392"/>
      <c r="CA55" s="392"/>
      <c r="CB55" s="392"/>
      <c r="CC55" s="392"/>
      <c r="CD55" s="392"/>
      <c r="CE55" s="392"/>
      <c r="CF55" s="392"/>
      <c r="CG55" s="392"/>
    </row>
    <row r="56" customFormat="false" ht="12.75" hidden="false" customHeight="false" outlineLevel="0" collapsed="false">
      <c r="A56" s="469" t="n">
        <v>37622</v>
      </c>
      <c r="B56" s="531" t="n">
        <v>2.743</v>
      </c>
      <c r="C56" s="471" t="n">
        <v>-0.345</v>
      </c>
      <c r="D56" s="472" t="n">
        <v>-0.255720715372826</v>
      </c>
      <c r="E56" s="472" t="n">
        <v>-0.346002333525424</v>
      </c>
      <c r="F56" s="532" t="n">
        <v>0.26</v>
      </c>
      <c r="G56" s="533" t="n">
        <v>0.41</v>
      </c>
      <c r="H56" s="533" t="n">
        <v>0.34</v>
      </c>
      <c r="I56" s="534" t="n">
        <v>0.46</v>
      </c>
      <c r="J56" s="533" t="n">
        <v>0.175</v>
      </c>
      <c r="K56" s="533" t="n">
        <v>0.26</v>
      </c>
      <c r="L56" s="533" t="n">
        <v>1.1225</v>
      </c>
      <c r="M56" s="532" t="n">
        <v>-0.225</v>
      </c>
      <c r="N56" s="533" t="n">
        <v>0.105</v>
      </c>
      <c r="O56" s="534" t="n">
        <v>0.065</v>
      </c>
      <c r="P56" s="528" t="n">
        <v>-0.085</v>
      </c>
      <c r="Q56" s="551" t="n">
        <v>0.138</v>
      </c>
      <c r="R56" s="378" t="n">
        <v>0.168</v>
      </c>
      <c r="S56" s="378" t="n">
        <v>0.178</v>
      </c>
      <c r="T56" s="484" t="n">
        <v>1</v>
      </c>
      <c r="U56" s="537" t="n">
        <v>0.178</v>
      </c>
      <c r="V56" s="478" t="n">
        <v>2.398</v>
      </c>
      <c r="W56" s="478" t="n">
        <v>2.48727928462717</v>
      </c>
      <c r="X56" s="479" t="n">
        <v>2.39699766647458</v>
      </c>
      <c r="Y56" s="553"/>
      <c r="Z56" s="538" t="n">
        <v>0.1225</v>
      </c>
      <c r="AA56" s="539" t="n">
        <v>0</v>
      </c>
      <c r="AB56" s="556" t="n">
        <v>3.25240309325013</v>
      </c>
      <c r="AC56" s="484" t="n">
        <v>3.37490309325013</v>
      </c>
      <c r="AD56" s="479" t="n">
        <v>3.25240309325013</v>
      </c>
      <c r="AE56" s="541" t="n">
        <v>2.658</v>
      </c>
      <c r="AF56" s="486" t="n">
        <v>2.518</v>
      </c>
      <c r="AG56" s="487" t="n">
        <v>2.808</v>
      </c>
      <c r="AH56" s="542" t="n">
        <v>-0.215</v>
      </c>
      <c r="AI56" s="530" t="n">
        <v>1.430970557945</v>
      </c>
      <c r="AJ56" s="543" t="n">
        <v>0.064357312389835</v>
      </c>
      <c r="AK56" s="543" t="n">
        <v>0.07026063840726</v>
      </c>
      <c r="AL56" s="467" t="n">
        <v>0.828189619979386</v>
      </c>
      <c r="AM56" s="491" t="n">
        <v>0.814232196898991</v>
      </c>
      <c r="AN56" s="492" t="n">
        <v>0.41</v>
      </c>
      <c r="AO56" s="493" t="n">
        <v>0.12</v>
      </c>
      <c r="AP56" s="392"/>
      <c r="AQ56" s="492" t="n">
        <v>-2.73</v>
      </c>
      <c r="AR56" s="494" t="n">
        <v>-2.385</v>
      </c>
      <c r="AS56" s="392"/>
      <c r="AT56" s="392"/>
      <c r="AU56" s="392"/>
      <c r="AV56" s="392"/>
      <c r="AW56" s="547"/>
      <c r="AX56" s="467"/>
      <c r="AY56" s="467"/>
      <c r="AZ56" s="392"/>
      <c r="BA56" s="547"/>
      <c r="BB56" s="426"/>
      <c r="BC56" s="548"/>
      <c r="BD56" s="468"/>
      <c r="BE56" s="392"/>
      <c r="BF56" s="426"/>
      <c r="BG56" s="392"/>
      <c r="BH56" s="423"/>
      <c r="BI56" s="423"/>
      <c r="BJ56" s="392"/>
      <c r="BK56" s="426"/>
      <c r="BL56" s="392"/>
      <c r="BM56" s="392"/>
      <c r="BN56" s="403"/>
      <c r="BO56" s="403"/>
      <c r="BP56" s="423"/>
      <c r="BQ56" s="392"/>
      <c r="BR56" s="423"/>
      <c r="BS56" s="392"/>
      <c r="BT56" s="392"/>
      <c r="BU56" s="392"/>
      <c r="BV56" s="392"/>
      <c r="BW56" s="392"/>
      <c r="BX56" s="392"/>
      <c r="BY56" s="392"/>
      <c r="BZ56" s="392"/>
      <c r="CA56" s="392"/>
      <c r="CB56" s="392"/>
      <c r="CC56" s="392"/>
      <c r="CD56" s="392"/>
      <c r="CE56" s="392"/>
      <c r="CF56" s="392"/>
      <c r="CG56" s="392"/>
    </row>
    <row r="57" customFormat="false" ht="12.75" hidden="false" customHeight="false" outlineLevel="0" collapsed="false">
      <c r="A57" s="469" t="n">
        <v>37653</v>
      </c>
      <c r="B57" s="531" t="n">
        <v>2.6605</v>
      </c>
      <c r="C57" s="471" t="n">
        <v>-0.345</v>
      </c>
      <c r="D57" s="472" t="n">
        <v>-0.25564431003241</v>
      </c>
      <c r="E57" s="472" t="n">
        <v>-0.345967849573862</v>
      </c>
      <c r="F57" s="532" t="n">
        <v>0.29</v>
      </c>
      <c r="G57" s="533" t="n">
        <v>0.44</v>
      </c>
      <c r="H57" s="533" t="n">
        <v>0.37</v>
      </c>
      <c r="I57" s="534" t="n">
        <v>0.49</v>
      </c>
      <c r="J57" s="533" t="n">
        <v>0.1525</v>
      </c>
      <c r="K57" s="533" t="n">
        <v>0.2375</v>
      </c>
      <c r="L57" s="533" t="n">
        <v>1.045</v>
      </c>
      <c r="M57" s="532" t="n">
        <v>-0.225</v>
      </c>
      <c r="N57" s="533" t="n">
        <v>0.105</v>
      </c>
      <c r="O57" s="534" t="n">
        <v>0.065</v>
      </c>
      <c r="P57" s="528" t="n">
        <v>-0.105</v>
      </c>
      <c r="Q57" s="551" t="n">
        <v>0.1365</v>
      </c>
      <c r="R57" s="378" t="n">
        <v>0.1665</v>
      </c>
      <c r="S57" s="378" t="n">
        <v>0.1765</v>
      </c>
      <c r="T57" s="484" t="n">
        <v>1</v>
      </c>
      <c r="U57" s="537" t="n">
        <v>0.1765</v>
      </c>
      <c r="V57" s="478" t="n">
        <v>2.3155</v>
      </c>
      <c r="W57" s="478" t="n">
        <v>2.40485568996759</v>
      </c>
      <c r="X57" s="479" t="n">
        <v>2.31453215042614</v>
      </c>
      <c r="Y57" s="554"/>
      <c r="Z57" s="538" t="n">
        <v>0.1225</v>
      </c>
      <c r="AA57" s="539" t="n">
        <v>0</v>
      </c>
      <c r="AB57" s="556" t="n">
        <v>3.13905090374678</v>
      </c>
      <c r="AC57" s="484" t="n">
        <v>3.26155090374678</v>
      </c>
      <c r="AD57" s="479" t="n">
        <v>3.13905090374678</v>
      </c>
      <c r="AE57" s="541" t="n">
        <v>2.5555</v>
      </c>
      <c r="AF57" s="486" t="n">
        <v>2.4355</v>
      </c>
      <c r="AG57" s="487" t="n">
        <v>2.7255</v>
      </c>
      <c r="AH57" s="542" t="n">
        <v>-0.215</v>
      </c>
      <c r="AI57" s="530" t="n">
        <v>1.430306409114</v>
      </c>
      <c r="AJ57" s="543" t="n">
        <v>0.064450735341223</v>
      </c>
      <c r="AK57" s="543" t="n">
        <v>0.070347398982891</v>
      </c>
      <c r="AL57" s="467" t="n">
        <v>0.823520892240599</v>
      </c>
      <c r="AM57" s="491" t="n">
        <v>0.809266375961289</v>
      </c>
      <c r="AN57" s="492" t="n">
        <v>0.44</v>
      </c>
      <c r="AO57" s="493" t="n">
        <v>0.133</v>
      </c>
      <c r="AP57" s="392"/>
      <c r="AQ57" s="492" t="n">
        <v>-2.6475</v>
      </c>
      <c r="AR57" s="494" t="n">
        <v>-2.3025</v>
      </c>
      <c r="AS57" s="392"/>
      <c r="AT57" s="392"/>
      <c r="AU57" s="392"/>
      <c r="AV57" s="392"/>
      <c r="AW57" s="547"/>
      <c r="AX57" s="467"/>
      <c r="AY57" s="467"/>
      <c r="AZ57" s="392"/>
      <c r="BA57" s="547"/>
      <c r="BB57" s="426"/>
      <c r="BC57" s="548"/>
      <c r="BD57" s="468"/>
      <c r="BE57" s="392"/>
      <c r="BF57" s="426"/>
      <c r="BG57" s="392"/>
      <c r="BH57" s="423"/>
      <c r="BI57" s="423"/>
      <c r="BJ57" s="392"/>
      <c r="BK57" s="426"/>
      <c r="BL57" s="392"/>
      <c r="BM57" s="392"/>
      <c r="BN57" s="403"/>
      <c r="BO57" s="403"/>
      <c r="BP57" s="423"/>
      <c r="BQ57" s="392"/>
      <c r="BR57" s="423"/>
      <c r="BS57" s="392"/>
      <c r="BT57" s="392"/>
      <c r="BU57" s="392"/>
      <c r="BV57" s="392"/>
      <c r="BW57" s="392"/>
      <c r="BX57" s="392"/>
      <c r="BY57" s="392"/>
      <c r="BZ57" s="392"/>
      <c r="CA57" s="392"/>
      <c r="CB57" s="392"/>
      <c r="CC57" s="392"/>
      <c r="CD57" s="392"/>
      <c r="CE57" s="392"/>
      <c r="CF57" s="392"/>
      <c r="CG57" s="392"/>
    </row>
    <row r="58" customFormat="false" ht="12.75" hidden="false" customHeight="false" outlineLevel="0" collapsed="false">
      <c r="A58" s="469" t="n">
        <v>37681</v>
      </c>
      <c r="B58" s="531" t="n">
        <v>2.5555</v>
      </c>
      <c r="C58" s="471" t="n">
        <v>-0.345</v>
      </c>
      <c r="D58" s="472" t="n">
        <v>-0.255557640975248</v>
      </c>
      <c r="E58" s="472" t="n">
        <v>-0.345923960908236</v>
      </c>
      <c r="F58" s="532" t="n">
        <v>0.29</v>
      </c>
      <c r="G58" s="533" t="n">
        <v>0.44</v>
      </c>
      <c r="H58" s="533" t="n">
        <v>0.37</v>
      </c>
      <c r="I58" s="534" t="n">
        <v>0.49</v>
      </c>
      <c r="J58" s="533" t="n">
        <v>0.15</v>
      </c>
      <c r="K58" s="533" t="n">
        <v>0.235</v>
      </c>
      <c r="L58" s="533" t="n">
        <v>0.655</v>
      </c>
      <c r="M58" s="532" t="n">
        <v>-0.225</v>
      </c>
      <c r="N58" s="533" t="n">
        <v>0.105</v>
      </c>
      <c r="O58" s="534" t="n">
        <v>0.065</v>
      </c>
      <c r="P58" s="528" t="n">
        <v>-0.27</v>
      </c>
      <c r="Q58" s="551" t="n">
        <v>0.1315</v>
      </c>
      <c r="R58" s="378" t="n">
        <v>0.1615</v>
      </c>
      <c r="S58" s="378" t="n">
        <v>0.1715</v>
      </c>
      <c r="T58" s="484" t="n">
        <v>0.75</v>
      </c>
      <c r="U58" s="537" t="n">
        <v>0.1715</v>
      </c>
      <c r="V58" s="478" t="n">
        <v>2.2105</v>
      </c>
      <c r="W58" s="478" t="n">
        <v>2.29994235902475</v>
      </c>
      <c r="X58" s="479" t="n">
        <v>2.20957603909176</v>
      </c>
      <c r="Y58" s="554"/>
      <c r="Z58" s="538" t="n">
        <v>0.1225</v>
      </c>
      <c r="AA58" s="539" t="n">
        <v>0</v>
      </c>
      <c r="AB58" s="556" t="n">
        <v>2.99528701610804</v>
      </c>
      <c r="AC58" s="484" t="n">
        <v>3.11778701610804</v>
      </c>
      <c r="AD58" s="479" t="n">
        <v>2.99528701610804</v>
      </c>
      <c r="AE58" s="541" t="n">
        <v>2.2855</v>
      </c>
      <c r="AF58" s="486" t="n">
        <v>2.3305</v>
      </c>
      <c r="AG58" s="487" t="n">
        <v>2.6205</v>
      </c>
      <c r="AH58" s="542" t="n">
        <v>-0.215</v>
      </c>
      <c r="AI58" s="530" t="n">
        <v>1.429629286617</v>
      </c>
      <c r="AJ58" s="543" t="n">
        <v>0.064516959443386</v>
      </c>
      <c r="AK58" s="543" t="n">
        <v>0.070425763375923</v>
      </c>
      <c r="AL58" s="467" t="n">
        <v>0.819361012612291</v>
      </c>
      <c r="AM58" s="491" t="n">
        <v>0.804797320469184</v>
      </c>
      <c r="AN58" s="492" t="n">
        <v>0.44</v>
      </c>
      <c r="AO58" s="493" t="n">
        <v>0.12</v>
      </c>
      <c r="AP58" s="392"/>
      <c r="AQ58" s="492" t="n">
        <v>-2.5425</v>
      </c>
      <c r="AR58" s="494" t="n">
        <v>-2.1975</v>
      </c>
      <c r="AS58" s="392"/>
      <c r="AT58" s="392"/>
      <c r="AU58" s="392"/>
      <c r="AV58" s="392"/>
      <c r="AW58" s="547"/>
      <c r="AX58" s="467"/>
      <c r="AY58" s="467"/>
      <c r="AZ58" s="392"/>
      <c r="BA58" s="547"/>
      <c r="BB58" s="426"/>
      <c r="BC58" s="548"/>
      <c r="BD58" s="468"/>
      <c r="BE58" s="392"/>
      <c r="BF58" s="426"/>
      <c r="BG58" s="392"/>
      <c r="BH58" s="423"/>
      <c r="BI58" s="423"/>
      <c r="BJ58" s="392"/>
      <c r="BK58" s="426"/>
      <c r="BL58" s="392"/>
      <c r="BM58" s="392"/>
      <c r="BN58" s="403"/>
      <c r="BO58" s="403"/>
      <c r="BP58" s="423"/>
      <c r="BQ58" s="392"/>
      <c r="BR58" s="423"/>
      <c r="BS58" s="392"/>
      <c r="BT58" s="392"/>
      <c r="BU58" s="392"/>
      <c r="BV58" s="392"/>
      <c r="BW58" s="392"/>
      <c r="BX58" s="392"/>
      <c r="BY58" s="392"/>
      <c r="BZ58" s="392"/>
      <c r="CA58" s="392"/>
      <c r="CB58" s="392"/>
      <c r="CC58" s="392"/>
      <c r="CD58" s="392"/>
      <c r="CE58" s="392"/>
      <c r="CF58" s="392"/>
      <c r="CG58" s="392"/>
    </row>
    <row r="59" customFormat="false" ht="12.75" hidden="false" customHeight="false" outlineLevel="0" collapsed="false">
      <c r="A59" s="469" t="n">
        <v>37712</v>
      </c>
      <c r="B59" s="531" t="n">
        <v>2.4595</v>
      </c>
      <c r="C59" s="471" t="n">
        <v>-0.42</v>
      </c>
      <c r="D59" s="472" t="n">
        <v>-0.330441335190625</v>
      </c>
      <c r="E59" s="472" t="n">
        <v>-0.42085248508136</v>
      </c>
      <c r="F59" s="532" t="n">
        <v>0.108</v>
      </c>
      <c r="G59" s="533" t="n">
        <v>0.123</v>
      </c>
      <c r="H59" s="533" t="n">
        <v>0.128</v>
      </c>
      <c r="I59" s="534" t="n">
        <v>0.145</v>
      </c>
      <c r="J59" s="533" t="n">
        <v>0.0375</v>
      </c>
      <c r="K59" s="533" t="n">
        <v>0.1225</v>
      </c>
      <c r="L59" s="533" t="n">
        <v>0.2875</v>
      </c>
      <c r="M59" s="532" t="n">
        <v>-0.335</v>
      </c>
      <c r="N59" s="533" t="n">
        <v>0.085</v>
      </c>
      <c r="O59" s="534" t="n">
        <v>-0.11</v>
      </c>
      <c r="P59" s="528" t="n">
        <v>-0.42</v>
      </c>
      <c r="Q59" s="551" t="n">
        <v>0.129</v>
      </c>
      <c r="R59" s="378" t="n">
        <v>0.159</v>
      </c>
      <c r="S59" s="378" t="n">
        <v>0.169</v>
      </c>
      <c r="T59" s="484" t="n">
        <v>0.4</v>
      </c>
      <c r="U59" s="537" t="n">
        <v>0.169</v>
      </c>
      <c r="V59" s="478" t="n">
        <v>2.0395</v>
      </c>
      <c r="W59" s="478" t="n">
        <v>2.12905866480938</v>
      </c>
      <c r="X59" s="479" t="n">
        <v>2.03864751491864</v>
      </c>
      <c r="Y59" s="554"/>
      <c r="Z59" s="538" t="n">
        <v>0.1225</v>
      </c>
      <c r="AA59" s="539" t="n">
        <v>0</v>
      </c>
      <c r="AB59" s="556" t="n">
        <v>2.76220710475804</v>
      </c>
      <c r="AC59" s="484" t="n">
        <v>2.88470710475804</v>
      </c>
      <c r="AD59" s="479" t="n">
        <v>2.76220710475804</v>
      </c>
      <c r="AE59" s="541" t="n">
        <v>2.0395</v>
      </c>
      <c r="AF59" s="486" t="n">
        <v>2.1245</v>
      </c>
      <c r="AG59" s="487" t="n">
        <v>2.3495</v>
      </c>
      <c r="AH59" s="542" t="n">
        <v>-0.215</v>
      </c>
      <c r="AI59" s="530" t="n">
        <v>1.428920411433</v>
      </c>
      <c r="AJ59" s="543" t="n">
        <v>0.064590278986762</v>
      </c>
      <c r="AK59" s="543" t="n">
        <v>0.070502773409115</v>
      </c>
      <c r="AL59" s="467" t="n">
        <v>0.814770595688516</v>
      </c>
      <c r="AM59" s="491" t="n">
        <v>0.799891676272813</v>
      </c>
      <c r="AN59" s="492" t="n">
        <v>0.123</v>
      </c>
      <c r="AO59" s="493" t="n">
        <v>0.124</v>
      </c>
      <c r="AP59" s="392"/>
      <c r="AQ59" s="492" t="n">
        <v>-2.4465</v>
      </c>
      <c r="AR59" s="494" t="n">
        <v>-2.0265</v>
      </c>
      <c r="AS59" s="392"/>
      <c r="AT59" s="392"/>
      <c r="AU59" s="392"/>
      <c r="AV59" s="392"/>
      <c r="AW59" s="547"/>
      <c r="AX59" s="467"/>
      <c r="AY59" s="467"/>
      <c r="AZ59" s="392"/>
      <c r="BA59" s="547"/>
      <c r="BB59" s="426"/>
      <c r="BC59" s="548"/>
      <c r="BD59" s="468"/>
      <c r="BE59" s="392"/>
      <c r="BF59" s="426"/>
      <c r="BG59" s="392"/>
      <c r="BH59" s="423"/>
      <c r="BI59" s="423"/>
      <c r="BJ59" s="392"/>
      <c r="BK59" s="426"/>
      <c r="BL59" s="392"/>
      <c r="BM59" s="392"/>
      <c r="BN59" s="403"/>
      <c r="BO59" s="403"/>
      <c r="BP59" s="423"/>
      <c r="BQ59" s="392"/>
      <c r="BR59" s="423"/>
      <c r="BS59" s="392"/>
      <c r="BT59" s="392"/>
      <c r="BU59" s="392"/>
      <c r="BV59" s="392"/>
      <c r="BW59" s="392"/>
      <c r="BX59" s="392"/>
      <c r="BY59" s="392"/>
      <c r="BZ59" s="392"/>
      <c r="CA59" s="392"/>
      <c r="CB59" s="392"/>
      <c r="CC59" s="392"/>
      <c r="CD59" s="392"/>
      <c r="CE59" s="392"/>
      <c r="CF59" s="392"/>
      <c r="CG59" s="392"/>
    </row>
    <row r="60" customFormat="false" ht="12.75" hidden="false" customHeight="false" outlineLevel="0" collapsed="false">
      <c r="A60" s="469" t="n">
        <v>37742</v>
      </c>
      <c r="B60" s="531" t="n">
        <v>2.4385</v>
      </c>
      <c r="C60" s="471" t="n">
        <v>-0.42</v>
      </c>
      <c r="D60" s="472" t="n">
        <v>-0.330392863140256</v>
      </c>
      <c r="E60" s="472" t="n">
        <v>-0.420843707348235</v>
      </c>
      <c r="F60" s="532" t="n">
        <v>0.108</v>
      </c>
      <c r="G60" s="533" t="n">
        <v>0.123</v>
      </c>
      <c r="H60" s="533" t="n">
        <v>0.128</v>
      </c>
      <c r="I60" s="534" t="n">
        <v>0.145</v>
      </c>
      <c r="J60" s="533" t="n">
        <v>0.0275</v>
      </c>
      <c r="K60" s="533" t="n">
        <v>0.1125</v>
      </c>
      <c r="L60" s="533" t="n">
        <v>0.2475</v>
      </c>
      <c r="M60" s="532" t="n">
        <v>-0.335</v>
      </c>
      <c r="N60" s="533" t="n">
        <v>0.085</v>
      </c>
      <c r="O60" s="534" t="n">
        <v>-0.11</v>
      </c>
      <c r="P60" s="528" t="n">
        <v>-0.42</v>
      </c>
      <c r="Q60" s="551" t="n">
        <v>0.1265</v>
      </c>
      <c r="R60" s="378" t="n">
        <v>0.1565</v>
      </c>
      <c r="S60" s="378" t="n">
        <v>0.1665</v>
      </c>
      <c r="T60" s="484" t="n">
        <v>0.45</v>
      </c>
      <c r="U60" s="537" t="n">
        <v>0.1665</v>
      </c>
      <c r="V60" s="478" t="n">
        <v>2.0185</v>
      </c>
      <c r="W60" s="478" t="n">
        <v>2.10810713685974</v>
      </c>
      <c r="X60" s="479" t="n">
        <v>2.01765629265176</v>
      </c>
      <c r="Y60" s="554"/>
      <c r="Z60" s="538" t="n">
        <v>0.1225</v>
      </c>
      <c r="AA60" s="539" t="n">
        <v>0</v>
      </c>
      <c r="AB60" s="556" t="n">
        <v>2.73256593693613</v>
      </c>
      <c r="AC60" s="484" t="n">
        <v>2.85506593693613</v>
      </c>
      <c r="AD60" s="479" t="n">
        <v>2.73256593693613</v>
      </c>
      <c r="AE60" s="541" t="n">
        <v>2.0185</v>
      </c>
      <c r="AF60" s="486" t="n">
        <v>2.1035</v>
      </c>
      <c r="AG60" s="487" t="n">
        <v>2.3285</v>
      </c>
      <c r="AH60" s="542" t="n">
        <v>-0.215</v>
      </c>
      <c r="AI60" s="530" t="n">
        <v>1.428293330275</v>
      </c>
      <c r="AJ60" s="543" t="n">
        <v>0.064661233385274</v>
      </c>
      <c r="AK60" s="543" t="n">
        <v>0.070564277097944</v>
      </c>
      <c r="AL60" s="467" t="n">
        <v>0.810343448745607</v>
      </c>
      <c r="AM60" s="491" t="n">
        <v>0.795196250824733</v>
      </c>
      <c r="AN60" s="492" t="n">
        <v>0.123</v>
      </c>
      <c r="AO60" s="493" t="n">
        <v>0.12</v>
      </c>
      <c r="AP60" s="392"/>
      <c r="AQ60" s="492" t="n">
        <v>-2.4255</v>
      </c>
      <c r="AR60" s="494" t="n">
        <v>-2.0055</v>
      </c>
      <c r="AS60" s="392"/>
      <c r="AT60" s="392"/>
      <c r="AU60" s="392"/>
      <c r="AV60" s="392"/>
      <c r="AW60" s="547"/>
      <c r="AX60" s="467"/>
      <c r="AY60" s="467"/>
      <c r="AZ60" s="392"/>
      <c r="BA60" s="547"/>
      <c r="BB60" s="426"/>
      <c r="BC60" s="548"/>
      <c r="BD60" s="468"/>
      <c r="BE60" s="392"/>
      <c r="BF60" s="426"/>
      <c r="BG60" s="392"/>
      <c r="BH60" s="423"/>
      <c r="BI60" s="423"/>
      <c r="BJ60" s="392"/>
      <c r="BK60" s="426"/>
      <c r="BL60" s="392"/>
      <c r="BM60" s="392"/>
      <c r="BN60" s="403"/>
      <c r="BO60" s="403"/>
      <c r="BP60" s="423"/>
      <c r="BQ60" s="392"/>
      <c r="BR60" s="423"/>
      <c r="BS60" s="392"/>
      <c r="BT60" s="392"/>
      <c r="BU60" s="392"/>
      <c r="BV60" s="392"/>
      <c r="BW60" s="392"/>
      <c r="BX60" s="392"/>
      <c r="BY60" s="392"/>
      <c r="BZ60" s="392"/>
      <c r="CA60" s="392"/>
      <c r="CB60" s="392"/>
      <c r="CC60" s="392"/>
      <c r="CD60" s="392"/>
      <c r="CE60" s="392"/>
      <c r="CF60" s="392"/>
      <c r="CG60" s="392"/>
    </row>
    <row r="61" customFormat="false" ht="12.75" hidden="false" customHeight="false" outlineLevel="0" collapsed="false">
      <c r="A61" s="469" t="n">
        <v>37773</v>
      </c>
      <c r="B61" s="531" t="n">
        <v>2.4455</v>
      </c>
      <c r="C61" s="471" t="n">
        <v>-0.42</v>
      </c>
      <c r="D61" s="472" t="n">
        <v>-0.330354898712967</v>
      </c>
      <c r="E61" s="472" t="n">
        <v>-0.420846633259277</v>
      </c>
      <c r="F61" s="532" t="n">
        <v>0.108</v>
      </c>
      <c r="G61" s="533" t="n">
        <v>0.123</v>
      </c>
      <c r="H61" s="533" t="n">
        <v>0.128</v>
      </c>
      <c r="I61" s="534" t="n">
        <v>0.145</v>
      </c>
      <c r="J61" s="533" t="n">
        <v>0.0225</v>
      </c>
      <c r="K61" s="533" t="n">
        <v>0.1075</v>
      </c>
      <c r="L61" s="533" t="n">
        <v>0.2475</v>
      </c>
      <c r="M61" s="532" t="n">
        <v>-0.335</v>
      </c>
      <c r="N61" s="533" t="n">
        <v>0.085</v>
      </c>
      <c r="O61" s="534" t="n">
        <v>-0.11</v>
      </c>
      <c r="P61" s="528" t="n">
        <v>-0.42</v>
      </c>
      <c r="Q61" s="551" t="n">
        <v>0.1265</v>
      </c>
      <c r="R61" s="378" t="n">
        <v>0.1565</v>
      </c>
      <c r="S61" s="378" t="n">
        <v>0.1665</v>
      </c>
      <c r="T61" s="484" t="n">
        <v>0.45</v>
      </c>
      <c r="U61" s="537" t="n">
        <v>0.1665</v>
      </c>
      <c r="V61" s="478" t="n">
        <v>2.0255</v>
      </c>
      <c r="W61" s="478" t="n">
        <v>2.11514510128703</v>
      </c>
      <c r="X61" s="479" t="n">
        <v>2.02465336674072</v>
      </c>
      <c r="Y61" s="526" t="s">
        <v>195</v>
      </c>
      <c r="Z61" s="538" t="n">
        <v>0.1225</v>
      </c>
      <c r="AA61" s="539" t="n">
        <v>0</v>
      </c>
      <c r="AB61" s="556" t="n">
        <v>2.74080321997599</v>
      </c>
      <c r="AC61" s="484" t="n">
        <v>2.86330321997599</v>
      </c>
      <c r="AD61" s="479" t="n">
        <v>2.74080321997599</v>
      </c>
      <c r="AE61" s="541" t="n">
        <v>2.0255</v>
      </c>
      <c r="AF61" s="486" t="n">
        <v>2.1105</v>
      </c>
      <c r="AG61" s="487" t="n">
        <v>2.3355</v>
      </c>
      <c r="AH61" s="542" t="n">
        <v>-0.215</v>
      </c>
      <c r="AI61" s="530" t="n">
        <v>1.427647929921</v>
      </c>
      <c r="AJ61" s="543" t="n">
        <v>0.064734552932157</v>
      </c>
      <c r="AK61" s="543" t="n">
        <v>0.070627830911048</v>
      </c>
      <c r="AL61" s="467" t="n">
        <v>0.805784448959714</v>
      </c>
      <c r="AM61" s="491" t="n">
        <v>0.79036516696701</v>
      </c>
      <c r="AN61" s="492" t="n">
        <v>0.123</v>
      </c>
      <c r="AO61" s="493" t="n">
        <v>0.124</v>
      </c>
      <c r="AP61" s="392"/>
      <c r="AQ61" s="492" t="n">
        <v>-2.4325</v>
      </c>
      <c r="AR61" s="494" t="n">
        <v>-2.0125</v>
      </c>
      <c r="AS61" s="392"/>
      <c r="AT61" s="392"/>
      <c r="AU61" s="392"/>
      <c r="AV61" s="392"/>
      <c r="AW61" s="547"/>
      <c r="AX61" s="467"/>
      <c r="AY61" s="467"/>
      <c r="AZ61" s="392"/>
      <c r="BA61" s="547"/>
      <c r="BB61" s="426"/>
      <c r="BC61" s="548"/>
      <c r="BD61" s="468"/>
      <c r="BE61" s="392"/>
      <c r="BF61" s="426"/>
      <c r="BG61" s="392"/>
      <c r="BH61" s="423"/>
      <c r="BI61" s="423"/>
      <c r="BJ61" s="392"/>
      <c r="BK61" s="426"/>
      <c r="BL61" s="392"/>
      <c r="BM61" s="392"/>
      <c r="BN61" s="403"/>
      <c r="BO61" s="403"/>
      <c r="BP61" s="423"/>
      <c r="BQ61" s="392"/>
      <c r="BR61" s="423"/>
      <c r="BS61" s="392"/>
      <c r="BT61" s="392"/>
      <c r="BU61" s="392"/>
      <c r="BV61" s="392"/>
      <c r="BW61" s="392"/>
      <c r="BX61" s="392"/>
      <c r="BY61" s="392"/>
      <c r="BZ61" s="392"/>
      <c r="CA61" s="392"/>
      <c r="CB61" s="392"/>
      <c r="CC61" s="392"/>
      <c r="CD61" s="392"/>
      <c r="CE61" s="392"/>
      <c r="CF61" s="392"/>
      <c r="CG61" s="392"/>
    </row>
    <row r="62" customFormat="false" ht="12.75" hidden="false" customHeight="false" outlineLevel="0" collapsed="false">
      <c r="A62" s="469" t="n">
        <v>37803</v>
      </c>
      <c r="B62" s="531" t="n">
        <v>2.4515</v>
      </c>
      <c r="C62" s="471" t="n">
        <v>-0.42</v>
      </c>
      <c r="D62" s="472" t="n">
        <v>-0.330318813475867</v>
      </c>
      <c r="E62" s="472" t="n">
        <v>-0.420849141183027</v>
      </c>
      <c r="F62" s="532" t="n">
        <v>0.108</v>
      </c>
      <c r="G62" s="533" t="n">
        <v>0.123</v>
      </c>
      <c r="H62" s="533" t="n">
        <v>0.128</v>
      </c>
      <c r="I62" s="534" t="n">
        <v>0.145</v>
      </c>
      <c r="J62" s="533" t="n">
        <v>0.0125</v>
      </c>
      <c r="K62" s="533" t="n">
        <v>0.0975</v>
      </c>
      <c r="L62" s="533" t="n">
        <v>0.2525</v>
      </c>
      <c r="M62" s="532" t="n">
        <v>-0.335</v>
      </c>
      <c r="N62" s="533" t="n">
        <v>0.085</v>
      </c>
      <c r="O62" s="534" t="n">
        <v>-0.11</v>
      </c>
      <c r="P62" s="528" t="n">
        <v>-0.42</v>
      </c>
      <c r="Q62" s="551" t="n">
        <v>0.1265</v>
      </c>
      <c r="R62" s="378" t="n">
        <v>0.1565</v>
      </c>
      <c r="S62" s="378" t="n">
        <v>0.1665</v>
      </c>
      <c r="T62" s="484" t="n">
        <v>0.5</v>
      </c>
      <c r="U62" s="537" t="n">
        <v>0.1665</v>
      </c>
      <c r="V62" s="478" t="n">
        <v>2.0315</v>
      </c>
      <c r="W62" s="478" t="n">
        <v>2.12118118652413</v>
      </c>
      <c r="X62" s="479" t="n">
        <v>2.03065085881697</v>
      </c>
      <c r="Y62" s="528" t="n">
        <v>2.88900008644521</v>
      </c>
      <c r="Z62" s="538" t="n">
        <v>0.1225</v>
      </c>
      <c r="AA62" s="539" t="n">
        <v>0</v>
      </c>
      <c r="AB62" s="556" t="n">
        <v>2.74775024574891</v>
      </c>
      <c r="AC62" s="484" t="n">
        <v>2.87025024574891</v>
      </c>
      <c r="AD62" s="479" t="n">
        <v>2.74775024574891</v>
      </c>
      <c r="AE62" s="541" t="n">
        <v>2.0315</v>
      </c>
      <c r="AF62" s="486" t="n">
        <v>2.1165</v>
      </c>
      <c r="AG62" s="487" t="n">
        <v>2.3415</v>
      </c>
      <c r="AH62" s="542" t="n">
        <v>-0.215</v>
      </c>
      <c r="AI62" s="530" t="n">
        <v>1.427039322313</v>
      </c>
      <c r="AJ62" s="543" t="n">
        <v>0.064805507334062</v>
      </c>
      <c r="AK62" s="543" t="n">
        <v>0.070686518174743</v>
      </c>
      <c r="AL62" s="467" t="n">
        <v>0.801387744142967</v>
      </c>
      <c r="AM62" s="491" t="n">
        <v>0.785717501416771</v>
      </c>
      <c r="AN62" s="492" t="n">
        <v>0.123</v>
      </c>
      <c r="AO62" s="493" t="n">
        <v>0.12</v>
      </c>
      <c r="AP62" s="392"/>
      <c r="AQ62" s="492" t="n">
        <v>-2.4385</v>
      </c>
      <c r="AR62" s="494" t="n">
        <v>-2.0185</v>
      </c>
      <c r="AS62" s="392"/>
      <c r="AT62" s="392"/>
      <c r="AU62" s="392"/>
      <c r="AV62" s="392"/>
      <c r="AW62" s="547"/>
      <c r="AX62" s="467"/>
      <c r="AY62" s="467"/>
      <c r="AZ62" s="392"/>
      <c r="BA62" s="547"/>
      <c r="BB62" s="426"/>
      <c r="BC62" s="548"/>
      <c r="BD62" s="468"/>
      <c r="BE62" s="392"/>
      <c r="BF62" s="426"/>
      <c r="BG62" s="392"/>
      <c r="BH62" s="423"/>
      <c r="BI62" s="423"/>
      <c r="BJ62" s="392"/>
      <c r="BK62" s="426"/>
      <c r="BL62" s="392"/>
      <c r="BM62" s="392"/>
      <c r="BN62" s="403"/>
      <c r="BO62" s="403"/>
      <c r="BP62" s="423"/>
      <c r="BQ62" s="392"/>
      <c r="BR62" s="423"/>
      <c r="BS62" s="392"/>
      <c r="BT62" s="392"/>
      <c r="BU62" s="392"/>
      <c r="BV62" s="392"/>
      <c r="BW62" s="392"/>
      <c r="BX62" s="392"/>
      <c r="BY62" s="392"/>
      <c r="BZ62" s="392"/>
      <c r="CA62" s="392"/>
      <c r="CB62" s="392"/>
      <c r="CC62" s="392"/>
      <c r="CD62" s="392"/>
      <c r="CE62" s="392"/>
      <c r="CF62" s="392"/>
      <c r="CG62" s="392"/>
    </row>
    <row r="63" customFormat="false" ht="12.75" hidden="false" customHeight="false" outlineLevel="0" collapsed="false">
      <c r="A63" s="469" t="n">
        <v>37834</v>
      </c>
      <c r="B63" s="531" t="n">
        <v>2.4595</v>
      </c>
      <c r="C63" s="471" t="n">
        <v>-0.42</v>
      </c>
      <c r="D63" s="472" t="n">
        <v>-0.330283709323978</v>
      </c>
      <c r="E63" s="472" t="n">
        <v>-0.42085248508136</v>
      </c>
      <c r="F63" s="532" t="n">
        <v>0.108</v>
      </c>
      <c r="G63" s="533" t="n">
        <v>0.123</v>
      </c>
      <c r="H63" s="533" t="n">
        <v>0.128</v>
      </c>
      <c r="I63" s="534" t="n">
        <v>0.145</v>
      </c>
      <c r="J63" s="533" t="n">
        <v>0.01</v>
      </c>
      <c r="K63" s="533" t="n">
        <v>0.095</v>
      </c>
      <c r="L63" s="533" t="n">
        <v>0.2525</v>
      </c>
      <c r="M63" s="532" t="n">
        <v>-0.335</v>
      </c>
      <c r="N63" s="533" t="n">
        <v>0.085</v>
      </c>
      <c r="O63" s="534" t="n">
        <v>-0.11</v>
      </c>
      <c r="P63" s="528" t="n">
        <v>-0.42</v>
      </c>
      <c r="Q63" s="551" t="n">
        <v>0.1265</v>
      </c>
      <c r="R63" s="378" t="n">
        <v>0.1565</v>
      </c>
      <c r="S63" s="378" t="n">
        <v>0.1665</v>
      </c>
      <c r="T63" s="484" t="n">
        <v>0.55</v>
      </c>
      <c r="U63" s="537" t="n">
        <v>0.1665</v>
      </c>
      <c r="V63" s="478" t="n">
        <v>2.0395</v>
      </c>
      <c r="W63" s="478" t="n">
        <v>2.12921629067602</v>
      </c>
      <c r="X63" s="479" t="n">
        <v>2.03864751491864</v>
      </c>
      <c r="Y63" s="528" t="n">
        <v>3.11401665787559</v>
      </c>
      <c r="Z63" s="538" t="n">
        <v>0.1225</v>
      </c>
      <c r="AA63" s="539" t="n">
        <v>0</v>
      </c>
      <c r="AB63" s="556" t="n">
        <v>2.75739976044864</v>
      </c>
      <c r="AC63" s="484" t="n">
        <v>2.87989976044864</v>
      </c>
      <c r="AD63" s="479" t="n">
        <v>2.75739976044864</v>
      </c>
      <c r="AE63" s="541" t="n">
        <v>2.0395</v>
      </c>
      <c r="AF63" s="486" t="n">
        <v>2.1245</v>
      </c>
      <c r="AG63" s="487" t="n">
        <v>2.3495</v>
      </c>
      <c r="AH63" s="542" t="n">
        <v>-0.215</v>
      </c>
      <c r="AI63" s="530" t="n">
        <v>1.426433518833</v>
      </c>
      <c r="AJ63" s="543" t="n">
        <v>0.064878826884451</v>
      </c>
      <c r="AK63" s="543" t="n">
        <v>0.070743108850886</v>
      </c>
      <c r="AL63" s="467" t="n">
        <v>0.796860239605198</v>
      </c>
      <c r="AM63" s="491" t="n">
        <v>0.780946860596749</v>
      </c>
      <c r="AN63" s="492" t="n">
        <v>0.123</v>
      </c>
      <c r="AO63" s="493" t="n">
        <v>0.12</v>
      </c>
      <c r="AP63" s="392"/>
      <c r="AQ63" s="492" t="n">
        <v>-2.4465</v>
      </c>
      <c r="AR63" s="494" t="n">
        <v>-2.0265</v>
      </c>
      <c r="AS63" s="392"/>
      <c r="AT63" s="392"/>
      <c r="AU63" s="392"/>
      <c r="AV63" s="392"/>
      <c r="AW63" s="547"/>
      <c r="AX63" s="467"/>
      <c r="AY63" s="467"/>
      <c r="AZ63" s="392"/>
      <c r="BA63" s="547"/>
      <c r="BB63" s="426"/>
      <c r="BC63" s="548"/>
      <c r="BD63" s="468"/>
      <c r="BE63" s="392"/>
      <c r="BF63" s="426"/>
      <c r="BG63" s="392"/>
      <c r="BH63" s="423"/>
      <c r="BI63" s="423"/>
      <c r="BJ63" s="392"/>
      <c r="BK63" s="426"/>
      <c r="BL63" s="392"/>
      <c r="BM63" s="392"/>
      <c r="BN63" s="403"/>
      <c r="BO63" s="403"/>
      <c r="BP63" s="423"/>
      <c r="BQ63" s="392"/>
      <c r="BR63" s="423"/>
      <c r="BS63" s="392"/>
      <c r="BT63" s="392"/>
      <c r="BU63" s="392"/>
      <c r="BV63" s="392"/>
      <c r="BW63" s="392"/>
      <c r="BX63" s="392"/>
      <c r="BY63" s="392"/>
      <c r="BZ63" s="392"/>
      <c r="CA63" s="392"/>
      <c r="CB63" s="392"/>
      <c r="CC63" s="392"/>
      <c r="CD63" s="392"/>
      <c r="CE63" s="392"/>
      <c r="CF63" s="392"/>
      <c r="CG63" s="392"/>
    </row>
    <row r="64" customFormat="false" ht="12.75" hidden="false" customHeight="false" outlineLevel="0" collapsed="false">
      <c r="A64" s="469" t="n">
        <v>37865</v>
      </c>
      <c r="B64" s="531" t="n">
        <v>2.4625</v>
      </c>
      <c r="C64" s="471" t="n">
        <v>-0.42</v>
      </c>
      <c r="D64" s="472" t="n">
        <v>-0.330246750173518</v>
      </c>
      <c r="E64" s="472" t="n">
        <v>-0.420853739043235</v>
      </c>
      <c r="F64" s="532" t="n">
        <v>0.108</v>
      </c>
      <c r="G64" s="533" t="n">
        <v>0.123</v>
      </c>
      <c r="H64" s="533" t="n">
        <v>0.128</v>
      </c>
      <c r="I64" s="534" t="n">
        <v>0.145</v>
      </c>
      <c r="J64" s="533" t="n">
        <v>0.0075</v>
      </c>
      <c r="K64" s="533" t="n">
        <v>0.0925</v>
      </c>
      <c r="L64" s="533" t="n">
        <v>0.2475</v>
      </c>
      <c r="M64" s="532" t="n">
        <v>-0.335</v>
      </c>
      <c r="N64" s="533" t="n">
        <v>0.085</v>
      </c>
      <c r="O64" s="534" t="n">
        <v>-0.11</v>
      </c>
      <c r="P64" s="528" t="n">
        <v>-0.42</v>
      </c>
      <c r="Q64" s="551" t="n">
        <v>0.126</v>
      </c>
      <c r="R64" s="378" t="n">
        <v>0.156</v>
      </c>
      <c r="S64" s="378" t="n">
        <v>0.166</v>
      </c>
      <c r="T64" s="484" t="n">
        <v>0.55</v>
      </c>
      <c r="U64" s="537" t="n">
        <v>0.166</v>
      </c>
      <c r="V64" s="478" t="n">
        <v>2.0425</v>
      </c>
      <c r="W64" s="478" t="n">
        <v>2.13225324982648</v>
      </c>
      <c r="X64" s="479" t="n">
        <v>2.04164626095676</v>
      </c>
      <c r="Y64" s="528" t="n">
        <v>2.72827396399494</v>
      </c>
      <c r="Z64" s="538" t="n">
        <v>0.1225</v>
      </c>
      <c r="AA64" s="539" t="n">
        <v>0</v>
      </c>
      <c r="AB64" s="556" t="n">
        <v>2.76029112198864</v>
      </c>
      <c r="AC64" s="484" t="n">
        <v>2.88279112198864</v>
      </c>
      <c r="AD64" s="479" t="n">
        <v>2.76029112198864</v>
      </c>
      <c r="AE64" s="541" t="n">
        <v>2.0425</v>
      </c>
      <c r="AF64" s="486" t="n">
        <v>2.1275</v>
      </c>
      <c r="AG64" s="487" t="n">
        <v>2.3525</v>
      </c>
      <c r="AH64" s="542" t="n">
        <v>-0.215</v>
      </c>
      <c r="AI64" s="530" t="n">
        <v>1.425831926561</v>
      </c>
      <c r="AJ64" s="543" t="n">
        <v>0.064952146436623</v>
      </c>
      <c r="AK64" s="543" t="n">
        <v>0.070799699528087</v>
      </c>
      <c r="AL64" s="467" t="n">
        <v>0.792348769079184</v>
      </c>
      <c r="AM64" s="491" t="n">
        <v>0.776197988268487</v>
      </c>
      <c r="AN64" s="492" t="n">
        <v>0.123</v>
      </c>
      <c r="AO64" s="493" t="n">
        <v>0.124</v>
      </c>
      <c r="AP64" s="392"/>
      <c r="AQ64" s="492" t="n">
        <v>-2.4495</v>
      </c>
      <c r="AR64" s="494" t="n">
        <v>-2.0295</v>
      </c>
      <c r="AS64" s="392"/>
      <c r="AT64" s="392"/>
      <c r="AU64" s="392"/>
      <c r="AV64" s="392"/>
      <c r="AW64" s="547"/>
      <c r="AX64" s="467"/>
      <c r="AY64" s="467"/>
      <c r="AZ64" s="392"/>
      <c r="BA64" s="547"/>
      <c r="BB64" s="426"/>
      <c r="BC64" s="548"/>
      <c r="BD64" s="468"/>
      <c r="BE64" s="392"/>
      <c r="BF64" s="426"/>
      <c r="BG64" s="392"/>
      <c r="BH64" s="423"/>
      <c r="BI64" s="423"/>
      <c r="BJ64" s="392"/>
      <c r="BK64" s="426"/>
      <c r="BL64" s="392"/>
      <c r="BM64" s="392"/>
      <c r="BN64" s="403"/>
      <c r="BO64" s="403"/>
      <c r="BP64" s="423"/>
      <c r="BQ64" s="392"/>
      <c r="BR64" s="423"/>
      <c r="BS64" s="392"/>
      <c r="BT64" s="392"/>
      <c r="BU64" s="392"/>
      <c r="BV64" s="392"/>
      <c r="BW64" s="392"/>
      <c r="BX64" s="392"/>
      <c r="BY64" s="392"/>
      <c r="BZ64" s="392"/>
      <c r="CA64" s="392"/>
      <c r="CB64" s="392"/>
      <c r="CC64" s="392"/>
      <c r="CD64" s="392"/>
      <c r="CE64" s="392"/>
      <c r="CF64" s="392"/>
      <c r="CG64" s="392"/>
    </row>
    <row r="65" customFormat="false" ht="12.75" hidden="false" customHeight="false" outlineLevel="0" collapsed="false">
      <c r="A65" s="469" t="n">
        <v>37895</v>
      </c>
      <c r="B65" s="531" t="n">
        <v>2.4955</v>
      </c>
      <c r="C65" s="471" t="n">
        <v>-0.42</v>
      </c>
      <c r="D65" s="472" t="n">
        <v>-0.330224528844679</v>
      </c>
      <c r="E65" s="472" t="n">
        <v>-0.42086753262386</v>
      </c>
      <c r="F65" s="532" t="n">
        <v>0.108</v>
      </c>
      <c r="G65" s="533" t="n">
        <v>0.123</v>
      </c>
      <c r="H65" s="533" t="n">
        <v>0.128</v>
      </c>
      <c r="I65" s="534" t="n">
        <v>0.145</v>
      </c>
      <c r="J65" s="533" t="n">
        <v>0.0225</v>
      </c>
      <c r="K65" s="533" t="n">
        <v>0.1075</v>
      </c>
      <c r="L65" s="533" t="n">
        <v>0.25</v>
      </c>
      <c r="M65" s="532" t="n">
        <v>-0.335</v>
      </c>
      <c r="N65" s="533" t="n">
        <v>0.085</v>
      </c>
      <c r="O65" s="534" t="n">
        <v>-0.11</v>
      </c>
      <c r="P65" s="528" t="n">
        <v>-0.42</v>
      </c>
      <c r="Q65" s="551" t="n">
        <v>0.126</v>
      </c>
      <c r="R65" s="378" t="n">
        <v>0.156</v>
      </c>
      <c r="S65" s="378" t="n">
        <v>0.166</v>
      </c>
      <c r="T65" s="484" t="n">
        <v>0.6</v>
      </c>
      <c r="U65" s="537" t="n">
        <v>0.166</v>
      </c>
      <c r="V65" s="478" t="n">
        <v>2.0755</v>
      </c>
      <c r="W65" s="478" t="n">
        <v>2.16527547115532</v>
      </c>
      <c r="X65" s="479" t="n">
        <v>2.07463246737614</v>
      </c>
      <c r="Y65" s="526" t="s">
        <v>192</v>
      </c>
      <c r="Z65" s="538" t="n">
        <v>0.1225</v>
      </c>
      <c r="AA65" s="539" t="n">
        <v>0</v>
      </c>
      <c r="AB65" s="556" t="n">
        <v>2.80377377908506</v>
      </c>
      <c r="AC65" s="484" t="n">
        <v>2.92627377908506</v>
      </c>
      <c r="AD65" s="479" t="n">
        <v>2.80377377908506</v>
      </c>
      <c r="AE65" s="541" t="n">
        <v>2.0755</v>
      </c>
      <c r="AF65" s="486" t="n">
        <v>2.1605</v>
      </c>
      <c r="AG65" s="487" t="n">
        <v>2.3855</v>
      </c>
      <c r="AH65" s="542" t="n">
        <v>-0.215</v>
      </c>
      <c r="AI65" s="530" t="n">
        <v>1.425265405091</v>
      </c>
      <c r="AJ65" s="543" t="n">
        <v>0.065023100843646</v>
      </c>
      <c r="AK65" s="543" t="n">
        <v>0.070852189706528</v>
      </c>
      <c r="AL65" s="467" t="n">
        <v>0.787998113435648</v>
      </c>
      <c r="AM65" s="491" t="n">
        <v>0.77162930289057</v>
      </c>
      <c r="AN65" s="492" t="n">
        <v>0.123</v>
      </c>
      <c r="AO65" s="493" t="n">
        <v>0.12</v>
      </c>
      <c r="AP65" s="392"/>
      <c r="AQ65" s="492" t="n">
        <v>-2.4825</v>
      </c>
      <c r="AR65" s="494" t="n">
        <v>-2.0625</v>
      </c>
      <c r="AS65" s="392"/>
      <c r="AT65" s="392"/>
      <c r="AU65" s="392"/>
      <c r="AV65" s="392"/>
      <c r="AW65" s="547"/>
      <c r="AX65" s="467"/>
      <c r="AY65" s="467"/>
      <c r="AZ65" s="392"/>
      <c r="BA65" s="547"/>
      <c r="BB65" s="426"/>
      <c r="BC65" s="548"/>
      <c r="BD65" s="468"/>
      <c r="BE65" s="392"/>
      <c r="BF65" s="426"/>
      <c r="BG65" s="392"/>
      <c r="BH65" s="423"/>
      <c r="BI65" s="423"/>
      <c r="BJ65" s="392"/>
      <c r="BK65" s="426"/>
      <c r="BL65" s="392"/>
      <c r="BM65" s="392"/>
      <c r="BN65" s="403"/>
      <c r="BO65" s="403"/>
      <c r="BP65" s="423"/>
      <c r="BQ65" s="392"/>
      <c r="BR65" s="423"/>
      <c r="BS65" s="392"/>
      <c r="BT65" s="392"/>
      <c r="BU65" s="392"/>
      <c r="BV65" s="392"/>
      <c r="BW65" s="392"/>
      <c r="BX65" s="392"/>
      <c r="BY65" s="392"/>
      <c r="BZ65" s="392"/>
      <c r="CA65" s="392"/>
      <c r="CB65" s="392"/>
      <c r="CC65" s="392"/>
      <c r="CD65" s="392"/>
      <c r="CE65" s="392"/>
      <c r="CF65" s="392"/>
      <c r="CG65" s="392"/>
    </row>
    <row r="66" customFormat="false" ht="12.75" hidden="false" customHeight="false" outlineLevel="0" collapsed="false">
      <c r="A66" s="469" t="n">
        <v>37926</v>
      </c>
      <c r="B66" s="531" t="n">
        <v>2.6325</v>
      </c>
      <c r="C66" s="471" t="n">
        <v>-0.39</v>
      </c>
      <c r="D66" s="472" t="n">
        <v>-0.300258337928516</v>
      </c>
      <c r="E66" s="472" t="n">
        <v>-0.390937336501569</v>
      </c>
      <c r="F66" s="532" t="n">
        <v>0.215</v>
      </c>
      <c r="G66" s="533" t="n">
        <v>0.245</v>
      </c>
      <c r="H66" s="533" t="n">
        <v>0.315</v>
      </c>
      <c r="I66" s="534" t="n">
        <v>0.415</v>
      </c>
      <c r="J66" s="533" t="n">
        <v>0.105</v>
      </c>
      <c r="K66" s="533" t="n">
        <v>0.18</v>
      </c>
      <c r="L66" s="533" t="n">
        <v>0.5425</v>
      </c>
      <c r="M66" s="532" t="n">
        <v>-0.23</v>
      </c>
      <c r="N66" s="533" t="n">
        <v>0.085</v>
      </c>
      <c r="O66" s="534" t="n">
        <v>0.045</v>
      </c>
      <c r="P66" s="528" t="n">
        <v>-0.175</v>
      </c>
      <c r="Q66" s="551" t="n">
        <v>0.126</v>
      </c>
      <c r="R66" s="378" t="n">
        <v>0.156</v>
      </c>
      <c r="S66" s="378" t="n">
        <v>0.166</v>
      </c>
      <c r="T66" s="484" t="n">
        <v>0.8</v>
      </c>
      <c r="U66" s="537" t="n">
        <v>0.166</v>
      </c>
      <c r="V66" s="478" t="n">
        <v>2.2425</v>
      </c>
      <c r="W66" s="478" t="n">
        <v>2.33224166207148</v>
      </c>
      <c r="X66" s="479" t="n">
        <v>2.24156266349843</v>
      </c>
      <c r="Y66" s="553"/>
      <c r="Z66" s="538" t="n">
        <v>0.1225</v>
      </c>
      <c r="AA66" s="539" t="n">
        <v>0</v>
      </c>
      <c r="AB66" s="557" t="n">
        <v>3.028170034954</v>
      </c>
      <c r="AC66" s="484" t="n">
        <v>3.150670034954</v>
      </c>
      <c r="AD66" s="479" t="n">
        <v>3.028170034954</v>
      </c>
      <c r="AE66" s="541" t="n">
        <v>2.4575</v>
      </c>
      <c r="AF66" s="486" t="n">
        <v>2.4025</v>
      </c>
      <c r="AG66" s="487" t="n">
        <v>2.6775</v>
      </c>
      <c r="AH66" s="542" t="n">
        <v>-0.215</v>
      </c>
      <c r="AI66" s="530" t="n">
        <v>1.424699649676</v>
      </c>
      <c r="AJ66" s="543" t="n">
        <v>0.065096420399323</v>
      </c>
      <c r="AK66" s="543" t="n">
        <v>0.070903569292886</v>
      </c>
      <c r="AL66" s="467" t="n">
        <v>0.783518245928128</v>
      </c>
      <c r="AM66" s="491" t="n">
        <v>0.766937939188767</v>
      </c>
      <c r="AN66" s="492" t="n">
        <v>0.245</v>
      </c>
      <c r="AO66" s="493" t="n">
        <v>0.124</v>
      </c>
      <c r="AP66" s="392"/>
      <c r="AQ66" s="492" t="n">
        <v>-2.6195</v>
      </c>
      <c r="AR66" s="494" t="n">
        <v>-2.2295</v>
      </c>
      <c r="AS66" s="392"/>
      <c r="AT66" s="392"/>
      <c r="AU66" s="392"/>
      <c r="AV66" s="392"/>
      <c r="AW66" s="547"/>
      <c r="AX66" s="467"/>
      <c r="AY66" s="467"/>
      <c r="AZ66" s="392"/>
      <c r="BA66" s="547"/>
      <c r="BB66" s="426"/>
      <c r="BC66" s="548"/>
      <c r="BD66" s="468"/>
      <c r="BE66" s="392"/>
      <c r="BF66" s="426"/>
      <c r="BG66" s="392"/>
      <c r="BH66" s="423"/>
      <c r="BI66" s="423"/>
      <c r="BJ66" s="392"/>
      <c r="BK66" s="426"/>
      <c r="BL66" s="392"/>
      <c r="BM66" s="392"/>
      <c r="BN66" s="403"/>
      <c r="BO66" s="403"/>
      <c r="BP66" s="423"/>
      <c r="BQ66" s="392"/>
      <c r="BR66" s="423"/>
      <c r="BS66" s="392"/>
      <c r="BT66" s="392"/>
      <c r="BU66" s="392"/>
      <c r="BV66" s="392"/>
      <c r="BW66" s="392"/>
      <c r="BX66" s="392"/>
      <c r="BY66" s="392"/>
      <c r="BZ66" s="392"/>
      <c r="CA66" s="392"/>
      <c r="CB66" s="392"/>
      <c r="CC66" s="392"/>
      <c r="CD66" s="392"/>
      <c r="CE66" s="392"/>
      <c r="CF66" s="392"/>
      <c r="CG66" s="392"/>
    </row>
    <row r="67" customFormat="false" ht="12.75" hidden="false" customHeight="false" outlineLevel="0" collapsed="false">
      <c r="A67" s="469" t="n">
        <v>37956</v>
      </c>
      <c r="B67" s="531" t="n">
        <v>2.7555</v>
      </c>
      <c r="C67" s="471" t="n">
        <v>-0.39</v>
      </c>
      <c r="D67" s="472" t="n">
        <v>-0.300275216234945</v>
      </c>
      <c r="E67" s="472" t="n">
        <v>-0.390988748938445</v>
      </c>
      <c r="F67" s="532" t="n">
        <v>0.255</v>
      </c>
      <c r="G67" s="533" t="n">
        <v>0.285</v>
      </c>
      <c r="H67" s="533" t="n">
        <v>0.355</v>
      </c>
      <c r="I67" s="534" t="n">
        <v>0.455</v>
      </c>
      <c r="J67" s="533" t="n">
        <v>0.145</v>
      </c>
      <c r="K67" s="533" t="n">
        <v>0.22</v>
      </c>
      <c r="L67" s="533" t="n">
        <v>0.7875</v>
      </c>
      <c r="M67" s="532" t="n">
        <v>-0.23</v>
      </c>
      <c r="N67" s="533" t="n">
        <v>0.085</v>
      </c>
      <c r="O67" s="534" t="n">
        <v>0.045</v>
      </c>
      <c r="P67" s="528" t="n">
        <v>-0.105</v>
      </c>
      <c r="Q67" s="551" t="n">
        <v>0.1265</v>
      </c>
      <c r="R67" s="378" t="n">
        <v>0.1565</v>
      </c>
      <c r="S67" s="378" t="n">
        <v>0.1665</v>
      </c>
      <c r="T67" s="484" t="n">
        <v>1</v>
      </c>
      <c r="U67" s="537" t="n">
        <v>0.1665</v>
      </c>
      <c r="V67" s="478" t="n">
        <v>2.3655</v>
      </c>
      <c r="W67" s="478" t="n">
        <v>2.45522478376506</v>
      </c>
      <c r="X67" s="479" t="n">
        <v>2.36451125106156</v>
      </c>
      <c r="Y67" s="526" t="s">
        <v>190</v>
      </c>
      <c r="Z67" s="538" t="n">
        <v>0.1225</v>
      </c>
      <c r="AA67" s="539" t="n">
        <v>0</v>
      </c>
      <c r="AB67" s="557" t="n">
        <v>3.19304760406344</v>
      </c>
      <c r="AC67" s="484" t="n">
        <v>3.31554760406344</v>
      </c>
      <c r="AD67" s="479" t="n">
        <v>3.19304760406344</v>
      </c>
      <c r="AE67" s="541" t="n">
        <v>2.6505</v>
      </c>
      <c r="AF67" s="486" t="n">
        <v>2.5255</v>
      </c>
      <c r="AG67" s="487" t="n">
        <v>2.8005</v>
      </c>
      <c r="AH67" s="542" t="n">
        <v>-0.215</v>
      </c>
      <c r="AI67" s="530" t="n">
        <v>1.424157274552</v>
      </c>
      <c r="AJ67" s="543" t="n">
        <v>0.06516737480974</v>
      </c>
      <c r="AK67" s="543" t="n">
        <v>0.070953291474062</v>
      </c>
      <c r="AL67" s="467" t="n">
        <v>0.779198205874866</v>
      </c>
      <c r="AM67" s="491" t="n">
        <v>0.762418957894224</v>
      </c>
      <c r="AN67" s="492" t="n">
        <v>0.285</v>
      </c>
      <c r="AO67" s="493" t="n">
        <v>0.12</v>
      </c>
      <c r="AP67" s="392"/>
      <c r="AQ67" s="492" t="n">
        <v>-2.7425</v>
      </c>
      <c r="AR67" s="494" t="n">
        <v>-2.3525</v>
      </c>
      <c r="AS67" s="392"/>
      <c r="AT67" s="392"/>
      <c r="AU67" s="392"/>
      <c r="AV67" s="392"/>
      <c r="AW67" s="547"/>
      <c r="AX67" s="467"/>
      <c r="AY67" s="467"/>
      <c r="AZ67" s="392"/>
      <c r="BA67" s="547"/>
      <c r="BB67" s="426"/>
      <c r="BC67" s="548"/>
      <c r="BD67" s="468"/>
      <c r="BE67" s="392"/>
      <c r="BF67" s="426"/>
      <c r="BG67" s="392"/>
      <c r="BH67" s="423"/>
      <c r="BI67" s="423"/>
      <c r="BJ67" s="392"/>
      <c r="BK67" s="426"/>
      <c r="BL67" s="392"/>
      <c r="BM67" s="392"/>
      <c r="BN67" s="403"/>
      <c r="BO67" s="403"/>
      <c r="BP67" s="423"/>
      <c r="BQ67" s="392"/>
      <c r="BR67" s="423"/>
      <c r="BS67" s="392"/>
      <c r="BT67" s="392"/>
      <c r="BU67" s="392"/>
      <c r="BV67" s="392"/>
      <c r="BW67" s="392"/>
      <c r="BX67" s="392"/>
      <c r="BY67" s="392"/>
      <c r="BZ67" s="392"/>
      <c r="CA67" s="392"/>
      <c r="CB67" s="392"/>
      <c r="CC67" s="392"/>
      <c r="CD67" s="392"/>
      <c r="CE67" s="392"/>
      <c r="CF67" s="392"/>
      <c r="CG67" s="392"/>
    </row>
    <row r="68" customFormat="false" ht="12.75" hidden="false" customHeight="false" outlineLevel="0" collapsed="false">
      <c r="A68" s="469" t="n">
        <v>37987</v>
      </c>
      <c r="B68" s="531" t="n">
        <v>2.7905</v>
      </c>
      <c r="C68" s="471" t="n">
        <v>-0.39</v>
      </c>
      <c r="D68" s="472" t="n">
        <v>-0.300252956491842</v>
      </c>
      <c r="E68" s="472" t="n">
        <v>-0.391003378493653</v>
      </c>
      <c r="F68" s="532" t="n">
        <v>0.265</v>
      </c>
      <c r="G68" s="533" t="n">
        <v>0.295</v>
      </c>
      <c r="H68" s="533" t="n">
        <v>0.365</v>
      </c>
      <c r="I68" s="534" t="n">
        <v>0.465</v>
      </c>
      <c r="J68" s="533" t="n">
        <v>0.18</v>
      </c>
      <c r="K68" s="533" t="n">
        <v>0.255</v>
      </c>
      <c r="L68" s="533" t="n">
        <v>1.1375</v>
      </c>
      <c r="M68" s="532" t="n">
        <v>-0.23</v>
      </c>
      <c r="N68" s="533" t="n">
        <v>0.1</v>
      </c>
      <c r="O68" s="534" t="n">
        <v>0.06</v>
      </c>
      <c r="P68" s="528" t="n">
        <v>-0.085</v>
      </c>
      <c r="Q68" s="551" t="n">
        <v>0.129</v>
      </c>
      <c r="R68" s="378" t="n">
        <v>0.159</v>
      </c>
      <c r="S68" s="378" t="n">
        <v>0.169</v>
      </c>
      <c r="T68" s="484" t="n">
        <v>1</v>
      </c>
      <c r="U68" s="537" t="n">
        <v>0.169</v>
      </c>
      <c r="V68" s="478" t="n">
        <v>2.4005</v>
      </c>
      <c r="W68" s="478" t="n">
        <v>2.49024704350816</v>
      </c>
      <c r="X68" s="479" t="n">
        <v>2.39949662150635</v>
      </c>
      <c r="Y68" s="553"/>
      <c r="Z68" s="538" t="n">
        <v>0.1225</v>
      </c>
      <c r="AA68" s="539" t="n">
        <v>0</v>
      </c>
      <c r="AB68" s="557" t="n">
        <v>3.23897486811314</v>
      </c>
      <c r="AC68" s="484" t="n">
        <v>3.36147486811314</v>
      </c>
      <c r="AD68" s="479" t="n">
        <v>3.23897486811314</v>
      </c>
      <c r="AE68" s="541" t="n">
        <v>2.7055</v>
      </c>
      <c r="AF68" s="486" t="n">
        <v>2.5605</v>
      </c>
      <c r="AG68" s="487" t="n">
        <v>2.8505</v>
      </c>
      <c r="AH68" s="542" t="n">
        <v>-0.2</v>
      </c>
      <c r="AI68" s="530" t="n">
        <v>1.423578366362</v>
      </c>
      <c r="AJ68" s="543" t="n">
        <v>0.065240694368923</v>
      </c>
      <c r="AK68" s="543" t="n">
        <v>0.071009016435577</v>
      </c>
      <c r="AL68" s="467" t="n">
        <v>0.774750006256694</v>
      </c>
      <c r="AM68" s="491" t="n">
        <v>0.757758397970809</v>
      </c>
      <c r="AN68" s="492" t="n">
        <v>0.295</v>
      </c>
      <c r="AO68" s="493" t="n">
        <v>0.12</v>
      </c>
      <c r="AP68" s="392"/>
      <c r="AQ68" s="492" t="n">
        <v>-2.7775</v>
      </c>
      <c r="AR68" s="494" t="n">
        <v>-2.3875</v>
      </c>
      <c r="AS68" s="392"/>
      <c r="AT68" s="392"/>
      <c r="AU68" s="392"/>
      <c r="AV68" s="392"/>
      <c r="AW68" s="547"/>
      <c r="AX68" s="467"/>
      <c r="AY68" s="467"/>
      <c r="AZ68" s="392"/>
      <c r="BA68" s="547"/>
      <c r="BB68" s="426"/>
      <c r="BC68" s="548"/>
      <c r="BD68" s="468"/>
      <c r="BE68" s="392"/>
      <c r="BF68" s="426"/>
      <c r="BG68" s="392"/>
      <c r="BH68" s="423"/>
      <c r="BI68" s="423"/>
      <c r="BJ68" s="392"/>
      <c r="BK68" s="426"/>
      <c r="BL68" s="392"/>
      <c r="BM68" s="392"/>
      <c r="BN68" s="403"/>
      <c r="BO68" s="403"/>
      <c r="BP68" s="423"/>
      <c r="BQ68" s="392"/>
      <c r="BR68" s="423"/>
      <c r="BS68" s="392"/>
      <c r="BT68" s="392"/>
      <c r="BU68" s="392"/>
      <c r="BV68" s="392"/>
      <c r="BW68" s="392"/>
      <c r="BX68" s="392"/>
      <c r="BY68" s="392"/>
      <c r="BZ68" s="392"/>
      <c r="CA68" s="392"/>
      <c r="CB68" s="392"/>
      <c r="CC68" s="392"/>
      <c r="CD68" s="392"/>
      <c r="CE68" s="392"/>
      <c r="CF68" s="392"/>
      <c r="CG68" s="392"/>
    </row>
    <row r="69" customFormat="false" ht="12.75" hidden="false" customHeight="false" outlineLevel="0" collapsed="false">
      <c r="A69" s="469" t="n">
        <v>38018</v>
      </c>
      <c r="B69" s="531" t="n">
        <v>2.708</v>
      </c>
      <c r="C69" s="471" t="n">
        <v>-0.39</v>
      </c>
      <c r="D69" s="472" t="n">
        <v>-0.300180182803079</v>
      </c>
      <c r="E69" s="472" t="n">
        <v>-0.39096889454209</v>
      </c>
      <c r="F69" s="532" t="n">
        <v>0.295</v>
      </c>
      <c r="G69" s="533" t="n">
        <v>0.325</v>
      </c>
      <c r="H69" s="533" t="n">
        <v>0.395</v>
      </c>
      <c r="I69" s="534" t="n">
        <v>0.495</v>
      </c>
      <c r="J69" s="533" t="n">
        <v>0.155</v>
      </c>
      <c r="K69" s="533" t="n">
        <v>0.23</v>
      </c>
      <c r="L69" s="533" t="n">
        <v>1.06</v>
      </c>
      <c r="M69" s="532" t="n">
        <v>-0.23</v>
      </c>
      <c r="N69" s="533" t="n">
        <v>0.1</v>
      </c>
      <c r="O69" s="534" t="n">
        <v>0.06</v>
      </c>
      <c r="P69" s="528" t="n">
        <v>-0.105</v>
      </c>
      <c r="Q69" s="551" t="n">
        <v>0.1275</v>
      </c>
      <c r="R69" s="378" t="n">
        <v>0.1575</v>
      </c>
      <c r="S69" s="378" t="n">
        <v>0.1675</v>
      </c>
      <c r="T69" s="484" t="n">
        <v>1</v>
      </c>
      <c r="U69" s="537" t="n">
        <v>0.1675</v>
      </c>
      <c r="V69" s="478" t="n">
        <v>2.318</v>
      </c>
      <c r="W69" s="478" t="n">
        <v>2.40781981719692</v>
      </c>
      <c r="X69" s="479" t="n">
        <v>2.31703110545791</v>
      </c>
      <c r="Y69" s="554"/>
      <c r="Z69" s="538" t="n">
        <v>0.1225</v>
      </c>
      <c r="AA69" s="539" t="n">
        <v>0</v>
      </c>
      <c r="AB69" s="557" t="n">
        <v>3.12633922193467</v>
      </c>
      <c r="AC69" s="484" t="n">
        <v>3.24883922193467</v>
      </c>
      <c r="AD69" s="479" t="n">
        <v>3.12633922193467</v>
      </c>
      <c r="AE69" s="541" t="n">
        <v>2.603</v>
      </c>
      <c r="AF69" s="486" t="n">
        <v>2.478</v>
      </c>
      <c r="AG69" s="487" t="n">
        <v>2.768</v>
      </c>
      <c r="AH69" s="542" t="n">
        <v>-0.2</v>
      </c>
      <c r="AI69" s="530" t="n">
        <v>1.422977978489</v>
      </c>
      <c r="AJ69" s="543" t="n">
        <v>0.065314013929888</v>
      </c>
      <c r="AK69" s="543" t="n">
        <v>0.071069376463213</v>
      </c>
      <c r="AL69" s="467" t="n">
        <v>0.770317923349848</v>
      </c>
      <c r="AM69" s="491" t="n">
        <v>0.753105765278259</v>
      </c>
      <c r="AN69" s="492" t="n">
        <v>0.325</v>
      </c>
      <c r="AO69" s="493" t="n">
        <v>0.133</v>
      </c>
      <c r="AP69" s="392"/>
      <c r="AQ69" s="492" t="n">
        <v>-2.695</v>
      </c>
      <c r="AR69" s="494" t="n">
        <v>-2.305</v>
      </c>
      <c r="AS69" s="392"/>
      <c r="AT69" s="392"/>
      <c r="AU69" s="392"/>
      <c r="AV69" s="392"/>
      <c r="AW69" s="547"/>
      <c r="AX69" s="467"/>
      <c r="AY69" s="467"/>
      <c r="AZ69" s="392"/>
      <c r="BA69" s="547"/>
      <c r="BB69" s="426"/>
      <c r="BC69" s="548"/>
      <c r="BD69" s="468"/>
      <c r="BE69" s="392"/>
      <c r="BF69" s="426"/>
      <c r="BG69" s="392"/>
      <c r="BH69" s="423"/>
      <c r="BI69" s="423"/>
      <c r="BJ69" s="392"/>
      <c r="BK69" s="426"/>
      <c r="BL69" s="392"/>
      <c r="BM69" s="392"/>
      <c r="BN69" s="403"/>
      <c r="BO69" s="403"/>
      <c r="BP69" s="423"/>
      <c r="BQ69" s="392"/>
      <c r="BR69" s="423"/>
      <c r="BS69" s="392"/>
      <c r="BT69" s="392"/>
      <c r="BU69" s="392"/>
      <c r="BV69" s="392"/>
      <c r="BW69" s="392"/>
      <c r="BX69" s="392"/>
      <c r="BY69" s="392"/>
      <c r="BZ69" s="392"/>
      <c r="CA69" s="392"/>
      <c r="CB69" s="392"/>
      <c r="CC69" s="392"/>
      <c r="CD69" s="392"/>
      <c r="CE69" s="392"/>
      <c r="CF69" s="392"/>
      <c r="CG69" s="392"/>
    </row>
    <row r="70" customFormat="false" ht="12.75" hidden="false" customHeight="false" outlineLevel="0" collapsed="false">
      <c r="A70" s="469" t="n">
        <v>38047</v>
      </c>
      <c r="B70" s="531" t="n">
        <v>2.603</v>
      </c>
      <c r="C70" s="471" t="n">
        <v>-0.39</v>
      </c>
      <c r="D70" s="472" t="n">
        <v>-0.300100637233165</v>
      </c>
      <c r="E70" s="472" t="n">
        <v>-0.390925005876465</v>
      </c>
      <c r="F70" s="532" t="n">
        <v>0.295</v>
      </c>
      <c r="G70" s="533" t="n">
        <v>0.325</v>
      </c>
      <c r="H70" s="533" t="n">
        <v>0.395</v>
      </c>
      <c r="I70" s="534" t="n">
        <v>0.495</v>
      </c>
      <c r="J70" s="533" t="n">
        <v>0.1525</v>
      </c>
      <c r="K70" s="533" t="n">
        <v>0.2275</v>
      </c>
      <c r="L70" s="533" t="n">
        <v>0.66</v>
      </c>
      <c r="M70" s="532" t="n">
        <v>-0.23</v>
      </c>
      <c r="N70" s="533" t="n">
        <v>0.1</v>
      </c>
      <c r="O70" s="534" t="n">
        <v>0.06</v>
      </c>
      <c r="P70" s="528" t="n">
        <v>-0.27</v>
      </c>
      <c r="Q70" s="551" t="n">
        <v>0.125</v>
      </c>
      <c r="R70" s="378" t="n">
        <v>0.155</v>
      </c>
      <c r="S70" s="378" t="n">
        <v>0.165</v>
      </c>
      <c r="T70" s="484" t="n">
        <v>0.75</v>
      </c>
      <c r="U70" s="537" t="n">
        <v>0.165</v>
      </c>
      <c r="V70" s="478" t="n">
        <v>2.213</v>
      </c>
      <c r="W70" s="478" t="n">
        <v>2.30289936276684</v>
      </c>
      <c r="X70" s="479" t="n">
        <v>2.21207499412354</v>
      </c>
      <c r="Y70" s="554"/>
      <c r="Z70" s="538" t="n">
        <v>0.1225</v>
      </c>
      <c r="AA70" s="539" t="n">
        <v>0</v>
      </c>
      <c r="AB70" s="557" t="n">
        <v>2.98355156031268</v>
      </c>
      <c r="AC70" s="484" t="n">
        <v>3.10605156031268</v>
      </c>
      <c r="AD70" s="479" t="n">
        <v>2.98355156031268</v>
      </c>
      <c r="AE70" s="541" t="n">
        <v>2.333</v>
      </c>
      <c r="AF70" s="486" t="n">
        <v>2.373</v>
      </c>
      <c r="AG70" s="487" t="n">
        <v>2.663</v>
      </c>
      <c r="AH70" s="542" t="n">
        <v>-0.2</v>
      </c>
      <c r="AI70" s="530" t="n">
        <v>1.422419328973</v>
      </c>
      <c r="AJ70" s="543" t="n">
        <v>0.06538260319821</v>
      </c>
      <c r="AK70" s="543" t="n">
        <v>0.071125842296608</v>
      </c>
      <c r="AL70" s="467" t="n">
        <v>0.766186384908317</v>
      </c>
      <c r="AM70" s="491" t="n">
        <v>0.748772465468598</v>
      </c>
      <c r="AN70" s="492" t="n">
        <v>0.325</v>
      </c>
      <c r="AO70" s="493" t="n">
        <v>0.12</v>
      </c>
      <c r="AP70" s="392"/>
      <c r="AQ70" s="492" t="n">
        <v>-2.59</v>
      </c>
      <c r="AR70" s="494" t="n">
        <v>-2.2</v>
      </c>
      <c r="AS70" s="392"/>
      <c r="AT70" s="392"/>
      <c r="AU70" s="392"/>
      <c r="AV70" s="392"/>
      <c r="AW70" s="547"/>
      <c r="AX70" s="467"/>
      <c r="AY70" s="467"/>
      <c r="AZ70" s="392"/>
      <c r="BA70" s="547"/>
      <c r="BB70" s="426"/>
      <c r="BC70" s="548"/>
      <c r="BD70" s="468"/>
      <c r="BE70" s="392"/>
      <c r="BF70" s="426"/>
      <c r="BG70" s="392"/>
      <c r="BH70" s="423"/>
      <c r="BI70" s="423"/>
      <c r="BJ70" s="392"/>
      <c r="BK70" s="426"/>
      <c r="BL70" s="392"/>
      <c r="BM70" s="392"/>
      <c r="BN70" s="403"/>
      <c r="BO70" s="403"/>
      <c r="BP70" s="423"/>
      <c r="BQ70" s="392"/>
      <c r="BR70" s="423"/>
      <c r="BS70" s="392"/>
      <c r="BT70" s="392"/>
      <c r="BU70" s="392"/>
      <c r="BV70" s="392"/>
      <c r="BW70" s="392"/>
      <c r="BX70" s="392"/>
      <c r="BY70" s="392"/>
      <c r="BZ70" s="392"/>
      <c r="CA70" s="392"/>
      <c r="CB70" s="392"/>
      <c r="CC70" s="392"/>
      <c r="CD70" s="392"/>
      <c r="CE70" s="392"/>
      <c r="CF70" s="392"/>
      <c r="CG70" s="392"/>
    </row>
    <row r="71" customFormat="false" ht="12.75" hidden="false" customHeight="false" outlineLevel="0" collapsed="false">
      <c r="A71" s="469" t="n">
        <v>38078</v>
      </c>
      <c r="B71" s="531" t="n">
        <v>2.507</v>
      </c>
      <c r="C71" s="471" t="n">
        <v>-0.48</v>
      </c>
      <c r="D71" s="472" t="n">
        <v>-0.389988089858488</v>
      </c>
      <c r="E71" s="472" t="n">
        <v>-0.480847260240215</v>
      </c>
      <c r="F71" s="532" t="n">
        <v>0.108</v>
      </c>
      <c r="G71" s="533" t="n">
        <v>0.093</v>
      </c>
      <c r="H71" s="533" t="n">
        <v>0.128</v>
      </c>
      <c r="I71" s="534" t="n">
        <v>0.168</v>
      </c>
      <c r="J71" s="533" t="n">
        <v>0.0575</v>
      </c>
      <c r="K71" s="533" t="n">
        <v>0.1325</v>
      </c>
      <c r="L71" s="533" t="n">
        <v>0.2875</v>
      </c>
      <c r="M71" s="532" t="n">
        <v>-0.335</v>
      </c>
      <c r="N71" s="533" t="n">
        <v>0.1</v>
      </c>
      <c r="O71" s="534" t="n">
        <v>-0.1</v>
      </c>
      <c r="P71" s="528" t="n">
        <v>-0.43</v>
      </c>
      <c r="Q71" s="551" t="n">
        <v>0.1225</v>
      </c>
      <c r="R71" s="378" t="n">
        <v>0.1525</v>
      </c>
      <c r="S71" s="378" t="n">
        <v>0.1625</v>
      </c>
      <c r="T71" s="484" t="n">
        <v>0.4</v>
      </c>
      <c r="U71" s="537" t="n">
        <v>0.1625</v>
      </c>
      <c r="V71" s="478" t="n">
        <v>2.027</v>
      </c>
      <c r="W71" s="478" t="n">
        <v>2.11701191014151</v>
      </c>
      <c r="X71" s="479" t="n">
        <v>2.02615273975979</v>
      </c>
      <c r="Y71" s="554"/>
      <c r="Z71" s="538" t="n">
        <v>0.1225</v>
      </c>
      <c r="AA71" s="539" t="n">
        <v>0</v>
      </c>
      <c r="AB71" s="557" t="n">
        <v>2.7317408862286</v>
      </c>
      <c r="AC71" s="484" t="n">
        <v>2.8542408862286</v>
      </c>
      <c r="AD71" s="479" t="n">
        <v>2.7317408862286</v>
      </c>
      <c r="AE71" s="541" t="n">
        <v>2.077</v>
      </c>
      <c r="AF71" s="486" t="n">
        <v>2.172</v>
      </c>
      <c r="AG71" s="487" t="n">
        <v>2.407</v>
      </c>
      <c r="AH71" s="542" t="n">
        <v>-0.2</v>
      </c>
      <c r="AI71" s="530" t="n">
        <v>1.421874500474</v>
      </c>
      <c r="AJ71" s="543" t="n">
        <v>0.065455922762624</v>
      </c>
      <c r="AK71" s="543" t="n">
        <v>0.071177729859772</v>
      </c>
      <c r="AL71" s="467" t="n">
        <v>0.761785536895127</v>
      </c>
      <c r="AM71" s="491" t="n">
        <v>0.744186485565987</v>
      </c>
      <c r="AN71" s="492" t="n">
        <v>0.093</v>
      </c>
      <c r="AO71" s="493" t="n">
        <v>0.124</v>
      </c>
      <c r="AP71" s="392"/>
      <c r="AQ71" s="492" t="n">
        <v>-2.494</v>
      </c>
      <c r="AR71" s="494" t="n">
        <v>-2.014</v>
      </c>
      <c r="AS71" s="392"/>
      <c r="AT71" s="392"/>
      <c r="AU71" s="392"/>
      <c r="AV71" s="392"/>
      <c r="AW71" s="547"/>
      <c r="AX71" s="467"/>
      <c r="AY71" s="467"/>
      <c r="AZ71" s="392"/>
      <c r="BA71" s="547"/>
      <c r="BB71" s="426"/>
      <c r="BC71" s="548"/>
      <c r="BD71" s="468"/>
      <c r="BE71" s="392"/>
      <c r="BF71" s="426"/>
      <c r="BG71" s="392"/>
      <c r="BH71" s="423"/>
      <c r="BI71" s="423"/>
      <c r="BJ71" s="392"/>
      <c r="BK71" s="426"/>
      <c r="BL71" s="392"/>
      <c r="BM71" s="392"/>
      <c r="BN71" s="403"/>
      <c r="BO71" s="403"/>
      <c r="BP71" s="423"/>
      <c r="BQ71" s="392"/>
      <c r="BR71" s="423"/>
      <c r="BS71" s="392"/>
      <c r="BT71" s="392"/>
      <c r="BU71" s="392"/>
      <c r="BV71" s="392"/>
      <c r="BW71" s="392"/>
      <c r="BX71" s="392"/>
      <c r="BY71" s="392"/>
      <c r="BZ71" s="392"/>
      <c r="CA71" s="392"/>
      <c r="CB71" s="392"/>
      <c r="CC71" s="392"/>
      <c r="CD71" s="392"/>
      <c r="CE71" s="392"/>
      <c r="CF71" s="392"/>
      <c r="CG71" s="392"/>
    </row>
    <row r="72" customFormat="false" ht="12.75" hidden="false" customHeight="false" outlineLevel="0" collapsed="false">
      <c r="A72" s="469" t="n">
        <v>38108</v>
      </c>
      <c r="B72" s="531" t="n">
        <v>2.486</v>
      </c>
      <c r="C72" s="471" t="n">
        <v>-0.48</v>
      </c>
      <c r="D72" s="472" t="n">
        <v>-0.389949232441767</v>
      </c>
      <c r="E72" s="472" t="n">
        <v>-0.48083848250709</v>
      </c>
      <c r="F72" s="532" t="n">
        <v>0.108</v>
      </c>
      <c r="G72" s="533" t="n">
        <v>0.093</v>
      </c>
      <c r="H72" s="533" t="n">
        <v>0.128</v>
      </c>
      <c r="I72" s="534" t="n">
        <v>0.143</v>
      </c>
      <c r="J72" s="533" t="n">
        <v>0.0475</v>
      </c>
      <c r="K72" s="533" t="n">
        <v>0.1225</v>
      </c>
      <c r="L72" s="533" t="n">
        <v>0.2475</v>
      </c>
      <c r="M72" s="532" t="n">
        <v>-0.335</v>
      </c>
      <c r="N72" s="533" t="n">
        <v>0.1</v>
      </c>
      <c r="O72" s="534" t="n">
        <v>-0.1</v>
      </c>
      <c r="P72" s="528" t="n">
        <v>-0.43</v>
      </c>
      <c r="Q72" s="551" t="n">
        <v>0.1205</v>
      </c>
      <c r="R72" s="378" t="n">
        <v>0.1505</v>
      </c>
      <c r="S72" s="378" t="n">
        <v>0.1605</v>
      </c>
      <c r="T72" s="484" t="n">
        <v>0.45</v>
      </c>
      <c r="U72" s="537" t="n">
        <v>0.1605</v>
      </c>
      <c r="V72" s="478" t="n">
        <v>2.006</v>
      </c>
      <c r="W72" s="478" t="n">
        <v>2.09605076755823</v>
      </c>
      <c r="X72" s="479" t="n">
        <v>2.00516151749291</v>
      </c>
      <c r="Y72" s="554"/>
      <c r="Z72" s="538" t="n">
        <v>0.1225</v>
      </c>
      <c r="AA72" s="539" t="n">
        <v>0</v>
      </c>
      <c r="AB72" s="557" t="n">
        <v>2.70254497332021</v>
      </c>
      <c r="AC72" s="484" t="n">
        <v>2.82504497332021</v>
      </c>
      <c r="AD72" s="479" t="n">
        <v>2.70254497332021</v>
      </c>
      <c r="AE72" s="541" t="n">
        <v>2.056</v>
      </c>
      <c r="AF72" s="486" t="n">
        <v>2.151</v>
      </c>
      <c r="AG72" s="487" t="n">
        <v>2.386</v>
      </c>
      <c r="AH72" s="542" t="n">
        <v>-0.2</v>
      </c>
      <c r="AI72" s="530" t="n">
        <v>1.421403932887</v>
      </c>
      <c r="AJ72" s="543" t="n">
        <v>0.065526877181493</v>
      </c>
      <c r="AK72" s="543" t="n">
        <v>0.071219197859118</v>
      </c>
      <c r="AL72" s="467" t="n">
        <v>0.757542036205036</v>
      </c>
      <c r="AM72" s="491" t="n">
        <v>0.739796104149471</v>
      </c>
      <c r="AN72" s="492" t="n">
        <v>0.093</v>
      </c>
      <c r="AO72" s="493" t="n">
        <v>0.12</v>
      </c>
      <c r="AP72" s="392"/>
      <c r="AQ72" s="492" t="n">
        <v>-2.473</v>
      </c>
      <c r="AR72" s="494" t="n">
        <v>-1.993</v>
      </c>
      <c r="AS72" s="392"/>
      <c r="AT72" s="392"/>
      <c r="AU72" s="392"/>
      <c r="AV72" s="392"/>
      <c r="AW72" s="547"/>
      <c r="AX72" s="467"/>
      <c r="AY72" s="467"/>
      <c r="AZ72" s="392"/>
      <c r="BA72" s="547"/>
      <c r="BB72" s="426"/>
      <c r="BC72" s="548"/>
      <c r="BD72" s="468"/>
      <c r="BE72" s="392"/>
      <c r="BF72" s="426"/>
      <c r="BG72" s="392"/>
      <c r="BH72" s="423"/>
      <c r="BI72" s="423"/>
      <c r="BJ72" s="392"/>
      <c r="BK72" s="426"/>
      <c r="BL72" s="392"/>
      <c r="BM72" s="392"/>
      <c r="BN72" s="403"/>
      <c r="BO72" s="403"/>
      <c r="BP72" s="423"/>
      <c r="BQ72" s="392"/>
      <c r="BR72" s="423"/>
      <c r="BS72" s="392"/>
      <c r="BT72" s="392"/>
      <c r="BU72" s="392"/>
      <c r="BV72" s="392"/>
      <c r="BW72" s="392"/>
      <c r="BX72" s="392"/>
      <c r="BY72" s="392"/>
      <c r="BZ72" s="392"/>
      <c r="CA72" s="392"/>
      <c r="CB72" s="392"/>
      <c r="CC72" s="392"/>
      <c r="CD72" s="392"/>
      <c r="CE72" s="392"/>
      <c r="CF72" s="392"/>
      <c r="CG72" s="392"/>
    </row>
    <row r="73" customFormat="false" ht="12.75" hidden="false" customHeight="false" outlineLevel="0" collapsed="false">
      <c r="A73" s="469" t="n">
        <v>38139</v>
      </c>
      <c r="B73" s="531" t="n">
        <v>2.493</v>
      </c>
      <c r="C73" s="471" t="n">
        <v>-0.48</v>
      </c>
      <c r="D73" s="472" t="n">
        <v>-0.389921514624655</v>
      </c>
      <c r="E73" s="472" t="n">
        <v>-0.480841408418131</v>
      </c>
      <c r="F73" s="532" t="n">
        <v>0.108</v>
      </c>
      <c r="G73" s="533" t="n">
        <v>0.093</v>
      </c>
      <c r="H73" s="533" t="n">
        <v>0.128</v>
      </c>
      <c r="I73" s="534" t="n">
        <v>0.118</v>
      </c>
      <c r="J73" s="533" t="n">
        <v>0.0425</v>
      </c>
      <c r="K73" s="533" t="n">
        <v>0.1175</v>
      </c>
      <c r="L73" s="533" t="n">
        <v>0.2475</v>
      </c>
      <c r="M73" s="532" t="n">
        <v>-0.335</v>
      </c>
      <c r="N73" s="533" t="n">
        <v>0.1</v>
      </c>
      <c r="O73" s="534" t="n">
        <v>-0.1</v>
      </c>
      <c r="P73" s="528" t="n">
        <v>-0.43</v>
      </c>
      <c r="Q73" s="551" t="n">
        <v>0.1202</v>
      </c>
      <c r="R73" s="378" t="n">
        <v>0.1502</v>
      </c>
      <c r="S73" s="378" t="n">
        <v>0.1602</v>
      </c>
      <c r="T73" s="484" t="n">
        <v>0.45</v>
      </c>
      <c r="U73" s="537" t="n">
        <v>0.1602</v>
      </c>
      <c r="V73" s="478" t="n">
        <v>2.013</v>
      </c>
      <c r="W73" s="478" t="n">
        <v>2.10307848537535</v>
      </c>
      <c r="X73" s="479" t="n">
        <v>2.01215859158187</v>
      </c>
      <c r="Y73" s="526" t="s">
        <v>196</v>
      </c>
      <c r="Z73" s="538" t="n">
        <v>0.1225</v>
      </c>
      <c r="AA73" s="539" t="n">
        <v>0</v>
      </c>
      <c r="AB73" s="557" t="n">
        <v>2.71106154202816</v>
      </c>
      <c r="AC73" s="484" t="n">
        <v>2.83356154202816</v>
      </c>
      <c r="AD73" s="479" t="n">
        <v>2.71106154202816</v>
      </c>
      <c r="AE73" s="541" t="n">
        <v>2.063</v>
      </c>
      <c r="AF73" s="486" t="n">
        <v>2.158</v>
      </c>
      <c r="AG73" s="487" t="n">
        <v>2.393</v>
      </c>
      <c r="AH73" s="542" t="n">
        <v>-0.2</v>
      </c>
      <c r="AI73" s="530" t="n">
        <v>1.420924861543</v>
      </c>
      <c r="AJ73" s="543" t="n">
        <v>0.065600196749412</v>
      </c>
      <c r="AK73" s="543" t="n">
        <v>0.071262048125706</v>
      </c>
      <c r="AL73" s="467" t="n">
        <v>0.753172995226221</v>
      </c>
      <c r="AM73" s="491" t="n">
        <v>0.735281507358435</v>
      </c>
      <c r="AN73" s="492" t="n">
        <v>0.093</v>
      </c>
      <c r="AO73" s="493" t="n">
        <v>0.124</v>
      </c>
      <c r="AP73" s="392"/>
      <c r="AQ73" s="492" t="n">
        <v>-2.48</v>
      </c>
      <c r="AR73" s="494" t="n">
        <v>-2</v>
      </c>
      <c r="AS73" s="392"/>
      <c r="AT73" s="392"/>
      <c r="AU73" s="392"/>
      <c r="AV73" s="392"/>
      <c r="AW73" s="547"/>
      <c r="AX73" s="467"/>
      <c r="AY73" s="467"/>
      <c r="AZ73" s="392"/>
      <c r="BA73" s="547"/>
      <c r="BB73" s="426"/>
      <c r="BC73" s="548"/>
      <c r="BD73" s="468"/>
      <c r="BE73" s="392"/>
      <c r="BF73" s="426"/>
      <c r="BG73" s="392"/>
      <c r="BH73" s="423"/>
      <c r="BI73" s="423"/>
      <c r="BJ73" s="392"/>
      <c r="BK73" s="426"/>
      <c r="BL73" s="392"/>
      <c r="BM73" s="392"/>
      <c r="BN73" s="403"/>
      <c r="BO73" s="403"/>
      <c r="BP73" s="423"/>
      <c r="BQ73" s="392"/>
      <c r="BR73" s="423"/>
      <c r="BS73" s="392"/>
      <c r="BT73" s="392"/>
      <c r="BU73" s="392"/>
      <c r="BV73" s="392"/>
      <c r="BW73" s="392"/>
      <c r="BX73" s="392"/>
      <c r="BY73" s="392"/>
      <c r="BZ73" s="392"/>
      <c r="CA73" s="392"/>
      <c r="CB73" s="392"/>
      <c r="CC73" s="392"/>
      <c r="CD73" s="392"/>
      <c r="CE73" s="392"/>
      <c r="CF73" s="392"/>
      <c r="CG73" s="392"/>
    </row>
    <row r="74" customFormat="false" ht="12.75" hidden="false" customHeight="false" outlineLevel="0" collapsed="false">
      <c r="A74" s="469" t="n">
        <v>38169</v>
      </c>
      <c r="B74" s="531" t="n">
        <v>2.499</v>
      </c>
      <c r="C74" s="471" t="n">
        <v>-0.48</v>
      </c>
      <c r="D74" s="472" t="n">
        <v>-0.389894792181285</v>
      </c>
      <c r="E74" s="472" t="n">
        <v>-0.480843916341881</v>
      </c>
      <c r="F74" s="532" t="n">
        <v>0.108</v>
      </c>
      <c r="G74" s="533" t="n">
        <v>0.093</v>
      </c>
      <c r="H74" s="533" t="n">
        <v>0.128</v>
      </c>
      <c r="I74" s="534" t="n">
        <v>0.118</v>
      </c>
      <c r="J74" s="533" t="n">
        <v>0.0325</v>
      </c>
      <c r="K74" s="533" t="n">
        <v>0.1075</v>
      </c>
      <c r="L74" s="533" t="n">
        <v>0.2525</v>
      </c>
      <c r="M74" s="532" t="n">
        <v>-0.335</v>
      </c>
      <c r="N74" s="533" t="n">
        <v>0.1</v>
      </c>
      <c r="O74" s="534" t="n">
        <v>-0.1</v>
      </c>
      <c r="P74" s="528" t="n">
        <v>-0.43</v>
      </c>
      <c r="Q74" s="551" t="n">
        <v>0.1199</v>
      </c>
      <c r="R74" s="378" t="n">
        <v>0.1499</v>
      </c>
      <c r="S74" s="378" t="n">
        <v>0.1599</v>
      </c>
      <c r="T74" s="484" t="n">
        <v>0.5</v>
      </c>
      <c r="U74" s="537" t="n">
        <v>0.1599</v>
      </c>
      <c r="V74" s="478" t="n">
        <v>2.019</v>
      </c>
      <c r="W74" s="478" t="n">
        <v>2.10910520781871</v>
      </c>
      <c r="X74" s="479" t="n">
        <v>2.01815608365812</v>
      </c>
      <c r="Y74" s="528" t="n">
        <v>2.927046565537</v>
      </c>
      <c r="Z74" s="538" t="n">
        <v>0.1225</v>
      </c>
      <c r="AA74" s="539" t="n">
        <v>0</v>
      </c>
      <c r="AB74" s="557" t="n">
        <v>2.71826829042991</v>
      </c>
      <c r="AC74" s="484" t="n">
        <v>2.84076829042991</v>
      </c>
      <c r="AD74" s="479" t="n">
        <v>2.71826829042991</v>
      </c>
      <c r="AE74" s="541" t="n">
        <v>2.069</v>
      </c>
      <c r="AF74" s="486" t="n">
        <v>2.164</v>
      </c>
      <c r="AG74" s="487" t="n">
        <v>2.399</v>
      </c>
      <c r="AH74" s="542" t="n">
        <v>-0.2</v>
      </c>
      <c r="AI74" s="530" t="n">
        <v>1.420468186938</v>
      </c>
      <c r="AJ74" s="543" t="n">
        <v>0.065671151171674</v>
      </c>
      <c r="AK74" s="543" t="n">
        <v>0.071303516126208</v>
      </c>
      <c r="AL74" s="467" t="n">
        <v>0.748960298863458</v>
      </c>
      <c r="AM74" s="491" t="n">
        <v>0.73093389063248</v>
      </c>
      <c r="AN74" s="492" t="n">
        <v>0.093</v>
      </c>
      <c r="AO74" s="493" t="n">
        <v>0.12</v>
      </c>
      <c r="AP74" s="392"/>
      <c r="AQ74" s="492" t="n">
        <v>-2.486</v>
      </c>
      <c r="AR74" s="494" t="n">
        <v>-2.006</v>
      </c>
      <c r="AS74" s="392"/>
      <c r="AT74" s="392"/>
      <c r="AU74" s="392"/>
      <c r="AV74" s="392"/>
      <c r="AW74" s="547"/>
      <c r="AX74" s="467"/>
      <c r="AY74" s="467"/>
      <c r="AZ74" s="392"/>
      <c r="BA74" s="547"/>
      <c r="BB74" s="426"/>
      <c r="BC74" s="548"/>
      <c r="BD74" s="468"/>
      <c r="BE74" s="392"/>
      <c r="BF74" s="426"/>
      <c r="BG74" s="392"/>
      <c r="BH74" s="423"/>
      <c r="BI74" s="423"/>
      <c r="BJ74" s="392"/>
      <c r="BK74" s="426"/>
      <c r="BL74" s="392"/>
      <c r="BM74" s="392"/>
      <c r="BN74" s="403"/>
      <c r="BO74" s="403"/>
      <c r="BP74" s="423"/>
      <c r="BQ74" s="392"/>
      <c r="BR74" s="423"/>
      <c r="BS74" s="392"/>
      <c r="BT74" s="392"/>
      <c r="BU74" s="392"/>
      <c r="BV74" s="392"/>
      <c r="BW74" s="392"/>
      <c r="BX74" s="392"/>
      <c r="BY74" s="392"/>
      <c r="BZ74" s="392"/>
      <c r="CA74" s="392"/>
      <c r="CB74" s="392"/>
      <c r="CC74" s="392"/>
      <c r="CD74" s="392"/>
      <c r="CE74" s="392"/>
      <c r="CF74" s="392"/>
      <c r="CG74" s="392"/>
    </row>
    <row r="75" customFormat="false" ht="12.75" hidden="false" customHeight="false" outlineLevel="0" collapsed="false">
      <c r="A75" s="469" t="n">
        <v>38200</v>
      </c>
      <c r="B75" s="531" t="n">
        <v>2.507</v>
      </c>
      <c r="C75" s="471" t="n">
        <v>-0.48</v>
      </c>
      <c r="D75" s="472" t="n">
        <v>-0.389868370784445</v>
      </c>
      <c r="E75" s="472" t="n">
        <v>-0.480847260240215</v>
      </c>
      <c r="F75" s="532" t="n">
        <v>0.108</v>
      </c>
      <c r="G75" s="533" t="n">
        <v>0.093</v>
      </c>
      <c r="H75" s="533" t="n">
        <v>0.128</v>
      </c>
      <c r="I75" s="534" t="n">
        <v>0.118</v>
      </c>
      <c r="J75" s="533" t="n">
        <v>0.03</v>
      </c>
      <c r="K75" s="533" t="n">
        <v>0.105</v>
      </c>
      <c r="L75" s="533" t="n">
        <v>0.2525</v>
      </c>
      <c r="M75" s="532" t="n">
        <v>-0.335</v>
      </c>
      <c r="N75" s="533" t="n">
        <v>0.1</v>
      </c>
      <c r="O75" s="534" t="n">
        <v>-0.1</v>
      </c>
      <c r="P75" s="528" t="n">
        <v>-0.43</v>
      </c>
      <c r="Q75" s="551" t="n">
        <v>0.1196</v>
      </c>
      <c r="R75" s="378" t="n">
        <v>0.1496</v>
      </c>
      <c r="S75" s="378" t="n">
        <v>0.1596</v>
      </c>
      <c r="T75" s="484" t="n">
        <v>0.55</v>
      </c>
      <c r="U75" s="537" t="n">
        <v>0.1596</v>
      </c>
      <c r="V75" s="478" t="n">
        <v>2.027</v>
      </c>
      <c r="W75" s="478" t="n">
        <v>2.11713162921556</v>
      </c>
      <c r="X75" s="479" t="n">
        <v>2.02615273975979</v>
      </c>
      <c r="Y75" s="528" t="n">
        <v>3.15762032923282</v>
      </c>
      <c r="Z75" s="538" t="n">
        <v>0.1225</v>
      </c>
      <c r="AA75" s="539" t="n">
        <v>0</v>
      </c>
      <c r="AB75" s="557" t="n">
        <v>2.72814618979539</v>
      </c>
      <c r="AC75" s="484" t="n">
        <v>2.85064618979539</v>
      </c>
      <c r="AD75" s="479" t="n">
        <v>2.72814618979539</v>
      </c>
      <c r="AE75" s="541" t="n">
        <v>2.077</v>
      </c>
      <c r="AF75" s="486" t="n">
        <v>2.172</v>
      </c>
      <c r="AG75" s="487" t="n">
        <v>2.407</v>
      </c>
      <c r="AH75" s="542" t="n">
        <v>-0.2</v>
      </c>
      <c r="AI75" s="530" t="n">
        <v>1.420003456547</v>
      </c>
      <c r="AJ75" s="543" t="n">
        <v>0.065744470743098</v>
      </c>
      <c r="AK75" s="543" t="n">
        <v>0.071346366394</v>
      </c>
      <c r="AL75" s="467" t="n">
        <v>0.744623111857304</v>
      </c>
      <c r="AM75" s="491" t="n">
        <v>0.726463340887974</v>
      </c>
      <c r="AN75" s="492" t="n">
        <v>0.093</v>
      </c>
      <c r="AO75" s="493" t="n">
        <v>0.12</v>
      </c>
      <c r="AP75" s="392"/>
      <c r="AQ75" s="492" t="n">
        <v>-2.494</v>
      </c>
      <c r="AR75" s="494" t="n">
        <v>-2.014</v>
      </c>
      <c r="AS75" s="392"/>
      <c r="AT75" s="392"/>
      <c r="AU75" s="392"/>
      <c r="AV75" s="392"/>
      <c r="AW75" s="547"/>
      <c r="AX75" s="467"/>
      <c r="AY75" s="467"/>
      <c r="AZ75" s="392"/>
      <c r="BA75" s="547"/>
      <c r="BB75" s="426"/>
      <c r="BC75" s="548"/>
      <c r="BD75" s="468"/>
      <c r="BE75" s="392"/>
      <c r="BF75" s="426"/>
      <c r="BG75" s="392"/>
      <c r="BH75" s="423"/>
      <c r="BI75" s="423"/>
      <c r="BJ75" s="392"/>
      <c r="BK75" s="426"/>
      <c r="BL75" s="392"/>
      <c r="BM75" s="392"/>
      <c r="BN75" s="403"/>
      <c r="BO75" s="403"/>
      <c r="BP75" s="423"/>
      <c r="BQ75" s="392"/>
      <c r="BR75" s="423"/>
      <c r="BS75" s="392"/>
      <c r="BT75" s="392"/>
      <c r="BU75" s="392"/>
      <c r="BV75" s="392"/>
      <c r="BW75" s="392"/>
      <c r="BX75" s="392"/>
      <c r="BY75" s="392"/>
      <c r="BZ75" s="392"/>
      <c r="CA75" s="392"/>
      <c r="CB75" s="392"/>
      <c r="CC75" s="392"/>
      <c r="CD75" s="392"/>
      <c r="CE75" s="392"/>
      <c r="CF75" s="392"/>
      <c r="CG75" s="392"/>
    </row>
    <row r="76" customFormat="false" ht="12.75" hidden="false" customHeight="false" outlineLevel="0" collapsed="false">
      <c r="A76" s="469" t="n">
        <v>38231</v>
      </c>
      <c r="B76" s="531" t="n">
        <v>2.51</v>
      </c>
      <c r="C76" s="471" t="n">
        <v>-0.48</v>
      </c>
      <c r="D76" s="472" t="n">
        <v>-0.389840306474345</v>
      </c>
      <c r="E76" s="472" t="n">
        <v>-0.48084851420209</v>
      </c>
      <c r="F76" s="532" t="n">
        <v>0.108</v>
      </c>
      <c r="G76" s="533" t="n">
        <v>0.093</v>
      </c>
      <c r="H76" s="533" t="n">
        <v>0.128</v>
      </c>
      <c r="I76" s="534" t="n">
        <v>0.118</v>
      </c>
      <c r="J76" s="533" t="n">
        <v>0.0275</v>
      </c>
      <c r="K76" s="533" t="n">
        <v>0.1025</v>
      </c>
      <c r="L76" s="533" t="n">
        <v>0.2475</v>
      </c>
      <c r="M76" s="532" t="n">
        <v>-0.335</v>
      </c>
      <c r="N76" s="533" t="n">
        <v>0.1</v>
      </c>
      <c r="O76" s="534" t="n">
        <v>-0.1</v>
      </c>
      <c r="P76" s="528" t="n">
        <v>-0.43</v>
      </c>
      <c r="Q76" s="551" t="n">
        <v>0.1193</v>
      </c>
      <c r="R76" s="378" t="n">
        <v>0.1493</v>
      </c>
      <c r="S76" s="378" t="n">
        <v>0.1593</v>
      </c>
      <c r="T76" s="484" t="n">
        <v>0.55</v>
      </c>
      <c r="U76" s="537" t="n">
        <v>0.1593</v>
      </c>
      <c r="V76" s="478" t="n">
        <v>2.03</v>
      </c>
      <c r="W76" s="478" t="n">
        <v>2.12015969352565</v>
      </c>
      <c r="X76" s="479" t="n">
        <v>2.02915148579791</v>
      </c>
      <c r="Y76" s="528" t="n">
        <v>2.76235102003998</v>
      </c>
      <c r="Z76" s="538" t="n">
        <v>0.1225</v>
      </c>
      <c r="AA76" s="539" t="n">
        <v>0</v>
      </c>
      <c r="AB76" s="557" t="n">
        <v>2.73130372761386</v>
      </c>
      <c r="AC76" s="484" t="n">
        <v>2.85380372761386</v>
      </c>
      <c r="AD76" s="479" t="n">
        <v>2.73130372761386</v>
      </c>
      <c r="AE76" s="541" t="n">
        <v>2.08</v>
      </c>
      <c r="AF76" s="486" t="n">
        <v>2.175</v>
      </c>
      <c r="AG76" s="487" t="n">
        <v>2.41</v>
      </c>
      <c r="AH76" s="542" t="n">
        <v>-0.2</v>
      </c>
      <c r="AI76" s="530" t="n">
        <v>1.419546002779</v>
      </c>
      <c r="AJ76" s="543" t="n">
        <v>0.065817790316303</v>
      </c>
      <c r="AK76" s="543" t="n">
        <v>0.071389216662379</v>
      </c>
      <c r="AL76" s="467" t="n">
        <v>0.740302129311701</v>
      </c>
      <c r="AM76" s="491" t="n">
        <v>0.72201506596594</v>
      </c>
      <c r="AN76" s="492" t="n">
        <v>0.093</v>
      </c>
      <c r="AO76" s="493" t="n">
        <v>0.124</v>
      </c>
      <c r="AP76" s="392"/>
      <c r="AQ76" s="492" t="n">
        <v>-2.497</v>
      </c>
      <c r="AR76" s="494" t="n">
        <v>-2.017</v>
      </c>
      <c r="AS76" s="392"/>
      <c r="AT76" s="392"/>
      <c r="AU76" s="392"/>
      <c r="AV76" s="392"/>
      <c r="AW76" s="547"/>
      <c r="AX76" s="467"/>
      <c r="AY76" s="467"/>
      <c r="AZ76" s="392"/>
      <c r="BA76" s="547"/>
      <c r="BB76" s="426"/>
      <c r="BC76" s="548"/>
      <c r="BD76" s="468"/>
      <c r="BE76" s="392"/>
      <c r="BF76" s="426"/>
      <c r="BG76" s="392"/>
      <c r="BH76" s="423"/>
      <c r="BI76" s="423"/>
      <c r="BJ76" s="392"/>
      <c r="BK76" s="426"/>
      <c r="BL76" s="392"/>
      <c r="BM76" s="392"/>
      <c r="BN76" s="403"/>
      <c r="BO76" s="403"/>
      <c r="BP76" s="423"/>
      <c r="BQ76" s="392"/>
      <c r="BR76" s="423"/>
      <c r="BS76" s="392"/>
      <c r="BT76" s="392"/>
      <c r="BU76" s="392"/>
      <c r="BV76" s="392"/>
      <c r="BW76" s="392"/>
      <c r="BX76" s="392"/>
      <c r="BY76" s="392"/>
      <c r="BZ76" s="392"/>
      <c r="CA76" s="392"/>
      <c r="CB76" s="392"/>
      <c r="CC76" s="392"/>
      <c r="CD76" s="392"/>
      <c r="CE76" s="392"/>
      <c r="CF76" s="392"/>
      <c r="CG76" s="392"/>
    </row>
    <row r="77" customFormat="false" ht="12.75" hidden="false" customHeight="false" outlineLevel="0" collapsed="false">
      <c r="A77" s="469" t="n">
        <v>38261</v>
      </c>
      <c r="B77" s="531" t="n">
        <v>2.543</v>
      </c>
      <c r="C77" s="471" t="n">
        <v>-0.48</v>
      </c>
      <c r="D77" s="472" t="n">
        <v>-0.389826153536039</v>
      </c>
      <c r="E77" s="472" t="n">
        <v>-0.480862307782715</v>
      </c>
      <c r="F77" s="532" t="n">
        <v>0.108</v>
      </c>
      <c r="G77" s="533" t="n">
        <v>0.093</v>
      </c>
      <c r="H77" s="533" t="n">
        <v>0.128</v>
      </c>
      <c r="I77" s="534" t="n">
        <v>0.118</v>
      </c>
      <c r="J77" s="533" t="n">
        <v>0.0425</v>
      </c>
      <c r="K77" s="533" t="n">
        <v>0.1175</v>
      </c>
      <c r="L77" s="533" t="n">
        <v>0.25</v>
      </c>
      <c r="M77" s="532" t="n">
        <v>-0.335</v>
      </c>
      <c r="N77" s="533" t="n">
        <v>0.1</v>
      </c>
      <c r="O77" s="534" t="n">
        <v>-0.1</v>
      </c>
      <c r="P77" s="528" t="n">
        <v>-0.43</v>
      </c>
      <c r="Q77" s="551" t="n">
        <v>0.119</v>
      </c>
      <c r="R77" s="378" t="n">
        <v>0.149</v>
      </c>
      <c r="S77" s="378" t="n">
        <v>0.159</v>
      </c>
      <c r="T77" s="484" t="n">
        <v>0.6</v>
      </c>
      <c r="U77" s="537" t="n">
        <v>0.159</v>
      </c>
      <c r="V77" s="478" t="n">
        <v>2.063</v>
      </c>
      <c r="W77" s="478" t="n">
        <v>2.15317384646396</v>
      </c>
      <c r="X77" s="479" t="n">
        <v>2.06213769221729</v>
      </c>
      <c r="Y77" s="526" t="s">
        <v>192</v>
      </c>
      <c r="Z77" s="538" t="n">
        <v>0.1225</v>
      </c>
      <c r="AA77" s="539" t="n">
        <v>0</v>
      </c>
      <c r="AB77" s="557" t="n">
        <v>2.77485213854848</v>
      </c>
      <c r="AC77" s="484" t="n">
        <v>2.89735213854848</v>
      </c>
      <c r="AD77" s="479" t="n">
        <v>2.77485213854848</v>
      </c>
      <c r="AE77" s="541" t="n">
        <v>2.113</v>
      </c>
      <c r="AF77" s="486" t="n">
        <v>2.208</v>
      </c>
      <c r="AG77" s="487" t="n">
        <v>2.443</v>
      </c>
      <c r="AH77" s="542" t="n">
        <v>-0.2</v>
      </c>
      <c r="AI77" s="530" t="n">
        <v>1.4191102268</v>
      </c>
      <c r="AJ77" s="543" t="n">
        <v>0.065888744743681</v>
      </c>
      <c r="AK77" s="543" t="n">
        <v>0.071430684664624</v>
      </c>
      <c r="AL77" s="467" t="n">
        <v>0.736135971687918</v>
      </c>
      <c r="AM77" s="491" t="n">
        <v>0.717731422698781</v>
      </c>
      <c r="AN77" s="492" t="n">
        <v>0.093</v>
      </c>
      <c r="AO77" s="493" t="n">
        <v>0.12</v>
      </c>
      <c r="AP77" s="392"/>
      <c r="AQ77" s="492" t="n">
        <v>-2.53</v>
      </c>
      <c r="AR77" s="494" t="n">
        <v>-2.05</v>
      </c>
      <c r="AS77" s="392"/>
      <c r="AT77" s="392"/>
      <c r="AU77" s="392"/>
      <c r="AV77" s="392"/>
      <c r="AW77" s="547"/>
      <c r="AX77" s="467"/>
      <c r="AY77" s="467"/>
      <c r="AZ77" s="392"/>
      <c r="BA77" s="547"/>
      <c r="BB77" s="426"/>
      <c r="BC77" s="548"/>
      <c r="BD77" s="468"/>
      <c r="BE77" s="392"/>
      <c r="BF77" s="426"/>
      <c r="BG77" s="392"/>
      <c r="BH77" s="423"/>
      <c r="BI77" s="423"/>
      <c r="BJ77" s="392"/>
      <c r="BK77" s="426"/>
      <c r="BL77" s="392"/>
      <c r="BM77" s="392"/>
      <c r="BN77" s="403"/>
      <c r="BO77" s="403"/>
      <c r="BP77" s="423"/>
      <c r="BQ77" s="392"/>
      <c r="BR77" s="423"/>
      <c r="BS77" s="392"/>
      <c r="BT77" s="392"/>
      <c r="BU77" s="392"/>
      <c r="BV77" s="392"/>
      <c r="BW77" s="392"/>
      <c r="BX77" s="392"/>
      <c r="BY77" s="392"/>
      <c r="BZ77" s="392"/>
      <c r="CA77" s="392"/>
      <c r="CB77" s="392"/>
      <c r="CC77" s="392"/>
      <c r="CD77" s="392"/>
      <c r="CE77" s="392"/>
      <c r="CF77" s="392"/>
      <c r="CG77" s="392"/>
    </row>
    <row r="78" customFormat="false" ht="12.75" hidden="false" customHeight="false" outlineLevel="0" collapsed="false">
      <c r="A78" s="469" t="n">
        <v>38292</v>
      </c>
      <c r="B78" s="531" t="n">
        <v>2.68</v>
      </c>
      <c r="C78" s="471" t="n">
        <v>-0.4</v>
      </c>
      <c r="D78" s="472" t="n">
        <v>-0.309888419294123</v>
      </c>
      <c r="E78" s="472" t="n">
        <v>-0.400953011025007</v>
      </c>
      <c r="F78" s="532" t="n">
        <v>0.215</v>
      </c>
      <c r="G78" s="533" t="n">
        <v>0.25</v>
      </c>
      <c r="H78" s="533" t="n">
        <v>0.315</v>
      </c>
      <c r="I78" s="534" t="n">
        <v>0.415</v>
      </c>
      <c r="J78" s="533" t="n">
        <v>0.115</v>
      </c>
      <c r="K78" s="533" t="n">
        <v>0.19</v>
      </c>
      <c r="L78" s="533" t="n">
        <v>0.5475</v>
      </c>
      <c r="M78" s="532" t="n">
        <v>-0.225</v>
      </c>
      <c r="N78" s="533" t="n">
        <v>0.1</v>
      </c>
      <c r="O78" s="534" t="n">
        <v>0.06</v>
      </c>
      <c r="P78" s="528" t="n">
        <v>-0.145</v>
      </c>
      <c r="Q78" s="551" t="n">
        <v>0.119</v>
      </c>
      <c r="R78" s="378" t="n">
        <v>0.149</v>
      </c>
      <c r="S78" s="378" t="n">
        <v>0.159</v>
      </c>
      <c r="T78" s="484" t="n">
        <v>0.8</v>
      </c>
      <c r="U78" s="537" t="n">
        <v>0.159</v>
      </c>
      <c r="V78" s="478" t="n">
        <v>2.28</v>
      </c>
      <c r="W78" s="478" t="n">
        <v>2.37011158070588</v>
      </c>
      <c r="X78" s="479" t="n">
        <v>2.27904698897499</v>
      </c>
      <c r="Y78" s="553"/>
      <c r="Z78" s="538" t="n">
        <v>0.1225</v>
      </c>
      <c r="AA78" s="539" t="n">
        <v>0</v>
      </c>
      <c r="AB78" s="558" t="n">
        <v>3.06577178728792</v>
      </c>
      <c r="AC78" s="484" t="n">
        <v>3.18827178728792</v>
      </c>
      <c r="AD78" s="479" t="n">
        <v>3.06577178728792</v>
      </c>
      <c r="AE78" s="541" t="n">
        <v>2.535</v>
      </c>
      <c r="AF78" s="486" t="n">
        <v>2.455</v>
      </c>
      <c r="AG78" s="487" t="n">
        <v>2.74</v>
      </c>
      <c r="AH78" s="542" t="n">
        <v>-0.2</v>
      </c>
      <c r="AI78" s="530" t="n">
        <v>1.418667069653</v>
      </c>
      <c r="AJ78" s="543" t="n">
        <v>0.06596206432039</v>
      </c>
      <c r="AK78" s="543" t="n">
        <v>0.071473534934206</v>
      </c>
      <c r="AL78" s="467" t="n">
        <v>0.731846904418353</v>
      </c>
      <c r="AM78" s="491" t="n">
        <v>0.713326762848478</v>
      </c>
      <c r="AN78" s="492" t="n">
        <v>0.25</v>
      </c>
      <c r="AO78" s="493" t="n">
        <v>0.124</v>
      </c>
      <c r="AP78" s="392"/>
      <c r="AQ78" s="492" t="n">
        <v>-2.667</v>
      </c>
      <c r="AR78" s="494" t="n">
        <v>-2.267</v>
      </c>
      <c r="AS78" s="392"/>
      <c r="AT78" s="392"/>
      <c r="AU78" s="392"/>
      <c r="AV78" s="392"/>
      <c r="AW78" s="547"/>
      <c r="AX78" s="467"/>
      <c r="AY78" s="467"/>
      <c r="AZ78" s="392"/>
      <c r="BA78" s="547"/>
      <c r="BB78" s="426"/>
      <c r="BC78" s="548"/>
      <c r="BD78" s="468"/>
      <c r="BE78" s="392"/>
      <c r="BF78" s="426"/>
      <c r="BG78" s="392"/>
      <c r="BH78" s="423"/>
      <c r="BI78" s="423"/>
      <c r="BJ78" s="392"/>
      <c r="BK78" s="426"/>
      <c r="BL78" s="392"/>
      <c r="BM78" s="392"/>
      <c r="BN78" s="403"/>
      <c r="BO78" s="403"/>
      <c r="BP78" s="423"/>
      <c r="BQ78" s="392"/>
      <c r="BR78" s="423"/>
      <c r="BS78" s="392"/>
      <c r="BT78" s="392"/>
      <c r="BU78" s="392"/>
      <c r="BV78" s="392"/>
      <c r="BW78" s="392"/>
      <c r="BX78" s="392"/>
      <c r="BY78" s="392"/>
      <c r="BZ78" s="392"/>
      <c r="CA78" s="392"/>
      <c r="CB78" s="392"/>
      <c r="CC78" s="392"/>
      <c r="CD78" s="392"/>
      <c r="CE78" s="392"/>
      <c r="CF78" s="392"/>
      <c r="CG78" s="392"/>
    </row>
    <row r="79" customFormat="false" ht="12.75" hidden="false" customHeight="false" outlineLevel="0" collapsed="false">
      <c r="A79" s="469" t="n">
        <v>38322</v>
      </c>
      <c r="B79" s="531" t="n">
        <v>2.803</v>
      </c>
      <c r="C79" s="471" t="n">
        <v>-0.4</v>
      </c>
      <c r="D79" s="472" t="n">
        <v>-0.309912738318214</v>
      </c>
      <c r="E79" s="472" t="n">
        <v>-0.401004423461883</v>
      </c>
      <c r="F79" s="532" t="n">
        <v>0.255</v>
      </c>
      <c r="G79" s="533" t="n">
        <v>0.29</v>
      </c>
      <c r="H79" s="533" t="n">
        <v>0.355</v>
      </c>
      <c r="I79" s="534" t="n">
        <v>0.455</v>
      </c>
      <c r="J79" s="533" t="n">
        <v>0.155</v>
      </c>
      <c r="K79" s="533" t="n">
        <v>0.23</v>
      </c>
      <c r="L79" s="533" t="n">
        <v>0.7975</v>
      </c>
      <c r="M79" s="532" t="n">
        <v>-0.225</v>
      </c>
      <c r="N79" s="533" t="n">
        <v>0.1</v>
      </c>
      <c r="O79" s="534" t="n">
        <v>0.06</v>
      </c>
      <c r="P79" s="528" t="n">
        <v>-0.075</v>
      </c>
      <c r="Q79" s="551" t="n">
        <v>0.1195</v>
      </c>
      <c r="R79" s="378" t="n">
        <v>0.1495</v>
      </c>
      <c r="S79" s="378" t="n">
        <v>0.1595</v>
      </c>
      <c r="T79" s="484" t="n">
        <v>1</v>
      </c>
      <c r="U79" s="537" t="n">
        <v>0.1595</v>
      </c>
      <c r="V79" s="478" t="n">
        <v>2.403</v>
      </c>
      <c r="W79" s="478" t="n">
        <v>2.49308726168179</v>
      </c>
      <c r="X79" s="479" t="n">
        <v>2.40199557653812</v>
      </c>
      <c r="Y79" s="526" t="s">
        <v>190</v>
      </c>
      <c r="Z79" s="538" t="n">
        <v>0.1225</v>
      </c>
      <c r="AA79" s="539" t="n">
        <v>0</v>
      </c>
      <c r="AB79" s="558" t="n">
        <v>3.23020106238941</v>
      </c>
      <c r="AC79" s="484" t="n">
        <v>3.35270106238941</v>
      </c>
      <c r="AD79" s="479" t="n">
        <v>3.23020106238941</v>
      </c>
      <c r="AE79" s="541" t="n">
        <v>2.728</v>
      </c>
      <c r="AF79" s="486" t="n">
        <v>2.578</v>
      </c>
      <c r="AG79" s="487" t="n">
        <v>2.863</v>
      </c>
      <c r="AH79" s="542" t="n">
        <v>-0.2</v>
      </c>
      <c r="AI79" s="530" t="n">
        <v>1.418245115306</v>
      </c>
      <c r="AJ79" s="543" t="n">
        <v>0.06603301875116</v>
      </c>
      <c r="AK79" s="543" t="n">
        <v>0.071515002937605</v>
      </c>
      <c r="AL79" s="467" t="n">
        <v>0.727711649803762</v>
      </c>
      <c r="AM79" s="491" t="n">
        <v>0.709085189066414</v>
      </c>
      <c r="AN79" s="492" t="n">
        <v>0.29</v>
      </c>
      <c r="AO79" s="493" t="n">
        <v>0.12</v>
      </c>
      <c r="AP79" s="392"/>
      <c r="AQ79" s="492" t="n">
        <v>-2.79</v>
      </c>
      <c r="AR79" s="494" t="n">
        <v>-2.39</v>
      </c>
      <c r="AS79" s="392"/>
      <c r="AT79" s="392"/>
      <c r="AU79" s="392"/>
      <c r="AV79" s="392"/>
      <c r="AW79" s="547"/>
      <c r="AX79" s="467"/>
      <c r="AY79" s="467"/>
      <c r="AZ79" s="392"/>
      <c r="BA79" s="547"/>
      <c r="BB79" s="426"/>
      <c r="BC79" s="548"/>
      <c r="BD79" s="468"/>
      <c r="BE79" s="392"/>
      <c r="BF79" s="426"/>
      <c r="BG79" s="392"/>
      <c r="BH79" s="423"/>
      <c r="BI79" s="423"/>
      <c r="BJ79" s="392"/>
      <c r="BK79" s="426"/>
      <c r="BL79" s="392"/>
      <c r="BM79" s="392"/>
      <c r="BN79" s="403"/>
      <c r="BO79" s="403"/>
      <c r="BP79" s="423"/>
      <c r="BQ79" s="392"/>
      <c r="BR79" s="423"/>
      <c r="BS79" s="392"/>
      <c r="BT79" s="392"/>
      <c r="BU79" s="392"/>
      <c r="BV79" s="392"/>
      <c r="BW79" s="392"/>
      <c r="BX79" s="392"/>
      <c r="BY79" s="392"/>
      <c r="BZ79" s="392"/>
      <c r="CA79" s="392"/>
      <c r="CB79" s="392"/>
      <c r="CC79" s="392"/>
      <c r="CD79" s="392"/>
      <c r="CE79" s="392"/>
      <c r="CF79" s="392"/>
      <c r="CG79" s="392"/>
    </row>
    <row r="80" customFormat="false" ht="12.75" hidden="false" customHeight="false" outlineLevel="0" collapsed="false">
      <c r="A80" s="469" t="n">
        <v>38353</v>
      </c>
      <c r="B80" s="531" t="n">
        <v>2.8455</v>
      </c>
      <c r="C80" s="471" t="n">
        <v>-0.4</v>
      </c>
      <c r="D80" s="472" t="n">
        <v>-0.309902947579494</v>
      </c>
      <c r="E80" s="472" t="n">
        <v>-0.401022187921778</v>
      </c>
      <c r="F80" s="532" t="n">
        <v>0.265</v>
      </c>
      <c r="G80" s="533" t="n">
        <v>0.3</v>
      </c>
      <c r="H80" s="533" t="n">
        <v>0.365</v>
      </c>
      <c r="I80" s="534" t="n">
        <v>0.465</v>
      </c>
      <c r="J80" s="533" t="n">
        <v>0.195</v>
      </c>
      <c r="K80" s="533" t="n">
        <v>0.27</v>
      </c>
      <c r="L80" s="533" t="n">
        <v>1.1525</v>
      </c>
      <c r="M80" s="532" t="n">
        <v>-0.225</v>
      </c>
      <c r="N80" s="533" t="n">
        <v>0.11</v>
      </c>
      <c r="O80" s="534" t="n">
        <v>0.07</v>
      </c>
      <c r="P80" s="528" t="n">
        <v>-0.055</v>
      </c>
      <c r="Q80" s="551" t="n">
        <v>0.121</v>
      </c>
      <c r="R80" s="378" t="n">
        <v>0.151</v>
      </c>
      <c r="S80" s="378" t="n">
        <v>0.161</v>
      </c>
      <c r="T80" s="484" t="n">
        <v>1</v>
      </c>
      <c r="U80" s="537" t="n">
        <v>0.161</v>
      </c>
      <c r="V80" s="478" t="n">
        <v>2.4455</v>
      </c>
      <c r="W80" s="478" t="n">
        <v>2.53559705242051</v>
      </c>
      <c r="X80" s="479" t="n">
        <v>2.44447781207822</v>
      </c>
      <c r="Y80" s="553"/>
      <c r="Z80" s="538" t="n">
        <v>0.1225</v>
      </c>
      <c r="AA80" s="539" t="n">
        <v>0</v>
      </c>
      <c r="AB80" s="558" t="n">
        <v>3.28633701131308</v>
      </c>
      <c r="AC80" s="484" t="n">
        <v>3.40883701131308</v>
      </c>
      <c r="AD80" s="479" t="n">
        <v>3.28633701131308</v>
      </c>
      <c r="AE80" s="541" t="n">
        <v>2.7905</v>
      </c>
      <c r="AF80" s="486" t="n">
        <v>2.6205</v>
      </c>
      <c r="AG80" s="487" t="n">
        <v>2.9155</v>
      </c>
      <c r="AH80" s="542" t="n">
        <v>-0.19</v>
      </c>
      <c r="AI80" s="530" t="n">
        <v>1.41781622646</v>
      </c>
      <c r="AJ80" s="543" t="n">
        <v>0.066106338331374</v>
      </c>
      <c r="AK80" s="543" t="n">
        <v>0.071557853208382</v>
      </c>
      <c r="AL80" s="467" t="n">
        <v>0.723454532239503</v>
      </c>
      <c r="AM80" s="491" t="n">
        <v>0.704723857722981</v>
      </c>
      <c r="AN80" s="492" t="n">
        <v>0.3</v>
      </c>
      <c r="AO80" s="493" t="n">
        <v>0.12</v>
      </c>
      <c r="AP80" s="392"/>
      <c r="AQ80" s="492" t="n">
        <v>-2.8325</v>
      </c>
      <c r="AR80" s="494" t="n">
        <v>-2.4325</v>
      </c>
      <c r="AS80" s="392"/>
      <c r="AT80" s="392"/>
      <c r="AU80" s="392"/>
      <c r="AV80" s="392"/>
      <c r="AW80" s="547"/>
      <c r="AX80" s="467"/>
      <c r="AY80" s="467"/>
      <c r="AZ80" s="392"/>
      <c r="BA80" s="547"/>
      <c r="BB80" s="426"/>
      <c r="BC80" s="548"/>
      <c r="BD80" s="468"/>
      <c r="BE80" s="392"/>
      <c r="BF80" s="426"/>
      <c r="BG80" s="392"/>
      <c r="BH80" s="423"/>
      <c r="BI80" s="423"/>
      <c r="BJ80" s="392"/>
      <c r="BK80" s="426"/>
      <c r="BL80" s="392"/>
      <c r="BM80" s="392"/>
      <c r="BN80" s="403"/>
      <c r="BO80" s="403"/>
      <c r="BP80" s="423"/>
      <c r="BQ80" s="392"/>
      <c r="BR80" s="423"/>
      <c r="BS80" s="392"/>
      <c r="BT80" s="392"/>
      <c r="BU80" s="392"/>
      <c r="BV80" s="392"/>
      <c r="BW80" s="392"/>
      <c r="BX80" s="392"/>
      <c r="BY80" s="392"/>
      <c r="BZ80" s="392"/>
      <c r="CA80" s="392"/>
      <c r="CB80" s="392"/>
      <c r="CC80" s="392"/>
      <c r="CD80" s="392"/>
      <c r="CE80" s="392"/>
      <c r="CF80" s="392"/>
      <c r="CG80" s="392"/>
    </row>
    <row r="81" customFormat="false" ht="12.75" hidden="false" customHeight="false" outlineLevel="0" collapsed="false">
      <c r="A81" s="469" t="n">
        <v>38384</v>
      </c>
      <c r="B81" s="531" t="n">
        <v>2.763</v>
      </c>
      <c r="C81" s="471" t="n">
        <v>-0.4</v>
      </c>
      <c r="D81" s="472" t="n">
        <v>-0.309828789401545</v>
      </c>
      <c r="E81" s="472" t="n">
        <v>-0.400987703970216</v>
      </c>
      <c r="F81" s="532" t="n">
        <v>0.295</v>
      </c>
      <c r="G81" s="533" t="n">
        <v>0.33</v>
      </c>
      <c r="H81" s="533" t="n">
        <v>0.395</v>
      </c>
      <c r="I81" s="534" t="n">
        <v>0.495</v>
      </c>
      <c r="J81" s="533" t="n">
        <v>0.17</v>
      </c>
      <c r="K81" s="533" t="n">
        <v>0.245</v>
      </c>
      <c r="L81" s="533" t="n">
        <v>1.075</v>
      </c>
      <c r="M81" s="532" t="n">
        <v>-0.225</v>
      </c>
      <c r="N81" s="533" t="n">
        <v>0.11</v>
      </c>
      <c r="O81" s="534" t="n">
        <v>0.07</v>
      </c>
      <c r="P81" s="528" t="n">
        <v>-0.075</v>
      </c>
      <c r="Q81" s="551" t="n">
        <v>0.121</v>
      </c>
      <c r="R81" s="378" t="n">
        <v>0.151</v>
      </c>
      <c r="S81" s="378" t="n">
        <v>0.161</v>
      </c>
      <c r="T81" s="484" t="n">
        <v>1</v>
      </c>
      <c r="U81" s="537" t="n">
        <v>0.161</v>
      </c>
      <c r="V81" s="478" t="n">
        <v>2.363</v>
      </c>
      <c r="W81" s="478" t="n">
        <v>2.45317121059846</v>
      </c>
      <c r="X81" s="479" t="n">
        <v>2.36201229602978</v>
      </c>
      <c r="Y81" s="554"/>
      <c r="Z81" s="538" t="n">
        <v>0.1225</v>
      </c>
      <c r="AA81" s="539" t="n">
        <v>0</v>
      </c>
      <c r="AB81" s="558" t="n">
        <v>3.17408898112409</v>
      </c>
      <c r="AC81" s="484" t="n">
        <v>3.29658898112409</v>
      </c>
      <c r="AD81" s="479" t="n">
        <v>3.17408898112409</v>
      </c>
      <c r="AE81" s="541" t="n">
        <v>2.688</v>
      </c>
      <c r="AF81" s="486" t="n">
        <v>2.538</v>
      </c>
      <c r="AG81" s="487" t="n">
        <v>2.833</v>
      </c>
      <c r="AH81" s="542" t="n">
        <v>-0.19</v>
      </c>
      <c r="AI81" s="530" t="n">
        <v>1.417199163804</v>
      </c>
      <c r="AJ81" s="543" t="n">
        <v>0.066150130638445</v>
      </c>
      <c r="AK81" s="543" t="n">
        <v>0.071599309943699</v>
      </c>
      <c r="AL81" s="467" t="n">
        <v>0.719317732761803</v>
      </c>
      <c r="AM81" s="491" t="n">
        <v>0.700389206032045</v>
      </c>
      <c r="AN81" s="492" t="n">
        <v>0.33</v>
      </c>
      <c r="AO81" s="493" t="n">
        <v>0.133</v>
      </c>
      <c r="AP81" s="392"/>
      <c r="AQ81" s="492" t="n">
        <v>-2.75</v>
      </c>
      <c r="AR81" s="494" t="n">
        <v>-2.35</v>
      </c>
      <c r="AS81" s="392"/>
      <c r="AT81" s="392"/>
      <c r="AU81" s="392"/>
      <c r="AV81" s="392"/>
      <c r="AW81" s="547"/>
      <c r="AX81" s="467"/>
      <c r="AY81" s="467"/>
      <c r="AZ81" s="392"/>
      <c r="BA81" s="547"/>
      <c r="BB81" s="426"/>
      <c r="BC81" s="548"/>
      <c r="BD81" s="468"/>
      <c r="BE81" s="392"/>
      <c r="BF81" s="426"/>
      <c r="BG81" s="392"/>
      <c r="BH81" s="423"/>
      <c r="BI81" s="423"/>
      <c r="BJ81" s="392"/>
      <c r="BK81" s="426"/>
      <c r="BL81" s="392"/>
      <c r="BM81" s="392"/>
      <c r="BN81" s="403"/>
      <c r="BO81" s="403"/>
      <c r="BP81" s="423"/>
      <c r="BQ81" s="392"/>
      <c r="BR81" s="423"/>
      <c r="BS81" s="392"/>
      <c r="BT81" s="392"/>
      <c r="BU81" s="392"/>
      <c r="BV81" s="392"/>
      <c r="BW81" s="392"/>
      <c r="BX81" s="392"/>
      <c r="BY81" s="392"/>
      <c r="BZ81" s="392"/>
      <c r="CA81" s="392"/>
      <c r="CB81" s="392"/>
      <c r="CC81" s="392"/>
      <c r="CD81" s="392"/>
      <c r="CE81" s="392"/>
      <c r="CF81" s="392"/>
      <c r="CG81" s="392"/>
    </row>
    <row r="82" customFormat="false" ht="12.75" hidden="false" customHeight="false" outlineLevel="0" collapsed="false">
      <c r="A82" s="469" t="n">
        <v>38412</v>
      </c>
      <c r="B82" s="531" t="n">
        <v>2.658</v>
      </c>
      <c r="C82" s="471" t="n">
        <v>-0.4</v>
      </c>
      <c r="D82" s="472" t="n">
        <v>-0.309744446337465</v>
      </c>
      <c r="E82" s="472" t="n">
        <v>-0.40094381530459</v>
      </c>
      <c r="F82" s="532" t="n">
        <v>0.295</v>
      </c>
      <c r="G82" s="533" t="n">
        <v>0.33</v>
      </c>
      <c r="H82" s="533" t="n">
        <v>0.395</v>
      </c>
      <c r="I82" s="534" t="n">
        <v>0.495</v>
      </c>
      <c r="J82" s="533" t="n">
        <v>0.1675</v>
      </c>
      <c r="K82" s="533" t="n">
        <v>0.2425</v>
      </c>
      <c r="L82" s="533" t="n">
        <v>0.665</v>
      </c>
      <c r="M82" s="532" t="n">
        <v>-0.225</v>
      </c>
      <c r="N82" s="533" t="n">
        <v>0.11</v>
      </c>
      <c r="O82" s="534" t="n">
        <v>0.07</v>
      </c>
      <c r="P82" s="528" t="n">
        <v>-0.24</v>
      </c>
      <c r="Q82" s="551" t="n">
        <v>0.119</v>
      </c>
      <c r="R82" s="378" t="n">
        <v>0.149</v>
      </c>
      <c r="S82" s="378" t="n">
        <v>0.159</v>
      </c>
      <c r="T82" s="484" t="n">
        <v>0.75</v>
      </c>
      <c r="U82" s="537" t="n">
        <v>0.159</v>
      </c>
      <c r="V82" s="478" t="n">
        <v>2.258</v>
      </c>
      <c r="W82" s="478" t="n">
        <v>2.34825555366254</v>
      </c>
      <c r="X82" s="479" t="n">
        <v>2.25705618469541</v>
      </c>
      <c r="Y82" s="554"/>
      <c r="Z82" s="538" t="n">
        <v>0.1225</v>
      </c>
      <c r="AA82" s="539" t="n">
        <v>0</v>
      </c>
      <c r="AB82" s="558" t="n">
        <v>3.03170280404962</v>
      </c>
      <c r="AC82" s="484" t="n">
        <v>3.15420280404962</v>
      </c>
      <c r="AD82" s="479" t="n">
        <v>3.03170280404962</v>
      </c>
      <c r="AE82" s="541" t="n">
        <v>2.418</v>
      </c>
      <c r="AF82" s="486" t="n">
        <v>2.433</v>
      </c>
      <c r="AG82" s="487" t="n">
        <v>2.728</v>
      </c>
      <c r="AH82" s="542" t="n">
        <v>-0.19</v>
      </c>
      <c r="AI82" s="530" t="n">
        <v>1.416570519765</v>
      </c>
      <c r="AJ82" s="543" t="n">
        <v>0.066178774609411</v>
      </c>
      <c r="AK82" s="543" t="n">
        <v>0.071636062464612</v>
      </c>
      <c r="AL82" s="467" t="n">
        <v>0.715636019001773</v>
      </c>
      <c r="AM82" s="491" t="n">
        <v>0.696495285056771</v>
      </c>
      <c r="AN82" s="492" t="n">
        <v>0.33</v>
      </c>
      <c r="AO82" s="493" t="n">
        <v>0.12</v>
      </c>
      <c r="AP82" s="392"/>
      <c r="AQ82" s="492" t="n">
        <v>-2.645</v>
      </c>
      <c r="AR82" s="494" t="n">
        <v>-2.245</v>
      </c>
      <c r="AS82" s="392"/>
      <c r="AT82" s="392"/>
      <c r="AU82" s="392"/>
      <c r="AV82" s="392"/>
      <c r="AW82" s="547"/>
      <c r="AX82" s="467"/>
      <c r="AY82" s="467"/>
      <c r="AZ82" s="392"/>
      <c r="BA82" s="547"/>
      <c r="BB82" s="426"/>
      <c r="BC82" s="548"/>
      <c r="BD82" s="468"/>
      <c r="BE82" s="392"/>
      <c r="BF82" s="426"/>
      <c r="BG82" s="392"/>
      <c r="BH82" s="423"/>
      <c r="BI82" s="423"/>
      <c r="BJ82" s="392"/>
      <c r="BK82" s="426"/>
      <c r="BL82" s="392"/>
      <c r="BM82" s="392"/>
      <c r="BN82" s="403"/>
      <c r="BO82" s="403"/>
      <c r="BP82" s="423"/>
      <c r="BQ82" s="392"/>
      <c r="BR82" s="423"/>
      <c r="BS82" s="392"/>
      <c r="BT82" s="392"/>
      <c r="BU82" s="392"/>
      <c r="BV82" s="392"/>
      <c r="BW82" s="392"/>
      <c r="BX82" s="392"/>
      <c r="BY82" s="392"/>
      <c r="BZ82" s="392"/>
      <c r="CA82" s="392"/>
      <c r="CB82" s="392"/>
      <c r="CC82" s="392"/>
      <c r="CD82" s="392"/>
      <c r="CE82" s="392"/>
      <c r="CF82" s="392"/>
      <c r="CG82" s="392"/>
    </row>
    <row r="83" customFormat="false" ht="12.75" hidden="false" customHeight="false" outlineLevel="0" collapsed="false">
      <c r="A83" s="469" t="n">
        <v>38443</v>
      </c>
      <c r="B83" s="531" t="n">
        <v>2.562</v>
      </c>
      <c r="C83" s="471" t="n">
        <v>-0.5</v>
      </c>
      <c r="D83" s="472" t="n">
        <v>-0.409617584673464</v>
      </c>
      <c r="E83" s="472" t="n">
        <v>-0.500861889795423</v>
      </c>
      <c r="F83" s="532" t="n">
        <v>0.108</v>
      </c>
      <c r="G83" s="533" t="n">
        <v>0.098</v>
      </c>
      <c r="H83" s="533" t="n">
        <v>0.128</v>
      </c>
      <c r="I83" s="534" t="n">
        <v>0.118</v>
      </c>
      <c r="J83" s="533" t="n">
        <v>0.06</v>
      </c>
      <c r="K83" s="533" t="n">
        <v>0.135</v>
      </c>
      <c r="L83" s="533" t="n">
        <v>0.2875</v>
      </c>
      <c r="M83" s="532" t="n">
        <v>-0.335</v>
      </c>
      <c r="N83" s="533" t="n">
        <v>0.11</v>
      </c>
      <c r="O83" s="534" t="n">
        <v>-0.1</v>
      </c>
      <c r="P83" s="528" t="n">
        <v>-0.43</v>
      </c>
      <c r="Q83" s="551" t="n">
        <v>0.117</v>
      </c>
      <c r="R83" s="378" t="n">
        <v>0.147</v>
      </c>
      <c r="S83" s="378" t="n">
        <v>0.157</v>
      </c>
      <c r="T83" s="484" t="n">
        <v>0.4</v>
      </c>
      <c r="U83" s="537" t="n">
        <v>0.157</v>
      </c>
      <c r="V83" s="478" t="n">
        <v>2.062</v>
      </c>
      <c r="W83" s="478" t="n">
        <v>2.15238241532654</v>
      </c>
      <c r="X83" s="479" t="n">
        <v>2.06113811020458</v>
      </c>
      <c r="Y83" s="554"/>
      <c r="Z83" s="538" t="n">
        <v>0.1225</v>
      </c>
      <c r="AA83" s="539" t="n">
        <v>0</v>
      </c>
      <c r="AB83" s="558" t="n">
        <v>2.76718002468843</v>
      </c>
      <c r="AC83" s="484" t="n">
        <v>2.88968002468843</v>
      </c>
      <c r="AD83" s="479" t="n">
        <v>2.76718002468843</v>
      </c>
      <c r="AE83" s="541" t="n">
        <v>2.132</v>
      </c>
      <c r="AF83" s="486" t="n">
        <v>2.227</v>
      </c>
      <c r="AG83" s="487" t="n">
        <v>2.462</v>
      </c>
      <c r="AH83" s="542" t="n">
        <v>-0.19</v>
      </c>
      <c r="AI83" s="530" t="n">
        <v>1.41587288464</v>
      </c>
      <c r="AJ83" s="543" t="n">
        <v>0.066210487577585</v>
      </c>
      <c r="AK83" s="543" t="n">
        <v>0.071676752756143</v>
      </c>
      <c r="AL83" s="467" t="n">
        <v>0.711578286047485</v>
      </c>
      <c r="AM83" s="491" t="n">
        <v>0.692205015811678</v>
      </c>
      <c r="AN83" s="492" t="n">
        <v>0.098</v>
      </c>
      <c r="AO83" s="493" t="n">
        <v>0.124</v>
      </c>
      <c r="AP83" s="392"/>
      <c r="AQ83" s="492" t="n">
        <v>-2.549</v>
      </c>
      <c r="AR83" s="494" t="n">
        <v>-2.049</v>
      </c>
      <c r="AS83" s="392"/>
      <c r="AT83" s="392"/>
      <c r="AU83" s="392"/>
      <c r="AV83" s="392"/>
      <c r="AW83" s="547"/>
      <c r="AX83" s="467"/>
      <c r="AY83" s="467"/>
      <c r="AZ83" s="392"/>
      <c r="BA83" s="547"/>
      <c r="BB83" s="426"/>
      <c r="BC83" s="548"/>
      <c r="BD83" s="468"/>
      <c r="BE83" s="392"/>
      <c r="BF83" s="426"/>
      <c r="BG83" s="392"/>
      <c r="BH83" s="423"/>
      <c r="BI83" s="423"/>
      <c r="BJ83" s="392"/>
      <c r="BK83" s="426"/>
      <c r="BL83" s="392"/>
      <c r="BM83" s="392"/>
      <c r="BN83" s="403"/>
      <c r="BO83" s="403"/>
      <c r="BP83" s="423"/>
      <c r="BQ83" s="392"/>
      <c r="BR83" s="423"/>
      <c r="BS83" s="392"/>
      <c r="BT83" s="392"/>
      <c r="BU83" s="392"/>
      <c r="BV83" s="392"/>
      <c r="BW83" s="392"/>
      <c r="BX83" s="392"/>
      <c r="BY83" s="392"/>
      <c r="BZ83" s="392"/>
      <c r="CA83" s="392"/>
      <c r="CB83" s="392"/>
      <c r="CC83" s="392"/>
      <c r="CD83" s="392"/>
      <c r="CE83" s="392"/>
      <c r="CF83" s="392"/>
      <c r="CG83" s="392"/>
    </row>
    <row r="84" customFormat="false" ht="12.75" hidden="false" customHeight="false" outlineLevel="0" collapsed="false">
      <c r="A84" s="469" t="n">
        <v>38473</v>
      </c>
      <c r="B84" s="531" t="n">
        <v>2.541</v>
      </c>
      <c r="C84" s="471" t="n">
        <v>-0.5</v>
      </c>
      <c r="D84" s="472" t="n">
        <v>-0.409565172719447</v>
      </c>
      <c r="E84" s="472" t="n">
        <v>-0.500853112062298</v>
      </c>
      <c r="F84" s="532" t="n">
        <v>0.108</v>
      </c>
      <c r="G84" s="533" t="n">
        <v>0.098</v>
      </c>
      <c r="H84" s="533" t="n">
        <v>0.128</v>
      </c>
      <c r="I84" s="534" t="n">
        <v>0.118</v>
      </c>
      <c r="J84" s="533" t="n">
        <v>0.0625</v>
      </c>
      <c r="K84" s="533" t="n">
        <v>0.1375</v>
      </c>
      <c r="L84" s="533" t="n">
        <v>0.2475</v>
      </c>
      <c r="M84" s="532" t="n">
        <v>-0.335</v>
      </c>
      <c r="N84" s="533" t="n">
        <v>0.11</v>
      </c>
      <c r="O84" s="534" t="n">
        <v>-0.1</v>
      </c>
      <c r="P84" s="528" t="n">
        <v>-0.43</v>
      </c>
      <c r="Q84" s="551" t="n">
        <v>0.116</v>
      </c>
      <c r="R84" s="378" t="n">
        <v>0.146</v>
      </c>
      <c r="S84" s="378" t="n">
        <v>0.156</v>
      </c>
      <c r="T84" s="484" t="n">
        <v>0.45</v>
      </c>
      <c r="U84" s="537" t="n">
        <v>0.156</v>
      </c>
      <c r="V84" s="478" t="n">
        <v>2.041</v>
      </c>
      <c r="W84" s="478" t="n">
        <v>2.13143482728055</v>
      </c>
      <c r="X84" s="479" t="n">
        <v>2.0401468879377</v>
      </c>
      <c r="Y84" s="554"/>
      <c r="Z84" s="538" t="n">
        <v>0.1225</v>
      </c>
      <c r="AA84" s="539" t="n">
        <v>0</v>
      </c>
      <c r="AB84" s="558" t="n">
        <v>2.73768907011637</v>
      </c>
      <c r="AC84" s="484" t="n">
        <v>2.86018907011637</v>
      </c>
      <c r="AD84" s="479" t="n">
        <v>2.73768907011637</v>
      </c>
      <c r="AE84" s="541" t="n">
        <v>2.111</v>
      </c>
      <c r="AF84" s="486" t="n">
        <v>2.206</v>
      </c>
      <c r="AG84" s="487" t="n">
        <v>2.441</v>
      </c>
      <c r="AH84" s="542" t="n">
        <v>-0.19</v>
      </c>
      <c r="AI84" s="530" t="n">
        <v>1.415196119334</v>
      </c>
      <c r="AJ84" s="543" t="n">
        <v>0.066241177547101</v>
      </c>
      <c r="AK84" s="543" t="n">
        <v>0.071716130458146</v>
      </c>
      <c r="AL84" s="467" t="n">
        <v>0.707669846231601</v>
      </c>
      <c r="AM84" s="491" t="n">
        <v>0.688073940334572</v>
      </c>
      <c r="AN84" s="492" t="n">
        <v>0.098</v>
      </c>
      <c r="AO84" s="493" t="n">
        <v>0.12</v>
      </c>
      <c r="AP84" s="392"/>
      <c r="AQ84" s="492" t="n">
        <v>-2.528</v>
      </c>
      <c r="AR84" s="494" t="n">
        <v>-2.028</v>
      </c>
      <c r="AS84" s="392"/>
      <c r="AT84" s="392"/>
      <c r="AU84" s="392"/>
      <c r="AV84" s="392"/>
      <c r="AW84" s="547"/>
      <c r="AX84" s="467"/>
      <c r="AY84" s="467"/>
      <c r="AZ84" s="392"/>
      <c r="BA84" s="547"/>
      <c r="BB84" s="426"/>
      <c r="BC84" s="548"/>
      <c r="BD84" s="468"/>
      <c r="BE84" s="392"/>
      <c r="BF84" s="426"/>
      <c r="BG84" s="392"/>
      <c r="BH84" s="423"/>
      <c r="BI84" s="423"/>
      <c r="BJ84" s="392"/>
      <c r="BK84" s="426"/>
      <c r="BL84" s="392"/>
      <c r="BM84" s="392"/>
      <c r="BN84" s="403"/>
      <c r="BO84" s="403"/>
      <c r="BP84" s="423"/>
      <c r="BQ84" s="392"/>
      <c r="BR84" s="423"/>
      <c r="BS84" s="392"/>
      <c r="BT84" s="392"/>
      <c r="BU84" s="392"/>
      <c r="BV84" s="392"/>
      <c r="BW84" s="392"/>
      <c r="BX84" s="392"/>
      <c r="BY84" s="392"/>
      <c r="BZ84" s="392"/>
      <c r="CA84" s="392"/>
      <c r="CB84" s="392"/>
      <c r="CC84" s="392"/>
      <c r="CD84" s="392"/>
      <c r="CE84" s="392"/>
      <c r="CF84" s="392"/>
      <c r="CG84" s="392"/>
    </row>
    <row r="85" customFormat="false" ht="12.75" hidden="false" customHeight="false" outlineLevel="0" collapsed="false">
      <c r="A85" s="469" t="n">
        <v>38504</v>
      </c>
      <c r="B85" s="531" t="n">
        <v>2.548</v>
      </c>
      <c r="C85" s="471" t="n">
        <v>-0.5</v>
      </c>
      <c r="D85" s="472" t="n">
        <v>-0.409522857199784</v>
      </c>
      <c r="E85" s="472" t="n">
        <v>-0.50085603797334</v>
      </c>
      <c r="F85" s="532" t="n">
        <v>0.108</v>
      </c>
      <c r="G85" s="533" t="n">
        <v>0.098</v>
      </c>
      <c r="H85" s="533" t="n">
        <v>0.128</v>
      </c>
      <c r="I85" s="534" t="n">
        <v>0.118</v>
      </c>
      <c r="J85" s="533" t="n">
        <v>0.0575</v>
      </c>
      <c r="K85" s="533" t="n">
        <v>0.1325</v>
      </c>
      <c r="L85" s="533" t="n">
        <v>0.2475</v>
      </c>
      <c r="M85" s="532" t="n">
        <v>-0.335</v>
      </c>
      <c r="N85" s="533" t="n">
        <v>0.11</v>
      </c>
      <c r="O85" s="534" t="n">
        <v>-0.1</v>
      </c>
      <c r="P85" s="528" t="n">
        <v>-0.43</v>
      </c>
      <c r="Q85" s="551" t="n">
        <v>0.1157</v>
      </c>
      <c r="R85" s="378" t="n">
        <v>0.1457</v>
      </c>
      <c r="S85" s="378" t="n">
        <v>0.1557</v>
      </c>
      <c r="T85" s="484" t="n">
        <v>0.45</v>
      </c>
      <c r="U85" s="537" t="n">
        <v>0.1557</v>
      </c>
      <c r="V85" s="478" t="n">
        <v>2.048</v>
      </c>
      <c r="W85" s="478" t="n">
        <v>2.13847714280022</v>
      </c>
      <c r="X85" s="479" t="n">
        <v>2.04714396202666</v>
      </c>
      <c r="Y85" s="526" t="s">
        <v>197</v>
      </c>
      <c r="Z85" s="538" t="n">
        <v>0.1225</v>
      </c>
      <c r="AA85" s="539" t="n">
        <v>0</v>
      </c>
      <c r="AB85" s="558" t="n">
        <v>2.74571774709149</v>
      </c>
      <c r="AC85" s="484" t="n">
        <v>2.86821774709149</v>
      </c>
      <c r="AD85" s="479" t="n">
        <v>2.74571774709149</v>
      </c>
      <c r="AE85" s="541" t="n">
        <v>2.118</v>
      </c>
      <c r="AF85" s="486" t="n">
        <v>2.213</v>
      </c>
      <c r="AG85" s="487" t="n">
        <v>2.448</v>
      </c>
      <c r="AH85" s="542" t="n">
        <v>-0.19</v>
      </c>
      <c r="AI85" s="530" t="n">
        <v>1.41449510907</v>
      </c>
      <c r="AJ85" s="543" t="n">
        <v>0.06627289051593</v>
      </c>
      <c r="AK85" s="543" t="n">
        <v>0.071756820750754</v>
      </c>
      <c r="AL85" s="467" t="n">
        <v>0.703650071073211</v>
      </c>
      <c r="AM85" s="491" t="n">
        <v>0.683826577829061</v>
      </c>
      <c r="AN85" s="492" t="n">
        <v>0.098</v>
      </c>
      <c r="AO85" s="493" t="n">
        <v>0.124</v>
      </c>
      <c r="AP85" s="392"/>
      <c r="AQ85" s="492" t="n">
        <v>-2.535</v>
      </c>
      <c r="AR85" s="494" t="n">
        <v>-2.035</v>
      </c>
      <c r="AS85" s="392"/>
      <c r="AT85" s="392"/>
      <c r="AU85" s="392"/>
      <c r="AV85" s="392"/>
      <c r="AW85" s="547"/>
      <c r="AX85" s="467"/>
      <c r="AY85" s="467"/>
      <c r="AZ85" s="392"/>
      <c r="BA85" s="547"/>
      <c r="BB85" s="426"/>
      <c r="BC85" s="548"/>
      <c r="BD85" s="468"/>
      <c r="BE85" s="392"/>
      <c r="BF85" s="426"/>
      <c r="BG85" s="392"/>
      <c r="BH85" s="423"/>
      <c r="BI85" s="423"/>
      <c r="BJ85" s="392"/>
      <c r="BK85" s="426"/>
      <c r="BL85" s="392"/>
      <c r="BM85" s="392"/>
      <c r="BN85" s="403"/>
      <c r="BO85" s="403"/>
      <c r="BP85" s="423"/>
      <c r="BQ85" s="392"/>
      <c r="BR85" s="423"/>
      <c r="BS85" s="392"/>
      <c r="BT85" s="392"/>
      <c r="BU85" s="392"/>
      <c r="BV85" s="392"/>
      <c r="BW85" s="392"/>
      <c r="BX85" s="392"/>
      <c r="BY85" s="392"/>
      <c r="BZ85" s="392"/>
      <c r="CA85" s="392"/>
      <c r="CB85" s="392"/>
      <c r="CC85" s="392"/>
      <c r="CD85" s="392"/>
      <c r="CE85" s="392"/>
      <c r="CF85" s="392"/>
      <c r="CG85" s="392"/>
    </row>
    <row r="86" customFormat="false" ht="12.75" hidden="false" customHeight="false" outlineLevel="0" collapsed="false">
      <c r="A86" s="469" t="n">
        <v>38534</v>
      </c>
      <c r="B86" s="531" t="n">
        <v>2.554</v>
      </c>
      <c r="C86" s="471" t="n">
        <v>-0.5</v>
      </c>
      <c r="D86" s="472" t="n">
        <v>-0.409481435097128</v>
      </c>
      <c r="E86" s="472" t="n">
        <v>-0.50085854589709</v>
      </c>
      <c r="F86" s="532" t="n">
        <v>0.108</v>
      </c>
      <c r="G86" s="533" t="n">
        <v>0.098</v>
      </c>
      <c r="H86" s="533" t="n">
        <v>0.128</v>
      </c>
      <c r="I86" s="534" t="n">
        <v>0.118</v>
      </c>
      <c r="J86" s="533" t="n">
        <v>0.0475</v>
      </c>
      <c r="K86" s="533" t="n">
        <v>0.1225</v>
      </c>
      <c r="L86" s="533" t="n">
        <v>0.2525</v>
      </c>
      <c r="M86" s="532" t="n">
        <v>-0.335</v>
      </c>
      <c r="N86" s="533" t="n">
        <v>0.11</v>
      </c>
      <c r="O86" s="534" t="n">
        <v>-0.1</v>
      </c>
      <c r="P86" s="528" t="n">
        <v>-0.43</v>
      </c>
      <c r="Q86" s="551" t="n">
        <v>0.1154</v>
      </c>
      <c r="R86" s="378" t="n">
        <v>0.1454</v>
      </c>
      <c r="S86" s="378" t="n">
        <v>0.1554</v>
      </c>
      <c r="T86" s="484" t="n">
        <v>0.5</v>
      </c>
      <c r="U86" s="537" t="n">
        <v>0.1554</v>
      </c>
      <c r="V86" s="478" t="n">
        <v>2.054</v>
      </c>
      <c r="W86" s="478" t="n">
        <v>2.14451856490287</v>
      </c>
      <c r="X86" s="479" t="n">
        <v>2.05314145410291</v>
      </c>
      <c r="Y86" s="528" t="n">
        <v>2.96997430353963</v>
      </c>
      <c r="Z86" s="538" t="n">
        <v>0.1225</v>
      </c>
      <c r="AA86" s="539" t="n">
        <v>0</v>
      </c>
      <c r="AB86" s="558" t="n">
        <v>2.75243795657097</v>
      </c>
      <c r="AC86" s="484" t="n">
        <v>2.87493795657097</v>
      </c>
      <c r="AD86" s="479" t="n">
        <v>2.75243795657097</v>
      </c>
      <c r="AE86" s="541" t="n">
        <v>2.124</v>
      </c>
      <c r="AF86" s="486" t="n">
        <v>2.219</v>
      </c>
      <c r="AG86" s="487" t="n">
        <v>2.454</v>
      </c>
      <c r="AH86" s="542" t="n">
        <v>-0.19</v>
      </c>
      <c r="AI86" s="530" t="n">
        <v>1.41381508311</v>
      </c>
      <c r="AJ86" s="543" t="n">
        <v>0.066303580486081</v>
      </c>
      <c r="AK86" s="543" t="n">
        <v>0.071796198453798</v>
      </c>
      <c r="AL86" s="467" t="n">
        <v>0.699778237970137</v>
      </c>
      <c r="AM86" s="491" t="n">
        <v>0.679736879199284</v>
      </c>
      <c r="AN86" s="492" t="n">
        <v>0.098</v>
      </c>
      <c r="AO86" s="493" t="n">
        <v>0.12</v>
      </c>
      <c r="AP86" s="392"/>
      <c r="AQ86" s="492" t="n">
        <v>-2.541</v>
      </c>
      <c r="AR86" s="494" t="n">
        <v>-2.041</v>
      </c>
      <c r="AS86" s="392"/>
      <c r="AT86" s="392"/>
      <c r="AU86" s="392"/>
      <c r="AV86" s="392"/>
      <c r="AW86" s="547"/>
      <c r="AX86" s="467"/>
      <c r="AY86" s="467"/>
      <c r="AZ86" s="392"/>
      <c r="BA86" s="547"/>
      <c r="BB86" s="426"/>
      <c r="BC86" s="548"/>
      <c r="BD86" s="468"/>
      <c r="BE86" s="392"/>
      <c r="BF86" s="426"/>
      <c r="BG86" s="392"/>
      <c r="BH86" s="423"/>
      <c r="BI86" s="423"/>
      <c r="BJ86" s="392"/>
      <c r="BK86" s="426"/>
      <c r="BL86" s="392"/>
      <c r="BM86" s="392"/>
      <c r="BN86" s="403"/>
      <c r="BO86" s="403"/>
      <c r="BP86" s="423"/>
      <c r="BQ86" s="392"/>
      <c r="BR86" s="423"/>
      <c r="BS86" s="392"/>
      <c r="BT86" s="392"/>
      <c r="BU86" s="392"/>
      <c r="BV86" s="392"/>
      <c r="BW86" s="392"/>
      <c r="BX86" s="392"/>
      <c r="BY86" s="392"/>
      <c r="BZ86" s="392"/>
      <c r="CA86" s="392"/>
      <c r="CB86" s="392"/>
      <c r="CC86" s="392"/>
      <c r="CD86" s="392"/>
      <c r="CE86" s="392"/>
      <c r="CF86" s="392"/>
      <c r="CG86" s="392"/>
    </row>
    <row r="87" customFormat="false" ht="12.75" hidden="false" customHeight="false" outlineLevel="0" collapsed="false">
      <c r="A87" s="469" t="n">
        <v>38565</v>
      </c>
      <c r="B87" s="531" t="n">
        <v>2.562</v>
      </c>
      <c r="C87" s="471" t="n">
        <v>-0.5</v>
      </c>
      <c r="D87" s="472" t="n">
        <v>-0.409439231507808</v>
      </c>
      <c r="E87" s="472" t="n">
        <v>-0.500861889795423</v>
      </c>
      <c r="F87" s="532" t="n">
        <v>0.108</v>
      </c>
      <c r="G87" s="533" t="n">
        <v>0.098</v>
      </c>
      <c r="H87" s="533" t="n">
        <v>0.128</v>
      </c>
      <c r="I87" s="534" t="n">
        <v>0.118</v>
      </c>
      <c r="J87" s="533" t="n">
        <v>0.045</v>
      </c>
      <c r="K87" s="533" t="n">
        <v>0.12</v>
      </c>
      <c r="L87" s="533" t="n">
        <v>0.2525</v>
      </c>
      <c r="M87" s="532" t="n">
        <v>-0.335</v>
      </c>
      <c r="N87" s="533" t="n">
        <v>0.11</v>
      </c>
      <c r="O87" s="534" t="n">
        <v>-0.1</v>
      </c>
      <c r="P87" s="528" t="n">
        <v>-0.43</v>
      </c>
      <c r="Q87" s="551" t="n">
        <v>0.1151</v>
      </c>
      <c r="R87" s="378" t="n">
        <v>0.1451</v>
      </c>
      <c r="S87" s="378" t="n">
        <v>0.1551</v>
      </c>
      <c r="T87" s="484" t="n">
        <v>0.55</v>
      </c>
      <c r="U87" s="537" t="n">
        <v>0.1551</v>
      </c>
      <c r="V87" s="478" t="n">
        <v>2.062</v>
      </c>
      <c r="W87" s="478" t="n">
        <v>2.15256076849219</v>
      </c>
      <c r="X87" s="479" t="n">
        <v>2.06113811020458</v>
      </c>
      <c r="Y87" s="528" t="n">
        <v>3.19038364220757</v>
      </c>
      <c r="Z87" s="538" t="n">
        <v>0.1225</v>
      </c>
      <c r="AA87" s="539" t="n">
        <v>0</v>
      </c>
      <c r="AB87" s="558" t="n">
        <v>2.76178163301412</v>
      </c>
      <c r="AC87" s="484" t="n">
        <v>2.88428163301412</v>
      </c>
      <c r="AD87" s="479" t="n">
        <v>2.76178163301412</v>
      </c>
      <c r="AE87" s="541" t="n">
        <v>2.132</v>
      </c>
      <c r="AF87" s="486" t="n">
        <v>2.227</v>
      </c>
      <c r="AG87" s="487" t="n">
        <v>2.462</v>
      </c>
      <c r="AH87" s="542" t="n">
        <v>-0.19</v>
      </c>
      <c r="AI87" s="530" t="n">
        <v>1.413110709312</v>
      </c>
      <c r="AJ87" s="543" t="n">
        <v>0.066335293455566</v>
      </c>
      <c r="AK87" s="543" t="n">
        <v>0.071836888747482</v>
      </c>
      <c r="AL87" s="467" t="n">
        <v>0.695796159047968</v>
      </c>
      <c r="AM87" s="491" t="n">
        <v>0.675532122191219</v>
      </c>
      <c r="AN87" s="492" t="n">
        <v>0.098</v>
      </c>
      <c r="AO87" s="493" t="n">
        <v>0.12</v>
      </c>
      <c r="AP87" s="392"/>
      <c r="AQ87" s="492" t="n">
        <v>-2.549</v>
      </c>
      <c r="AR87" s="494" t="n">
        <v>-2.049</v>
      </c>
      <c r="AS87" s="392"/>
      <c r="AT87" s="392"/>
      <c r="AU87" s="392"/>
      <c r="AV87" s="392"/>
      <c r="AW87" s="547"/>
      <c r="AX87" s="467"/>
      <c r="AY87" s="467"/>
      <c r="AZ87" s="392"/>
      <c r="BA87" s="547"/>
      <c r="BB87" s="426"/>
      <c r="BC87" s="548"/>
      <c r="BD87" s="468"/>
      <c r="BE87" s="392"/>
      <c r="BF87" s="426"/>
      <c r="BG87" s="392"/>
      <c r="BH87" s="423"/>
      <c r="BI87" s="423"/>
      <c r="BJ87" s="392"/>
      <c r="BK87" s="426"/>
      <c r="BL87" s="392"/>
      <c r="BM87" s="392"/>
      <c r="BN87" s="403"/>
      <c r="BO87" s="403"/>
      <c r="BP87" s="423"/>
      <c r="BQ87" s="392"/>
      <c r="BR87" s="423"/>
      <c r="BS87" s="392"/>
      <c r="BT87" s="392"/>
      <c r="BU87" s="392"/>
      <c r="BV87" s="392"/>
      <c r="BW87" s="392"/>
      <c r="BX87" s="392"/>
      <c r="BY87" s="392"/>
      <c r="BZ87" s="392"/>
      <c r="CA87" s="392"/>
      <c r="CB87" s="392"/>
      <c r="CC87" s="392"/>
      <c r="CD87" s="392"/>
      <c r="CE87" s="392"/>
      <c r="CF87" s="392"/>
      <c r="CG87" s="392"/>
    </row>
    <row r="88" customFormat="false" ht="12.75" hidden="false" customHeight="false" outlineLevel="0" collapsed="false">
      <c r="A88" s="469" t="n">
        <v>38596</v>
      </c>
      <c r="B88" s="531" t="n">
        <v>2.565</v>
      </c>
      <c r="C88" s="471" t="n">
        <v>-0.5</v>
      </c>
      <c r="D88" s="472" t="n">
        <v>-0.40939478214377</v>
      </c>
      <c r="E88" s="472" t="n">
        <v>-0.500863143757298</v>
      </c>
      <c r="F88" s="532" t="n">
        <v>0.108</v>
      </c>
      <c r="G88" s="533" t="n">
        <v>0.098</v>
      </c>
      <c r="H88" s="533" t="n">
        <v>0.128</v>
      </c>
      <c r="I88" s="534" t="n">
        <v>0.118</v>
      </c>
      <c r="J88" s="533" t="n">
        <v>0.0425</v>
      </c>
      <c r="K88" s="533" t="n">
        <v>0.1175</v>
      </c>
      <c r="L88" s="533" t="n">
        <v>0.2475</v>
      </c>
      <c r="M88" s="532" t="n">
        <v>-0.335</v>
      </c>
      <c r="N88" s="533" t="n">
        <v>0.11</v>
      </c>
      <c r="O88" s="534" t="n">
        <v>-0.1</v>
      </c>
      <c r="P88" s="528" t="n">
        <v>-0.43</v>
      </c>
      <c r="Q88" s="551" t="n">
        <v>0.1148</v>
      </c>
      <c r="R88" s="378" t="n">
        <v>0.1448</v>
      </c>
      <c r="S88" s="378" t="n">
        <v>0.1548</v>
      </c>
      <c r="T88" s="484" t="n">
        <v>0.55</v>
      </c>
      <c r="U88" s="537" t="n">
        <v>0.1548</v>
      </c>
      <c r="V88" s="478" t="n">
        <v>2.065</v>
      </c>
      <c r="W88" s="478" t="n">
        <v>2.15560521785623</v>
      </c>
      <c r="X88" s="479" t="n">
        <v>2.0641368562427</v>
      </c>
      <c r="Y88" s="528" t="n">
        <v>2.81253906163396</v>
      </c>
      <c r="Z88" s="538" t="n">
        <v>0.1225</v>
      </c>
      <c r="AA88" s="539" t="n">
        <v>0</v>
      </c>
      <c r="AB88" s="558" t="n">
        <v>2.76441777713373</v>
      </c>
      <c r="AC88" s="484" t="n">
        <v>2.88691777713373</v>
      </c>
      <c r="AD88" s="479" t="n">
        <v>2.76441777713373</v>
      </c>
      <c r="AE88" s="541" t="n">
        <v>2.135</v>
      </c>
      <c r="AF88" s="486" t="n">
        <v>2.23</v>
      </c>
      <c r="AG88" s="487" t="n">
        <v>2.465</v>
      </c>
      <c r="AH88" s="542" t="n">
        <v>-0.19</v>
      </c>
      <c r="AI88" s="530" t="n">
        <v>1.41240463064</v>
      </c>
      <c r="AJ88" s="543" t="n">
        <v>0.066367006425383</v>
      </c>
      <c r="AK88" s="543" t="n">
        <v>0.071877579041714</v>
      </c>
      <c r="AL88" s="467" t="n">
        <v>0.691833137196211</v>
      </c>
      <c r="AM88" s="491" t="n">
        <v>0.671348901824915</v>
      </c>
      <c r="AN88" s="492" t="n">
        <v>0.098</v>
      </c>
      <c r="AO88" s="493" t="n">
        <v>0.124</v>
      </c>
      <c r="AP88" s="392"/>
      <c r="AQ88" s="492" t="n">
        <v>-2.552</v>
      </c>
      <c r="AR88" s="494" t="n">
        <v>-2.052</v>
      </c>
      <c r="AS88" s="392"/>
      <c r="AT88" s="392"/>
      <c r="AU88" s="392"/>
      <c r="AV88" s="392"/>
      <c r="AW88" s="547"/>
      <c r="AX88" s="467"/>
      <c r="AY88" s="467"/>
      <c r="AZ88" s="392"/>
      <c r="BA88" s="547"/>
      <c r="BB88" s="426"/>
      <c r="BC88" s="548"/>
      <c r="BD88" s="468"/>
      <c r="BE88" s="392"/>
      <c r="BF88" s="426"/>
      <c r="BG88" s="392"/>
      <c r="BH88" s="423"/>
      <c r="BI88" s="423"/>
      <c r="BJ88" s="392"/>
      <c r="BK88" s="426"/>
      <c r="BL88" s="392"/>
      <c r="BM88" s="392"/>
      <c r="BN88" s="403"/>
      <c r="BO88" s="403"/>
      <c r="BP88" s="423"/>
      <c r="BQ88" s="392"/>
      <c r="BR88" s="423"/>
      <c r="BS88" s="392"/>
      <c r="BT88" s="392"/>
      <c r="BU88" s="392"/>
      <c r="BV88" s="392"/>
      <c r="BW88" s="392"/>
      <c r="BX88" s="392"/>
      <c r="BY88" s="392"/>
      <c r="BZ88" s="392"/>
      <c r="CA88" s="392"/>
      <c r="CB88" s="392"/>
      <c r="CC88" s="392"/>
      <c r="CD88" s="392"/>
      <c r="CE88" s="392"/>
      <c r="CF88" s="392"/>
      <c r="CG88" s="392"/>
    </row>
    <row r="89" customFormat="false" ht="12.75" hidden="false" customHeight="false" outlineLevel="0" collapsed="false">
      <c r="A89" s="469" t="n">
        <v>38626</v>
      </c>
      <c r="B89" s="531" t="n">
        <v>2.598</v>
      </c>
      <c r="C89" s="471" t="n">
        <v>-0.5</v>
      </c>
      <c r="D89" s="472" t="n">
        <v>-0.409364198128298</v>
      </c>
      <c r="E89" s="472" t="n">
        <v>-0.500876937337923</v>
      </c>
      <c r="F89" s="532" t="n">
        <v>0.108</v>
      </c>
      <c r="G89" s="533" t="n">
        <v>0.098</v>
      </c>
      <c r="H89" s="533" t="n">
        <v>0.128</v>
      </c>
      <c r="I89" s="534" t="n">
        <v>0.118</v>
      </c>
      <c r="J89" s="533" t="n">
        <v>0.0575</v>
      </c>
      <c r="K89" s="533" t="n">
        <v>0.1325</v>
      </c>
      <c r="L89" s="533" t="n">
        <v>0.25</v>
      </c>
      <c r="M89" s="532" t="n">
        <v>-0.335</v>
      </c>
      <c r="N89" s="533" t="n">
        <v>0.11</v>
      </c>
      <c r="O89" s="534" t="n">
        <v>-0.1</v>
      </c>
      <c r="P89" s="528" t="n">
        <v>-0.43</v>
      </c>
      <c r="Q89" s="551" t="n">
        <v>0.1145</v>
      </c>
      <c r="R89" s="378" t="n">
        <v>0.1445</v>
      </c>
      <c r="S89" s="378" t="n">
        <v>0.1545</v>
      </c>
      <c r="T89" s="484" t="n">
        <v>0.6</v>
      </c>
      <c r="U89" s="537" t="n">
        <v>0.1545</v>
      </c>
      <c r="V89" s="478" t="n">
        <v>2.098</v>
      </c>
      <c r="W89" s="478" t="n">
        <v>2.1886358018717</v>
      </c>
      <c r="X89" s="479" t="n">
        <v>2.09712306266208</v>
      </c>
      <c r="Y89" s="526" t="s">
        <v>192</v>
      </c>
      <c r="Z89" s="538" t="n">
        <v>0.1225</v>
      </c>
      <c r="AA89" s="539" t="n">
        <v>0</v>
      </c>
      <c r="AB89" s="558" t="n">
        <v>2.80723293166473</v>
      </c>
      <c r="AC89" s="484" t="n">
        <v>2.92973293166473</v>
      </c>
      <c r="AD89" s="479" t="n">
        <v>2.80723293166473</v>
      </c>
      <c r="AE89" s="541" t="n">
        <v>2.168</v>
      </c>
      <c r="AF89" s="486" t="n">
        <v>2.263</v>
      </c>
      <c r="AG89" s="487" t="n">
        <v>2.498</v>
      </c>
      <c r="AH89" s="542" t="n">
        <v>-0.19</v>
      </c>
      <c r="AI89" s="530" t="n">
        <v>1.41171970827</v>
      </c>
      <c r="AJ89" s="543" t="n">
        <v>0.066397696396491</v>
      </c>
      <c r="AK89" s="543" t="n">
        <v>0.07191695674633</v>
      </c>
      <c r="AL89" s="467" t="n">
        <v>0.688016036237057</v>
      </c>
      <c r="AM89" s="491" t="n">
        <v>0.66732105665525</v>
      </c>
      <c r="AN89" s="492" t="n">
        <v>0.098</v>
      </c>
      <c r="AO89" s="493" t="n">
        <v>0.12</v>
      </c>
      <c r="AP89" s="392"/>
      <c r="AQ89" s="492" t="n">
        <v>-2.585</v>
      </c>
      <c r="AR89" s="494" t="n">
        <v>-2.085</v>
      </c>
      <c r="AS89" s="392"/>
      <c r="AT89" s="392"/>
      <c r="AU89" s="392"/>
      <c r="AV89" s="392"/>
      <c r="AW89" s="547"/>
      <c r="AX89" s="467"/>
      <c r="AY89" s="467"/>
      <c r="AZ89" s="392"/>
      <c r="BA89" s="547"/>
      <c r="BB89" s="426"/>
      <c r="BC89" s="548"/>
      <c r="BD89" s="468"/>
      <c r="BE89" s="392"/>
      <c r="BF89" s="426"/>
      <c r="BG89" s="392"/>
      <c r="BH89" s="423"/>
      <c r="BI89" s="423"/>
      <c r="BJ89" s="392"/>
      <c r="BK89" s="426"/>
      <c r="BL89" s="392"/>
      <c r="BM89" s="392"/>
      <c r="BN89" s="403"/>
      <c r="BO89" s="403"/>
      <c r="BP89" s="423"/>
      <c r="BQ89" s="392"/>
      <c r="BR89" s="423"/>
      <c r="BS89" s="392"/>
      <c r="BT89" s="392"/>
      <c r="BU89" s="392"/>
      <c r="BV89" s="392"/>
      <c r="BW89" s="392"/>
      <c r="BX89" s="392"/>
      <c r="BY89" s="392"/>
      <c r="BZ89" s="392"/>
      <c r="CA89" s="392"/>
      <c r="CB89" s="392"/>
      <c r="CC89" s="392"/>
      <c r="CD89" s="392"/>
      <c r="CE89" s="392"/>
      <c r="CF89" s="392"/>
      <c r="CG89" s="392"/>
    </row>
    <row r="90" customFormat="false" ht="12.75" hidden="false" customHeight="false" outlineLevel="0" collapsed="false">
      <c r="A90" s="559" t="n">
        <v>38657</v>
      </c>
      <c r="B90" s="531" t="n">
        <v>2.735</v>
      </c>
      <c r="C90" s="471" t="n">
        <v>-0.42</v>
      </c>
      <c r="D90" s="472" t="n">
        <v>-0.329408890798598</v>
      </c>
      <c r="E90" s="472" t="n">
        <v>-0.420967640580216</v>
      </c>
      <c r="F90" s="532" t="n">
        <v>0.215</v>
      </c>
      <c r="G90" s="533" t="n">
        <v>0.255</v>
      </c>
      <c r="H90" s="533" t="n">
        <v>0.315</v>
      </c>
      <c r="I90" s="534" t="n">
        <v>0.415</v>
      </c>
      <c r="J90" s="533" t="n">
        <v>0.13</v>
      </c>
      <c r="K90" s="533" t="n">
        <v>0.205</v>
      </c>
      <c r="L90" s="533" t="n">
        <v>0.5525</v>
      </c>
      <c r="M90" s="532" t="n">
        <v>-0.205</v>
      </c>
      <c r="N90" s="533" t="n">
        <v>0.11</v>
      </c>
      <c r="O90" s="534" t="n">
        <v>0.07</v>
      </c>
      <c r="P90" s="528" t="n">
        <v>-0.145</v>
      </c>
      <c r="Q90" s="551" t="n">
        <v>0.1145</v>
      </c>
      <c r="R90" s="378" t="n">
        <v>0.1445</v>
      </c>
      <c r="S90" s="378" t="n">
        <v>0.1545</v>
      </c>
      <c r="T90" s="484" t="n">
        <v>0.8</v>
      </c>
      <c r="U90" s="537" t="n">
        <v>0.1545</v>
      </c>
      <c r="V90" s="478" t="n">
        <v>2.315</v>
      </c>
      <c r="W90" s="478" t="n">
        <v>2.4055911092014</v>
      </c>
      <c r="X90" s="479" t="n">
        <v>2.31403235941978</v>
      </c>
      <c r="Y90" s="553"/>
      <c r="Z90" s="538" t="n">
        <v>0.1225</v>
      </c>
      <c r="AA90" s="539" t="n">
        <v>0</v>
      </c>
      <c r="AB90" s="555" t="n">
        <v>3.09603358177173</v>
      </c>
      <c r="AC90" s="484" t="n">
        <v>3.21853358177173</v>
      </c>
      <c r="AD90" s="479" t="n">
        <v>3.09603358177173</v>
      </c>
      <c r="AE90" s="541" t="n">
        <v>2.59</v>
      </c>
      <c r="AF90" s="486" t="n">
        <v>2.53</v>
      </c>
      <c r="AG90" s="487" t="n">
        <v>2.805</v>
      </c>
      <c r="AH90" s="542" t="n">
        <v>-0.19</v>
      </c>
      <c r="AI90" s="530" t="n">
        <v>1.41101028365</v>
      </c>
      <c r="AJ90" s="543" t="n">
        <v>0.066429409366963</v>
      </c>
      <c r="AK90" s="543" t="n">
        <v>0.071957647041637</v>
      </c>
      <c r="AL90" s="467" t="n">
        <v>0.684090317352158</v>
      </c>
      <c r="AM90" s="491" t="n">
        <v>0.663179988134634</v>
      </c>
      <c r="AN90" s="492" t="n">
        <v>0.255</v>
      </c>
      <c r="AO90" s="493" t="n">
        <v>0.124</v>
      </c>
      <c r="AP90" s="392"/>
      <c r="AQ90" s="492" t="n">
        <v>-2.722</v>
      </c>
      <c r="AR90" s="494" t="n">
        <v>-2.302</v>
      </c>
      <c r="AS90" s="392"/>
      <c r="AT90" s="392"/>
      <c r="AU90" s="392"/>
      <c r="AV90" s="392"/>
      <c r="AW90" s="547"/>
      <c r="AX90" s="467"/>
      <c r="AY90" s="467"/>
      <c r="AZ90" s="392"/>
      <c r="BA90" s="547"/>
      <c r="BB90" s="426"/>
      <c r="BC90" s="548"/>
      <c r="BD90" s="468"/>
      <c r="BE90" s="392"/>
      <c r="BF90" s="426"/>
      <c r="BG90" s="392"/>
      <c r="BH90" s="423"/>
      <c r="BI90" s="423"/>
      <c r="BJ90" s="392"/>
      <c r="BK90" s="426"/>
      <c r="BL90" s="392"/>
      <c r="BM90" s="392"/>
      <c r="BN90" s="403"/>
      <c r="BO90" s="403"/>
      <c r="BP90" s="423"/>
      <c r="BQ90" s="392"/>
      <c r="BR90" s="423"/>
      <c r="BS90" s="392"/>
      <c r="BT90" s="392"/>
      <c r="BU90" s="392"/>
      <c r="BV90" s="392"/>
      <c r="BW90" s="392"/>
      <c r="BX90" s="392"/>
      <c r="BY90" s="392"/>
      <c r="BZ90" s="392"/>
      <c r="CA90" s="392"/>
      <c r="CB90" s="392"/>
      <c r="CC90" s="392"/>
      <c r="CD90" s="392"/>
      <c r="CE90" s="392"/>
      <c r="CF90" s="392"/>
      <c r="CG90" s="392"/>
    </row>
    <row r="91" customFormat="false" ht="12.75" hidden="false" customHeight="false" outlineLevel="0" collapsed="false">
      <c r="A91" s="469" t="n">
        <v>38687</v>
      </c>
      <c r="B91" s="531" t="n">
        <v>2.858</v>
      </c>
      <c r="C91" s="471" t="n">
        <v>-0.42</v>
      </c>
      <c r="D91" s="472" t="n">
        <v>-0.329415627920278</v>
      </c>
      <c r="E91" s="472" t="n">
        <v>-0.421019053017091</v>
      </c>
      <c r="F91" s="532" t="n">
        <v>0.255</v>
      </c>
      <c r="G91" s="533" t="n">
        <v>0.295</v>
      </c>
      <c r="H91" s="533" t="n">
        <v>0.355</v>
      </c>
      <c r="I91" s="534" t="n">
        <v>0.455</v>
      </c>
      <c r="J91" s="533" t="n">
        <v>0.17</v>
      </c>
      <c r="K91" s="533" t="n">
        <v>0.245</v>
      </c>
      <c r="L91" s="533" t="n">
        <v>0.8075</v>
      </c>
      <c r="M91" s="532" t="n">
        <v>-0.205</v>
      </c>
      <c r="N91" s="533" t="n">
        <v>0.11</v>
      </c>
      <c r="O91" s="534" t="n">
        <v>0.07</v>
      </c>
      <c r="P91" s="528" t="n">
        <v>-0.075</v>
      </c>
      <c r="Q91" s="551" t="n">
        <v>0.1145</v>
      </c>
      <c r="R91" s="378" t="n">
        <v>0.1445</v>
      </c>
      <c r="S91" s="378" t="n">
        <v>0.1545</v>
      </c>
      <c r="T91" s="484" t="n">
        <v>1</v>
      </c>
      <c r="U91" s="537" t="n">
        <v>0.1545</v>
      </c>
      <c r="V91" s="478" t="n">
        <v>2.438</v>
      </c>
      <c r="W91" s="478" t="n">
        <v>2.52858437207972</v>
      </c>
      <c r="X91" s="479" t="n">
        <v>2.43698094698291</v>
      </c>
      <c r="Y91" s="526" t="s">
        <v>190</v>
      </c>
      <c r="Z91" s="538" t="n">
        <v>0.1225</v>
      </c>
      <c r="AA91" s="539" t="n">
        <v>0</v>
      </c>
      <c r="AB91" s="555" t="n">
        <v>3.2589410897016</v>
      </c>
      <c r="AC91" s="484" t="n">
        <v>3.3814410897016</v>
      </c>
      <c r="AD91" s="479" t="n">
        <v>3.2589410897016</v>
      </c>
      <c r="AE91" s="541" t="n">
        <v>2.783</v>
      </c>
      <c r="AF91" s="486" t="n">
        <v>2.653</v>
      </c>
      <c r="AG91" s="487" t="n">
        <v>2.928</v>
      </c>
      <c r="AH91" s="542" t="n">
        <v>-0.19</v>
      </c>
      <c r="AI91" s="530" t="n">
        <v>1.410322128932</v>
      </c>
      <c r="AJ91" s="543" t="n">
        <v>0.066460099338706</v>
      </c>
      <c r="AK91" s="543" t="n">
        <v>0.071997024747294</v>
      </c>
      <c r="AL91" s="467" t="n">
        <v>0.680309190184947</v>
      </c>
      <c r="AM91" s="491" t="n">
        <v>0.659192789717408</v>
      </c>
      <c r="AN91" s="492" t="n">
        <v>0.295</v>
      </c>
      <c r="AO91" s="493" t="n">
        <v>0.12</v>
      </c>
      <c r="AP91" s="392"/>
      <c r="AQ91" s="492" t="n">
        <v>-2.845</v>
      </c>
      <c r="AR91" s="494" t="n">
        <v>-2.425</v>
      </c>
      <c r="AS91" s="392"/>
      <c r="AT91" s="392"/>
      <c r="AU91" s="392"/>
      <c r="AV91" s="392"/>
      <c r="AW91" s="547"/>
      <c r="AX91" s="467"/>
      <c r="AY91" s="467"/>
      <c r="AZ91" s="392"/>
      <c r="BA91" s="547"/>
      <c r="BB91" s="426"/>
      <c r="BC91" s="548"/>
      <c r="BD91" s="468"/>
      <c r="BE91" s="392"/>
      <c r="BF91" s="426"/>
      <c r="BG91" s="392"/>
      <c r="BH91" s="423"/>
      <c r="BI91" s="423"/>
      <c r="BJ91" s="392"/>
      <c r="BK91" s="426"/>
      <c r="BL91" s="392"/>
      <c r="BM91" s="392"/>
      <c r="BN91" s="403"/>
      <c r="BO91" s="403"/>
      <c r="BP91" s="423"/>
      <c r="BQ91" s="392"/>
      <c r="BR91" s="423"/>
      <c r="BS91" s="392"/>
      <c r="BT91" s="392"/>
      <c r="BU91" s="392"/>
      <c r="BV91" s="392"/>
      <c r="BW91" s="392"/>
      <c r="BX91" s="392"/>
      <c r="BY91" s="392"/>
      <c r="BZ91" s="392"/>
      <c r="CA91" s="392"/>
      <c r="CB91" s="392"/>
      <c r="CC91" s="392"/>
      <c r="CD91" s="392"/>
      <c r="CE91" s="392"/>
      <c r="CF91" s="392"/>
      <c r="CG91" s="392"/>
    </row>
    <row r="92" customFormat="false" ht="12.75" hidden="false" customHeight="false" outlineLevel="0" collapsed="false">
      <c r="A92" s="469" t="n">
        <v>38718</v>
      </c>
      <c r="B92" s="531" t="n">
        <v>2.9055</v>
      </c>
      <c r="C92" s="471" t="n">
        <v>-0.42</v>
      </c>
      <c r="D92" s="472" t="n">
        <v>-0.329389163702899</v>
      </c>
      <c r="E92" s="472" t="n">
        <v>-0.421038907413445</v>
      </c>
      <c r="F92" s="532" t="n">
        <v>0.265</v>
      </c>
      <c r="G92" s="533" t="n">
        <v>0.305</v>
      </c>
      <c r="H92" s="533" t="n">
        <v>0.365</v>
      </c>
      <c r="I92" s="534" t="n">
        <v>0.465</v>
      </c>
      <c r="J92" s="533" t="n">
        <v>0.215</v>
      </c>
      <c r="K92" s="533" t="n">
        <v>0.29</v>
      </c>
      <c r="L92" s="533" t="n">
        <v>1.1675</v>
      </c>
      <c r="M92" s="532" t="n">
        <v>-0.205</v>
      </c>
      <c r="N92" s="533" t="n">
        <v>0.11</v>
      </c>
      <c r="O92" s="534" t="n">
        <v>0.07</v>
      </c>
      <c r="P92" s="528" t="n">
        <v>-0.055</v>
      </c>
      <c r="Q92" s="551" t="n">
        <v>0.1145</v>
      </c>
      <c r="R92" s="378" t="n">
        <v>0.1445</v>
      </c>
      <c r="S92" s="378" t="n">
        <v>0.1545</v>
      </c>
      <c r="T92" s="484" t="n">
        <v>1</v>
      </c>
      <c r="U92" s="537" t="n">
        <v>0.1545</v>
      </c>
      <c r="V92" s="478" t="n">
        <v>2.4855</v>
      </c>
      <c r="W92" s="478" t="n">
        <v>2.5761108362971</v>
      </c>
      <c r="X92" s="479" t="n">
        <v>2.48446109258656</v>
      </c>
      <c r="Y92" s="553"/>
      <c r="Z92" s="538" t="n">
        <v>0.1225</v>
      </c>
      <c r="AA92" s="539" t="n">
        <v>0</v>
      </c>
      <c r="AB92" s="555" t="n">
        <v>3.32075651845856</v>
      </c>
      <c r="AC92" s="484" t="n">
        <v>3.44325651845856</v>
      </c>
      <c r="AD92" s="479" t="n">
        <v>3.32075651845856</v>
      </c>
      <c r="AE92" s="541" t="n">
        <v>2.8505</v>
      </c>
      <c r="AF92" s="486" t="n">
        <v>2.7005</v>
      </c>
      <c r="AG92" s="487" t="n">
        <v>2.9755</v>
      </c>
      <c r="AH92" s="542" t="n">
        <v>-0.19</v>
      </c>
      <c r="AI92" s="530" t="n">
        <v>1.409609370082</v>
      </c>
      <c r="AJ92" s="543" t="n">
        <v>0.066491812309835</v>
      </c>
      <c r="AK92" s="543" t="n">
        <v>0.072037715043678</v>
      </c>
      <c r="AL92" s="467" t="n">
        <v>0.676420514337632</v>
      </c>
      <c r="AM92" s="491" t="n">
        <v>0.655093572742286</v>
      </c>
      <c r="AN92" s="492" t="n">
        <v>0.305</v>
      </c>
      <c r="AO92" s="493" t="n">
        <v>0.12</v>
      </c>
      <c r="AP92" s="392"/>
      <c r="AQ92" s="492" t="n">
        <v>-2.8925</v>
      </c>
      <c r="AR92" s="494" t="n">
        <v>-2.4725</v>
      </c>
      <c r="AS92" s="392"/>
      <c r="AT92" s="392"/>
      <c r="AU92" s="392"/>
      <c r="AV92" s="392"/>
      <c r="AW92" s="547"/>
      <c r="AX92" s="467"/>
      <c r="AY92" s="467"/>
      <c r="AZ92" s="392"/>
      <c r="BA92" s="547"/>
      <c r="BB92" s="426"/>
      <c r="BC92" s="548"/>
      <c r="BD92" s="468"/>
      <c r="BE92" s="392"/>
      <c r="BF92" s="426"/>
      <c r="BG92" s="392"/>
      <c r="BH92" s="423"/>
      <c r="BI92" s="423"/>
      <c r="BJ92" s="392"/>
      <c r="BK92" s="426"/>
      <c r="BL92" s="392"/>
      <c r="BM92" s="392"/>
      <c r="BN92" s="403"/>
      <c r="BO92" s="403"/>
      <c r="BP92" s="423"/>
      <c r="BQ92" s="392"/>
      <c r="BR92" s="423"/>
      <c r="BS92" s="392"/>
      <c r="BT92" s="392"/>
      <c r="BU92" s="392"/>
      <c r="BV92" s="392"/>
      <c r="BW92" s="392"/>
      <c r="BX92" s="392"/>
      <c r="BY92" s="392"/>
      <c r="BZ92" s="392"/>
      <c r="CA92" s="392"/>
      <c r="CB92" s="392"/>
      <c r="CC92" s="392"/>
      <c r="CD92" s="392"/>
      <c r="CE92" s="392"/>
      <c r="CF92" s="392"/>
      <c r="CG92" s="392"/>
    </row>
    <row r="93" customFormat="false" ht="12.75" hidden="false" customHeight="false" outlineLevel="0" collapsed="false">
      <c r="A93" s="469" t="n">
        <v>38749</v>
      </c>
      <c r="B93" s="531" t="n">
        <v>2.823</v>
      </c>
      <c r="C93" s="471" t="n">
        <v>-0.42</v>
      </c>
      <c r="D93" s="472" t="n">
        <v>-0.329308204284926</v>
      </c>
      <c r="E93" s="472" t="n">
        <v>-0.421004423461882</v>
      </c>
      <c r="F93" s="532" t="n">
        <v>0.295</v>
      </c>
      <c r="G93" s="533" t="n">
        <v>0.335</v>
      </c>
      <c r="H93" s="533" t="n">
        <v>0.395</v>
      </c>
      <c r="I93" s="534" t="n">
        <v>0.495</v>
      </c>
      <c r="J93" s="533" t="n">
        <v>0.19</v>
      </c>
      <c r="K93" s="533" t="n">
        <v>0.265</v>
      </c>
      <c r="L93" s="533" t="n">
        <v>1.09</v>
      </c>
      <c r="M93" s="532" t="n">
        <v>-0.205</v>
      </c>
      <c r="N93" s="533" t="n">
        <v>0.11</v>
      </c>
      <c r="O93" s="534" t="n">
        <v>0.07</v>
      </c>
      <c r="P93" s="528" t="n">
        <v>-0.075</v>
      </c>
      <c r="Q93" s="551" t="n">
        <v>0.1145</v>
      </c>
      <c r="R93" s="378" t="n">
        <v>0.1445</v>
      </c>
      <c r="S93" s="378" t="n">
        <v>0.1545</v>
      </c>
      <c r="T93" s="484" t="n">
        <v>1</v>
      </c>
      <c r="U93" s="537" t="n">
        <v>0.1545</v>
      </c>
      <c r="V93" s="478" t="n">
        <v>2.403</v>
      </c>
      <c r="W93" s="478" t="n">
        <v>2.49369179571507</v>
      </c>
      <c r="X93" s="479" t="n">
        <v>2.40199557653812</v>
      </c>
      <c r="Y93" s="554"/>
      <c r="Z93" s="538" t="n">
        <v>0.1225</v>
      </c>
      <c r="AA93" s="539" t="n">
        <v>0</v>
      </c>
      <c r="AB93" s="555" t="n">
        <v>3.20890502102474</v>
      </c>
      <c r="AC93" s="484" t="n">
        <v>3.33140502102474</v>
      </c>
      <c r="AD93" s="479" t="n">
        <v>3.20890502102474</v>
      </c>
      <c r="AE93" s="541" t="n">
        <v>2.748</v>
      </c>
      <c r="AF93" s="486" t="n">
        <v>2.618</v>
      </c>
      <c r="AG93" s="487" t="n">
        <v>2.893</v>
      </c>
      <c r="AH93" s="542" t="n">
        <v>-0.19</v>
      </c>
      <c r="AI93" s="530" t="n">
        <v>1.408894921291</v>
      </c>
      <c r="AJ93" s="543" t="n">
        <v>0.066523525281296</v>
      </c>
      <c r="AK93" s="543" t="n">
        <v>0.072078405340608</v>
      </c>
      <c r="AL93" s="467" t="n">
        <v>0.672550564243279</v>
      </c>
      <c r="AM93" s="491" t="n">
        <v>0.651015509635457</v>
      </c>
      <c r="AN93" s="492" t="n">
        <v>0.335</v>
      </c>
      <c r="AO93" s="493" t="n">
        <v>0.133</v>
      </c>
      <c r="AP93" s="392"/>
      <c r="AQ93" s="492" t="n">
        <v>-2.81</v>
      </c>
      <c r="AR93" s="494" t="n">
        <v>-2.39</v>
      </c>
      <c r="AS93" s="392"/>
      <c r="AT93" s="392"/>
      <c r="AU93" s="392"/>
      <c r="AV93" s="392"/>
      <c r="AW93" s="547"/>
      <c r="AX93" s="467"/>
      <c r="AY93" s="467"/>
      <c r="AZ93" s="392"/>
      <c r="BA93" s="547"/>
      <c r="BB93" s="426"/>
      <c r="BC93" s="548"/>
      <c r="BD93" s="468"/>
      <c r="BE93" s="392"/>
      <c r="BF93" s="426"/>
      <c r="BG93" s="392"/>
      <c r="BH93" s="423"/>
      <c r="BI93" s="423"/>
      <c r="BJ93" s="392"/>
      <c r="BK93" s="426"/>
      <c r="BL93" s="392"/>
      <c r="BM93" s="392"/>
      <c r="BN93" s="403"/>
      <c r="BO93" s="403"/>
      <c r="BP93" s="423"/>
      <c r="BQ93" s="392"/>
      <c r="BR93" s="423"/>
      <c r="BS93" s="392"/>
      <c r="BT93" s="392"/>
      <c r="BU93" s="392"/>
      <c r="BV93" s="392"/>
      <c r="BW93" s="392"/>
      <c r="BX93" s="392"/>
      <c r="BY93" s="392"/>
      <c r="BZ93" s="392"/>
      <c r="CA93" s="392"/>
      <c r="CB93" s="392"/>
      <c r="CC93" s="392"/>
      <c r="CD93" s="392"/>
      <c r="CE93" s="392"/>
      <c r="CF93" s="392"/>
      <c r="CG93" s="392"/>
    </row>
    <row r="94" customFormat="false" ht="12.75" hidden="false" customHeight="false" outlineLevel="0" collapsed="false">
      <c r="A94" s="469" t="n">
        <v>38777</v>
      </c>
      <c r="B94" s="531" t="n">
        <v>2.718</v>
      </c>
      <c r="C94" s="471" t="n">
        <v>-0.42</v>
      </c>
      <c r="D94" s="472" t="n">
        <v>-0.329222202787656</v>
      </c>
      <c r="E94" s="472" t="n">
        <v>-0.420960534796257</v>
      </c>
      <c r="F94" s="532" t="n">
        <v>0.295</v>
      </c>
      <c r="G94" s="533" t="n">
        <v>0.335</v>
      </c>
      <c r="H94" s="533" t="n">
        <v>0.395</v>
      </c>
      <c r="I94" s="534" t="n">
        <v>0.495</v>
      </c>
      <c r="J94" s="533" t="n">
        <v>0.1875</v>
      </c>
      <c r="K94" s="533" t="n">
        <v>0.2625</v>
      </c>
      <c r="L94" s="533" t="n">
        <v>0.67</v>
      </c>
      <c r="M94" s="532" t="n">
        <v>-0.205</v>
      </c>
      <c r="N94" s="533" t="n">
        <v>0.11</v>
      </c>
      <c r="O94" s="534" t="n">
        <v>0.07</v>
      </c>
      <c r="P94" s="528" t="n">
        <v>-0.24</v>
      </c>
      <c r="Q94" s="551" t="n">
        <v>0.1135</v>
      </c>
      <c r="R94" s="378" t="n">
        <v>0.1435</v>
      </c>
      <c r="S94" s="378" t="n">
        <v>0.1535</v>
      </c>
      <c r="T94" s="484" t="n">
        <v>0.75</v>
      </c>
      <c r="U94" s="537" t="n">
        <v>0.1535</v>
      </c>
      <c r="V94" s="478" t="n">
        <v>2.298</v>
      </c>
      <c r="W94" s="478" t="n">
        <v>2.38877779721234</v>
      </c>
      <c r="X94" s="479" t="n">
        <v>2.29703946520374</v>
      </c>
      <c r="Y94" s="554"/>
      <c r="Z94" s="538" t="n">
        <v>0.1225</v>
      </c>
      <c r="AA94" s="539" t="n">
        <v>0</v>
      </c>
      <c r="AB94" s="555" t="n">
        <v>3.06728200008123</v>
      </c>
      <c r="AC94" s="484" t="n">
        <v>3.18978200008123</v>
      </c>
      <c r="AD94" s="479" t="n">
        <v>3.06728200008123</v>
      </c>
      <c r="AE94" s="541" t="n">
        <v>2.478</v>
      </c>
      <c r="AF94" s="486" t="n">
        <v>2.513</v>
      </c>
      <c r="AG94" s="487" t="n">
        <v>2.788</v>
      </c>
      <c r="AH94" s="542" t="n">
        <v>-0.19</v>
      </c>
      <c r="AI94" s="530" t="n">
        <v>1.408248162697</v>
      </c>
      <c r="AJ94" s="543" t="n">
        <v>0.066552169255805</v>
      </c>
      <c r="AK94" s="543" t="n">
        <v>0.072115157867339</v>
      </c>
      <c r="AL94" s="467" t="n">
        <v>0.669071165011367</v>
      </c>
      <c r="AM94" s="491" t="n">
        <v>0.647350215624184</v>
      </c>
      <c r="AN94" s="492" t="n">
        <v>0.335</v>
      </c>
      <c r="AO94" s="493" t="n">
        <v>0.12</v>
      </c>
      <c r="AP94" s="392"/>
      <c r="AQ94" s="492" t="n">
        <v>-2.705</v>
      </c>
      <c r="AR94" s="494" t="n">
        <v>-2.285</v>
      </c>
      <c r="AS94" s="392"/>
      <c r="AT94" s="392"/>
      <c r="AU94" s="392"/>
      <c r="AV94" s="392"/>
      <c r="AW94" s="547"/>
      <c r="AX94" s="467"/>
      <c r="AY94" s="467"/>
      <c r="AZ94" s="392"/>
      <c r="BA94" s="547"/>
      <c r="BB94" s="426"/>
      <c r="BC94" s="548"/>
      <c r="BD94" s="468"/>
      <c r="BE94" s="392"/>
      <c r="BF94" s="426"/>
      <c r="BG94" s="392"/>
      <c r="BH94" s="423"/>
      <c r="BI94" s="423"/>
      <c r="BJ94" s="392"/>
      <c r="BK94" s="426"/>
      <c r="BL94" s="392"/>
      <c r="BM94" s="392"/>
      <c r="BN94" s="403"/>
      <c r="BO94" s="403"/>
      <c r="BP94" s="423"/>
      <c r="BQ94" s="392"/>
      <c r="BR94" s="423"/>
      <c r="BS94" s="392"/>
      <c r="BT94" s="392"/>
      <c r="BU94" s="392"/>
      <c r="BV94" s="392"/>
      <c r="BW94" s="392"/>
      <c r="BX94" s="392"/>
      <c r="BY94" s="392"/>
      <c r="BZ94" s="392"/>
      <c r="CA94" s="392"/>
      <c r="CB94" s="392"/>
      <c r="CC94" s="392"/>
      <c r="CD94" s="392"/>
      <c r="CE94" s="392"/>
      <c r="CF94" s="392"/>
      <c r="CG94" s="392"/>
    </row>
    <row r="95" customFormat="false" ht="12.75" hidden="false" customHeight="false" outlineLevel="0" collapsed="false">
      <c r="A95" s="469" t="n">
        <v>38808</v>
      </c>
      <c r="B95" s="531" t="n">
        <v>2.622</v>
      </c>
      <c r="C95" s="471" t="n">
        <v>-0.51</v>
      </c>
      <c r="D95" s="472" t="n">
        <v>-0.419097682584122</v>
      </c>
      <c r="E95" s="472" t="n">
        <v>-0.510882789160006</v>
      </c>
      <c r="F95" s="532" t="n">
        <v>0.108</v>
      </c>
      <c r="G95" s="533" t="n">
        <v>0.103</v>
      </c>
      <c r="H95" s="533" t="n">
        <v>0.128</v>
      </c>
      <c r="I95" s="534" t="n">
        <v>0.118</v>
      </c>
      <c r="J95" s="533" t="n">
        <v>0.08</v>
      </c>
      <c r="K95" s="533" t="n">
        <v>0.155</v>
      </c>
      <c r="L95" s="533" t="n">
        <v>0.2875</v>
      </c>
      <c r="M95" s="532" t="n">
        <v>-0.315</v>
      </c>
      <c r="N95" s="533" t="n">
        <v>0.11</v>
      </c>
      <c r="O95" s="534" t="n">
        <v>-0.1</v>
      </c>
      <c r="P95" s="528" t="n">
        <v>-0.43</v>
      </c>
      <c r="Q95" s="551" t="n">
        <v>0.1125</v>
      </c>
      <c r="R95" s="378" t="n">
        <v>0.1425</v>
      </c>
      <c r="S95" s="378" t="n">
        <v>0.1525</v>
      </c>
      <c r="T95" s="484" t="n">
        <v>0.4</v>
      </c>
      <c r="U95" s="537" t="n">
        <v>0.1525</v>
      </c>
      <c r="V95" s="478" t="n">
        <v>2.112</v>
      </c>
      <c r="W95" s="478" t="n">
        <v>2.20290231741588</v>
      </c>
      <c r="X95" s="479" t="n">
        <v>2.11111721083999</v>
      </c>
      <c r="Y95" s="554"/>
      <c r="Z95" s="538" t="n">
        <v>0.1225</v>
      </c>
      <c r="AA95" s="539" t="n">
        <v>0</v>
      </c>
      <c r="AB95" s="555" t="n">
        <v>2.81757975749679</v>
      </c>
      <c r="AC95" s="484" t="n">
        <v>2.94007975749679</v>
      </c>
      <c r="AD95" s="479" t="n">
        <v>2.81757975749679</v>
      </c>
      <c r="AE95" s="541" t="n">
        <v>2.192</v>
      </c>
      <c r="AF95" s="486" t="n">
        <v>2.307</v>
      </c>
      <c r="AG95" s="487" t="n">
        <v>2.522</v>
      </c>
      <c r="AH95" s="542" t="n">
        <v>-0.19</v>
      </c>
      <c r="AI95" s="530" t="n">
        <v>1.407530505978</v>
      </c>
      <c r="AJ95" s="543" t="n">
        <v>0.0665838822279</v>
      </c>
      <c r="AK95" s="543" t="n">
        <v>0.07215584816531</v>
      </c>
      <c r="AL95" s="467" t="n">
        <v>0.66523666959314</v>
      </c>
      <c r="AM95" s="491" t="n">
        <v>0.643312199345705</v>
      </c>
      <c r="AN95" s="492" t="n">
        <v>0.103</v>
      </c>
      <c r="AO95" s="493" t="n">
        <v>0.124</v>
      </c>
      <c r="AP95" s="392"/>
      <c r="AQ95" s="492" t="n">
        <v>-2.609</v>
      </c>
      <c r="AR95" s="494" t="n">
        <v>-2.099</v>
      </c>
      <c r="AS95" s="392"/>
      <c r="AT95" s="392"/>
      <c r="AU95" s="392"/>
      <c r="AV95" s="392"/>
      <c r="AW95" s="547"/>
      <c r="AX95" s="467"/>
      <c r="AY95" s="467"/>
      <c r="AZ95" s="392"/>
      <c r="BA95" s="547"/>
      <c r="BB95" s="426"/>
      <c r="BC95" s="548"/>
      <c r="BD95" s="468"/>
      <c r="BE95" s="392"/>
      <c r="BF95" s="426"/>
      <c r="BG95" s="392"/>
      <c r="BH95" s="423"/>
      <c r="BI95" s="423"/>
      <c r="BJ95" s="392"/>
      <c r="BK95" s="426"/>
      <c r="BL95" s="392"/>
      <c r="BM95" s="392"/>
      <c r="BN95" s="403"/>
      <c r="BO95" s="403"/>
      <c r="BP95" s="423"/>
      <c r="BQ95" s="392"/>
      <c r="BR95" s="423"/>
      <c r="BS95" s="392"/>
      <c r="BT95" s="392"/>
      <c r="BU95" s="392"/>
      <c r="BV95" s="392"/>
      <c r="BW95" s="392"/>
      <c r="BX95" s="392"/>
      <c r="BY95" s="392"/>
      <c r="BZ95" s="392"/>
      <c r="CA95" s="392"/>
      <c r="CB95" s="392"/>
      <c r="CC95" s="392"/>
      <c r="CD95" s="392"/>
      <c r="CE95" s="392"/>
      <c r="CF95" s="392"/>
      <c r="CG95" s="392"/>
    </row>
    <row r="96" customFormat="false" ht="12.75" hidden="false" customHeight="false" outlineLevel="0" collapsed="false">
      <c r="A96" s="469" t="n">
        <v>38838</v>
      </c>
      <c r="B96" s="531" t="n">
        <v>2.601</v>
      </c>
      <c r="C96" s="471" t="n">
        <v>-0.51</v>
      </c>
      <c r="D96" s="472" t="n">
        <v>-0.419043489221661</v>
      </c>
      <c r="E96" s="472" t="n">
        <v>-0.510874011426882</v>
      </c>
      <c r="F96" s="532" t="n">
        <v>0.108</v>
      </c>
      <c r="G96" s="533" t="n">
        <v>0.103</v>
      </c>
      <c r="H96" s="533" t="n">
        <v>0.128</v>
      </c>
      <c r="I96" s="534" t="n">
        <v>0.118</v>
      </c>
      <c r="J96" s="533" t="n">
        <v>0.0825</v>
      </c>
      <c r="K96" s="533" t="n">
        <v>0.1575</v>
      </c>
      <c r="L96" s="533" t="n">
        <v>0.2475</v>
      </c>
      <c r="M96" s="532" t="n">
        <v>-0.315</v>
      </c>
      <c r="N96" s="533" t="n">
        <v>0.11</v>
      </c>
      <c r="O96" s="534" t="n">
        <v>-0.1</v>
      </c>
      <c r="P96" s="528" t="n">
        <v>-0.43</v>
      </c>
      <c r="Q96" s="551" t="n">
        <v>0.1125</v>
      </c>
      <c r="R96" s="378" t="n">
        <v>0.1425</v>
      </c>
      <c r="S96" s="378" t="n">
        <v>0.1525</v>
      </c>
      <c r="T96" s="484" t="n">
        <v>0.45</v>
      </c>
      <c r="U96" s="537" t="n">
        <v>0.1525</v>
      </c>
      <c r="V96" s="478" t="n">
        <v>2.091</v>
      </c>
      <c r="W96" s="478" t="n">
        <v>2.18195651077834</v>
      </c>
      <c r="X96" s="479" t="n">
        <v>2.09012598857312</v>
      </c>
      <c r="Y96" s="554"/>
      <c r="Z96" s="538" t="n">
        <v>0.1225</v>
      </c>
      <c r="AA96" s="539" t="n">
        <v>0</v>
      </c>
      <c r="AB96" s="555" t="n">
        <v>2.78818444512397</v>
      </c>
      <c r="AC96" s="484" t="n">
        <v>2.91068444512397</v>
      </c>
      <c r="AD96" s="479" t="n">
        <v>2.78818444512397</v>
      </c>
      <c r="AE96" s="541" t="n">
        <v>2.171</v>
      </c>
      <c r="AF96" s="486" t="n">
        <v>2.286</v>
      </c>
      <c r="AG96" s="487" t="n">
        <v>2.501</v>
      </c>
      <c r="AH96" s="542" t="n">
        <v>-0.19</v>
      </c>
      <c r="AI96" s="530" t="n">
        <v>1.406834398821</v>
      </c>
      <c r="AJ96" s="543" t="n">
        <v>0.066614572201213</v>
      </c>
      <c r="AK96" s="543" t="n">
        <v>0.072195225873545</v>
      </c>
      <c r="AL96" s="467" t="n">
        <v>0.661543513071314</v>
      </c>
      <c r="AM96" s="491" t="n">
        <v>0.639424369979902</v>
      </c>
      <c r="AN96" s="492" t="n">
        <v>0.103</v>
      </c>
      <c r="AO96" s="493" t="n">
        <v>0.12</v>
      </c>
      <c r="AP96" s="392"/>
      <c r="AQ96" s="492" t="n">
        <v>-2.588</v>
      </c>
      <c r="AR96" s="494" t="n">
        <v>-2.078</v>
      </c>
      <c r="AS96" s="392"/>
      <c r="AT96" s="392"/>
      <c r="AU96" s="392"/>
      <c r="AV96" s="392"/>
      <c r="AW96" s="547"/>
      <c r="AX96" s="467"/>
      <c r="AY96" s="467"/>
      <c r="AZ96" s="392"/>
      <c r="BA96" s="547"/>
      <c r="BB96" s="426"/>
      <c r="BC96" s="548"/>
      <c r="BD96" s="468"/>
      <c r="BE96" s="392"/>
      <c r="BF96" s="426"/>
      <c r="BG96" s="392"/>
      <c r="BH96" s="423"/>
      <c r="BI96" s="423"/>
      <c r="BJ96" s="392"/>
      <c r="BK96" s="426"/>
      <c r="BL96" s="392"/>
      <c r="BM96" s="392"/>
      <c r="BN96" s="403"/>
      <c r="BO96" s="403"/>
      <c r="BP96" s="423"/>
      <c r="BQ96" s="392"/>
      <c r="BR96" s="423"/>
      <c r="BS96" s="392"/>
      <c r="BT96" s="392"/>
      <c r="BU96" s="392"/>
      <c r="BV96" s="392"/>
      <c r="BW96" s="392"/>
      <c r="BX96" s="392"/>
      <c r="BY96" s="392"/>
      <c r="BZ96" s="392"/>
      <c r="CA96" s="392"/>
      <c r="CB96" s="392"/>
      <c r="CC96" s="392"/>
      <c r="CD96" s="392"/>
      <c r="CE96" s="392"/>
      <c r="CF96" s="392"/>
      <c r="CG96" s="392"/>
    </row>
    <row r="97" customFormat="false" ht="12.75" hidden="false" customHeight="false" outlineLevel="0" collapsed="false">
      <c r="A97" s="469" t="n">
        <v>38869</v>
      </c>
      <c r="B97" s="531" t="n">
        <v>2.608</v>
      </c>
      <c r="C97" s="471" t="n">
        <v>-0.51</v>
      </c>
      <c r="D97" s="472" t="n">
        <v>-0.418999330528183</v>
      </c>
      <c r="E97" s="472" t="n">
        <v>-0.510876937337923</v>
      </c>
      <c r="F97" s="532" t="n">
        <v>0.108</v>
      </c>
      <c r="G97" s="533" t="n">
        <v>0.103</v>
      </c>
      <c r="H97" s="533" t="n">
        <v>0.128</v>
      </c>
      <c r="I97" s="534" t="n">
        <v>0.118</v>
      </c>
      <c r="J97" s="533" t="n">
        <v>0.0775</v>
      </c>
      <c r="K97" s="533" t="n">
        <v>0.1525</v>
      </c>
      <c r="L97" s="533" t="n">
        <v>0.2475</v>
      </c>
      <c r="M97" s="532" t="n">
        <v>-0.315</v>
      </c>
      <c r="N97" s="533" t="n">
        <v>0.11</v>
      </c>
      <c r="O97" s="534" t="n">
        <v>-0.1</v>
      </c>
      <c r="P97" s="528" t="n">
        <v>-0.43</v>
      </c>
      <c r="Q97" s="551" t="n">
        <v>0.1125</v>
      </c>
      <c r="R97" s="378" t="n">
        <v>0.1425</v>
      </c>
      <c r="S97" s="378" t="n">
        <v>0.1525</v>
      </c>
      <c r="T97" s="484" t="n">
        <v>0.45</v>
      </c>
      <c r="U97" s="537" t="n">
        <v>0.1525</v>
      </c>
      <c r="V97" s="478" t="n">
        <v>2.098</v>
      </c>
      <c r="W97" s="478" t="n">
        <v>2.18900066947182</v>
      </c>
      <c r="X97" s="479" t="n">
        <v>2.09712306266208</v>
      </c>
      <c r="Y97" s="526" t="s">
        <v>198</v>
      </c>
      <c r="Z97" s="538" t="n">
        <v>0.1225</v>
      </c>
      <c r="AA97" s="539" t="n">
        <v>0</v>
      </c>
      <c r="AB97" s="555" t="n">
        <v>2.79608474900838</v>
      </c>
      <c r="AC97" s="484" t="n">
        <v>2.91858474900838</v>
      </c>
      <c r="AD97" s="479" t="n">
        <v>2.79608474900838</v>
      </c>
      <c r="AE97" s="541" t="n">
        <v>2.178</v>
      </c>
      <c r="AF97" s="486" t="n">
        <v>2.293</v>
      </c>
      <c r="AG97" s="487" t="n">
        <v>2.508</v>
      </c>
      <c r="AH97" s="542" t="n">
        <v>-0.19</v>
      </c>
      <c r="AI97" s="530" t="n">
        <v>1.406113437059</v>
      </c>
      <c r="AJ97" s="543" t="n">
        <v>0.066646285173964</v>
      </c>
      <c r="AK97" s="543" t="n">
        <v>0.072235916172593</v>
      </c>
      <c r="AL97" s="467" t="n">
        <v>0.657745420187585</v>
      </c>
      <c r="AM97" s="491" t="n">
        <v>0.635427463751508</v>
      </c>
      <c r="AN97" s="492" t="n">
        <v>0.103</v>
      </c>
      <c r="AO97" s="493" t="n">
        <v>0.124</v>
      </c>
      <c r="AP97" s="392"/>
      <c r="AQ97" s="492" t="n">
        <v>-2.595</v>
      </c>
      <c r="AR97" s="494" t="n">
        <v>-2.085</v>
      </c>
      <c r="AS97" s="392"/>
      <c r="AT97" s="392"/>
      <c r="AU97" s="392"/>
      <c r="AV97" s="392"/>
      <c r="AW97" s="547"/>
      <c r="AX97" s="467"/>
      <c r="AY97" s="467"/>
      <c r="AZ97" s="392"/>
      <c r="BA97" s="547"/>
      <c r="BB97" s="426"/>
      <c r="BC97" s="548"/>
      <c r="BD97" s="468"/>
      <c r="BE97" s="392"/>
      <c r="BF97" s="426"/>
      <c r="BG97" s="392"/>
      <c r="BH97" s="423"/>
      <c r="BI97" s="423"/>
      <c r="BJ97" s="392"/>
      <c r="BK97" s="426"/>
      <c r="BL97" s="392"/>
      <c r="BM97" s="392"/>
      <c r="BN97" s="403"/>
      <c r="BO97" s="403"/>
      <c r="BP97" s="423"/>
      <c r="BQ97" s="392"/>
      <c r="BR97" s="423"/>
      <c r="BS97" s="392"/>
      <c r="BT97" s="392"/>
      <c r="BU97" s="392"/>
      <c r="BV97" s="392"/>
      <c r="BW97" s="392"/>
      <c r="BX97" s="392"/>
      <c r="BY97" s="392"/>
      <c r="BZ97" s="392"/>
      <c r="CA97" s="392"/>
      <c r="CB97" s="392"/>
      <c r="CC97" s="392"/>
      <c r="CD97" s="392"/>
      <c r="CE97" s="392"/>
      <c r="CF97" s="392"/>
      <c r="CG97" s="392"/>
    </row>
    <row r="98" customFormat="false" ht="12.75" hidden="false" customHeight="false" outlineLevel="0" collapsed="false">
      <c r="A98" s="469" t="n">
        <v>38899</v>
      </c>
      <c r="B98" s="531" t="n">
        <v>2.614</v>
      </c>
      <c r="C98" s="471" t="n">
        <v>-0.51</v>
      </c>
      <c r="D98" s="472" t="n">
        <v>-0.41895612239232</v>
      </c>
      <c r="E98" s="472" t="n">
        <v>-0.510879445261673</v>
      </c>
      <c r="F98" s="532" t="n">
        <v>0.108</v>
      </c>
      <c r="G98" s="533" t="n">
        <v>0.103</v>
      </c>
      <c r="H98" s="533" t="n">
        <v>0.128</v>
      </c>
      <c r="I98" s="534" t="n">
        <v>0.118</v>
      </c>
      <c r="J98" s="533" t="n">
        <v>0.0675</v>
      </c>
      <c r="K98" s="533" t="n">
        <v>0.1425</v>
      </c>
      <c r="L98" s="533" t="n">
        <v>0.2525</v>
      </c>
      <c r="M98" s="532" t="n">
        <v>-0.315</v>
      </c>
      <c r="N98" s="533" t="n">
        <v>0.11</v>
      </c>
      <c r="O98" s="534" t="n">
        <v>-0.1</v>
      </c>
      <c r="P98" s="528" t="n">
        <v>-0.43</v>
      </c>
      <c r="Q98" s="551" t="n">
        <v>0.1125</v>
      </c>
      <c r="R98" s="378" t="n">
        <v>0.1425</v>
      </c>
      <c r="S98" s="378" t="n">
        <v>0.1525</v>
      </c>
      <c r="T98" s="484" t="n">
        <v>0.5</v>
      </c>
      <c r="U98" s="537" t="n">
        <v>0.1525</v>
      </c>
      <c r="V98" s="478" t="n">
        <v>2.104</v>
      </c>
      <c r="W98" s="478" t="n">
        <v>2.19504387760768</v>
      </c>
      <c r="X98" s="479" t="n">
        <v>2.10312055473833</v>
      </c>
      <c r="Y98" s="528" t="n">
        <v>3.00314329468925</v>
      </c>
      <c r="Z98" s="538" t="n">
        <v>0.1225</v>
      </c>
      <c r="AA98" s="539" t="n">
        <v>0</v>
      </c>
      <c r="AB98" s="555" t="n">
        <v>2.80268662961202</v>
      </c>
      <c r="AC98" s="484" t="n">
        <v>2.92518662961203</v>
      </c>
      <c r="AD98" s="479" t="n">
        <v>2.80268662961202</v>
      </c>
      <c r="AE98" s="541" t="n">
        <v>2.184</v>
      </c>
      <c r="AF98" s="486" t="n">
        <v>2.299</v>
      </c>
      <c r="AG98" s="487" t="n">
        <v>2.514</v>
      </c>
      <c r="AH98" s="542" t="n">
        <v>-0.19</v>
      </c>
      <c r="AI98" s="530" t="n">
        <v>1.405414137211</v>
      </c>
      <c r="AJ98" s="543" t="n">
        <v>0.066676975147911</v>
      </c>
      <c r="AK98" s="543" t="n">
        <v>0.07227529388187</v>
      </c>
      <c r="AL98" s="467" t="n">
        <v>0.654087367227408</v>
      </c>
      <c r="AM98" s="491" t="n">
        <v>0.631579273701531</v>
      </c>
      <c r="AN98" s="492" t="n">
        <v>0.103</v>
      </c>
      <c r="AO98" s="493" t="n">
        <v>0.12</v>
      </c>
      <c r="AP98" s="392"/>
      <c r="AQ98" s="492" t="n">
        <v>-2.601</v>
      </c>
      <c r="AR98" s="494" t="n">
        <v>-2.091</v>
      </c>
      <c r="AS98" s="392"/>
      <c r="AT98" s="392"/>
      <c r="AU98" s="392"/>
      <c r="AV98" s="392"/>
      <c r="AW98" s="547"/>
      <c r="AX98" s="467"/>
      <c r="AY98" s="467"/>
      <c r="AZ98" s="392"/>
      <c r="BA98" s="547"/>
      <c r="BB98" s="426"/>
      <c r="BC98" s="548"/>
      <c r="BD98" s="468"/>
      <c r="BE98" s="392"/>
      <c r="BF98" s="426"/>
      <c r="BG98" s="392"/>
      <c r="BH98" s="423"/>
      <c r="BI98" s="423"/>
      <c r="BJ98" s="392"/>
      <c r="BK98" s="426"/>
      <c r="BL98" s="392"/>
      <c r="BM98" s="392"/>
      <c r="BN98" s="403"/>
      <c r="BO98" s="403"/>
      <c r="BP98" s="423"/>
      <c r="BQ98" s="392"/>
      <c r="BR98" s="423"/>
      <c r="BS98" s="392"/>
      <c r="BT98" s="392"/>
      <c r="BU98" s="392"/>
      <c r="BV98" s="392"/>
      <c r="BW98" s="392"/>
      <c r="BX98" s="392"/>
      <c r="BY98" s="392"/>
      <c r="BZ98" s="392"/>
      <c r="CA98" s="392"/>
      <c r="CB98" s="392"/>
      <c r="CC98" s="392"/>
      <c r="CD98" s="392"/>
      <c r="CE98" s="392"/>
      <c r="CF98" s="392"/>
      <c r="CG98" s="392"/>
    </row>
    <row r="99" customFormat="false" ht="12.75" hidden="false" customHeight="false" outlineLevel="0" collapsed="false">
      <c r="A99" s="469" t="n">
        <v>38930</v>
      </c>
      <c r="B99" s="531" t="n">
        <v>2.622</v>
      </c>
      <c r="C99" s="471" t="n">
        <v>-0.51</v>
      </c>
      <c r="D99" s="472" t="n">
        <v>-0.41891207083252</v>
      </c>
      <c r="E99" s="472" t="n">
        <v>-0.510882789160006</v>
      </c>
      <c r="F99" s="532" t="n">
        <v>0.108</v>
      </c>
      <c r="G99" s="533" t="n">
        <v>0.103</v>
      </c>
      <c r="H99" s="533" t="n">
        <v>0.128</v>
      </c>
      <c r="I99" s="534" t="n">
        <v>0.118</v>
      </c>
      <c r="J99" s="533" t="n">
        <v>0.065</v>
      </c>
      <c r="K99" s="533" t="n">
        <v>0.14</v>
      </c>
      <c r="L99" s="533" t="n">
        <v>0.2525</v>
      </c>
      <c r="M99" s="532" t="n">
        <v>-0.315</v>
      </c>
      <c r="N99" s="533" t="n">
        <v>0.11</v>
      </c>
      <c r="O99" s="534" t="n">
        <v>-0.1</v>
      </c>
      <c r="P99" s="528" t="n">
        <v>-0.43</v>
      </c>
      <c r="Q99" s="551" t="n">
        <v>0.1125</v>
      </c>
      <c r="R99" s="378" t="n">
        <v>0.1425</v>
      </c>
      <c r="S99" s="378" t="n">
        <v>0.1525</v>
      </c>
      <c r="T99" s="484" t="n">
        <v>0.55</v>
      </c>
      <c r="U99" s="537" t="n">
        <v>0.1525</v>
      </c>
      <c r="V99" s="478" t="n">
        <v>2.112</v>
      </c>
      <c r="W99" s="478" t="n">
        <v>2.20308792916748</v>
      </c>
      <c r="X99" s="479" t="n">
        <v>2.11111721083999</v>
      </c>
      <c r="Y99" s="528" t="n">
        <v>3.22826805203972</v>
      </c>
      <c r="Z99" s="538" t="n">
        <v>0.1225</v>
      </c>
      <c r="AA99" s="539" t="n">
        <v>0</v>
      </c>
      <c r="AB99" s="555" t="n">
        <v>2.81189342685182</v>
      </c>
      <c r="AC99" s="484" t="n">
        <v>2.93439342685182</v>
      </c>
      <c r="AD99" s="479" t="n">
        <v>2.81189342685182</v>
      </c>
      <c r="AE99" s="541" t="n">
        <v>2.192</v>
      </c>
      <c r="AF99" s="486" t="n">
        <v>2.307</v>
      </c>
      <c r="AG99" s="487" t="n">
        <v>2.522</v>
      </c>
      <c r="AH99" s="542" t="n">
        <v>-0.19</v>
      </c>
      <c r="AI99" s="530" t="n">
        <v>1.404689882273</v>
      </c>
      <c r="AJ99" s="543" t="n">
        <v>0.066708688121317</v>
      </c>
      <c r="AK99" s="543" t="n">
        <v>0.072315984182</v>
      </c>
      <c r="AL99" s="467" t="n">
        <v>0.650325419349274</v>
      </c>
      <c r="AM99" s="491" t="n">
        <v>0.627623178801</v>
      </c>
      <c r="AN99" s="492" t="n">
        <v>0.103</v>
      </c>
      <c r="AO99" s="493" t="n">
        <v>0.12</v>
      </c>
      <c r="AP99" s="392"/>
      <c r="AQ99" s="492" t="n">
        <v>-2.609</v>
      </c>
      <c r="AR99" s="494" t="n">
        <v>-2.099</v>
      </c>
      <c r="AS99" s="392"/>
      <c r="AT99" s="392"/>
      <c r="AU99" s="392"/>
      <c r="AV99" s="392"/>
      <c r="AW99" s="547"/>
      <c r="AX99" s="467"/>
      <c r="AY99" s="467"/>
      <c r="AZ99" s="392"/>
      <c r="BA99" s="547"/>
      <c r="BB99" s="426"/>
      <c r="BC99" s="548"/>
      <c r="BD99" s="468"/>
      <c r="BE99" s="392"/>
      <c r="BF99" s="426"/>
      <c r="BG99" s="392"/>
      <c r="BH99" s="423"/>
      <c r="BI99" s="423"/>
      <c r="BJ99" s="392"/>
      <c r="BK99" s="426"/>
      <c r="BL99" s="392"/>
      <c r="BM99" s="392"/>
      <c r="BN99" s="403"/>
      <c r="BO99" s="403"/>
      <c r="BP99" s="423"/>
      <c r="BQ99" s="392"/>
      <c r="BR99" s="423"/>
      <c r="BS99" s="392"/>
      <c r="BT99" s="392"/>
      <c r="BU99" s="392"/>
      <c r="BV99" s="392"/>
      <c r="BW99" s="392"/>
      <c r="BX99" s="392"/>
      <c r="BY99" s="392"/>
      <c r="BZ99" s="392"/>
      <c r="CA99" s="392"/>
      <c r="CB99" s="392"/>
      <c r="CC99" s="392"/>
      <c r="CD99" s="392"/>
      <c r="CE99" s="392"/>
      <c r="CF99" s="392"/>
      <c r="CG99" s="392"/>
    </row>
    <row r="100" customFormat="false" ht="12.75" hidden="false" customHeight="false" outlineLevel="0" collapsed="false">
      <c r="A100" s="469" t="n">
        <v>38961</v>
      </c>
      <c r="B100" s="531" t="n">
        <v>2.625</v>
      </c>
      <c r="C100" s="471" t="n">
        <v>-0.51</v>
      </c>
      <c r="D100" s="472" t="n">
        <v>-0.418865771046618</v>
      </c>
      <c r="E100" s="472" t="n">
        <v>-0.510884043121881</v>
      </c>
      <c r="F100" s="532" t="n">
        <v>0.108</v>
      </c>
      <c r="G100" s="533" t="n">
        <v>0.103</v>
      </c>
      <c r="H100" s="533" t="n">
        <v>0.128</v>
      </c>
      <c r="I100" s="534" t="n">
        <v>0.118</v>
      </c>
      <c r="J100" s="533" t="n">
        <v>0.0625</v>
      </c>
      <c r="K100" s="533" t="n">
        <v>0.1375</v>
      </c>
      <c r="L100" s="533" t="n">
        <v>0.2475</v>
      </c>
      <c r="M100" s="532" t="n">
        <v>-0.315</v>
      </c>
      <c r="N100" s="533" t="n">
        <v>0.11</v>
      </c>
      <c r="O100" s="534" t="n">
        <v>-0.1</v>
      </c>
      <c r="P100" s="528" t="n">
        <v>-0.43</v>
      </c>
      <c r="Q100" s="551" t="n">
        <v>0.1125</v>
      </c>
      <c r="R100" s="378" t="n">
        <v>0.1425</v>
      </c>
      <c r="S100" s="378" t="n">
        <v>0.1525</v>
      </c>
      <c r="T100" s="484" t="n">
        <v>0.55</v>
      </c>
      <c r="U100" s="537" t="n">
        <v>0.1525</v>
      </c>
      <c r="V100" s="478" t="n">
        <v>2.115</v>
      </c>
      <c r="W100" s="478" t="n">
        <v>2.20613422895338</v>
      </c>
      <c r="X100" s="479" t="n">
        <v>2.11411595687812</v>
      </c>
      <c r="Y100" s="528" t="n">
        <v>2.84233989658177</v>
      </c>
      <c r="Z100" s="538" t="n">
        <v>0.1225</v>
      </c>
      <c r="AA100" s="539" t="n">
        <v>0</v>
      </c>
      <c r="AB100" s="555" t="n">
        <v>2.81443238257885</v>
      </c>
      <c r="AC100" s="484" t="n">
        <v>2.93693238257885</v>
      </c>
      <c r="AD100" s="479" t="n">
        <v>2.81443238257885</v>
      </c>
      <c r="AE100" s="541" t="n">
        <v>2.195</v>
      </c>
      <c r="AF100" s="486" t="n">
        <v>2.31</v>
      </c>
      <c r="AG100" s="487" t="n">
        <v>2.525</v>
      </c>
      <c r="AH100" s="542" t="n">
        <v>-0.19</v>
      </c>
      <c r="AI100" s="530" t="n">
        <v>1.403963958314</v>
      </c>
      <c r="AJ100" s="543" t="n">
        <v>0.066740401095056</v>
      </c>
      <c r="AK100" s="543" t="n">
        <v>0.072356674482664</v>
      </c>
      <c r="AL100" s="467" t="n">
        <v>0.646581741781752</v>
      </c>
      <c r="AM100" s="491" t="n">
        <v>0.623687709766822</v>
      </c>
      <c r="AN100" s="492" t="n">
        <v>0.103</v>
      </c>
      <c r="AO100" s="493" t="n">
        <v>0.124</v>
      </c>
      <c r="AP100" s="392"/>
      <c r="AQ100" s="492" t="n">
        <v>-2.612</v>
      </c>
      <c r="AR100" s="494" t="n">
        <v>-2.102</v>
      </c>
      <c r="AS100" s="392"/>
      <c r="AT100" s="392"/>
      <c r="AU100" s="392"/>
      <c r="AV100" s="392"/>
      <c r="AW100" s="547"/>
      <c r="AX100" s="467"/>
      <c r="AY100" s="467"/>
      <c r="AZ100" s="392"/>
      <c r="BA100" s="547"/>
      <c r="BB100" s="426"/>
      <c r="BC100" s="548"/>
      <c r="BD100" s="468"/>
      <c r="BE100" s="392"/>
      <c r="BF100" s="426"/>
      <c r="BG100" s="392"/>
      <c r="BH100" s="423"/>
      <c r="BI100" s="423"/>
      <c r="BJ100" s="392"/>
      <c r="BK100" s="426"/>
      <c r="BL100" s="392"/>
      <c r="BM100" s="392"/>
      <c r="BN100" s="403"/>
      <c r="BO100" s="403"/>
      <c r="BP100" s="423"/>
      <c r="BQ100" s="392"/>
      <c r="BR100" s="423"/>
      <c r="BS100" s="392"/>
      <c r="BT100" s="392"/>
      <c r="BU100" s="392"/>
      <c r="BV100" s="392"/>
      <c r="BW100" s="392"/>
      <c r="BX100" s="392"/>
      <c r="BY100" s="392"/>
      <c r="BZ100" s="392"/>
      <c r="CA100" s="392"/>
      <c r="CB100" s="392"/>
      <c r="CC100" s="392"/>
      <c r="CD100" s="392"/>
      <c r="CE100" s="392"/>
      <c r="CF100" s="392"/>
      <c r="CG100" s="392"/>
    </row>
    <row r="101" customFormat="false" ht="12.75" hidden="false" customHeight="false" outlineLevel="0" collapsed="false">
      <c r="A101" s="469" t="n">
        <v>38991</v>
      </c>
      <c r="B101" s="531" t="n">
        <v>2.658</v>
      </c>
      <c r="C101" s="471" t="n">
        <v>-0.51</v>
      </c>
      <c r="D101" s="472" t="n">
        <v>-0.418833393957733</v>
      </c>
      <c r="E101" s="472" t="n">
        <v>-0.510897836702506</v>
      </c>
      <c r="F101" s="532" t="n">
        <v>0.108</v>
      </c>
      <c r="G101" s="533" t="n">
        <v>0.103</v>
      </c>
      <c r="H101" s="533" t="n">
        <v>0.128</v>
      </c>
      <c r="I101" s="534" t="n">
        <v>0.118</v>
      </c>
      <c r="J101" s="533" t="n">
        <v>0.0775</v>
      </c>
      <c r="K101" s="533" t="n">
        <v>0.1525</v>
      </c>
      <c r="L101" s="533" t="n">
        <v>0.25</v>
      </c>
      <c r="M101" s="532" t="n">
        <v>-0.315</v>
      </c>
      <c r="N101" s="533" t="n">
        <v>0.11</v>
      </c>
      <c r="O101" s="534" t="n">
        <v>-0.1</v>
      </c>
      <c r="P101" s="528" t="n">
        <v>-0.43</v>
      </c>
      <c r="Q101" s="551" t="n">
        <v>0.1125</v>
      </c>
      <c r="R101" s="378" t="n">
        <v>0.1425</v>
      </c>
      <c r="S101" s="378" t="n">
        <v>0.1525</v>
      </c>
      <c r="T101" s="484" t="n">
        <v>0.6</v>
      </c>
      <c r="U101" s="537" t="n">
        <v>0.1525</v>
      </c>
      <c r="V101" s="478" t="n">
        <v>2.148</v>
      </c>
      <c r="W101" s="478" t="n">
        <v>2.23916660604227</v>
      </c>
      <c r="X101" s="479" t="n">
        <v>2.14710216329749</v>
      </c>
      <c r="Y101" s="526" t="s">
        <v>192</v>
      </c>
      <c r="Z101" s="538" t="n">
        <v>0.1225</v>
      </c>
      <c r="AA101" s="539" t="n">
        <v>0</v>
      </c>
      <c r="AB101" s="555" t="n">
        <v>2.85691204076589</v>
      </c>
      <c r="AC101" s="484" t="n">
        <v>2.97941204076589</v>
      </c>
      <c r="AD101" s="479" t="n">
        <v>2.85691204076589</v>
      </c>
      <c r="AE101" s="541" t="n">
        <v>2.228</v>
      </c>
      <c r="AF101" s="486" t="n">
        <v>2.343</v>
      </c>
      <c r="AG101" s="487" t="n">
        <v>2.558</v>
      </c>
      <c r="AH101" s="542" t="n">
        <v>-0.19</v>
      </c>
      <c r="AI101" s="530" t="n">
        <v>1.403259865029</v>
      </c>
      <c r="AJ101" s="543" t="n">
        <v>0.06677109106996</v>
      </c>
      <c r="AK101" s="543" t="n">
        <v>0.072396052193512</v>
      </c>
      <c r="AL101" s="467" t="n">
        <v>0.642976161394472</v>
      </c>
      <c r="AM101" s="491" t="n">
        <v>0.619898757440961</v>
      </c>
      <c r="AN101" s="492" t="n">
        <v>0.103</v>
      </c>
      <c r="AO101" s="493" t="n">
        <v>0.12</v>
      </c>
      <c r="AP101" s="392"/>
      <c r="AQ101" s="492" t="n">
        <v>-2.645</v>
      </c>
      <c r="AR101" s="494" t="n">
        <v>-2.135</v>
      </c>
      <c r="AS101" s="392"/>
      <c r="AT101" s="392"/>
      <c r="AU101" s="392"/>
      <c r="AV101" s="392"/>
      <c r="AW101" s="547"/>
      <c r="AX101" s="467"/>
      <c r="AY101" s="467"/>
      <c r="AZ101" s="392"/>
      <c r="BA101" s="547"/>
      <c r="BB101" s="426"/>
      <c r="BC101" s="548"/>
      <c r="BD101" s="468"/>
      <c r="BE101" s="392"/>
      <c r="BF101" s="426"/>
      <c r="BG101" s="392"/>
      <c r="BH101" s="423"/>
      <c r="BI101" s="423"/>
      <c r="BJ101" s="392"/>
      <c r="BK101" s="426"/>
      <c r="BL101" s="392"/>
      <c r="BM101" s="392"/>
      <c r="BN101" s="403"/>
      <c r="BO101" s="403"/>
      <c r="BP101" s="423"/>
      <c r="BQ101" s="392"/>
      <c r="BR101" s="423"/>
      <c r="BS101" s="392"/>
      <c r="BT101" s="392"/>
      <c r="BU101" s="392"/>
      <c r="BV101" s="392"/>
      <c r="BW101" s="392"/>
      <c r="BX101" s="392"/>
      <c r="BY101" s="392"/>
      <c r="BZ101" s="392"/>
      <c r="CA101" s="392"/>
      <c r="CB101" s="392"/>
      <c r="CC101" s="392"/>
      <c r="CD101" s="392"/>
      <c r="CE101" s="392"/>
      <c r="CF101" s="392"/>
      <c r="CG101" s="392"/>
    </row>
    <row r="102" customFormat="false" ht="12.75" hidden="false" customHeight="false" outlineLevel="0" collapsed="false">
      <c r="A102" s="559" t="n">
        <v>39022</v>
      </c>
      <c r="B102" s="531" t="n">
        <v>2.795</v>
      </c>
      <c r="C102" s="471" t="n">
        <v>-0.44</v>
      </c>
      <c r="D102" s="472" t="n">
        <v>-0.348872051482926</v>
      </c>
      <c r="E102" s="472" t="n">
        <v>-0.440984360071882</v>
      </c>
      <c r="F102" s="532" t="n">
        <v>0.22</v>
      </c>
      <c r="G102" s="533" t="n">
        <v>0.26</v>
      </c>
      <c r="H102" s="533" t="n">
        <v>0.34</v>
      </c>
      <c r="I102" s="534" t="n">
        <v>0.44</v>
      </c>
      <c r="J102" s="533" t="n">
        <v>0.135</v>
      </c>
      <c r="K102" s="533" t="n">
        <v>0.21</v>
      </c>
      <c r="L102" s="533" t="n">
        <v>0.5525</v>
      </c>
      <c r="M102" s="532" t="n">
        <v>-0.19</v>
      </c>
      <c r="N102" s="533" t="n">
        <v>0.11</v>
      </c>
      <c r="O102" s="534" t="n">
        <v>0.07</v>
      </c>
      <c r="P102" s="528" t="n">
        <v>-0.145</v>
      </c>
      <c r="Q102" s="551" t="n">
        <v>0.1125</v>
      </c>
      <c r="R102" s="378" t="n">
        <v>0.1425</v>
      </c>
      <c r="S102" s="378" t="n">
        <v>0.1525</v>
      </c>
      <c r="T102" s="484" t="n">
        <v>0.8</v>
      </c>
      <c r="U102" s="537" t="n">
        <v>0.1525</v>
      </c>
      <c r="V102" s="478" t="n">
        <v>2.355</v>
      </c>
      <c r="W102" s="478" t="n">
        <v>2.44612794851707</v>
      </c>
      <c r="X102" s="479" t="n">
        <v>2.35401563992812</v>
      </c>
      <c r="Y102" s="553"/>
      <c r="Z102" s="538" t="n">
        <v>0.1225</v>
      </c>
      <c r="AA102" s="539" t="n">
        <v>0</v>
      </c>
      <c r="AB102" s="560" t="n">
        <v>3.13060133122933</v>
      </c>
      <c r="AC102" s="484" t="n">
        <v>3.25310133122933</v>
      </c>
      <c r="AD102" s="479" t="n">
        <v>3.13060133122933</v>
      </c>
      <c r="AE102" s="541" t="n">
        <v>2.65</v>
      </c>
      <c r="AF102" s="486" t="n">
        <v>2.605</v>
      </c>
      <c r="AG102" s="487" t="n">
        <v>2.865</v>
      </c>
      <c r="AH102" s="542" t="n">
        <v>-0.19</v>
      </c>
      <c r="AI102" s="530" t="n">
        <v>1.402530665869</v>
      </c>
      <c r="AJ102" s="543" t="n">
        <v>0.066802804044355</v>
      </c>
      <c r="AK102" s="543" t="n">
        <v>0.072436742495258</v>
      </c>
      <c r="AL102" s="467" t="n">
        <v>0.639268241794008</v>
      </c>
      <c r="AM102" s="491" t="n">
        <v>0.616003650176819</v>
      </c>
      <c r="AN102" s="492" t="n">
        <v>0.26</v>
      </c>
      <c r="AO102" s="493" t="n">
        <v>0.124</v>
      </c>
      <c r="AP102" s="392"/>
      <c r="AQ102" s="492" t="n">
        <v>-2.782</v>
      </c>
      <c r="AR102" s="494" t="n">
        <v>-2.342</v>
      </c>
      <c r="AS102" s="392"/>
      <c r="AT102" s="392"/>
      <c r="AU102" s="392"/>
      <c r="AV102" s="392"/>
      <c r="AW102" s="547"/>
      <c r="AX102" s="467"/>
      <c r="AY102" s="467"/>
      <c r="AZ102" s="392"/>
      <c r="BA102" s="547"/>
      <c r="BB102" s="426"/>
      <c r="BC102" s="548"/>
      <c r="BD102" s="468"/>
      <c r="BE102" s="392"/>
      <c r="BF102" s="426"/>
      <c r="BG102" s="392"/>
      <c r="BH102" s="423"/>
      <c r="BI102" s="423"/>
      <c r="BJ102" s="392"/>
      <c r="BK102" s="426"/>
      <c r="BL102" s="392"/>
      <c r="BM102" s="392"/>
      <c r="BN102" s="403"/>
      <c r="BO102" s="403"/>
      <c r="BP102" s="423"/>
      <c r="BQ102" s="392"/>
      <c r="BR102" s="423"/>
      <c r="BS102" s="392"/>
      <c r="BT102" s="392"/>
      <c r="BU102" s="392"/>
      <c r="BV102" s="392"/>
      <c r="BW102" s="392"/>
      <c r="BX102" s="392"/>
      <c r="BY102" s="392"/>
      <c r="BZ102" s="392"/>
      <c r="CA102" s="392"/>
      <c r="CB102" s="392"/>
      <c r="CC102" s="392"/>
      <c r="CD102" s="392"/>
      <c r="CE102" s="392"/>
      <c r="CF102" s="392"/>
      <c r="CG102" s="392"/>
    </row>
    <row r="103" customFormat="false" ht="12.75" hidden="false" customHeight="false" outlineLevel="0" collapsed="false">
      <c r="A103" s="469" t="n">
        <v>39052</v>
      </c>
      <c r="B103" s="531" t="n">
        <v>2.918</v>
      </c>
      <c r="C103" s="471" t="n">
        <v>-0.44</v>
      </c>
      <c r="D103" s="472" t="n">
        <v>-0.348876990819803</v>
      </c>
      <c r="E103" s="472" t="n">
        <v>-0.441035772508758</v>
      </c>
      <c r="F103" s="532" t="n">
        <v>0.26</v>
      </c>
      <c r="G103" s="533" t="n">
        <v>0.3</v>
      </c>
      <c r="H103" s="533" t="n">
        <v>0.38</v>
      </c>
      <c r="I103" s="534" t="n">
        <v>0.48</v>
      </c>
      <c r="J103" s="533" t="n">
        <v>0.175</v>
      </c>
      <c r="K103" s="533" t="n">
        <v>0.25</v>
      </c>
      <c r="L103" s="533" t="n">
        <v>0.8075</v>
      </c>
      <c r="M103" s="532" t="n">
        <v>-0.19</v>
      </c>
      <c r="N103" s="533" t="n">
        <v>0.11</v>
      </c>
      <c r="O103" s="534" t="n">
        <v>0.07</v>
      </c>
      <c r="P103" s="528" t="n">
        <v>-0.075</v>
      </c>
      <c r="Q103" s="551" t="n">
        <v>0.1125</v>
      </c>
      <c r="R103" s="378" t="n">
        <v>0.1425</v>
      </c>
      <c r="S103" s="378" t="n">
        <v>0.1525</v>
      </c>
      <c r="T103" s="484" t="n">
        <v>1</v>
      </c>
      <c r="U103" s="537" t="n">
        <v>0.1525</v>
      </c>
      <c r="V103" s="478" t="n">
        <v>2.478</v>
      </c>
      <c r="W103" s="478" t="n">
        <v>2.5691230091802</v>
      </c>
      <c r="X103" s="479" t="n">
        <v>2.47696422749124</v>
      </c>
      <c r="Y103" s="526" t="s">
        <v>190</v>
      </c>
      <c r="Z103" s="538" t="n">
        <v>0.1225</v>
      </c>
      <c r="AA103" s="539" t="n">
        <v>0</v>
      </c>
      <c r="AB103" s="560" t="n">
        <v>3.2924493174376</v>
      </c>
      <c r="AC103" s="484" t="n">
        <v>3.4149493174376</v>
      </c>
      <c r="AD103" s="479" t="n">
        <v>3.2924493174376</v>
      </c>
      <c r="AE103" s="541" t="n">
        <v>2.843</v>
      </c>
      <c r="AF103" s="486" t="n">
        <v>2.728</v>
      </c>
      <c r="AG103" s="487" t="n">
        <v>2.988</v>
      </c>
      <c r="AH103" s="542" t="n">
        <v>-0.19</v>
      </c>
      <c r="AI103" s="530" t="n">
        <v>1.401823408821</v>
      </c>
      <c r="AJ103" s="543" t="n">
        <v>0.066833494019893</v>
      </c>
      <c r="AK103" s="543" t="n">
        <v>0.072476120207147</v>
      </c>
      <c r="AL103" s="467" t="n">
        <v>0.635697142074856</v>
      </c>
      <c r="AM103" s="491" t="n">
        <v>0.612253613659742</v>
      </c>
      <c r="AN103" s="492" t="n">
        <v>0.3</v>
      </c>
      <c r="AO103" s="493" t="n">
        <v>0.12</v>
      </c>
      <c r="AP103" s="392"/>
      <c r="AQ103" s="492" t="n">
        <v>-2.905</v>
      </c>
      <c r="AR103" s="494" t="n">
        <v>-2.465</v>
      </c>
      <c r="AS103" s="392"/>
      <c r="AT103" s="392"/>
      <c r="AU103" s="392"/>
      <c r="AV103" s="392"/>
      <c r="AW103" s="547"/>
      <c r="AX103" s="467"/>
      <c r="AY103" s="467"/>
      <c r="AZ103" s="392"/>
      <c r="BA103" s="547"/>
      <c r="BB103" s="426"/>
      <c r="BC103" s="548"/>
      <c r="BD103" s="468"/>
      <c r="BE103" s="392"/>
      <c r="BF103" s="426"/>
      <c r="BG103" s="392"/>
      <c r="BH103" s="423"/>
      <c r="BI103" s="423"/>
      <c r="BJ103" s="392"/>
      <c r="BK103" s="426"/>
      <c r="BL103" s="392"/>
      <c r="BM103" s="392"/>
      <c r="BN103" s="403"/>
      <c r="BO103" s="403"/>
      <c r="BP103" s="423"/>
      <c r="BQ103" s="392"/>
      <c r="BR103" s="423"/>
      <c r="BS103" s="392"/>
      <c r="BT103" s="392"/>
      <c r="BU103" s="392"/>
      <c r="BV103" s="392"/>
      <c r="BW103" s="392"/>
      <c r="BX103" s="392"/>
      <c r="BY103" s="392"/>
      <c r="BZ103" s="392"/>
      <c r="CA103" s="392"/>
      <c r="CB103" s="392"/>
      <c r="CC103" s="392"/>
      <c r="CD103" s="392"/>
      <c r="CE103" s="392"/>
      <c r="CF103" s="392"/>
      <c r="CG103" s="392"/>
    </row>
    <row r="104" customFormat="false" ht="12.75" hidden="false" customHeight="false" outlineLevel="0" collapsed="false">
      <c r="A104" s="469" t="n">
        <v>39083</v>
      </c>
      <c r="B104" s="531" t="n">
        <v>2.9705</v>
      </c>
      <c r="C104" s="471" t="n">
        <v>-0.44</v>
      </c>
      <c r="D104" s="472" t="n">
        <v>-0.348850756380513</v>
      </c>
      <c r="E104" s="472" t="n">
        <v>-0.44105771684157</v>
      </c>
      <c r="F104" s="532" t="n">
        <v>0.27</v>
      </c>
      <c r="G104" s="533" t="n">
        <v>0.31</v>
      </c>
      <c r="H104" s="533" t="n">
        <v>0.39</v>
      </c>
      <c r="I104" s="534" t="n">
        <v>0.49</v>
      </c>
      <c r="J104" s="533" t="n">
        <v>0.22</v>
      </c>
      <c r="K104" s="533" t="n">
        <v>0.295</v>
      </c>
      <c r="L104" s="533" t="n">
        <v>1.1675</v>
      </c>
      <c r="M104" s="532" t="n">
        <v>-0.19</v>
      </c>
      <c r="N104" s="533" t="n">
        <v>0.11</v>
      </c>
      <c r="O104" s="534" t="n">
        <v>0.07</v>
      </c>
      <c r="P104" s="528" t="n">
        <v>-0.055</v>
      </c>
      <c r="Q104" s="551" t="n">
        <v>0.1125</v>
      </c>
      <c r="R104" s="378" t="n">
        <v>0.1425</v>
      </c>
      <c r="S104" s="378" t="n">
        <v>0.1525</v>
      </c>
      <c r="T104" s="484" t="n">
        <v>1</v>
      </c>
      <c r="U104" s="537" t="n">
        <v>0.1525</v>
      </c>
      <c r="V104" s="478" t="n">
        <v>2.5305</v>
      </c>
      <c r="W104" s="478" t="n">
        <v>2.62164924361949</v>
      </c>
      <c r="X104" s="479" t="n">
        <v>2.52944228315843</v>
      </c>
      <c r="Y104" s="553"/>
      <c r="Z104" s="538" t="n">
        <v>0.1225</v>
      </c>
      <c r="AA104" s="539" t="n">
        <v>0</v>
      </c>
      <c r="AB104" s="560" t="n">
        <v>3.36044782451943</v>
      </c>
      <c r="AC104" s="484" t="n">
        <v>3.48294782451943</v>
      </c>
      <c r="AD104" s="479" t="n">
        <v>3.36044782451943</v>
      </c>
      <c r="AE104" s="541" t="n">
        <v>2.9155</v>
      </c>
      <c r="AF104" s="486" t="n">
        <v>2.7805</v>
      </c>
      <c r="AG104" s="487" t="n">
        <v>3.0405</v>
      </c>
      <c r="AH104" s="542" t="n">
        <v>-0.19</v>
      </c>
      <c r="AI104" s="530" t="n">
        <v>1.401090946432</v>
      </c>
      <c r="AJ104" s="543" t="n">
        <v>0.066865206994943</v>
      </c>
      <c r="AK104" s="543" t="n">
        <v>0.07251681050997</v>
      </c>
      <c r="AL104" s="467" t="n">
        <v>0.632024724742095</v>
      </c>
      <c r="AM104" s="491" t="n">
        <v>0.608398570771108</v>
      </c>
      <c r="AN104" s="492" t="n">
        <v>0.31</v>
      </c>
      <c r="AO104" s="493" t="n">
        <v>0.12</v>
      </c>
      <c r="AP104" s="392"/>
      <c r="AQ104" s="492" t="n">
        <v>-2.9575</v>
      </c>
      <c r="AR104" s="494" t="n">
        <v>-2.5175</v>
      </c>
      <c r="AS104" s="392"/>
      <c r="AT104" s="392"/>
      <c r="AU104" s="392"/>
      <c r="AV104" s="392"/>
      <c r="AW104" s="547"/>
      <c r="AX104" s="467"/>
      <c r="AY104" s="467"/>
      <c r="AZ104" s="392"/>
      <c r="BA104" s="547"/>
      <c r="BB104" s="426"/>
      <c r="BC104" s="548"/>
      <c r="BD104" s="468"/>
      <c r="BE104" s="392"/>
      <c r="BF104" s="426"/>
      <c r="BG104" s="392"/>
      <c r="BH104" s="423"/>
      <c r="BI104" s="423"/>
      <c r="BJ104" s="392"/>
      <c r="BK104" s="426"/>
      <c r="BL104" s="392"/>
      <c r="BM104" s="392"/>
      <c r="BN104" s="403"/>
      <c r="BO104" s="403"/>
      <c r="BP104" s="423"/>
      <c r="BQ104" s="392"/>
      <c r="BR104" s="423"/>
      <c r="BS104" s="392"/>
      <c r="BT104" s="392"/>
      <c r="BU104" s="392"/>
      <c r="BV104" s="392"/>
      <c r="BW104" s="392"/>
      <c r="BX104" s="392"/>
      <c r="BY104" s="392"/>
      <c r="BZ104" s="392"/>
      <c r="CA104" s="392"/>
      <c r="CB104" s="392"/>
      <c r="CC104" s="392"/>
      <c r="CD104" s="392"/>
      <c r="CE104" s="392"/>
      <c r="CF104" s="392"/>
      <c r="CG104" s="392"/>
    </row>
    <row r="105" customFormat="false" ht="12.75" hidden="false" customHeight="false" outlineLevel="0" collapsed="false">
      <c r="A105" s="469" t="n">
        <v>39114</v>
      </c>
      <c r="B105" s="531" t="n">
        <v>2.888</v>
      </c>
      <c r="C105" s="471" t="n">
        <v>-0.44</v>
      </c>
      <c r="D105" s="472" t="n">
        <v>-0.348770579725971</v>
      </c>
      <c r="E105" s="472" t="n">
        <v>-0.441023232890008</v>
      </c>
      <c r="F105" s="532" t="n">
        <v>0.3</v>
      </c>
      <c r="G105" s="533" t="n">
        <v>0.34</v>
      </c>
      <c r="H105" s="533" t="n">
        <v>0.42</v>
      </c>
      <c r="I105" s="534" t="n">
        <v>0.52</v>
      </c>
      <c r="J105" s="533" t="n">
        <v>0.195</v>
      </c>
      <c r="K105" s="533" t="n">
        <v>0.27</v>
      </c>
      <c r="L105" s="533" t="n">
        <v>1.09</v>
      </c>
      <c r="M105" s="532" t="n">
        <v>-0.19</v>
      </c>
      <c r="N105" s="533" t="n">
        <v>0.11</v>
      </c>
      <c r="O105" s="534" t="n">
        <v>0.07</v>
      </c>
      <c r="P105" s="528" t="n">
        <v>-0.075</v>
      </c>
      <c r="Q105" s="551" t="n">
        <v>0.1125</v>
      </c>
      <c r="R105" s="378" t="n">
        <v>0.1425</v>
      </c>
      <c r="S105" s="378" t="n">
        <v>0.1525</v>
      </c>
      <c r="T105" s="484" t="n">
        <v>1</v>
      </c>
      <c r="U105" s="537" t="n">
        <v>0.1525</v>
      </c>
      <c r="V105" s="478" t="n">
        <v>2.448</v>
      </c>
      <c r="W105" s="478" t="n">
        <v>2.53922942027403</v>
      </c>
      <c r="X105" s="479" t="n">
        <v>2.44697676710999</v>
      </c>
      <c r="Y105" s="554"/>
      <c r="Z105" s="538" t="n">
        <v>0.1225</v>
      </c>
      <c r="AA105" s="539" t="n">
        <v>0</v>
      </c>
      <c r="AB105" s="560" t="n">
        <v>3.24927949159332</v>
      </c>
      <c r="AC105" s="484" t="n">
        <v>3.37177949159332</v>
      </c>
      <c r="AD105" s="479" t="n">
        <v>3.24927949159332</v>
      </c>
      <c r="AE105" s="541" t="n">
        <v>2.813</v>
      </c>
      <c r="AF105" s="486" t="n">
        <v>2.698</v>
      </c>
      <c r="AG105" s="487" t="n">
        <v>2.958</v>
      </c>
      <c r="AH105" s="542" t="n">
        <v>-0.19</v>
      </c>
      <c r="AI105" s="530" t="n">
        <v>1.400396986635</v>
      </c>
      <c r="AJ105" s="543" t="n">
        <v>0.066896919970326</v>
      </c>
      <c r="AK105" s="543" t="n">
        <v>0.07255329234194</v>
      </c>
      <c r="AL105" s="467" t="n">
        <v>0.62837025179386</v>
      </c>
      <c r="AM105" s="491" t="n">
        <v>0.60458111102954</v>
      </c>
      <c r="AN105" s="492" t="n">
        <v>0.34</v>
      </c>
      <c r="AO105" s="493" t="n">
        <v>0.133</v>
      </c>
      <c r="AP105" s="392"/>
      <c r="AQ105" s="492" t="n">
        <v>-2.875</v>
      </c>
      <c r="AR105" s="494" t="n">
        <v>-2.435</v>
      </c>
      <c r="AS105" s="392"/>
      <c r="AT105" s="392"/>
      <c r="AU105" s="392"/>
      <c r="AV105" s="392"/>
      <c r="AW105" s="547"/>
      <c r="AX105" s="467"/>
      <c r="AY105" s="467"/>
      <c r="AZ105" s="392"/>
      <c r="BA105" s="547"/>
      <c r="BB105" s="426"/>
      <c r="BC105" s="548"/>
      <c r="BD105" s="468"/>
      <c r="BE105" s="392"/>
      <c r="BF105" s="426"/>
      <c r="BG105" s="392"/>
      <c r="BH105" s="423"/>
      <c r="BI105" s="423"/>
      <c r="BJ105" s="392"/>
      <c r="BK105" s="426"/>
      <c r="BL105" s="392"/>
      <c r="BM105" s="392"/>
      <c r="BN105" s="403"/>
      <c r="BO105" s="403"/>
      <c r="BP105" s="423"/>
      <c r="BQ105" s="392"/>
      <c r="BR105" s="423"/>
      <c r="BS105" s="392"/>
      <c r="BT105" s="392"/>
      <c r="BU105" s="392"/>
      <c r="BV105" s="392"/>
      <c r="BW105" s="392"/>
      <c r="BX105" s="392"/>
      <c r="BY105" s="392"/>
      <c r="BZ105" s="392"/>
      <c r="CA105" s="392"/>
      <c r="CB105" s="392"/>
      <c r="CC105" s="392"/>
      <c r="CD105" s="392"/>
      <c r="CE105" s="392"/>
      <c r="CF105" s="392"/>
      <c r="CG105" s="392"/>
    </row>
    <row r="106" customFormat="false" ht="12.75" hidden="false" customHeight="false" outlineLevel="0" collapsed="false">
      <c r="A106" s="469" t="n">
        <v>39142</v>
      </c>
      <c r="B106" s="531" t="n">
        <v>2.783</v>
      </c>
      <c r="C106" s="471" t="n">
        <v>-0.44</v>
      </c>
      <c r="D106" s="472" t="n">
        <v>-0.348686669004293</v>
      </c>
      <c r="E106" s="472" t="n">
        <v>-0.440979344224382</v>
      </c>
      <c r="F106" s="532" t="n">
        <v>0.3</v>
      </c>
      <c r="G106" s="533" t="n">
        <v>0.34</v>
      </c>
      <c r="H106" s="533" t="n">
        <v>0.42</v>
      </c>
      <c r="I106" s="534" t="n">
        <v>0.52</v>
      </c>
      <c r="J106" s="533" t="n">
        <v>0.1925</v>
      </c>
      <c r="K106" s="533" t="n">
        <v>0.2675</v>
      </c>
      <c r="L106" s="533" t="n">
        <v>0.67</v>
      </c>
      <c r="M106" s="532" t="n">
        <v>-0.19</v>
      </c>
      <c r="N106" s="533" t="n">
        <v>0.11</v>
      </c>
      <c r="O106" s="534" t="n">
        <v>0.07</v>
      </c>
      <c r="P106" s="528" t="n">
        <v>-0.24</v>
      </c>
      <c r="Q106" s="551" t="n">
        <v>0.1125</v>
      </c>
      <c r="R106" s="378" t="n">
        <v>0.1425</v>
      </c>
      <c r="S106" s="378" t="n">
        <v>0.1525</v>
      </c>
      <c r="T106" s="484" t="n">
        <v>0.75</v>
      </c>
      <c r="U106" s="537" t="n">
        <v>0.1525</v>
      </c>
      <c r="V106" s="478" t="n">
        <v>2.343</v>
      </c>
      <c r="W106" s="478" t="n">
        <v>2.43431333099571</v>
      </c>
      <c r="X106" s="479" t="n">
        <v>2.34202065577562</v>
      </c>
      <c r="Y106" s="554"/>
      <c r="Z106" s="538" t="n">
        <v>0.1225</v>
      </c>
      <c r="AA106" s="539" t="n">
        <v>0</v>
      </c>
      <c r="AB106" s="560" t="n">
        <v>3.10856229541892</v>
      </c>
      <c r="AC106" s="484" t="n">
        <v>3.23106229541892</v>
      </c>
      <c r="AD106" s="479" t="n">
        <v>3.10856229541892</v>
      </c>
      <c r="AE106" s="541" t="n">
        <v>2.543</v>
      </c>
      <c r="AF106" s="486" t="n">
        <v>2.593</v>
      </c>
      <c r="AG106" s="487" t="n">
        <v>2.853</v>
      </c>
      <c r="AH106" s="542" t="n">
        <v>-0.19</v>
      </c>
      <c r="AI106" s="530" t="n">
        <v>1.399789714535</v>
      </c>
      <c r="AJ106" s="543" t="n">
        <v>0.066925563948377</v>
      </c>
      <c r="AK106" s="543" t="n">
        <v>0.072584153014413</v>
      </c>
      <c r="AL106" s="467" t="n">
        <v>0.625084806411552</v>
      </c>
      <c r="AM106" s="491" t="n">
        <v>0.601159246119584</v>
      </c>
      <c r="AN106" s="492" t="n">
        <v>0.34</v>
      </c>
      <c r="AO106" s="493" t="n">
        <v>0.12</v>
      </c>
      <c r="AP106" s="392"/>
      <c r="AQ106" s="492" t="n">
        <v>-2.77</v>
      </c>
      <c r="AR106" s="494" t="n">
        <v>-2.33</v>
      </c>
      <c r="AS106" s="392"/>
      <c r="AT106" s="392"/>
      <c r="AU106" s="392"/>
      <c r="AV106" s="392"/>
      <c r="AW106" s="547"/>
      <c r="AX106" s="467"/>
      <c r="AY106" s="467"/>
      <c r="AZ106" s="392"/>
      <c r="BA106" s="547"/>
      <c r="BB106" s="426"/>
      <c r="BC106" s="548"/>
      <c r="BD106" s="468"/>
      <c r="BE106" s="392"/>
      <c r="BF106" s="426"/>
      <c r="BG106" s="392"/>
      <c r="BH106" s="423"/>
      <c r="BI106" s="423"/>
      <c r="BJ106" s="392"/>
      <c r="BK106" s="426"/>
      <c r="BL106" s="392"/>
      <c r="BM106" s="392"/>
      <c r="BN106" s="403"/>
      <c r="BO106" s="403"/>
      <c r="BP106" s="423"/>
      <c r="BQ106" s="392"/>
      <c r="BR106" s="423"/>
      <c r="BS106" s="392"/>
      <c r="BT106" s="392"/>
      <c r="BU106" s="392"/>
      <c r="BV106" s="392"/>
      <c r="BW106" s="392"/>
      <c r="BX106" s="392"/>
      <c r="BY106" s="392"/>
      <c r="BZ106" s="392"/>
      <c r="CA106" s="392"/>
      <c r="CB106" s="392"/>
      <c r="CC106" s="392"/>
      <c r="CD106" s="392"/>
      <c r="CE106" s="392"/>
      <c r="CF106" s="392"/>
      <c r="CG106" s="392"/>
    </row>
    <row r="107" customFormat="false" ht="12.75" hidden="false" customHeight="false" outlineLevel="0" collapsed="false">
      <c r="A107" s="469" t="n">
        <v>39173</v>
      </c>
      <c r="B107" s="531" t="n">
        <v>2.687</v>
      </c>
      <c r="C107" s="471" t="n">
        <v>-0.54</v>
      </c>
      <c r="D107" s="472" t="n">
        <v>-0.448560379079992</v>
      </c>
      <c r="E107" s="472" t="n">
        <v>-0.540897418715215</v>
      </c>
      <c r="F107" s="532" t="n">
        <v>0.113</v>
      </c>
      <c r="G107" s="533" t="n">
        <v>0.108</v>
      </c>
      <c r="H107" s="533" t="n">
        <v>0.133</v>
      </c>
      <c r="I107" s="534" t="n">
        <v>0.123</v>
      </c>
      <c r="J107" s="533" t="n">
        <v>0.09</v>
      </c>
      <c r="K107" s="533" t="n">
        <v>0.165</v>
      </c>
      <c r="L107" s="533" t="n">
        <v>0.2875</v>
      </c>
      <c r="M107" s="532" t="n">
        <v>-0.3</v>
      </c>
      <c r="N107" s="533" t="n">
        <v>0.11</v>
      </c>
      <c r="O107" s="534" t="n">
        <v>-0.1</v>
      </c>
      <c r="P107" s="528" t="n">
        <v>-0.43</v>
      </c>
      <c r="Q107" s="551" t="n">
        <v>0.1125</v>
      </c>
      <c r="R107" s="378" t="n">
        <v>0.1425</v>
      </c>
      <c r="S107" s="378" t="n">
        <v>0.1525</v>
      </c>
      <c r="T107" s="484" t="n">
        <v>0.4</v>
      </c>
      <c r="U107" s="537" t="n">
        <v>0.1525</v>
      </c>
      <c r="V107" s="478" t="n">
        <v>2.147</v>
      </c>
      <c r="W107" s="478" t="n">
        <v>2.23843962092001</v>
      </c>
      <c r="X107" s="479" t="n">
        <v>2.14610258128478</v>
      </c>
      <c r="Y107" s="554"/>
      <c r="Z107" s="538" t="n">
        <v>0.1225</v>
      </c>
      <c r="AA107" s="539" t="n">
        <v>0</v>
      </c>
      <c r="AB107" s="560" t="n">
        <v>2.84715177404391</v>
      </c>
      <c r="AC107" s="484" t="n">
        <v>2.96965177404391</v>
      </c>
      <c r="AD107" s="479" t="n">
        <v>2.84715177404391</v>
      </c>
      <c r="AE107" s="541" t="n">
        <v>2.257</v>
      </c>
      <c r="AF107" s="486" t="n">
        <v>2.387</v>
      </c>
      <c r="AG107" s="487" t="n">
        <v>2.587</v>
      </c>
      <c r="AH107" s="542" t="n">
        <v>-0.19</v>
      </c>
      <c r="AI107" s="530" t="n">
        <v>1.399117169127</v>
      </c>
      <c r="AJ107" s="543" t="n">
        <v>0.066957276924394</v>
      </c>
      <c r="AK107" s="543" t="n">
        <v>0.072618320187875</v>
      </c>
      <c r="AL107" s="467" t="n">
        <v>0.621464304127874</v>
      </c>
      <c r="AM107" s="491" t="n">
        <v>0.597390160017291</v>
      </c>
      <c r="AN107" s="492" t="n">
        <v>0.108</v>
      </c>
      <c r="AO107" s="493" t="n">
        <v>0.124</v>
      </c>
      <c r="AP107" s="392"/>
      <c r="AQ107" s="492" t="n">
        <v>-2.674</v>
      </c>
      <c r="AR107" s="494" t="n">
        <v>-2.134</v>
      </c>
      <c r="AS107" s="392"/>
      <c r="AT107" s="392"/>
      <c r="AU107" s="392"/>
      <c r="AV107" s="392"/>
      <c r="AW107" s="547"/>
      <c r="AX107" s="467"/>
      <c r="AY107" s="467"/>
      <c r="AZ107" s="392"/>
      <c r="BA107" s="547"/>
      <c r="BB107" s="426"/>
      <c r="BC107" s="548"/>
      <c r="BD107" s="468"/>
      <c r="BE107" s="392"/>
      <c r="BF107" s="426"/>
      <c r="BG107" s="392"/>
      <c r="BH107" s="423"/>
      <c r="BI107" s="423"/>
      <c r="BJ107" s="392"/>
      <c r="BK107" s="426"/>
      <c r="BL107" s="392"/>
      <c r="BM107" s="392"/>
      <c r="BN107" s="403"/>
      <c r="BO107" s="403"/>
      <c r="BP107" s="423"/>
      <c r="BQ107" s="392"/>
      <c r="BR107" s="423"/>
      <c r="BS107" s="392"/>
      <c r="BT107" s="392"/>
      <c r="BU107" s="392"/>
      <c r="BV107" s="392"/>
      <c r="BW107" s="392"/>
      <c r="BX107" s="392"/>
      <c r="BY107" s="392"/>
      <c r="BZ107" s="392"/>
      <c r="CA107" s="392"/>
      <c r="CB107" s="392"/>
      <c r="CC107" s="392"/>
      <c r="CD107" s="392"/>
      <c r="CE107" s="392"/>
      <c r="CF107" s="392"/>
      <c r="CG107" s="392"/>
    </row>
    <row r="108" customFormat="false" ht="12.75" hidden="false" customHeight="false" outlineLevel="0" collapsed="false">
      <c r="A108" s="469" t="n">
        <v>39203</v>
      </c>
      <c r="B108" s="531" t="n">
        <v>2.666</v>
      </c>
      <c r="C108" s="471" t="n">
        <v>-0.54</v>
      </c>
      <c r="D108" s="472" t="n">
        <v>-0.448508613675893</v>
      </c>
      <c r="E108" s="472" t="n">
        <v>-0.540888640982089</v>
      </c>
      <c r="F108" s="532" t="n">
        <v>0.113</v>
      </c>
      <c r="G108" s="533" t="n">
        <v>0.108</v>
      </c>
      <c r="H108" s="533" t="n">
        <v>0.133</v>
      </c>
      <c r="I108" s="534" t="n">
        <v>0.123</v>
      </c>
      <c r="J108" s="533" t="n">
        <v>0.0925</v>
      </c>
      <c r="K108" s="533" t="n">
        <v>0.1675</v>
      </c>
      <c r="L108" s="533" t="n">
        <v>0.2475</v>
      </c>
      <c r="M108" s="532" t="n">
        <v>-0.3</v>
      </c>
      <c r="N108" s="533" t="n">
        <v>0.11</v>
      </c>
      <c r="O108" s="534" t="n">
        <v>-0.1</v>
      </c>
      <c r="P108" s="528" t="n">
        <v>-0.43</v>
      </c>
      <c r="Q108" s="551" t="n">
        <v>0.1125</v>
      </c>
      <c r="R108" s="378" t="n">
        <v>0.1425</v>
      </c>
      <c r="S108" s="378" t="n">
        <v>0.1525</v>
      </c>
      <c r="T108" s="484" t="n">
        <v>0.45</v>
      </c>
      <c r="U108" s="537" t="n">
        <v>0.1525</v>
      </c>
      <c r="V108" s="478" t="n">
        <v>2.126</v>
      </c>
      <c r="W108" s="478" t="n">
        <v>2.21749138632411</v>
      </c>
      <c r="X108" s="479" t="n">
        <v>2.12511135901791</v>
      </c>
      <c r="Y108" s="554"/>
      <c r="Z108" s="538" t="n">
        <v>0.1225</v>
      </c>
      <c r="AA108" s="539" t="n">
        <v>0</v>
      </c>
      <c r="AB108" s="560" t="n">
        <v>2.81799160566207</v>
      </c>
      <c r="AC108" s="484" t="n">
        <v>2.94049160566207</v>
      </c>
      <c r="AD108" s="479" t="n">
        <v>2.81799160566207</v>
      </c>
      <c r="AE108" s="541" t="n">
        <v>2.236</v>
      </c>
      <c r="AF108" s="486" t="n">
        <v>2.366</v>
      </c>
      <c r="AG108" s="487" t="n">
        <v>2.566</v>
      </c>
      <c r="AH108" s="542" t="n">
        <v>-0.19</v>
      </c>
      <c r="AI108" s="530" t="n">
        <v>1.398466110773</v>
      </c>
      <c r="AJ108" s="543" t="n">
        <v>0.066987966901502</v>
      </c>
      <c r="AK108" s="543" t="n">
        <v>0.072651385194818</v>
      </c>
      <c r="AL108" s="467" t="n">
        <v>0.617977496886096</v>
      </c>
      <c r="AM108" s="491" t="n">
        <v>0.593761996987934</v>
      </c>
      <c r="AN108" s="492" t="n">
        <v>0.108</v>
      </c>
      <c r="AO108" s="493" t="n">
        <v>0.12</v>
      </c>
      <c r="AP108" s="392"/>
      <c r="AQ108" s="492" t="n">
        <v>-2.653</v>
      </c>
      <c r="AR108" s="494" t="n">
        <v>-2.113</v>
      </c>
      <c r="AS108" s="392"/>
      <c r="AT108" s="392"/>
      <c r="AU108" s="392"/>
      <c r="AV108" s="392"/>
      <c r="AW108" s="547"/>
      <c r="AX108" s="467"/>
      <c r="AY108" s="467"/>
      <c r="AZ108" s="392"/>
      <c r="BA108" s="547"/>
      <c r="BB108" s="426"/>
      <c r="BC108" s="548"/>
      <c r="BD108" s="468"/>
      <c r="BE108" s="392"/>
      <c r="BF108" s="426"/>
      <c r="BG108" s="392"/>
      <c r="BH108" s="423"/>
      <c r="BI108" s="423"/>
      <c r="BJ108" s="392"/>
      <c r="BK108" s="426"/>
      <c r="BL108" s="392"/>
      <c r="BM108" s="392"/>
      <c r="BN108" s="403"/>
      <c r="BO108" s="403"/>
      <c r="BP108" s="423"/>
      <c r="BQ108" s="392"/>
      <c r="BR108" s="423"/>
      <c r="BS108" s="392"/>
      <c r="BT108" s="392"/>
      <c r="BU108" s="392"/>
      <c r="BV108" s="392"/>
      <c r="BW108" s="392"/>
      <c r="BX108" s="392"/>
      <c r="BY108" s="392"/>
      <c r="BZ108" s="392"/>
      <c r="CA108" s="392"/>
      <c r="CB108" s="392"/>
      <c r="CC108" s="392"/>
      <c r="CD108" s="392"/>
      <c r="CE108" s="392"/>
      <c r="CF108" s="392"/>
      <c r="CG108" s="392"/>
    </row>
    <row r="109" customFormat="false" ht="12.75" hidden="false" customHeight="false" outlineLevel="0" collapsed="false">
      <c r="A109" s="469" t="n">
        <v>39234</v>
      </c>
      <c r="B109" s="531" t="n">
        <v>2.673</v>
      </c>
      <c r="C109" s="471" t="n">
        <v>-0.54</v>
      </c>
      <c r="D109" s="472" t="n">
        <v>-0.448467062756817</v>
      </c>
      <c r="E109" s="472" t="n">
        <v>-0.540891566893131</v>
      </c>
      <c r="F109" s="532" t="n">
        <v>0.113</v>
      </c>
      <c r="G109" s="533" t="n">
        <v>0.108</v>
      </c>
      <c r="H109" s="533" t="n">
        <v>0.133</v>
      </c>
      <c r="I109" s="534" t="n">
        <v>0.123</v>
      </c>
      <c r="J109" s="533" t="n">
        <v>0.0875</v>
      </c>
      <c r="K109" s="533" t="n">
        <v>0.1625</v>
      </c>
      <c r="L109" s="533" t="n">
        <v>0.2475</v>
      </c>
      <c r="M109" s="532" t="n">
        <v>-0.3</v>
      </c>
      <c r="N109" s="533" t="n">
        <v>0.11</v>
      </c>
      <c r="O109" s="534" t="n">
        <v>-0.1</v>
      </c>
      <c r="P109" s="528" t="n">
        <v>-0.43</v>
      </c>
      <c r="Q109" s="551" t="n">
        <v>0.1125</v>
      </c>
      <c r="R109" s="378" t="n">
        <v>0.1425</v>
      </c>
      <c r="S109" s="378" t="n">
        <v>0.1525</v>
      </c>
      <c r="T109" s="484" t="n">
        <v>0.45</v>
      </c>
      <c r="U109" s="537" t="n">
        <v>0.1525</v>
      </c>
      <c r="V109" s="478" t="n">
        <v>2.133</v>
      </c>
      <c r="W109" s="478" t="n">
        <v>2.22453293724318</v>
      </c>
      <c r="X109" s="479" t="n">
        <v>2.13210843310687</v>
      </c>
      <c r="Y109" s="526" t="s">
        <v>199</v>
      </c>
      <c r="Z109" s="538" t="n">
        <v>0.1225</v>
      </c>
      <c r="AA109" s="539" t="n">
        <v>0</v>
      </c>
      <c r="AB109" s="560" t="n">
        <v>2.82590948684322</v>
      </c>
      <c r="AC109" s="484" t="n">
        <v>2.94840948684322</v>
      </c>
      <c r="AD109" s="479" t="n">
        <v>2.82590948684322</v>
      </c>
      <c r="AE109" s="541" t="n">
        <v>2.243</v>
      </c>
      <c r="AF109" s="486" t="n">
        <v>2.373</v>
      </c>
      <c r="AG109" s="487" t="n">
        <v>2.573</v>
      </c>
      <c r="AH109" s="542" t="n">
        <v>-0.19</v>
      </c>
      <c r="AI109" s="530" t="n">
        <v>1.397793136217</v>
      </c>
      <c r="AJ109" s="543" t="n">
        <v>0.067019679878175</v>
      </c>
      <c r="AK109" s="543" t="n">
        <v>0.072685552369039</v>
      </c>
      <c r="AL109" s="467" t="n">
        <v>0.614391867166538</v>
      </c>
      <c r="AM109" s="491" t="n">
        <v>0.590032796202941</v>
      </c>
      <c r="AN109" s="492" t="n">
        <v>0.108</v>
      </c>
      <c r="AO109" s="493" t="n">
        <v>0.124</v>
      </c>
      <c r="AP109" s="392"/>
      <c r="AQ109" s="492" t="n">
        <v>-2.66</v>
      </c>
      <c r="AR109" s="494" t="n">
        <v>-2.12</v>
      </c>
      <c r="AS109" s="392"/>
      <c r="AT109" s="392"/>
      <c r="AU109" s="392"/>
      <c r="AV109" s="392"/>
      <c r="AW109" s="547"/>
      <c r="AX109" s="467"/>
      <c r="AY109" s="467"/>
      <c r="AZ109" s="392"/>
      <c r="BA109" s="547"/>
      <c r="BB109" s="426"/>
      <c r="BC109" s="548"/>
      <c r="BD109" s="468"/>
      <c r="BE109" s="392"/>
      <c r="BF109" s="426"/>
      <c r="BG109" s="392"/>
      <c r="BH109" s="423"/>
      <c r="BI109" s="423"/>
      <c r="BJ109" s="392"/>
      <c r="BK109" s="426"/>
      <c r="BL109" s="392"/>
      <c r="BM109" s="392"/>
      <c r="BN109" s="403"/>
      <c r="BO109" s="403"/>
      <c r="BP109" s="423"/>
      <c r="BQ109" s="392"/>
      <c r="BR109" s="423"/>
      <c r="BS109" s="392"/>
      <c r="BT109" s="392"/>
      <c r="BU109" s="392"/>
      <c r="BV109" s="392"/>
      <c r="BW109" s="392"/>
      <c r="BX109" s="392"/>
      <c r="BY109" s="392"/>
      <c r="BZ109" s="392"/>
      <c r="CA109" s="392"/>
      <c r="CB109" s="392"/>
      <c r="CC109" s="392"/>
      <c r="CD109" s="392"/>
      <c r="CE109" s="392"/>
      <c r="CF109" s="392"/>
      <c r="CG109" s="392"/>
    </row>
    <row r="110" customFormat="false" ht="12.75" hidden="false" customHeight="false" outlineLevel="0" collapsed="false">
      <c r="A110" s="469" t="n">
        <v>39264</v>
      </c>
      <c r="B110" s="531" t="n">
        <v>2.679</v>
      </c>
      <c r="C110" s="471" t="n">
        <v>-0.54</v>
      </c>
      <c r="D110" s="472" t="n">
        <v>-0.448426474108109</v>
      </c>
      <c r="E110" s="472" t="n">
        <v>-0.540894074816882</v>
      </c>
      <c r="F110" s="532" t="n">
        <v>0.113</v>
      </c>
      <c r="G110" s="533" t="n">
        <v>0.108</v>
      </c>
      <c r="H110" s="533" t="n">
        <v>0.133</v>
      </c>
      <c r="I110" s="534" t="n">
        <v>0.123</v>
      </c>
      <c r="J110" s="533" t="n">
        <v>0.0775</v>
      </c>
      <c r="K110" s="533" t="n">
        <v>0.1525</v>
      </c>
      <c r="L110" s="533" t="n">
        <v>0.2525</v>
      </c>
      <c r="M110" s="532" t="n">
        <v>-0.3</v>
      </c>
      <c r="N110" s="533" t="n">
        <v>0.11</v>
      </c>
      <c r="O110" s="534" t="n">
        <v>-0.1</v>
      </c>
      <c r="P110" s="528" t="n">
        <v>-0.43</v>
      </c>
      <c r="Q110" s="551" t="n">
        <v>0.1125</v>
      </c>
      <c r="R110" s="378" t="n">
        <v>0.1425</v>
      </c>
      <c r="S110" s="378" t="n">
        <v>0.1525</v>
      </c>
      <c r="T110" s="484" t="n">
        <v>0.5</v>
      </c>
      <c r="U110" s="537" t="n">
        <v>0.1525</v>
      </c>
      <c r="V110" s="478" t="n">
        <v>2.139</v>
      </c>
      <c r="W110" s="478" t="n">
        <v>2.23057352589189</v>
      </c>
      <c r="X110" s="479" t="n">
        <v>2.13810592518312</v>
      </c>
      <c r="Y110" s="528" t="n">
        <v>3.05721539633208</v>
      </c>
      <c r="Z110" s="538" t="n">
        <v>0.1225</v>
      </c>
      <c r="AA110" s="539" t="n">
        <v>0</v>
      </c>
      <c r="AB110" s="560" t="n">
        <v>2.83253781678453</v>
      </c>
      <c r="AC110" s="484" t="n">
        <v>2.95503781678453</v>
      </c>
      <c r="AD110" s="479" t="n">
        <v>2.83253781678453</v>
      </c>
      <c r="AE110" s="541" t="n">
        <v>2.249</v>
      </c>
      <c r="AF110" s="486" t="n">
        <v>2.379</v>
      </c>
      <c r="AG110" s="487" t="n">
        <v>2.579</v>
      </c>
      <c r="AH110" s="542" t="n">
        <v>-0.19</v>
      </c>
      <c r="AI110" s="530" t="n">
        <v>1.39714166378</v>
      </c>
      <c r="AJ110" s="543" t="n">
        <v>0.067050369855916</v>
      </c>
      <c r="AK110" s="543" t="n">
        <v>0.072718617376716</v>
      </c>
      <c r="AL110" s="467" t="n">
        <v>0.610938685034628</v>
      </c>
      <c r="AM110" s="491" t="n">
        <v>0.586443071712069</v>
      </c>
      <c r="AN110" s="492" t="n">
        <v>0.108</v>
      </c>
      <c r="AO110" s="493" t="n">
        <v>0.12</v>
      </c>
      <c r="AP110" s="392"/>
      <c r="AQ110" s="492" t="n">
        <v>-2.666</v>
      </c>
      <c r="AR110" s="494" t="n">
        <v>-2.126</v>
      </c>
      <c r="AS110" s="392"/>
      <c r="AT110" s="392"/>
      <c r="AU110" s="392"/>
      <c r="AV110" s="392"/>
      <c r="AW110" s="547"/>
      <c r="AX110" s="467"/>
      <c r="AY110" s="467"/>
      <c r="AZ110" s="392"/>
      <c r="BA110" s="547"/>
      <c r="BB110" s="426"/>
      <c r="BC110" s="548"/>
      <c r="BD110" s="468"/>
      <c r="BE110" s="392"/>
      <c r="BF110" s="426"/>
      <c r="BG110" s="392"/>
      <c r="BH110" s="423"/>
      <c r="BI110" s="423"/>
      <c r="BJ110" s="392"/>
      <c r="BK110" s="426"/>
      <c r="BL110" s="392"/>
      <c r="BM110" s="392"/>
      <c r="BN110" s="403"/>
      <c r="BO110" s="403"/>
      <c r="BP110" s="423"/>
      <c r="BQ110" s="392"/>
      <c r="BR110" s="423"/>
      <c r="BS110" s="392"/>
      <c r="BT110" s="392"/>
      <c r="BU110" s="392"/>
      <c r="BV110" s="392"/>
      <c r="BW110" s="392"/>
      <c r="BX110" s="392"/>
      <c r="BY110" s="392"/>
      <c r="BZ110" s="392"/>
      <c r="CA110" s="392"/>
      <c r="CB110" s="392"/>
      <c r="CC110" s="392"/>
      <c r="CD110" s="392"/>
      <c r="CE110" s="392"/>
      <c r="CF110" s="392"/>
      <c r="CG110" s="392"/>
    </row>
    <row r="111" customFormat="false" ht="12.75" hidden="false" customHeight="false" outlineLevel="0" collapsed="false">
      <c r="A111" s="469" t="n">
        <v>39295</v>
      </c>
      <c r="B111" s="531" t="n">
        <v>2.687</v>
      </c>
      <c r="C111" s="471" t="n">
        <v>-0.54</v>
      </c>
      <c r="D111" s="472" t="n">
        <v>-0.448385228528044</v>
      </c>
      <c r="E111" s="472" t="n">
        <v>-0.540897418715215</v>
      </c>
      <c r="F111" s="532" t="n">
        <v>0.113</v>
      </c>
      <c r="G111" s="533" t="n">
        <v>0.108</v>
      </c>
      <c r="H111" s="533" t="n">
        <v>0.133</v>
      </c>
      <c r="I111" s="534" t="n">
        <v>0.123</v>
      </c>
      <c r="J111" s="533" t="n">
        <v>0.075</v>
      </c>
      <c r="K111" s="533" t="n">
        <v>0.15</v>
      </c>
      <c r="L111" s="533" t="n">
        <v>0.2525</v>
      </c>
      <c r="M111" s="532" t="n">
        <v>-0.3</v>
      </c>
      <c r="N111" s="533" t="n">
        <v>0.11</v>
      </c>
      <c r="O111" s="534" t="n">
        <v>-0.1</v>
      </c>
      <c r="P111" s="528" t="n">
        <v>-0.43</v>
      </c>
      <c r="Q111" s="551" t="n">
        <v>0.1125</v>
      </c>
      <c r="R111" s="378" t="n">
        <v>0.1425</v>
      </c>
      <c r="S111" s="378" t="n">
        <v>0.1525</v>
      </c>
      <c r="T111" s="484" t="n">
        <v>0.55</v>
      </c>
      <c r="U111" s="537" t="n">
        <v>0.1525</v>
      </c>
      <c r="V111" s="478" t="n">
        <v>2.147</v>
      </c>
      <c r="W111" s="478" t="n">
        <v>2.23861477147196</v>
      </c>
      <c r="X111" s="479" t="n">
        <v>2.14610258128478</v>
      </c>
      <c r="Y111" s="528" t="n">
        <v>3.28118376693566</v>
      </c>
      <c r="Z111" s="538" t="n">
        <v>0.1225</v>
      </c>
      <c r="AA111" s="539" t="n">
        <v>0</v>
      </c>
      <c r="AB111" s="560" t="n">
        <v>2.8417613470775</v>
      </c>
      <c r="AC111" s="484" t="n">
        <v>2.9642613470775</v>
      </c>
      <c r="AD111" s="479" t="n">
        <v>2.8417613470775</v>
      </c>
      <c r="AE111" s="541" t="n">
        <v>2.257</v>
      </c>
      <c r="AF111" s="486" t="n">
        <v>2.387</v>
      </c>
      <c r="AG111" s="487" t="n">
        <v>2.587</v>
      </c>
      <c r="AH111" s="542" t="n">
        <v>-0.19</v>
      </c>
      <c r="AI111" s="530" t="n">
        <v>1.3964682626</v>
      </c>
      <c r="AJ111" s="543" t="n">
        <v>0.067082082833244</v>
      </c>
      <c r="AK111" s="543" t="n">
        <v>0.072752784551696</v>
      </c>
      <c r="AL111" s="467" t="n">
        <v>0.607387674842416</v>
      </c>
      <c r="AM111" s="491" t="n">
        <v>0.582753425634712</v>
      </c>
      <c r="AN111" s="492" t="n">
        <v>0.108</v>
      </c>
      <c r="AO111" s="493" t="n">
        <v>0.12</v>
      </c>
      <c r="AP111" s="392"/>
      <c r="AQ111" s="492" t="n">
        <v>-2.674</v>
      </c>
      <c r="AR111" s="494" t="n">
        <v>-2.134</v>
      </c>
      <c r="AS111" s="392"/>
      <c r="AT111" s="392"/>
      <c r="AU111" s="392"/>
      <c r="AV111" s="392"/>
      <c r="AW111" s="547"/>
      <c r="AX111" s="467"/>
      <c r="AY111" s="467"/>
      <c r="AZ111" s="392"/>
      <c r="BA111" s="547"/>
      <c r="BB111" s="426"/>
      <c r="BC111" s="548"/>
      <c r="BD111" s="468"/>
      <c r="BE111" s="392"/>
      <c r="BF111" s="426"/>
      <c r="BG111" s="392"/>
      <c r="BH111" s="423"/>
      <c r="BI111" s="423"/>
      <c r="BJ111" s="392"/>
      <c r="BK111" s="426"/>
      <c r="BL111" s="392"/>
      <c r="BM111" s="392"/>
      <c r="BN111" s="403"/>
      <c r="BO111" s="403"/>
      <c r="BP111" s="423"/>
      <c r="BQ111" s="392"/>
      <c r="BR111" s="423"/>
      <c r="BS111" s="392"/>
      <c r="BT111" s="392"/>
      <c r="BU111" s="392"/>
      <c r="BV111" s="392"/>
      <c r="BW111" s="392"/>
      <c r="BX111" s="392"/>
      <c r="BY111" s="392"/>
      <c r="BZ111" s="392"/>
      <c r="CA111" s="392"/>
      <c r="CB111" s="392"/>
      <c r="CC111" s="392"/>
      <c r="CD111" s="392"/>
      <c r="CE111" s="392"/>
      <c r="CF111" s="392"/>
      <c r="CG111" s="392"/>
    </row>
    <row r="112" customFormat="false" ht="12.75" hidden="false" customHeight="false" outlineLevel="0" collapsed="false">
      <c r="A112" s="469" t="n">
        <v>39326</v>
      </c>
      <c r="B112" s="531" t="n">
        <v>2.69</v>
      </c>
      <c r="C112" s="471" t="n">
        <v>-0.54</v>
      </c>
      <c r="D112" s="472" t="n">
        <v>-0.448341835674194</v>
      </c>
      <c r="E112" s="472" t="n">
        <v>-0.54089867267709</v>
      </c>
      <c r="F112" s="532" t="n">
        <v>0.113</v>
      </c>
      <c r="G112" s="533" t="n">
        <v>0.108</v>
      </c>
      <c r="H112" s="533" t="n">
        <v>0.133</v>
      </c>
      <c r="I112" s="534" t="n">
        <v>0.123</v>
      </c>
      <c r="J112" s="533" t="n">
        <v>0.0725</v>
      </c>
      <c r="K112" s="533" t="n">
        <v>0.1475</v>
      </c>
      <c r="L112" s="533" t="n">
        <v>0.2475</v>
      </c>
      <c r="M112" s="532" t="n">
        <v>-0.3</v>
      </c>
      <c r="N112" s="533" t="n">
        <v>0.11</v>
      </c>
      <c r="O112" s="534" t="n">
        <v>-0.1</v>
      </c>
      <c r="P112" s="528" t="n">
        <v>-0.43</v>
      </c>
      <c r="Q112" s="551" t="n">
        <v>0.1125</v>
      </c>
      <c r="R112" s="378" t="n">
        <v>0.1425</v>
      </c>
      <c r="S112" s="378" t="n">
        <v>0.1525</v>
      </c>
      <c r="T112" s="484" t="n">
        <v>0.55</v>
      </c>
      <c r="U112" s="537" t="n">
        <v>0.1525</v>
      </c>
      <c r="V112" s="478" t="n">
        <v>2.15</v>
      </c>
      <c r="W112" s="478" t="n">
        <v>2.24165816432581</v>
      </c>
      <c r="X112" s="479" t="n">
        <v>2.14910132732291</v>
      </c>
      <c r="Y112" s="528" t="n">
        <v>2.8972379887581</v>
      </c>
      <c r="Z112" s="538" t="n">
        <v>0.1225</v>
      </c>
      <c r="AA112" s="539" t="n">
        <v>0</v>
      </c>
      <c r="AB112" s="560" t="n">
        <v>2.84435943493639</v>
      </c>
      <c r="AC112" s="484" t="n">
        <v>2.96685943493639</v>
      </c>
      <c r="AD112" s="479" t="n">
        <v>2.84435943493639</v>
      </c>
      <c r="AE112" s="541" t="n">
        <v>2.26</v>
      </c>
      <c r="AF112" s="486" t="n">
        <v>2.39</v>
      </c>
      <c r="AG112" s="487" t="n">
        <v>2.59</v>
      </c>
      <c r="AH112" s="542" t="n">
        <v>-0.19</v>
      </c>
      <c r="AI112" s="530" t="n">
        <v>1.395794645575</v>
      </c>
      <c r="AJ112" s="543" t="n">
        <v>0.067113795810905</v>
      </c>
      <c r="AK112" s="543" t="n">
        <v>0.072786951727061</v>
      </c>
      <c r="AL112" s="467" t="n">
        <v>0.603854161462577</v>
      </c>
      <c r="AM112" s="491" t="n">
        <v>0.579083754914423</v>
      </c>
      <c r="AN112" s="492" t="n">
        <v>0.108</v>
      </c>
      <c r="AO112" s="493" t="n">
        <v>0.124</v>
      </c>
      <c r="AP112" s="392"/>
      <c r="AQ112" s="492" t="n">
        <v>-2.677</v>
      </c>
      <c r="AR112" s="494" t="n">
        <v>-2.137</v>
      </c>
      <c r="AS112" s="392"/>
      <c r="AT112" s="392"/>
      <c r="AU112" s="392"/>
      <c r="AV112" s="392"/>
      <c r="AW112" s="547"/>
      <c r="AX112" s="467"/>
      <c r="AY112" s="467"/>
      <c r="AZ112" s="392"/>
      <c r="BA112" s="547"/>
      <c r="BB112" s="426"/>
      <c r="BC112" s="548"/>
      <c r="BD112" s="468"/>
      <c r="BE112" s="392"/>
      <c r="BF112" s="426"/>
      <c r="BG112" s="392"/>
      <c r="BH112" s="423"/>
      <c r="BI112" s="423"/>
      <c r="BJ112" s="392"/>
      <c r="BK112" s="426"/>
      <c r="BL112" s="392"/>
      <c r="BM112" s="392"/>
      <c r="BN112" s="403"/>
      <c r="BO112" s="403"/>
      <c r="BP112" s="423"/>
      <c r="BQ112" s="392"/>
      <c r="BR112" s="423"/>
      <c r="BS112" s="392"/>
      <c r="BT112" s="392"/>
      <c r="BU112" s="392"/>
      <c r="BV112" s="392"/>
      <c r="BW112" s="392"/>
      <c r="BX112" s="392"/>
      <c r="BY112" s="392"/>
      <c r="BZ112" s="392"/>
      <c r="CA112" s="392"/>
      <c r="CB112" s="392"/>
      <c r="CC112" s="392"/>
      <c r="CD112" s="392"/>
      <c r="CE112" s="392"/>
      <c r="CF112" s="392"/>
      <c r="CG112" s="392"/>
    </row>
    <row r="113" customFormat="false" ht="12.75" hidden="false" customHeight="false" outlineLevel="0" collapsed="false">
      <c r="A113" s="469" t="n">
        <v>39356</v>
      </c>
      <c r="B113" s="531" t="n">
        <v>2.723</v>
      </c>
      <c r="C113" s="471" t="n">
        <v>-0.54</v>
      </c>
      <c r="D113" s="472" t="n">
        <v>-0.448312368009375</v>
      </c>
      <c r="E113" s="472" t="n">
        <v>-0.540912466257715</v>
      </c>
      <c r="F113" s="532" t="n">
        <v>0.113</v>
      </c>
      <c r="G113" s="533" t="n">
        <v>0.108</v>
      </c>
      <c r="H113" s="533" t="n">
        <v>0.133</v>
      </c>
      <c r="I113" s="534" t="n">
        <v>0.123</v>
      </c>
      <c r="J113" s="533" t="n">
        <v>0.0875</v>
      </c>
      <c r="K113" s="533" t="n">
        <v>0.1625</v>
      </c>
      <c r="L113" s="533" t="n">
        <v>0.25</v>
      </c>
      <c r="M113" s="532" t="n">
        <v>-0.3</v>
      </c>
      <c r="N113" s="533" t="n">
        <v>0.11</v>
      </c>
      <c r="O113" s="534" t="n">
        <v>-0.1</v>
      </c>
      <c r="P113" s="528" t="n">
        <v>-0.43</v>
      </c>
      <c r="Q113" s="551" t="n">
        <v>0.1125</v>
      </c>
      <c r="R113" s="378" t="n">
        <v>0.1425</v>
      </c>
      <c r="S113" s="378" t="n">
        <v>0.1525</v>
      </c>
      <c r="T113" s="484" t="n">
        <v>0.6</v>
      </c>
      <c r="U113" s="537" t="n">
        <v>0.1525</v>
      </c>
      <c r="V113" s="478" t="n">
        <v>2.183</v>
      </c>
      <c r="W113" s="478" t="n">
        <v>2.27468763199063</v>
      </c>
      <c r="X113" s="479" t="n">
        <v>2.18208753374229</v>
      </c>
      <c r="Y113" s="526" t="s">
        <v>192</v>
      </c>
      <c r="Z113" s="538" t="n">
        <v>0.1225</v>
      </c>
      <c r="AA113" s="539" t="n">
        <v>0</v>
      </c>
      <c r="AB113" s="560" t="n">
        <v>2.88666781072474</v>
      </c>
      <c r="AC113" s="484" t="n">
        <v>3.00916781072474</v>
      </c>
      <c r="AD113" s="479" t="n">
        <v>2.88666781072474</v>
      </c>
      <c r="AE113" s="541" t="n">
        <v>2.293</v>
      </c>
      <c r="AF113" s="486" t="n">
        <v>2.423</v>
      </c>
      <c r="AG113" s="487" t="n">
        <v>2.623</v>
      </c>
      <c r="AH113" s="542" t="n">
        <v>-0.19</v>
      </c>
      <c r="AI113" s="530" t="n">
        <v>1.395142553235</v>
      </c>
      <c r="AJ113" s="543" t="n">
        <v>0.067144485789603</v>
      </c>
      <c r="AK113" s="543" t="n">
        <v>0.072820016735846</v>
      </c>
      <c r="AL113" s="467" t="n">
        <v>0.600451230418898</v>
      </c>
      <c r="AM113" s="491" t="n">
        <v>0.575551400000117</v>
      </c>
      <c r="AN113" s="492" t="n">
        <v>0.108</v>
      </c>
      <c r="AO113" s="493" t="n">
        <v>0.12</v>
      </c>
      <c r="AP113" s="392"/>
      <c r="AQ113" s="492" t="n">
        <v>-2.71</v>
      </c>
      <c r="AR113" s="494" t="n">
        <v>-2.17</v>
      </c>
      <c r="AS113" s="392"/>
      <c r="AT113" s="392"/>
      <c r="AU113" s="392"/>
      <c r="AV113" s="392"/>
      <c r="AW113" s="547"/>
      <c r="AX113" s="467"/>
      <c r="AY113" s="467"/>
      <c r="AZ113" s="392"/>
      <c r="BA113" s="547"/>
      <c r="BB113" s="426"/>
      <c r="BC113" s="548"/>
      <c r="BD113" s="468"/>
      <c r="BE113" s="392"/>
      <c r="BF113" s="426"/>
      <c r="BG113" s="392"/>
      <c r="BH113" s="423"/>
      <c r="BI113" s="423"/>
      <c r="BJ113" s="392"/>
      <c r="BK113" s="426"/>
      <c r="BL113" s="392"/>
      <c r="BM113" s="392"/>
      <c r="BN113" s="403"/>
      <c r="BO113" s="403"/>
      <c r="BP113" s="423"/>
      <c r="BQ113" s="392"/>
      <c r="BR113" s="423"/>
      <c r="BS113" s="392"/>
      <c r="BT113" s="392"/>
      <c r="BU113" s="392"/>
      <c r="BV113" s="392"/>
      <c r="BW113" s="392"/>
      <c r="BX113" s="392"/>
      <c r="BY113" s="392"/>
      <c r="BZ113" s="392"/>
      <c r="CA113" s="392"/>
      <c r="CB113" s="392"/>
      <c r="CC113" s="392"/>
      <c r="CD113" s="392"/>
      <c r="CE113" s="392"/>
      <c r="CF113" s="392"/>
      <c r="CG113" s="392"/>
    </row>
    <row r="114" customFormat="false" ht="12.75" hidden="false" customHeight="false" outlineLevel="0" collapsed="false">
      <c r="A114" s="559" t="n">
        <v>39387</v>
      </c>
      <c r="B114" s="531" t="n">
        <v>2.86</v>
      </c>
      <c r="C114" s="471" t="n">
        <v>-0.454</v>
      </c>
      <c r="D114" s="472" t="n">
        <v>-0.362360819358199</v>
      </c>
      <c r="E114" s="472" t="n">
        <v>-0.455005677423758</v>
      </c>
      <c r="F114" s="532" t="n">
        <v>0.225</v>
      </c>
      <c r="G114" s="533" t="n">
        <v>0.265</v>
      </c>
      <c r="H114" s="533" t="n">
        <v>0.345</v>
      </c>
      <c r="I114" s="534" t="n">
        <v>0.445</v>
      </c>
      <c r="J114" s="533" t="n">
        <v>0.165</v>
      </c>
      <c r="K114" s="533" t="n">
        <v>0.24</v>
      </c>
      <c r="L114" s="533" t="n">
        <v>0.5525</v>
      </c>
      <c r="M114" s="532" t="n">
        <v>-0.175</v>
      </c>
      <c r="N114" s="533" t="n">
        <v>0</v>
      </c>
      <c r="O114" s="534" t="n">
        <v>0.07</v>
      </c>
      <c r="P114" s="528" t="n">
        <v>-0.145</v>
      </c>
      <c r="Q114" s="551" t="n">
        <v>0.1125</v>
      </c>
      <c r="R114" s="378" t="n">
        <v>0.1425</v>
      </c>
      <c r="S114" s="378" t="n">
        <v>0.1525</v>
      </c>
      <c r="T114" s="484" t="n">
        <v>0.8</v>
      </c>
      <c r="U114" s="537" t="n">
        <v>0.1525</v>
      </c>
      <c r="V114" s="478" t="n">
        <v>2.406</v>
      </c>
      <c r="W114" s="478" t="n">
        <v>2.4976391806418</v>
      </c>
      <c r="X114" s="479" t="n">
        <v>2.40499432257624</v>
      </c>
      <c r="Y114" s="553"/>
      <c r="Z114" s="538" t="n">
        <v>0.1225</v>
      </c>
      <c r="AA114" s="539" t="n">
        <v>0</v>
      </c>
      <c r="AB114" s="561" t="n">
        <v>3.18001247632234</v>
      </c>
      <c r="AC114" s="484" t="n">
        <v>3.30251247632234</v>
      </c>
      <c r="AD114" s="479" t="n">
        <v>3.18001247632234</v>
      </c>
      <c r="AE114" s="541" t="n">
        <v>2.715</v>
      </c>
      <c r="AF114" s="486" t="n">
        <v>2.685</v>
      </c>
      <c r="AG114" s="487" t="n">
        <v>2.93</v>
      </c>
      <c r="AH114" s="542" t="n">
        <v>-0.19</v>
      </c>
      <c r="AI114" s="530" t="n">
        <v>1.394468513391</v>
      </c>
      <c r="AJ114" s="543" t="n">
        <v>0.067176198767919</v>
      </c>
      <c r="AK114" s="543" t="n">
        <v>0.072854183911969</v>
      </c>
      <c r="AL114" s="467" t="n">
        <v>0.596951956439653</v>
      </c>
      <c r="AM114" s="491" t="n">
        <v>0.571920788225602</v>
      </c>
      <c r="AN114" s="492" t="n">
        <v>0.265</v>
      </c>
      <c r="AO114" s="493" t="n">
        <v>0.124</v>
      </c>
      <c r="AP114" s="392"/>
      <c r="AQ114" s="492" t="n">
        <v>-2.847</v>
      </c>
      <c r="AR114" s="494" t="n">
        <v>-2.393</v>
      </c>
      <c r="AS114" s="392"/>
      <c r="AT114" s="392"/>
      <c r="AU114" s="392"/>
      <c r="AV114" s="392"/>
      <c r="AW114" s="547"/>
      <c r="AX114" s="467"/>
      <c r="AY114" s="467"/>
      <c r="AZ114" s="392"/>
      <c r="BA114" s="547"/>
      <c r="BB114" s="426"/>
      <c r="BC114" s="548"/>
      <c r="BD114" s="468"/>
      <c r="BE114" s="392"/>
      <c r="BF114" s="426"/>
      <c r="BG114" s="392"/>
      <c r="BH114" s="423"/>
      <c r="BI114" s="423"/>
      <c r="BJ114" s="392"/>
      <c r="BK114" s="426"/>
      <c r="BL114" s="392"/>
      <c r="BM114" s="392"/>
      <c r="BN114" s="403"/>
      <c r="BO114" s="403"/>
      <c r="BP114" s="423"/>
      <c r="BQ114" s="392"/>
      <c r="BR114" s="423"/>
      <c r="BS114" s="392"/>
      <c r="BT114" s="392"/>
      <c r="BU114" s="392"/>
      <c r="BV114" s="392"/>
      <c r="BW114" s="392"/>
      <c r="BX114" s="392"/>
      <c r="BY114" s="392"/>
      <c r="BZ114" s="392"/>
      <c r="CA114" s="392"/>
      <c r="CB114" s="392"/>
      <c r="CC114" s="392"/>
      <c r="CD114" s="392"/>
      <c r="CE114" s="392"/>
      <c r="CF114" s="392"/>
      <c r="CG114" s="392"/>
    </row>
    <row r="115" customFormat="false" ht="12.75" hidden="false" customHeight="false" outlineLevel="0" collapsed="false">
      <c r="A115" s="469" t="n">
        <v>39417</v>
      </c>
      <c r="B115" s="531" t="n">
        <v>2.983</v>
      </c>
      <c r="C115" s="471" t="n">
        <v>-0.454</v>
      </c>
      <c r="D115" s="472" t="n">
        <v>-0.362368861079566</v>
      </c>
      <c r="E115" s="472" t="n">
        <v>-0.455057089860633</v>
      </c>
      <c r="F115" s="532" t="n">
        <v>0.265</v>
      </c>
      <c r="G115" s="533" t="n">
        <v>0.305</v>
      </c>
      <c r="H115" s="533" t="n">
        <v>0.385</v>
      </c>
      <c r="I115" s="534" t="n">
        <v>0.485</v>
      </c>
      <c r="J115" s="533" t="n">
        <v>0.205</v>
      </c>
      <c r="K115" s="533" t="n">
        <v>0.28</v>
      </c>
      <c r="L115" s="533" t="n">
        <v>0.8075</v>
      </c>
      <c r="M115" s="532" t="n">
        <v>-0.175</v>
      </c>
      <c r="N115" s="533" t="n">
        <v>0</v>
      </c>
      <c r="O115" s="534" t="n">
        <v>0.07</v>
      </c>
      <c r="P115" s="528" t="n">
        <v>-0.075</v>
      </c>
      <c r="Q115" s="551" t="n">
        <v>0.1125</v>
      </c>
      <c r="R115" s="378" t="n">
        <v>0.1425</v>
      </c>
      <c r="S115" s="378" t="n">
        <v>0.1525</v>
      </c>
      <c r="T115" s="484" t="n">
        <v>1</v>
      </c>
      <c r="U115" s="537" t="n">
        <v>0.1525</v>
      </c>
      <c r="V115" s="478" t="n">
        <v>2.529</v>
      </c>
      <c r="W115" s="478" t="n">
        <v>2.62063113892043</v>
      </c>
      <c r="X115" s="479" t="n">
        <v>2.52794291013937</v>
      </c>
      <c r="Y115" s="526" t="s">
        <v>190</v>
      </c>
      <c r="Z115" s="538" t="n">
        <v>0.1225</v>
      </c>
      <c r="AA115" s="539" t="n">
        <v>0</v>
      </c>
      <c r="AB115" s="561" t="n">
        <v>3.34101763044294</v>
      </c>
      <c r="AC115" s="484" t="n">
        <v>3.46351763044294</v>
      </c>
      <c r="AD115" s="479" t="n">
        <v>3.34101763044294</v>
      </c>
      <c r="AE115" s="541" t="n">
        <v>2.908</v>
      </c>
      <c r="AF115" s="486" t="n">
        <v>2.808</v>
      </c>
      <c r="AG115" s="487" t="n">
        <v>3.053</v>
      </c>
      <c r="AH115" s="542" t="n">
        <v>-0.19</v>
      </c>
      <c r="AI115" s="530" t="n">
        <v>1.39381601309</v>
      </c>
      <c r="AJ115" s="543" t="n">
        <v>0.067206888747251</v>
      </c>
      <c r="AK115" s="543" t="n">
        <v>0.072887248921488</v>
      </c>
      <c r="AL115" s="467" t="n">
        <v>0.593582038735593</v>
      </c>
      <c r="AM115" s="491" t="n">
        <v>0.568426073976152</v>
      </c>
      <c r="AN115" s="492" t="n">
        <v>0.305</v>
      </c>
      <c r="AO115" s="493" t="n">
        <v>0.12</v>
      </c>
      <c r="AP115" s="392"/>
      <c r="AQ115" s="492" t="n">
        <v>-2.97</v>
      </c>
      <c r="AR115" s="494" t="n">
        <v>-2.516</v>
      </c>
      <c r="AS115" s="392"/>
      <c r="AT115" s="392"/>
      <c r="AU115" s="392"/>
      <c r="AV115" s="392"/>
      <c r="AW115" s="547"/>
      <c r="AX115" s="467"/>
      <c r="AY115" s="467"/>
      <c r="AZ115" s="392"/>
      <c r="BA115" s="547"/>
      <c r="BB115" s="426"/>
      <c r="BC115" s="548"/>
      <c r="BD115" s="468"/>
      <c r="BE115" s="392"/>
      <c r="BF115" s="426"/>
      <c r="BG115" s="392"/>
      <c r="BH115" s="423"/>
      <c r="BI115" s="423"/>
      <c r="BJ115" s="392"/>
      <c r="BK115" s="426"/>
      <c r="BL115" s="392"/>
      <c r="BM115" s="392"/>
      <c r="BN115" s="403"/>
      <c r="BO115" s="403"/>
      <c r="BP115" s="423"/>
      <c r="BQ115" s="392"/>
      <c r="BR115" s="423"/>
      <c r="BS115" s="392"/>
      <c r="BT115" s="392"/>
      <c r="BU115" s="392"/>
      <c r="BV115" s="392"/>
      <c r="BW115" s="392"/>
      <c r="BX115" s="392"/>
      <c r="BY115" s="392"/>
      <c r="BZ115" s="392"/>
      <c r="CA115" s="392"/>
      <c r="CB115" s="392"/>
      <c r="CC115" s="392"/>
      <c r="CD115" s="392"/>
      <c r="CE115" s="392"/>
      <c r="CF115" s="392"/>
      <c r="CG115" s="392"/>
    </row>
    <row r="116" customFormat="false" ht="12.75" hidden="false" customHeight="false" outlineLevel="0" collapsed="false">
      <c r="A116" s="469" t="n">
        <v>39448</v>
      </c>
      <c r="B116" s="531" t="n">
        <v>3.0405</v>
      </c>
      <c r="C116" s="471" t="n">
        <v>-0.454</v>
      </c>
      <c r="D116" s="472" t="n">
        <v>-0.362348022294774</v>
      </c>
      <c r="E116" s="472" t="n">
        <v>-0.455081124129904</v>
      </c>
      <c r="F116" s="532" t="n">
        <v>0.275</v>
      </c>
      <c r="G116" s="533" t="n">
        <v>0.315</v>
      </c>
      <c r="H116" s="533" t="n">
        <v>0.395</v>
      </c>
      <c r="I116" s="534" t="n">
        <v>0.495</v>
      </c>
      <c r="J116" s="533" t="n">
        <v>0.26</v>
      </c>
      <c r="K116" s="533" t="n">
        <v>0.335</v>
      </c>
      <c r="L116" s="533" t="n">
        <v>1.1675</v>
      </c>
      <c r="M116" s="532" t="n">
        <v>-0.175</v>
      </c>
      <c r="N116" s="533" t="n">
        <v>0</v>
      </c>
      <c r="O116" s="534" t="n">
        <v>0.07</v>
      </c>
      <c r="P116" s="528" t="n">
        <v>-0.055</v>
      </c>
      <c r="Q116" s="551" t="n">
        <v>0.1125</v>
      </c>
      <c r="R116" s="378" t="n">
        <v>0.1425</v>
      </c>
      <c r="S116" s="378" t="n">
        <v>0.1525</v>
      </c>
      <c r="T116" s="484" t="n">
        <v>1</v>
      </c>
      <c r="U116" s="537" t="n">
        <v>0.1525</v>
      </c>
      <c r="V116" s="478" t="n">
        <v>2.5865</v>
      </c>
      <c r="W116" s="478" t="n">
        <v>2.67815197770523</v>
      </c>
      <c r="X116" s="479" t="n">
        <v>2.5854188758701</v>
      </c>
      <c r="Y116" s="553"/>
      <c r="Z116" s="538" t="n">
        <v>0.1225</v>
      </c>
      <c r="AA116" s="539" t="n">
        <v>0</v>
      </c>
      <c r="AB116" s="561" t="n">
        <v>3.41532641555732</v>
      </c>
      <c r="AC116" s="484" t="n">
        <v>3.53782641555732</v>
      </c>
      <c r="AD116" s="479" t="n">
        <v>3.41532641555732</v>
      </c>
      <c r="AE116" s="541" t="n">
        <v>2.9855</v>
      </c>
      <c r="AF116" s="486" t="n">
        <v>2.8655</v>
      </c>
      <c r="AG116" s="487" t="n">
        <v>3.1105</v>
      </c>
      <c r="AH116" s="542" t="n">
        <v>-0.19</v>
      </c>
      <c r="AI116" s="530" t="n">
        <v>1.393141552945</v>
      </c>
      <c r="AJ116" s="543" t="n">
        <v>0.067238601726222</v>
      </c>
      <c r="AK116" s="543" t="n">
        <v>0.07292141609837</v>
      </c>
      <c r="AL116" s="467" t="n">
        <v>0.590116753129184</v>
      </c>
      <c r="AM116" s="491" t="n">
        <v>0.564834194348166</v>
      </c>
      <c r="AN116" s="492" t="n">
        <v>0.315</v>
      </c>
      <c r="AO116" s="493" t="n">
        <v>0.12</v>
      </c>
      <c r="AP116" s="392"/>
      <c r="AQ116" s="492" t="n">
        <v>-3.0275</v>
      </c>
      <c r="AR116" s="494" t="n">
        <v>-2.5735</v>
      </c>
      <c r="AS116" s="392"/>
      <c r="AT116" s="392"/>
      <c r="AU116" s="392"/>
      <c r="AV116" s="392"/>
      <c r="AW116" s="547"/>
      <c r="AX116" s="467"/>
      <c r="AY116" s="467"/>
      <c r="AZ116" s="392"/>
      <c r="BA116" s="547"/>
      <c r="BB116" s="426"/>
      <c r="BC116" s="548"/>
      <c r="BD116" s="468"/>
      <c r="BE116" s="392"/>
      <c r="BF116" s="426"/>
      <c r="BG116" s="392"/>
      <c r="BH116" s="423"/>
      <c r="BI116" s="423"/>
      <c r="BJ116" s="392"/>
      <c r="BK116" s="426"/>
      <c r="BL116" s="392"/>
      <c r="BM116" s="392"/>
      <c r="BN116" s="403"/>
      <c r="BO116" s="403"/>
      <c r="BP116" s="423"/>
      <c r="BQ116" s="392"/>
      <c r="BR116" s="423"/>
      <c r="BS116" s="392"/>
      <c r="BT116" s="392"/>
      <c r="BU116" s="392"/>
      <c r="BV116" s="392"/>
      <c r="BW116" s="392"/>
      <c r="BX116" s="392"/>
      <c r="BY116" s="392"/>
      <c r="BZ116" s="392"/>
      <c r="CA116" s="392"/>
      <c r="CB116" s="392"/>
      <c r="CC116" s="392"/>
      <c r="CD116" s="392"/>
      <c r="CE116" s="392"/>
      <c r="CF116" s="392"/>
      <c r="CG116" s="392"/>
    </row>
    <row r="117" customFormat="false" ht="12.75" hidden="false" customHeight="false" outlineLevel="0" collapsed="false">
      <c r="A117" s="469" t="n">
        <v>39479</v>
      </c>
      <c r="B117" s="531" t="n">
        <v>2.958</v>
      </c>
      <c r="C117" s="471" t="n">
        <v>-0.454</v>
      </c>
      <c r="D117" s="472" t="n">
        <v>-0.362268607652324</v>
      </c>
      <c r="E117" s="472" t="n">
        <v>-0.455046640178341</v>
      </c>
      <c r="F117" s="532" t="n">
        <v>0.305</v>
      </c>
      <c r="G117" s="533" t="n">
        <v>0.345</v>
      </c>
      <c r="H117" s="533" t="n">
        <v>0.425</v>
      </c>
      <c r="I117" s="534" t="n">
        <v>0.525</v>
      </c>
      <c r="J117" s="533" t="n">
        <v>0.235</v>
      </c>
      <c r="K117" s="533" t="n">
        <v>0.31</v>
      </c>
      <c r="L117" s="533" t="n">
        <v>1.09</v>
      </c>
      <c r="M117" s="532" t="n">
        <v>-0.175</v>
      </c>
      <c r="N117" s="533" t="n">
        <v>0</v>
      </c>
      <c r="O117" s="534" t="n">
        <v>0.07</v>
      </c>
      <c r="P117" s="528" t="n">
        <v>-0.075</v>
      </c>
      <c r="Q117" s="551" t="n">
        <v>0.1125</v>
      </c>
      <c r="R117" s="378" t="n">
        <v>0.1425</v>
      </c>
      <c r="S117" s="378" t="n">
        <v>0.1525</v>
      </c>
      <c r="T117" s="484" t="n">
        <v>1</v>
      </c>
      <c r="U117" s="537" t="n">
        <v>0.1525</v>
      </c>
      <c r="V117" s="478" t="n">
        <v>2.504</v>
      </c>
      <c r="W117" s="478" t="n">
        <v>2.59573139234768</v>
      </c>
      <c r="X117" s="479" t="n">
        <v>2.50295335982166</v>
      </c>
      <c r="Y117" s="554"/>
      <c r="Z117" s="538" t="n">
        <v>0.1225</v>
      </c>
      <c r="AA117" s="539" t="n">
        <v>0</v>
      </c>
      <c r="AB117" s="561" t="n">
        <v>3.30478862539115</v>
      </c>
      <c r="AC117" s="484" t="n">
        <v>3.42728862539115</v>
      </c>
      <c r="AD117" s="479" t="n">
        <v>3.30478862539115</v>
      </c>
      <c r="AE117" s="541" t="n">
        <v>2.883</v>
      </c>
      <c r="AF117" s="486" t="n">
        <v>2.783</v>
      </c>
      <c r="AG117" s="487" t="n">
        <v>3.028</v>
      </c>
      <c r="AH117" s="542" t="n">
        <v>-0.19</v>
      </c>
      <c r="AI117" s="530" t="n">
        <v>1.392466880172</v>
      </c>
      <c r="AJ117" s="543" t="n">
        <v>0.067270314705527</v>
      </c>
      <c r="AK117" s="543" t="n">
        <v>0.072955583275637</v>
      </c>
      <c r="AL117" s="467" t="n">
        <v>0.586668644363439</v>
      </c>
      <c r="AM117" s="491" t="n">
        <v>0.561261873522481</v>
      </c>
      <c r="AN117" s="492" t="n">
        <v>0.345</v>
      </c>
      <c r="AO117" s="493" t="n">
        <v>0.133</v>
      </c>
      <c r="AP117" s="392"/>
      <c r="AQ117" s="492" t="n">
        <v>-2.945</v>
      </c>
      <c r="AR117" s="494" t="n">
        <v>-2.491</v>
      </c>
      <c r="AS117" s="392"/>
      <c r="AT117" s="392"/>
      <c r="AU117" s="392"/>
      <c r="AV117" s="392"/>
      <c r="AW117" s="547"/>
      <c r="AX117" s="467"/>
      <c r="AY117" s="467"/>
      <c r="AZ117" s="392"/>
      <c r="BA117" s="547"/>
      <c r="BB117" s="426"/>
      <c r="BC117" s="548"/>
      <c r="BD117" s="468"/>
      <c r="BE117" s="392"/>
      <c r="BF117" s="426"/>
      <c r="BG117" s="392"/>
      <c r="BH117" s="423"/>
      <c r="BI117" s="423"/>
      <c r="BJ117" s="392"/>
      <c r="BK117" s="426"/>
      <c r="BL117" s="392"/>
      <c r="BM117" s="392"/>
      <c r="BN117" s="403"/>
      <c r="BO117" s="403"/>
      <c r="BP117" s="423"/>
      <c r="BQ117" s="392"/>
      <c r="BR117" s="423"/>
      <c r="BS117" s="392"/>
      <c r="BT117" s="392"/>
      <c r="BU117" s="392"/>
      <c r="BV117" s="392"/>
      <c r="BW117" s="392"/>
      <c r="BX117" s="392"/>
      <c r="BY117" s="392"/>
      <c r="BZ117" s="392"/>
      <c r="CA117" s="392"/>
      <c r="CB117" s="392"/>
      <c r="CC117" s="392"/>
      <c r="CD117" s="392"/>
      <c r="CE117" s="392"/>
      <c r="CF117" s="392"/>
      <c r="CG117" s="392"/>
    </row>
    <row r="118" customFormat="false" ht="12.75" hidden="false" customHeight="false" outlineLevel="0" collapsed="false">
      <c r="A118" s="469" t="n">
        <v>39508</v>
      </c>
      <c r="B118" s="531" t="n">
        <v>2.853</v>
      </c>
      <c r="C118" s="471" t="n">
        <v>-0.454</v>
      </c>
      <c r="D118" s="472" t="n">
        <v>-0.362182634816964</v>
      </c>
      <c r="E118" s="472" t="n">
        <v>-0.455002751512716</v>
      </c>
      <c r="F118" s="532" t="n">
        <v>0.305</v>
      </c>
      <c r="G118" s="533" t="n">
        <v>0.345</v>
      </c>
      <c r="H118" s="533" t="n">
        <v>0.425</v>
      </c>
      <c r="I118" s="534" t="n">
        <v>0.525</v>
      </c>
      <c r="J118" s="533" t="n">
        <v>0.2325</v>
      </c>
      <c r="K118" s="533" t="n">
        <v>0.3075</v>
      </c>
      <c r="L118" s="533" t="n">
        <v>0.67</v>
      </c>
      <c r="M118" s="532" t="n">
        <v>-0.175</v>
      </c>
      <c r="N118" s="533" t="n">
        <v>0</v>
      </c>
      <c r="O118" s="534" t="n">
        <v>0.07</v>
      </c>
      <c r="P118" s="528" t="n">
        <v>-0.24</v>
      </c>
      <c r="Q118" s="551" t="n">
        <v>0.1125</v>
      </c>
      <c r="R118" s="378" t="n">
        <v>0.1425</v>
      </c>
      <c r="S118" s="378" t="n">
        <v>0.1525</v>
      </c>
      <c r="T118" s="484" t="n">
        <v>0.75</v>
      </c>
      <c r="U118" s="537" t="n">
        <v>0.1525</v>
      </c>
      <c r="V118" s="478" t="n">
        <v>2.399</v>
      </c>
      <c r="W118" s="478" t="n">
        <v>2.49081736518304</v>
      </c>
      <c r="X118" s="479" t="n">
        <v>2.39799724848728</v>
      </c>
      <c r="Y118" s="554"/>
      <c r="Z118" s="538" t="n">
        <v>0.1225</v>
      </c>
      <c r="AA118" s="539" t="n">
        <v>0</v>
      </c>
      <c r="AB118" s="561" t="n">
        <v>3.16477368696452</v>
      </c>
      <c r="AC118" s="484" t="n">
        <v>3.28727368696452</v>
      </c>
      <c r="AD118" s="479" t="n">
        <v>3.16477368696452</v>
      </c>
      <c r="AE118" s="541" t="n">
        <v>2.613</v>
      </c>
      <c r="AF118" s="486" t="n">
        <v>2.678</v>
      </c>
      <c r="AG118" s="487" t="n">
        <v>2.923</v>
      </c>
      <c r="AH118" s="542" t="n">
        <v>-0.19</v>
      </c>
      <c r="AI118" s="530" t="n">
        <v>1.391835542757</v>
      </c>
      <c r="AJ118" s="543" t="n">
        <v>0.067299981686468</v>
      </c>
      <c r="AK118" s="543" t="n">
        <v>0.072987546119236</v>
      </c>
      <c r="AL118" s="467" t="n">
        <v>0.5834584873936</v>
      </c>
      <c r="AM118" s="491" t="n">
        <v>0.557937657490885</v>
      </c>
      <c r="AN118" s="492" t="n">
        <v>0.345</v>
      </c>
      <c r="AO118" s="493" t="n">
        <v>0.12</v>
      </c>
      <c r="AP118" s="392"/>
      <c r="AQ118" s="492" t="n">
        <v>-2.84</v>
      </c>
      <c r="AR118" s="494" t="n">
        <v>-2.386</v>
      </c>
      <c r="AS118" s="392"/>
      <c r="AT118" s="392"/>
      <c r="AU118" s="392"/>
      <c r="AV118" s="392"/>
      <c r="AW118" s="547"/>
      <c r="AX118" s="467"/>
      <c r="AY118" s="467"/>
      <c r="AZ118" s="392"/>
      <c r="BA118" s="547"/>
      <c r="BB118" s="426"/>
      <c r="BC118" s="548"/>
      <c r="BD118" s="468"/>
      <c r="BE118" s="392"/>
      <c r="BF118" s="426"/>
      <c r="BG118" s="392"/>
      <c r="BH118" s="423"/>
      <c r="BI118" s="423"/>
      <c r="BJ118" s="392"/>
      <c r="BK118" s="426"/>
      <c r="BL118" s="392"/>
      <c r="BM118" s="392"/>
      <c r="BN118" s="403"/>
      <c r="BO118" s="403"/>
      <c r="BP118" s="423"/>
      <c r="BQ118" s="392"/>
      <c r="BR118" s="423"/>
      <c r="BS118" s="392"/>
      <c r="BT118" s="392"/>
      <c r="BU118" s="392"/>
      <c r="BV118" s="392"/>
      <c r="BW118" s="392"/>
      <c r="BX118" s="392"/>
      <c r="BY118" s="392"/>
      <c r="BZ118" s="392"/>
      <c r="CA118" s="392"/>
      <c r="CB118" s="392"/>
      <c r="CC118" s="392"/>
      <c r="CD118" s="392"/>
      <c r="CE118" s="392"/>
      <c r="CF118" s="392"/>
      <c r="CG118" s="392"/>
    </row>
    <row r="119" customFormat="false" ht="12.75" hidden="false" customHeight="false" outlineLevel="0" collapsed="false">
      <c r="A119" s="469" t="n">
        <v>39539</v>
      </c>
      <c r="B119" s="531" t="n">
        <v>2.757</v>
      </c>
      <c r="C119" s="471" t="n">
        <v>-0.556</v>
      </c>
      <c r="D119" s="472" t="n">
        <v>-0.464054830913682</v>
      </c>
      <c r="E119" s="472" t="n">
        <v>-0.556919990028965</v>
      </c>
      <c r="F119" s="532" t="n">
        <v>0.118</v>
      </c>
      <c r="G119" s="533" t="n">
        <v>0.113</v>
      </c>
      <c r="H119" s="533" t="n">
        <v>0.138</v>
      </c>
      <c r="I119" s="534" t="n">
        <v>0.128</v>
      </c>
      <c r="J119" s="533" t="n">
        <v>0.13</v>
      </c>
      <c r="K119" s="533" t="n">
        <v>0.205</v>
      </c>
      <c r="L119" s="533" t="n">
        <v>0.2875</v>
      </c>
      <c r="M119" s="532" t="n">
        <v>-0.285</v>
      </c>
      <c r="N119" s="533" t="n">
        <v>0</v>
      </c>
      <c r="O119" s="534" t="n">
        <v>-0.1</v>
      </c>
      <c r="P119" s="528" t="n">
        <v>-0.43</v>
      </c>
      <c r="Q119" s="551" t="n">
        <v>0.1125</v>
      </c>
      <c r="R119" s="378" t="n">
        <v>0.1425</v>
      </c>
      <c r="S119" s="378" t="n">
        <v>0.1525</v>
      </c>
      <c r="T119" s="484" t="n">
        <v>0.4</v>
      </c>
      <c r="U119" s="537" t="n">
        <v>0.1525</v>
      </c>
      <c r="V119" s="478" t="n">
        <v>2.201</v>
      </c>
      <c r="W119" s="478" t="n">
        <v>2.29294516908632</v>
      </c>
      <c r="X119" s="479" t="n">
        <v>2.20008000997104</v>
      </c>
      <c r="Y119" s="554"/>
      <c r="Z119" s="538" t="n">
        <v>0.1225</v>
      </c>
      <c r="AA119" s="539" t="n">
        <v>0</v>
      </c>
      <c r="AB119" s="561" t="n">
        <v>2.90216270331138</v>
      </c>
      <c r="AC119" s="484" t="n">
        <v>3.02466270331138</v>
      </c>
      <c r="AD119" s="479" t="n">
        <v>2.90216270331138</v>
      </c>
      <c r="AE119" s="541" t="n">
        <v>2.327</v>
      </c>
      <c r="AF119" s="486" t="n">
        <v>2.472</v>
      </c>
      <c r="AG119" s="487" t="n">
        <v>2.657</v>
      </c>
      <c r="AH119" s="542" t="n">
        <v>-0.19</v>
      </c>
      <c r="AI119" s="530" t="n">
        <v>1.391160460293</v>
      </c>
      <c r="AJ119" s="543" t="n">
        <v>0.067331694666416</v>
      </c>
      <c r="AK119" s="543" t="n">
        <v>0.073021713297249</v>
      </c>
      <c r="AL119" s="467" t="n">
        <v>0.580043440960967</v>
      </c>
      <c r="AM119" s="491" t="n">
        <v>0.554402954529385</v>
      </c>
      <c r="AN119" s="492" t="n">
        <v>0.113</v>
      </c>
      <c r="AO119" s="493" t="n">
        <v>0.124</v>
      </c>
      <c r="AP119" s="392"/>
      <c r="AQ119" s="492" t="n">
        <v>-2.744</v>
      </c>
      <c r="AR119" s="494" t="n">
        <v>-2.188</v>
      </c>
      <c r="AS119" s="392"/>
      <c r="AT119" s="392"/>
      <c r="AU119" s="392"/>
      <c r="AV119" s="392"/>
      <c r="AW119" s="547"/>
      <c r="AX119" s="467"/>
      <c r="AY119" s="467"/>
      <c r="AZ119" s="392"/>
      <c r="BA119" s="547"/>
      <c r="BB119" s="426"/>
      <c r="BC119" s="548"/>
      <c r="BD119" s="468"/>
      <c r="BE119" s="392"/>
      <c r="BF119" s="426"/>
      <c r="BG119" s="392"/>
      <c r="BH119" s="423"/>
      <c r="BI119" s="423"/>
      <c r="BJ119" s="392"/>
      <c r="BK119" s="426"/>
      <c r="BL119" s="392"/>
      <c r="BM119" s="392"/>
      <c r="BN119" s="403"/>
      <c r="BO119" s="403"/>
      <c r="BP119" s="423"/>
      <c r="BQ119" s="392"/>
      <c r="BR119" s="423"/>
      <c r="BS119" s="392"/>
      <c r="BT119" s="392"/>
      <c r="BU119" s="392"/>
      <c r="BV119" s="392"/>
      <c r="BW119" s="392"/>
      <c r="BX119" s="392"/>
      <c r="BY119" s="392"/>
      <c r="BZ119" s="392"/>
      <c r="CA119" s="392"/>
      <c r="CB119" s="392"/>
      <c r="CC119" s="392"/>
      <c r="CD119" s="392"/>
      <c r="CE119" s="392"/>
      <c r="CF119" s="392"/>
      <c r="CG119" s="392"/>
    </row>
    <row r="120" customFormat="false" ht="12.75" hidden="false" customHeight="false" outlineLevel="0" collapsed="false">
      <c r="A120" s="469" t="n">
        <v>39569</v>
      </c>
      <c r="B120" s="531" t="n">
        <v>2.736</v>
      </c>
      <c r="C120" s="471" t="n">
        <v>-0.556</v>
      </c>
      <c r="D120" s="472" t="n">
        <v>-0.464002408694192</v>
      </c>
      <c r="E120" s="472" t="n">
        <v>-0.55691121229584</v>
      </c>
      <c r="F120" s="532" t="n">
        <v>0.118</v>
      </c>
      <c r="G120" s="533" t="n">
        <v>0.113</v>
      </c>
      <c r="H120" s="533" t="n">
        <v>0.138</v>
      </c>
      <c r="I120" s="534" t="n">
        <v>0.128</v>
      </c>
      <c r="J120" s="533" t="n">
        <v>0.1325</v>
      </c>
      <c r="K120" s="533" t="n">
        <v>0.2075</v>
      </c>
      <c r="L120" s="533" t="n">
        <v>0.2475</v>
      </c>
      <c r="M120" s="532" t="n">
        <v>-0.285</v>
      </c>
      <c r="N120" s="533" t="n">
        <v>0</v>
      </c>
      <c r="O120" s="534" t="n">
        <v>-0.1</v>
      </c>
      <c r="P120" s="528" t="n">
        <v>-0.43</v>
      </c>
      <c r="Q120" s="551" t="n">
        <v>0.1125</v>
      </c>
      <c r="R120" s="378" t="n">
        <v>0.1425</v>
      </c>
      <c r="S120" s="378" t="n">
        <v>0.1525</v>
      </c>
      <c r="T120" s="484" t="n">
        <v>0.45</v>
      </c>
      <c r="U120" s="537" t="n">
        <v>0.1525</v>
      </c>
      <c r="V120" s="478" t="n">
        <v>2.18</v>
      </c>
      <c r="W120" s="478" t="n">
        <v>2.27199759130581</v>
      </c>
      <c r="X120" s="479" t="n">
        <v>2.17908878770416</v>
      </c>
      <c r="Y120" s="554"/>
      <c r="Z120" s="538" t="n">
        <v>0.1225</v>
      </c>
      <c r="AA120" s="539" t="n">
        <v>0</v>
      </c>
      <c r="AB120" s="561" t="n">
        <v>2.87312252602319</v>
      </c>
      <c r="AC120" s="484" t="n">
        <v>2.99562252602319</v>
      </c>
      <c r="AD120" s="479" t="n">
        <v>2.87312252602319</v>
      </c>
      <c r="AE120" s="541" t="n">
        <v>2.306</v>
      </c>
      <c r="AF120" s="486" t="n">
        <v>2.451</v>
      </c>
      <c r="AG120" s="487" t="n">
        <v>2.636</v>
      </c>
      <c r="AH120" s="542" t="n">
        <v>-0.19</v>
      </c>
      <c r="AI120" s="530" t="n">
        <v>1.390506954044</v>
      </c>
      <c r="AJ120" s="543" t="n">
        <v>0.067362384647329</v>
      </c>
      <c r="AK120" s="543" t="n">
        <v>0.073054778308597</v>
      </c>
      <c r="AL120" s="467" t="n">
        <v>0.576754732604743</v>
      </c>
      <c r="AM120" s="491" t="n">
        <v>0.551000664008855</v>
      </c>
      <c r="AN120" s="492" t="n">
        <v>0.113</v>
      </c>
      <c r="AO120" s="493" t="n">
        <v>0.12</v>
      </c>
      <c r="AP120" s="392"/>
      <c r="AQ120" s="492" t="n">
        <v>-2.723</v>
      </c>
      <c r="AR120" s="494" t="n">
        <v>-2.167</v>
      </c>
      <c r="AS120" s="392"/>
      <c r="AT120" s="392"/>
      <c r="AU120" s="392"/>
      <c r="AV120" s="392"/>
      <c r="AW120" s="547"/>
      <c r="AX120" s="467"/>
      <c r="AY120" s="467"/>
      <c r="AZ120" s="392"/>
      <c r="BA120" s="547"/>
      <c r="BB120" s="426"/>
      <c r="BC120" s="548"/>
      <c r="BD120" s="468"/>
      <c r="BE120" s="392"/>
      <c r="BF120" s="426"/>
      <c r="BG120" s="392"/>
      <c r="BH120" s="423"/>
      <c r="BI120" s="423"/>
      <c r="BJ120" s="392"/>
      <c r="BK120" s="426"/>
      <c r="BL120" s="392"/>
      <c r="BM120" s="392"/>
      <c r="BN120" s="403"/>
      <c r="BO120" s="403"/>
      <c r="BP120" s="423"/>
      <c r="BQ120" s="392"/>
      <c r="BR120" s="423"/>
      <c r="BS120" s="392"/>
      <c r="BT120" s="392"/>
      <c r="BU120" s="392"/>
      <c r="BV120" s="392"/>
      <c r="BW120" s="392"/>
      <c r="BX120" s="392"/>
      <c r="BY120" s="392"/>
      <c r="BZ120" s="392"/>
      <c r="CA120" s="392"/>
      <c r="CB120" s="392"/>
      <c r="CC120" s="392"/>
      <c r="CD120" s="392"/>
      <c r="CE120" s="392"/>
      <c r="CF120" s="392"/>
      <c r="CG120" s="392"/>
    </row>
    <row r="121" customFormat="false" ht="12.75" hidden="false" customHeight="false" outlineLevel="0" collapsed="false">
      <c r="A121" s="469" t="n">
        <v>39600</v>
      </c>
      <c r="B121" s="531" t="n">
        <v>2.743</v>
      </c>
      <c r="C121" s="471" t="n">
        <v>-0.556</v>
      </c>
      <c r="D121" s="472" t="n">
        <v>-0.463960178359908</v>
      </c>
      <c r="E121" s="472" t="n">
        <v>-0.556914138206882</v>
      </c>
      <c r="F121" s="532" t="n">
        <v>0.118</v>
      </c>
      <c r="G121" s="533" t="n">
        <v>0.113</v>
      </c>
      <c r="H121" s="533" t="n">
        <v>0.138</v>
      </c>
      <c r="I121" s="534" t="n">
        <v>0.128</v>
      </c>
      <c r="J121" s="533" t="n">
        <v>0.1275</v>
      </c>
      <c r="K121" s="533" t="n">
        <v>0.2025</v>
      </c>
      <c r="L121" s="533" t="n">
        <v>0.2475</v>
      </c>
      <c r="M121" s="532" t="n">
        <v>-0.285</v>
      </c>
      <c r="N121" s="533" t="n">
        <v>0</v>
      </c>
      <c r="O121" s="534" t="n">
        <v>-0.1</v>
      </c>
      <c r="P121" s="528" t="n">
        <v>-0.43</v>
      </c>
      <c r="Q121" s="551" t="n">
        <v>0.1125</v>
      </c>
      <c r="R121" s="378" t="n">
        <v>0.1425</v>
      </c>
      <c r="S121" s="378" t="n">
        <v>0.1525</v>
      </c>
      <c r="T121" s="484" t="n">
        <v>0.45</v>
      </c>
      <c r="U121" s="537" t="n">
        <v>0.1525</v>
      </c>
      <c r="V121" s="478" t="n">
        <v>2.187</v>
      </c>
      <c r="W121" s="478" t="n">
        <v>2.27903982164009</v>
      </c>
      <c r="X121" s="479" t="n">
        <v>2.18608586179312</v>
      </c>
      <c r="Y121" s="526" t="s">
        <v>200</v>
      </c>
      <c r="Z121" s="538" t="n">
        <v>0.1225</v>
      </c>
      <c r="AA121" s="539" t="n">
        <v>0</v>
      </c>
      <c r="AB121" s="561" t="n">
        <v>2.88094792852847</v>
      </c>
      <c r="AC121" s="484" t="n">
        <v>3.00344792852847</v>
      </c>
      <c r="AD121" s="479" t="n">
        <v>2.88094792852847</v>
      </c>
      <c r="AE121" s="541" t="n">
        <v>2.313</v>
      </c>
      <c r="AF121" s="486" t="n">
        <v>2.458</v>
      </c>
      <c r="AG121" s="487" t="n">
        <v>2.643</v>
      </c>
      <c r="AH121" s="542" t="n">
        <v>-0.19</v>
      </c>
      <c r="AI121" s="530" t="n">
        <v>1.389831457559</v>
      </c>
      <c r="AJ121" s="543" t="n">
        <v>0.067394097627932</v>
      </c>
      <c r="AK121" s="543" t="n">
        <v>0.073088945487369</v>
      </c>
      <c r="AL121" s="467" t="n">
        <v>0.573373052626305</v>
      </c>
      <c r="AM121" s="491" t="n">
        <v>0.547503885576872</v>
      </c>
      <c r="AN121" s="492" t="n">
        <v>0.113</v>
      </c>
      <c r="AO121" s="493" t="n">
        <v>0.124</v>
      </c>
      <c r="AP121" s="392"/>
      <c r="AQ121" s="492" t="n">
        <v>-2.73</v>
      </c>
      <c r="AR121" s="494" t="n">
        <v>-2.174</v>
      </c>
      <c r="AS121" s="392"/>
      <c r="AT121" s="392"/>
      <c r="AU121" s="392"/>
      <c r="AV121" s="392"/>
      <c r="AW121" s="547"/>
      <c r="AX121" s="467"/>
      <c r="AY121" s="467"/>
      <c r="AZ121" s="392"/>
      <c r="BA121" s="547"/>
      <c r="BB121" s="426"/>
      <c r="BC121" s="548"/>
      <c r="BD121" s="468"/>
      <c r="BE121" s="392"/>
      <c r="BF121" s="426"/>
      <c r="BG121" s="392"/>
      <c r="BH121" s="423"/>
      <c r="BI121" s="423"/>
      <c r="BJ121" s="392"/>
      <c r="BK121" s="426"/>
      <c r="BL121" s="392"/>
      <c r="BM121" s="392"/>
      <c r="BN121" s="403"/>
      <c r="BO121" s="403"/>
      <c r="BP121" s="423"/>
      <c r="BQ121" s="392"/>
      <c r="BR121" s="423"/>
      <c r="BS121" s="392"/>
      <c r="BT121" s="392"/>
      <c r="BU121" s="392"/>
      <c r="BV121" s="392"/>
      <c r="BW121" s="392"/>
      <c r="BX121" s="392"/>
      <c r="BY121" s="392"/>
      <c r="BZ121" s="392"/>
      <c r="CA121" s="392"/>
      <c r="CB121" s="392"/>
      <c r="CC121" s="392"/>
      <c r="CD121" s="392"/>
      <c r="CE121" s="392"/>
      <c r="CF121" s="392"/>
      <c r="CG121" s="392"/>
    </row>
    <row r="122" customFormat="false" ht="12.75" hidden="false" customHeight="false" outlineLevel="0" collapsed="false">
      <c r="A122" s="469" t="n">
        <v>39630</v>
      </c>
      <c r="B122" s="531" t="n">
        <v>2.749</v>
      </c>
      <c r="C122" s="471" t="n">
        <v>-0.556</v>
      </c>
      <c r="D122" s="472" t="n">
        <v>-0.463918931528454</v>
      </c>
      <c r="E122" s="472" t="n">
        <v>-0.556916646130632</v>
      </c>
      <c r="F122" s="532" t="n">
        <v>0.118</v>
      </c>
      <c r="G122" s="533" t="n">
        <v>0.113</v>
      </c>
      <c r="H122" s="533" t="n">
        <v>0.138</v>
      </c>
      <c r="I122" s="534" t="n">
        <v>0.128</v>
      </c>
      <c r="J122" s="533" t="n">
        <v>0.1175</v>
      </c>
      <c r="K122" s="533" t="n">
        <v>0.1925</v>
      </c>
      <c r="L122" s="533" t="n">
        <v>0.2525</v>
      </c>
      <c r="M122" s="532" t="n">
        <v>-0.285</v>
      </c>
      <c r="N122" s="533" t="n">
        <v>0</v>
      </c>
      <c r="O122" s="534" t="n">
        <v>-0.1</v>
      </c>
      <c r="P122" s="528" t="n">
        <v>-0.43</v>
      </c>
      <c r="Q122" s="551" t="n">
        <v>0.1125</v>
      </c>
      <c r="R122" s="378" t="n">
        <v>0.1425</v>
      </c>
      <c r="S122" s="378" t="n">
        <v>0.1525</v>
      </c>
      <c r="T122" s="484" t="n">
        <v>0.5</v>
      </c>
      <c r="U122" s="537" t="n">
        <v>0.1525</v>
      </c>
      <c r="V122" s="478" t="n">
        <v>2.193</v>
      </c>
      <c r="W122" s="478" t="n">
        <v>2.28508106847155</v>
      </c>
      <c r="X122" s="479" t="n">
        <v>2.19208335386937</v>
      </c>
      <c r="Y122" s="528" t="n">
        <v>3.10708302315288</v>
      </c>
      <c r="Z122" s="538" t="n">
        <v>0.1225</v>
      </c>
      <c r="AA122" s="539" t="n">
        <v>0</v>
      </c>
      <c r="AB122" s="561" t="n">
        <v>2.88749257976615</v>
      </c>
      <c r="AC122" s="484" t="n">
        <v>3.00999257976615</v>
      </c>
      <c r="AD122" s="479" t="n">
        <v>2.88749257976615</v>
      </c>
      <c r="AE122" s="541" t="n">
        <v>2.319</v>
      </c>
      <c r="AF122" s="486" t="n">
        <v>2.464</v>
      </c>
      <c r="AG122" s="487" t="n">
        <v>2.649</v>
      </c>
      <c r="AH122" s="542" t="n">
        <v>-0.19</v>
      </c>
      <c r="AI122" s="530" t="n">
        <v>1.389177551864</v>
      </c>
      <c r="AJ122" s="543" t="n">
        <v>0.067424787609479</v>
      </c>
      <c r="AK122" s="543" t="n">
        <v>0.073122010499451</v>
      </c>
      <c r="AL122" s="467" t="n">
        <v>0.570116514227308</v>
      </c>
      <c r="AM122" s="491" t="n">
        <v>0.544138140509579</v>
      </c>
      <c r="AN122" s="492" t="n">
        <v>0.113</v>
      </c>
      <c r="AO122" s="493" t="n">
        <v>0.12</v>
      </c>
      <c r="AP122" s="392"/>
      <c r="AQ122" s="492" t="n">
        <v>-2.736</v>
      </c>
      <c r="AR122" s="494" t="n">
        <v>-2.18</v>
      </c>
      <c r="AS122" s="392"/>
      <c r="AT122" s="392"/>
      <c r="AU122" s="392"/>
      <c r="AV122" s="392"/>
      <c r="AW122" s="547"/>
      <c r="AX122" s="467"/>
      <c r="AY122" s="467"/>
      <c r="AZ122" s="392"/>
      <c r="BA122" s="547"/>
      <c r="BB122" s="426"/>
      <c r="BC122" s="548"/>
      <c r="BD122" s="468"/>
      <c r="BE122" s="392"/>
      <c r="BF122" s="426"/>
      <c r="BG122" s="392"/>
      <c r="BH122" s="423"/>
      <c r="BI122" s="423"/>
      <c r="BJ122" s="392"/>
      <c r="BK122" s="426"/>
      <c r="BL122" s="392"/>
      <c r="BM122" s="392"/>
      <c r="BN122" s="403"/>
      <c r="BO122" s="403"/>
      <c r="BP122" s="423"/>
      <c r="BQ122" s="392"/>
      <c r="BR122" s="423"/>
      <c r="BS122" s="392"/>
      <c r="BT122" s="392"/>
      <c r="BU122" s="392"/>
      <c r="BV122" s="392"/>
      <c r="BW122" s="392"/>
      <c r="BX122" s="392"/>
      <c r="BY122" s="392"/>
      <c r="BZ122" s="392"/>
      <c r="CA122" s="392"/>
      <c r="CB122" s="392"/>
      <c r="CC122" s="392"/>
      <c r="CD122" s="392"/>
      <c r="CE122" s="392"/>
      <c r="CF122" s="392"/>
      <c r="CG122" s="392"/>
    </row>
    <row r="123" customFormat="false" ht="12.75" hidden="false" customHeight="false" outlineLevel="0" collapsed="false">
      <c r="A123" s="469" t="n">
        <v>39661</v>
      </c>
      <c r="B123" s="531" t="n">
        <v>2.757</v>
      </c>
      <c r="C123" s="471" t="n">
        <v>-0.556</v>
      </c>
      <c r="D123" s="472" t="n">
        <v>-0.463877005118071</v>
      </c>
      <c r="E123" s="472" t="n">
        <v>-0.556919990028965</v>
      </c>
      <c r="F123" s="532" t="n">
        <v>0.118</v>
      </c>
      <c r="G123" s="533" t="n">
        <v>0.113</v>
      </c>
      <c r="H123" s="533" t="n">
        <v>0.138</v>
      </c>
      <c r="I123" s="534" t="n">
        <v>0.128</v>
      </c>
      <c r="J123" s="533" t="n">
        <v>0.115</v>
      </c>
      <c r="K123" s="533" t="n">
        <v>0.19</v>
      </c>
      <c r="L123" s="533" t="n">
        <v>0.2525</v>
      </c>
      <c r="M123" s="532" t="n">
        <v>-0.285</v>
      </c>
      <c r="N123" s="533" t="n">
        <v>0</v>
      </c>
      <c r="O123" s="534" t="n">
        <v>-0.1</v>
      </c>
      <c r="P123" s="528" t="n">
        <v>-0.43</v>
      </c>
      <c r="Q123" s="551" t="n">
        <v>0.1125</v>
      </c>
      <c r="R123" s="378" t="n">
        <v>0.1425</v>
      </c>
      <c r="S123" s="378" t="n">
        <v>0.1525</v>
      </c>
      <c r="T123" s="484" t="n">
        <v>0.55</v>
      </c>
      <c r="U123" s="537" t="n">
        <v>0.1525</v>
      </c>
      <c r="V123" s="478" t="n">
        <v>2.201</v>
      </c>
      <c r="W123" s="478" t="n">
        <v>2.29312299488193</v>
      </c>
      <c r="X123" s="479" t="n">
        <v>2.20008000997104</v>
      </c>
      <c r="Y123" s="528" t="n">
        <v>3.3306700087198</v>
      </c>
      <c r="Z123" s="538" t="n">
        <v>0.1225</v>
      </c>
      <c r="AA123" s="539" t="n">
        <v>0</v>
      </c>
      <c r="AB123" s="561" t="n">
        <v>2.89661602623299</v>
      </c>
      <c r="AC123" s="484" t="n">
        <v>3.01911602623299</v>
      </c>
      <c r="AD123" s="479" t="n">
        <v>2.89661602623299</v>
      </c>
      <c r="AE123" s="541" t="n">
        <v>2.327</v>
      </c>
      <c r="AF123" s="486" t="n">
        <v>2.472</v>
      </c>
      <c r="AG123" s="487" t="n">
        <v>2.657</v>
      </c>
      <c r="AH123" s="542" t="n">
        <v>-0.19</v>
      </c>
      <c r="AI123" s="530" t="n">
        <v>1.388501643877</v>
      </c>
      <c r="AJ123" s="543" t="n">
        <v>0.067456500590738</v>
      </c>
      <c r="AK123" s="543" t="n">
        <v>0.073156177678981</v>
      </c>
      <c r="AL123" s="467" t="n">
        <v>0.566767952587194</v>
      </c>
      <c r="AM123" s="491" t="n">
        <v>0.540678965210928</v>
      </c>
      <c r="AN123" s="492" t="n">
        <v>0.113</v>
      </c>
      <c r="AO123" s="493" t="n">
        <v>0.12</v>
      </c>
      <c r="AP123" s="392"/>
      <c r="AQ123" s="492" t="n">
        <v>-2.744</v>
      </c>
      <c r="AR123" s="494" t="n">
        <v>-2.188</v>
      </c>
      <c r="AS123" s="392"/>
      <c r="AT123" s="392"/>
      <c r="AU123" s="392"/>
      <c r="AV123" s="392"/>
      <c r="AW123" s="547"/>
      <c r="AX123" s="467"/>
      <c r="AY123" s="467"/>
      <c r="AZ123" s="392"/>
      <c r="BA123" s="547"/>
      <c r="BB123" s="426"/>
      <c r="BC123" s="548"/>
      <c r="BD123" s="468"/>
      <c r="BE123" s="392"/>
      <c r="BF123" s="426"/>
      <c r="BG123" s="392"/>
      <c r="BH123" s="423"/>
      <c r="BI123" s="423"/>
      <c r="BJ123" s="392"/>
      <c r="BK123" s="426"/>
      <c r="BL123" s="392"/>
      <c r="BM123" s="392"/>
      <c r="BN123" s="403"/>
      <c r="BO123" s="403"/>
      <c r="BP123" s="423"/>
      <c r="BQ123" s="392"/>
      <c r="BR123" s="423"/>
      <c r="BS123" s="392"/>
      <c r="BT123" s="392"/>
      <c r="BU123" s="392"/>
      <c r="BV123" s="392"/>
      <c r="BW123" s="392"/>
      <c r="BX123" s="392"/>
      <c r="BY123" s="392"/>
      <c r="BZ123" s="392"/>
      <c r="CA123" s="392"/>
      <c r="CB123" s="392"/>
      <c r="CC123" s="392"/>
      <c r="CD123" s="392"/>
      <c r="CE123" s="392"/>
      <c r="CF123" s="392"/>
      <c r="CG123" s="392"/>
    </row>
    <row r="124" customFormat="false" ht="12.75" hidden="false" customHeight="false" outlineLevel="0" collapsed="false">
      <c r="A124" s="469" t="n">
        <v>39692</v>
      </c>
      <c r="B124" s="531" t="n">
        <v>2.76</v>
      </c>
      <c r="C124" s="471" t="n">
        <v>-0.556</v>
      </c>
      <c r="D124" s="472" t="n">
        <v>-0.463832930713293</v>
      </c>
      <c r="E124" s="472" t="n">
        <v>-0.55692124399084</v>
      </c>
      <c r="F124" s="532" t="n">
        <v>0.118</v>
      </c>
      <c r="G124" s="533" t="n">
        <v>0.113</v>
      </c>
      <c r="H124" s="533" t="n">
        <v>0.138</v>
      </c>
      <c r="I124" s="534" t="n">
        <v>0.128</v>
      </c>
      <c r="J124" s="533" t="n">
        <v>0.1125</v>
      </c>
      <c r="K124" s="533" t="n">
        <v>0.1875</v>
      </c>
      <c r="L124" s="533" t="n">
        <v>0.2475</v>
      </c>
      <c r="M124" s="532" t="n">
        <v>-0.285</v>
      </c>
      <c r="N124" s="533" t="n">
        <v>0</v>
      </c>
      <c r="O124" s="534" t="n">
        <v>-0.1</v>
      </c>
      <c r="P124" s="528" t="n">
        <v>-0.43</v>
      </c>
      <c r="Q124" s="551" t="n">
        <v>0.1125</v>
      </c>
      <c r="R124" s="378" t="n">
        <v>0.1425</v>
      </c>
      <c r="S124" s="378" t="n">
        <v>0.1525</v>
      </c>
      <c r="T124" s="484" t="n">
        <v>0.55</v>
      </c>
      <c r="U124" s="537" t="n">
        <v>0.1525</v>
      </c>
      <c r="V124" s="478" t="n">
        <v>2.204</v>
      </c>
      <c r="W124" s="478" t="n">
        <v>2.29616706928671</v>
      </c>
      <c r="X124" s="479" t="n">
        <v>2.20307875600916</v>
      </c>
      <c r="Y124" s="528" t="n">
        <v>2.94737803346222</v>
      </c>
      <c r="Z124" s="538" t="n">
        <v>0.1225</v>
      </c>
      <c r="AA124" s="539" t="n">
        <v>0</v>
      </c>
      <c r="AB124" s="561" t="n">
        <v>2.8991517636212</v>
      </c>
      <c r="AC124" s="484" t="n">
        <v>3.0216517636212</v>
      </c>
      <c r="AD124" s="479" t="n">
        <v>2.8991517636212</v>
      </c>
      <c r="AE124" s="541" t="n">
        <v>2.33</v>
      </c>
      <c r="AF124" s="486" t="n">
        <v>2.475</v>
      </c>
      <c r="AG124" s="487" t="n">
        <v>2.66</v>
      </c>
      <c r="AH124" s="542" t="n">
        <v>-0.19</v>
      </c>
      <c r="AI124" s="530" t="n">
        <v>1.387825527731</v>
      </c>
      <c r="AJ124" s="543" t="n">
        <v>0.06748821357233</v>
      </c>
      <c r="AK124" s="543" t="n">
        <v>0.073190344858897</v>
      </c>
      <c r="AL124" s="467" t="n">
        <v>0.563436126766857</v>
      </c>
      <c r="AM124" s="491" t="n">
        <v>0.537238777034312</v>
      </c>
      <c r="AN124" s="492" t="n">
        <v>0.113</v>
      </c>
      <c r="AO124" s="493" t="n">
        <v>0.124</v>
      </c>
      <c r="AP124" s="392"/>
      <c r="AQ124" s="492" t="n">
        <v>-2.747</v>
      </c>
      <c r="AR124" s="494" t="n">
        <v>-2.191</v>
      </c>
      <c r="AS124" s="392"/>
      <c r="AT124" s="392"/>
      <c r="AU124" s="392"/>
      <c r="AV124" s="392"/>
      <c r="AW124" s="547"/>
      <c r="AX124" s="467"/>
      <c r="AY124" s="467"/>
      <c r="AZ124" s="392"/>
      <c r="BA124" s="547"/>
      <c r="BB124" s="426"/>
      <c r="BC124" s="548"/>
      <c r="BD124" s="468"/>
      <c r="BE124" s="392"/>
      <c r="BF124" s="426"/>
      <c r="BG124" s="392"/>
      <c r="BH124" s="423"/>
      <c r="BI124" s="423"/>
      <c r="BJ124" s="392"/>
      <c r="BK124" s="426"/>
      <c r="BL124" s="392"/>
      <c r="BM124" s="392"/>
      <c r="BN124" s="403"/>
      <c r="BO124" s="403"/>
      <c r="BP124" s="423"/>
      <c r="BQ124" s="392"/>
      <c r="BR124" s="423"/>
      <c r="BS124" s="392"/>
      <c r="BT124" s="392"/>
      <c r="BU124" s="392"/>
      <c r="BV124" s="392"/>
      <c r="BW124" s="392"/>
      <c r="BX124" s="392"/>
      <c r="BY124" s="392"/>
      <c r="BZ124" s="392"/>
      <c r="CA124" s="392"/>
      <c r="CB124" s="392"/>
      <c r="CC124" s="392"/>
      <c r="CD124" s="392"/>
      <c r="CE124" s="392"/>
      <c r="CF124" s="392"/>
      <c r="CG124" s="392"/>
    </row>
    <row r="125" customFormat="false" ht="12.75" hidden="false" customHeight="false" outlineLevel="0" collapsed="false">
      <c r="A125" s="469" t="n">
        <v>39722</v>
      </c>
      <c r="B125" s="531" t="n">
        <v>2.793</v>
      </c>
      <c r="C125" s="471" t="n">
        <v>-0.556</v>
      </c>
      <c r="D125" s="472" t="n">
        <v>-0.463802802795719</v>
      </c>
      <c r="E125" s="472" t="n">
        <v>-0.556935037571465</v>
      </c>
      <c r="F125" s="532" t="n">
        <v>0.118</v>
      </c>
      <c r="G125" s="533" t="n">
        <v>0.113</v>
      </c>
      <c r="H125" s="533" t="n">
        <v>0.138</v>
      </c>
      <c r="I125" s="534" t="n">
        <v>0.128</v>
      </c>
      <c r="J125" s="533" t="n">
        <v>0.1275</v>
      </c>
      <c r="K125" s="533" t="n">
        <v>0.2025</v>
      </c>
      <c r="L125" s="533" t="n">
        <v>0.25</v>
      </c>
      <c r="M125" s="532" t="n">
        <v>-0.285</v>
      </c>
      <c r="N125" s="533" t="n">
        <v>0</v>
      </c>
      <c r="O125" s="534" t="n">
        <v>-0.1</v>
      </c>
      <c r="P125" s="528" t="n">
        <v>-0.43</v>
      </c>
      <c r="Q125" s="551" t="n">
        <v>0.1125</v>
      </c>
      <c r="R125" s="378" t="n">
        <v>0.1425</v>
      </c>
      <c r="S125" s="378" t="n">
        <v>0.1525</v>
      </c>
      <c r="T125" s="484" t="n">
        <v>0.6</v>
      </c>
      <c r="U125" s="537" t="n">
        <v>0.1525</v>
      </c>
      <c r="V125" s="478" t="n">
        <v>2.237</v>
      </c>
      <c r="W125" s="478" t="n">
        <v>2.32919719720428</v>
      </c>
      <c r="X125" s="479" t="n">
        <v>2.23606496242854</v>
      </c>
      <c r="Y125" s="526" t="s">
        <v>192</v>
      </c>
      <c r="Z125" s="538" t="n">
        <v>0.1225</v>
      </c>
      <c r="AA125" s="539" t="n">
        <v>0</v>
      </c>
      <c r="AB125" s="561" t="n">
        <v>2.9411723938233</v>
      </c>
      <c r="AC125" s="484" t="n">
        <v>3.0636723938233</v>
      </c>
      <c r="AD125" s="479" t="n">
        <v>2.9411723938233</v>
      </c>
      <c r="AE125" s="541" t="n">
        <v>2.363</v>
      </c>
      <c r="AF125" s="486" t="n">
        <v>2.508</v>
      </c>
      <c r="AG125" s="487" t="n">
        <v>2.693</v>
      </c>
      <c r="AH125" s="542" t="n">
        <v>-0.19</v>
      </c>
      <c r="AI125" s="530" t="n">
        <v>1.387171024201</v>
      </c>
      <c r="AJ125" s="543" t="n">
        <v>0.067518903554833</v>
      </c>
      <c r="AK125" s="543" t="n">
        <v>0.073223409872086</v>
      </c>
      <c r="AL125" s="467" t="n">
        <v>0.560227653886805</v>
      </c>
      <c r="AM125" s="491" t="n">
        <v>0.533927563330921</v>
      </c>
      <c r="AN125" s="492" t="n">
        <v>0.113</v>
      </c>
      <c r="AO125" s="493" t="n">
        <v>0.12</v>
      </c>
      <c r="AP125" s="392"/>
      <c r="AQ125" s="492" t="n">
        <v>-2.78</v>
      </c>
      <c r="AR125" s="494" t="n">
        <v>-2.224</v>
      </c>
      <c r="AS125" s="392"/>
      <c r="AT125" s="392"/>
      <c r="AU125" s="392"/>
      <c r="AV125" s="392"/>
      <c r="AW125" s="547"/>
      <c r="AX125" s="467"/>
      <c r="AY125" s="467"/>
      <c r="AZ125" s="392"/>
      <c r="BA125" s="547"/>
      <c r="BB125" s="426"/>
      <c r="BC125" s="548"/>
      <c r="BD125" s="468"/>
      <c r="BE125" s="392"/>
      <c r="BF125" s="426"/>
      <c r="BG125" s="392"/>
      <c r="BH125" s="423"/>
      <c r="BI125" s="423"/>
      <c r="BJ125" s="392"/>
      <c r="BK125" s="426"/>
      <c r="BL125" s="392"/>
      <c r="BM125" s="392"/>
      <c r="BN125" s="403"/>
      <c r="BO125" s="403"/>
      <c r="BP125" s="423"/>
      <c r="BQ125" s="392"/>
      <c r="BR125" s="423"/>
      <c r="BS125" s="392"/>
      <c r="BT125" s="392"/>
      <c r="BU125" s="392"/>
      <c r="BV125" s="392"/>
      <c r="BW125" s="392"/>
      <c r="BX125" s="392"/>
      <c r="BY125" s="392"/>
      <c r="BZ125" s="392"/>
      <c r="CA125" s="392"/>
      <c r="CB125" s="392"/>
      <c r="CC125" s="392"/>
      <c r="CD125" s="392"/>
      <c r="CE125" s="392"/>
      <c r="CF125" s="392"/>
      <c r="CG125" s="392"/>
    </row>
    <row r="126" customFormat="false" ht="12.75" hidden="false" customHeight="false" outlineLevel="0" collapsed="false">
      <c r="A126" s="559" t="n">
        <v>39753</v>
      </c>
      <c r="B126" s="531" t="n">
        <v>2.93</v>
      </c>
      <c r="C126" s="471" t="n">
        <v>-0.475</v>
      </c>
      <c r="D126" s="472" t="n">
        <v>-0.382848481235514</v>
      </c>
      <c r="E126" s="472" t="n">
        <v>-0.476026158801049</v>
      </c>
      <c r="F126" s="532" t="n">
        <v>0.225</v>
      </c>
      <c r="G126" s="533" t="n">
        <v>0.27</v>
      </c>
      <c r="H126" s="533" t="n">
        <v>0.345</v>
      </c>
      <c r="I126" s="534" t="n">
        <v>0.445</v>
      </c>
      <c r="J126" s="533" t="n">
        <v>0.205</v>
      </c>
      <c r="K126" s="533" t="n">
        <v>0.28</v>
      </c>
      <c r="L126" s="533" t="n">
        <v>0.5525</v>
      </c>
      <c r="M126" s="532" t="n">
        <v>-0.16</v>
      </c>
      <c r="N126" s="533" t="n">
        <v>0</v>
      </c>
      <c r="O126" s="534" t="n">
        <v>0.07</v>
      </c>
      <c r="P126" s="528" t="n">
        <v>-0.145</v>
      </c>
      <c r="Q126" s="551" t="n">
        <v>0.1125</v>
      </c>
      <c r="R126" s="378" t="n">
        <v>0.1425</v>
      </c>
      <c r="S126" s="378" t="n">
        <v>0.1525</v>
      </c>
      <c r="T126" s="484" t="n">
        <v>0.8</v>
      </c>
      <c r="U126" s="537" t="n">
        <v>0.1525</v>
      </c>
      <c r="V126" s="478" t="n">
        <v>2.455</v>
      </c>
      <c r="W126" s="478" t="n">
        <v>2.54715151876449</v>
      </c>
      <c r="X126" s="479" t="n">
        <v>2.45397384119895</v>
      </c>
      <c r="Y126" s="553"/>
      <c r="Z126" s="538" t="n">
        <v>0.1225</v>
      </c>
      <c r="AA126" s="539" t="n">
        <v>0</v>
      </c>
      <c r="AB126" s="558" t="n">
        <v>3.2262211658521</v>
      </c>
      <c r="AC126" s="484" t="n">
        <v>3.3487211658521</v>
      </c>
      <c r="AD126" s="479" t="n">
        <v>3.2262211658521</v>
      </c>
      <c r="AE126" s="541" t="n">
        <v>2.785</v>
      </c>
      <c r="AF126" s="486" t="n">
        <v>2.77</v>
      </c>
      <c r="AG126" s="487" t="n">
        <v>3</v>
      </c>
      <c r="AH126" s="542" t="n">
        <v>-0.19</v>
      </c>
      <c r="AI126" s="530" t="n">
        <v>1.38649450035</v>
      </c>
      <c r="AJ126" s="543" t="n">
        <v>0.06755061653708</v>
      </c>
      <c r="AK126" s="543" t="n">
        <v>0.07325757705276</v>
      </c>
      <c r="AL126" s="467" t="n">
        <v>0.556928573822383</v>
      </c>
      <c r="AM126" s="491" t="n">
        <v>0.53052449652537</v>
      </c>
      <c r="AN126" s="492" t="n">
        <v>0.27</v>
      </c>
      <c r="AO126" s="493" t="n">
        <v>0.124</v>
      </c>
      <c r="AP126" s="392"/>
      <c r="AQ126" s="492" t="n">
        <v>-2.917</v>
      </c>
      <c r="AR126" s="494" t="n">
        <v>-2.442</v>
      </c>
      <c r="AS126" s="392"/>
      <c r="AT126" s="392"/>
      <c r="AU126" s="392"/>
      <c r="AV126" s="392"/>
      <c r="AW126" s="547"/>
      <c r="AX126" s="467"/>
      <c r="AY126" s="467"/>
      <c r="AZ126" s="392"/>
      <c r="BA126" s="547"/>
      <c r="BB126" s="426"/>
      <c r="BC126" s="548"/>
      <c r="BD126" s="468"/>
      <c r="BE126" s="392"/>
      <c r="BF126" s="426"/>
      <c r="BG126" s="392"/>
      <c r="BH126" s="423"/>
      <c r="BI126" s="423"/>
      <c r="BJ126" s="392"/>
      <c r="BK126" s="426"/>
      <c r="BL126" s="392"/>
      <c r="BM126" s="392"/>
      <c r="BN126" s="403"/>
      <c r="BO126" s="403"/>
      <c r="BP126" s="423"/>
      <c r="BQ126" s="392"/>
      <c r="BR126" s="423"/>
      <c r="BS126" s="392"/>
      <c r="BT126" s="392"/>
      <c r="BU126" s="392"/>
      <c r="BV126" s="392"/>
      <c r="BW126" s="392"/>
      <c r="BX126" s="392"/>
      <c r="BY126" s="392"/>
      <c r="BZ126" s="392"/>
      <c r="CA126" s="392"/>
      <c r="CB126" s="392"/>
      <c r="CC126" s="392"/>
      <c r="CD126" s="392"/>
      <c r="CE126" s="392"/>
      <c r="CF126" s="392"/>
      <c r="CG126" s="392"/>
    </row>
    <row r="127" customFormat="false" ht="12.75" hidden="false" customHeight="false" outlineLevel="0" collapsed="false">
      <c r="A127" s="469" t="n">
        <v>39783</v>
      </c>
      <c r="B127" s="531" t="n">
        <v>3.053</v>
      </c>
      <c r="C127" s="471" t="n">
        <v>-0.475</v>
      </c>
      <c r="D127" s="472" t="n">
        <v>-0.382855861326252</v>
      </c>
      <c r="E127" s="472" t="n">
        <v>-0.476077571237925</v>
      </c>
      <c r="F127" s="532" t="n">
        <v>0.265</v>
      </c>
      <c r="G127" s="533" t="n">
        <v>0.31</v>
      </c>
      <c r="H127" s="533" t="n">
        <v>0.385</v>
      </c>
      <c r="I127" s="534" t="n">
        <v>0.485</v>
      </c>
      <c r="J127" s="533" t="n">
        <v>0.245</v>
      </c>
      <c r="K127" s="533" t="n">
        <v>0.32</v>
      </c>
      <c r="L127" s="533" t="n">
        <v>0.8075</v>
      </c>
      <c r="M127" s="532" t="n">
        <v>-0.16</v>
      </c>
      <c r="N127" s="533" t="n">
        <v>0</v>
      </c>
      <c r="O127" s="534" t="n">
        <v>0.07</v>
      </c>
      <c r="P127" s="528" t="n">
        <v>-0.075</v>
      </c>
      <c r="Q127" s="551" t="n">
        <v>0.1125</v>
      </c>
      <c r="R127" s="378" t="n">
        <v>0.1425</v>
      </c>
      <c r="S127" s="378" t="n">
        <v>0.1525</v>
      </c>
      <c r="T127" s="484" t="n">
        <v>1</v>
      </c>
      <c r="U127" s="537" t="n">
        <v>0.1525</v>
      </c>
      <c r="V127" s="478" t="n">
        <v>2.578</v>
      </c>
      <c r="W127" s="478" t="n">
        <v>2.67014413867375</v>
      </c>
      <c r="X127" s="479" t="n">
        <v>2.57692242876208</v>
      </c>
      <c r="Y127" s="526" t="s">
        <v>190</v>
      </c>
      <c r="Z127" s="538" t="n">
        <v>0.1225</v>
      </c>
      <c r="AA127" s="539" t="n">
        <v>0</v>
      </c>
      <c r="AB127" s="558" t="n">
        <v>3.38626053761997</v>
      </c>
      <c r="AC127" s="484" t="n">
        <v>3.50876053761997</v>
      </c>
      <c r="AD127" s="479" t="n">
        <v>3.38626053761997</v>
      </c>
      <c r="AE127" s="541" t="n">
        <v>2.978</v>
      </c>
      <c r="AF127" s="486" t="n">
        <v>2.893</v>
      </c>
      <c r="AG127" s="487" t="n">
        <v>3.123</v>
      </c>
      <c r="AH127" s="542" t="n">
        <v>-0.19</v>
      </c>
      <c r="AI127" s="530" t="n">
        <v>1.385839603483</v>
      </c>
      <c r="AJ127" s="543" t="n">
        <v>0.067581306520217</v>
      </c>
      <c r="AK127" s="543" t="n">
        <v>0.073290642066682</v>
      </c>
      <c r="AL127" s="467" t="n">
        <v>0.553751671270636</v>
      </c>
      <c r="AM127" s="491" t="n">
        <v>0.527249052931813</v>
      </c>
      <c r="AN127" s="492" t="n">
        <v>0.31</v>
      </c>
      <c r="AO127" s="493" t="n">
        <v>0.12</v>
      </c>
      <c r="AP127" s="392"/>
      <c r="AQ127" s="492" t="n">
        <v>-3.04</v>
      </c>
      <c r="AR127" s="494" t="n">
        <v>-2.565</v>
      </c>
      <c r="AS127" s="392"/>
      <c r="AT127" s="392"/>
      <c r="AU127" s="392"/>
      <c r="AV127" s="392"/>
      <c r="AW127" s="547"/>
      <c r="AX127" s="467"/>
      <c r="AY127" s="467"/>
      <c r="AZ127" s="392"/>
      <c r="BA127" s="547"/>
      <c r="BB127" s="426"/>
      <c r="BC127" s="548"/>
      <c r="BD127" s="468"/>
      <c r="BE127" s="392"/>
      <c r="BF127" s="426"/>
      <c r="BG127" s="392"/>
      <c r="BH127" s="423"/>
      <c r="BI127" s="423"/>
      <c r="BJ127" s="392"/>
      <c r="BK127" s="426"/>
      <c r="BL127" s="392"/>
      <c r="BM127" s="392"/>
      <c r="BN127" s="403"/>
      <c r="BO127" s="403"/>
      <c r="BP127" s="423"/>
      <c r="BQ127" s="392"/>
      <c r="BR127" s="423"/>
      <c r="BS127" s="392"/>
      <c r="BT127" s="392"/>
      <c r="BU127" s="392"/>
      <c r="BV127" s="392"/>
      <c r="BW127" s="392"/>
      <c r="BX127" s="392"/>
      <c r="BY127" s="392"/>
      <c r="BZ127" s="392"/>
      <c r="CA127" s="392"/>
      <c r="CB127" s="392"/>
      <c r="CC127" s="392"/>
      <c r="CD127" s="392"/>
      <c r="CE127" s="392"/>
      <c r="CF127" s="392"/>
      <c r="CG127" s="392"/>
    </row>
    <row r="128" customFormat="false" ht="12.75" hidden="false" customHeight="false" outlineLevel="0" collapsed="false">
      <c r="A128" s="469" t="n">
        <v>39814</v>
      </c>
      <c r="B128" s="531" t="n">
        <v>3.1155</v>
      </c>
      <c r="C128" s="471" t="n">
        <v>-0.475</v>
      </c>
      <c r="D128" s="472" t="n">
        <v>-0.382836428079588</v>
      </c>
      <c r="E128" s="472" t="n">
        <v>-0.476103695443654</v>
      </c>
      <c r="F128" s="532" t="n">
        <v>0.275</v>
      </c>
      <c r="G128" s="533" t="n">
        <v>0.32</v>
      </c>
      <c r="H128" s="533" t="n">
        <v>0.395</v>
      </c>
      <c r="I128" s="534" t="n">
        <v>0.495</v>
      </c>
      <c r="J128" s="533" t="n">
        <v>0.31</v>
      </c>
      <c r="K128" s="533" t="n">
        <v>0.385</v>
      </c>
      <c r="L128" s="533" t="n">
        <v>1.1675</v>
      </c>
      <c r="M128" s="532" t="n">
        <v>-0.16</v>
      </c>
      <c r="N128" s="533" t="n">
        <v>0</v>
      </c>
      <c r="O128" s="534" t="n">
        <v>0.07</v>
      </c>
      <c r="P128" s="528" t="n">
        <v>-0.055</v>
      </c>
      <c r="Q128" s="551" t="n">
        <v>0.1125</v>
      </c>
      <c r="R128" s="378" t="n">
        <v>0.1425</v>
      </c>
      <c r="S128" s="378" t="n">
        <v>0.1525</v>
      </c>
      <c r="T128" s="484" t="n">
        <v>1</v>
      </c>
      <c r="U128" s="537" t="n">
        <v>0.1525</v>
      </c>
      <c r="V128" s="478" t="n">
        <v>2.6405</v>
      </c>
      <c r="W128" s="478" t="n">
        <v>2.73266357192041</v>
      </c>
      <c r="X128" s="479" t="n">
        <v>2.63939630455635</v>
      </c>
      <c r="Y128" s="553"/>
      <c r="Z128" s="538" t="n">
        <v>0.1225</v>
      </c>
      <c r="AA128" s="539" t="n">
        <v>0</v>
      </c>
      <c r="AB128" s="558" t="n">
        <v>3.46666152494914</v>
      </c>
      <c r="AC128" s="484" t="n">
        <v>3.58916152494914</v>
      </c>
      <c r="AD128" s="479" t="n">
        <v>3.46666152494914</v>
      </c>
      <c r="AE128" s="541" t="n">
        <v>3.0605</v>
      </c>
      <c r="AF128" s="486" t="n">
        <v>2.9555</v>
      </c>
      <c r="AG128" s="487" t="n">
        <v>3.1855</v>
      </c>
      <c r="AH128" s="542" t="n">
        <v>-0.19</v>
      </c>
      <c r="AI128" s="530" t="n">
        <v>1.385162674443</v>
      </c>
      <c r="AJ128" s="543" t="n">
        <v>0.067613019503119</v>
      </c>
      <c r="AK128" s="543" t="n">
        <v>0.073324809248115</v>
      </c>
      <c r="AL128" s="467" t="n">
        <v>0.55048509101606</v>
      </c>
      <c r="AM128" s="491" t="n">
        <v>0.5238827900468</v>
      </c>
      <c r="AN128" s="492" t="n">
        <v>0.32</v>
      </c>
      <c r="AO128" s="493" t="n">
        <v>0.12</v>
      </c>
      <c r="AP128" s="392"/>
      <c r="AQ128" s="492" t="n">
        <v>-3.1025</v>
      </c>
      <c r="AR128" s="494" t="n">
        <v>-2.6275</v>
      </c>
      <c r="AS128" s="392"/>
      <c r="AT128" s="392"/>
      <c r="AU128" s="392"/>
      <c r="AV128" s="392"/>
      <c r="AW128" s="547"/>
      <c r="AX128" s="467"/>
      <c r="AY128" s="467"/>
      <c r="AZ128" s="392"/>
      <c r="BA128" s="547"/>
      <c r="BB128" s="426"/>
      <c r="BC128" s="548"/>
      <c r="BD128" s="468"/>
      <c r="BE128" s="392"/>
      <c r="BF128" s="426"/>
      <c r="BG128" s="392"/>
      <c r="BH128" s="423"/>
      <c r="BI128" s="423"/>
      <c r="BJ128" s="392"/>
      <c r="BK128" s="426"/>
      <c r="BL128" s="392"/>
      <c r="BM128" s="392"/>
      <c r="BN128" s="403"/>
      <c r="BO128" s="403"/>
      <c r="BP128" s="423"/>
      <c r="BQ128" s="392"/>
      <c r="BR128" s="423"/>
      <c r="BS128" s="392"/>
      <c r="BT128" s="392"/>
      <c r="BU128" s="392"/>
      <c r="BV128" s="392"/>
      <c r="BW128" s="392"/>
      <c r="BX128" s="392"/>
      <c r="BY128" s="392"/>
      <c r="BZ128" s="392"/>
      <c r="CA128" s="392"/>
      <c r="CB128" s="392"/>
      <c r="CC128" s="392"/>
      <c r="CD128" s="392"/>
      <c r="CE128" s="392"/>
      <c r="CF128" s="392"/>
      <c r="CG128" s="392"/>
    </row>
    <row r="129" customFormat="false" ht="12.75" hidden="false" customHeight="false" outlineLevel="0" collapsed="false">
      <c r="A129" s="469" t="n">
        <v>39845</v>
      </c>
      <c r="B129" s="531" t="n">
        <v>3.033</v>
      </c>
      <c r="C129" s="471" t="n">
        <v>-0.475</v>
      </c>
      <c r="D129" s="472" t="n">
        <v>-0.382756328312455</v>
      </c>
      <c r="E129" s="472" t="n">
        <v>-0.476069211492091</v>
      </c>
      <c r="F129" s="532" t="n">
        <v>0.305</v>
      </c>
      <c r="G129" s="533" t="n">
        <v>0.35</v>
      </c>
      <c r="H129" s="533" t="n">
        <v>0.425</v>
      </c>
      <c r="I129" s="534" t="n">
        <v>0.525</v>
      </c>
      <c r="J129" s="533" t="n">
        <v>0.285</v>
      </c>
      <c r="K129" s="533" t="n">
        <v>0.36</v>
      </c>
      <c r="L129" s="533" t="n">
        <v>1.09</v>
      </c>
      <c r="M129" s="532" t="n">
        <v>-0.16</v>
      </c>
      <c r="N129" s="533" t="n">
        <v>0</v>
      </c>
      <c r="O129" s="534" t="n">
        <v>0.07</v>
      </c>
      <c r="P129" s="528" t="n">
        <v>-0.075</v>
      </c>
      <c r="Q129" s="551" t="n">
        <v>0.1125</v>
      </c>
      <c r="R129" s="378" t="n">
        <v>0.1425</v>
      </c>
      <c r="S129" s="378" t="n">
        <v>0.1525</v>
      </c>
      <c r="T129" s="484" t="n">
        <v>1</v>
      </c>
      <c r="U129" s="537" t="n">
        <v>0.1525</v>
      </c>
      <c r="V129" s="478" t="n">
        <v>2.558</v>
      </c>
      <c r="W129" s="478" t="n">
        <v>2.65024367168755</v>
      </c>
      <c r="X129" s="479" t="n">
        <v>2.55693078850791</v>
      </c>
      <c r="Y129" s="554"/>
      <c r="Z129" s="538" t="n">
        <v>0.1225</v>
      </c>
      <c r="AA129" s="539" t="n">
        <v>0</v>
      </c>
      <c r="AB129" s="558" t="n">
        <v>3.35670714395602</v>
      </c>
      <c r="AC129" s="484" t="n">
        <v>3.47920714395602</v>
      </c>
      <c r="AD129" s="479" t="n">
        <v>3.35670714395602</v>
      </c>
      <c r="AE129" s="541" t="n">
        <v>2.958</v>
      </c>
      <c r="AF129" s="486" t="n">
        <v>2.873</v>
      </c>
      <c r="AG129" s="487" t="n">
        <v>3.103</v>
      </c>
      <c r="AH129" s="542" t="n">
        <v>-0.19</v>
      </c>
      <c r="AI129" s="530" t="n">
        <v>1.384485540451</v>
      </c>
      <c r="AJ129" s="543" t="n">
        <v>0.067644732486355</v>
      </c>
      <c r="AK129" s="543" t="n">
        <v>0.073358976429933</v>
      </c>
      <c r="AL129" s="467" t="n">
        <v>0.547234933086657</v>
      </c>
      <c r="AM129" s="491" t="n">
        <v>0.520535109645071</v>
      </c>
      <c r="AN129" s="492" t="n">
        <v>0.35</v>
      </c>
      <c r="AO129" s="493" t="n">
        <v>0.133</v>
      </c>
      <c r="AP129" s="392"/>
      <c r="AQ129" s="492" t="n">
        <v>-3.02</v>
      </c>
      <c r="AR129" s="494" t="n">
        <v>-2.545</v>
      </c>
      <c r="AS129" s="392"/>
      <c r="AT129" s="392"/>
      <c r="AU129" s="392"/>
      <c r="AV129" s="392"/>
      <c r="AW129" s="547"/>
      <c r="AX129" s="467"/>
      <c r="AY129" s="467"/>
      <c r="AZ129" s="392"/>
      <c r="BA129" s="547"/>
      <c r="BB129" s="426"/>
      <c r="BC129" s="548"/>
      <c r="BD129" s="468"/>
      <c r="BE129" s="392"/>
      <c r="BF129" s="426"/>
      <c r="BG129" s="392"/>
      <c r="BH129" s="423"/>
      <c r="BI129" s="423"/>
      <c r="BJ129" s="392"/>
      <c r="BK129" s="426"/>
      <c r="BL129" s="392"/>
      <c r="BM129" s="392"/>
      <c r="BN129" s="403"/>
      <c r="BO129" s="403"/>
      <c r="BP129" s="423"/>
      <c r="BQ129" s="392"/>
      <c r="BR129" s="423"/>
      <c r="BS129" s="392"/>
      <c r="BT129" s="392"/>
      <c r="BU129" s="392"/>
      <c r="BV129" s="392"/>
      <c r="BW129" s="392"/>
      <c r="BX129" s="392"/>
      <c r="BY129" s="392"/>
      <c r="BZ129" s="392"/>
      <c r="CA129" s="392"/>
      <c r="CB129" s="392"/>
      <c r="CC129" s="392"/>
      <c r="CD129" s="392"/>
      <c r="CE129" s="392"/>
      <c r="CF129" s="392"/>
      <c r="CG129" s="392"/>
    </row>
    <row r="130" customFormat="false" ht="12.75" hidden="false" customHeight="false" outlineLevel="0" collapsed="false">
      <c r="A130" s="469" t="n">
        <v>39873</v>
      </c>
      <c r="B130" s="531" t="n">
        <v>2.928</v>
      </c>
      <c r="C130" s="471" t="n">
        <v>-0.475</v>
      </c>
      <c r="D130" s="472" t="n">
        <v>-0.382671188048979</v>
      </c>
      <c r="E130" s="472" t="n">
        <v>-0.476025322826466</v>
      </c>
      <c r="F130" s="532" t="n">
        <v>0.305</v>
      </c>
      <c r="G130" s="533" t="n">
        <v>0.35</v>
      </c>
      <c r="H130" s="533" t="n">
        <v>0.425</v>
      </c>
      <c r="I130" s="534" t="n">
        <v>0.525</v>
      </c>
      <c r="J130" s="533" t="n">
        <v>0.2825</v>
      </c>
      <c r="K130" s="533" t="n">
        <v>0.3575</v>
      </c>
      <c r="L130" s="533" t="n">
        <v>0.67</v>
      </c>
      <c r="M130" s="532" t="n">
        <v>-0.16</v>
      </c>
      <c r="N130" s="533" t="n">
        <v>0</v>
      </c>
      <c r="O130" s="534" t="n">
        <v>0.07</v>
      </c>
      <c r="P130" s="528" t="n">
        <v>-0.24</v>
      </c>
      <c r="Q130" s="551" t="n">
        <v>0.1125</v>
      </c>
      <c r="R130" s="378" t="n">
        <v>0.1425</v>
      </c>
      <c r="S130" s="378" t="n">
        <v>0.1525</v>
      </c>
      <c r="T130" s="484" t="n">
        <v>0.75</v>
      </c>
      <c r="U130" s="537" t="n">
        <v>0.1525</v>
      </c>
      <c r="V130" s="478" t="n">
        <v>2.453</v>
      </c>
      <c r="W130" s="478" t="n">
        <v>2.54532881195102</v>
      </c>
      <c r="X130" s="479" t="n">
        <v>2.45197467717353</v>
      </c>
      <c r="Y130" s="554"/>
      <c r="Z130" s="538" t="n">
        <v>0.1225</v>
      </c>
      <c r="AA130" s="539" t="n">
        <v>0</v>
      </c>
      <c r="AB130" s="558" t="n">
        <v>3.21749967122177</v>
      </c>
      <c r="AC130" s="484" t="n">
        <v>3.33999967122177</v>
      </c>
      <c r="AD130" s="479" t="n">
        <v>3.21749967122177</v>
      </c>
      <c r="AE130" s="541" t="n">
        <v>2.688</v>
      </c>
      <c r="AF130" s="486" t="n">
        <v>2.768</v>
      </c>
      <c r="AG130" s="487" t="n">
        <v>2.998</v>
      </c>
      <c r="AH130" s="542" t="n">
        <v>-0.19</v>
      </c>
      <c r="AI130" s="530" t="n">
        <v>1.383873759935</v>
      </c>
      <c r="AJ130" s="543" t="n">
        <v>0.067673376471498</v>
      </c>
      <c r="AK130" s="543" t="n">
        <v>0.073389837110616</v>
      </c>
      <c r="AL130" s="467" t="n">
        <v>0.544313369358044</v>
      </c>
      <c r="AM130" s="491" t="n">
        <v>0.517527302670218</v>
      </c>
      <c r="AN130" s="492" t="n">
        <v>0.35</v>
      </c>
      <c r="AO130" s="493" t="n">
        <v>0.12</v>
      </c>
      <c r="AP130" s="392"/>
      <c r="AQ130" s="492" t="n">
        <v>-2.915</v>
      </c>
      <c r="AR130" s="494" t="n">
        <v>-2.44</v>
      </c>
      <c r="AS130" s="392"/>
      <c r="AT130" s="392"/>
      <c r="AU130" s="392"/>
      <c r="AV130" s="392"/>
      <c r="AW130" s="547"/>
      <c r="AX130" s="467"/>
      <c r="AY130" s="467"/>
      <c r="AZ130" s="392"/>
      <c r="BA130" s="547"/>
      <c r="BB130" s="426"/>
      <c r="BC130" s="548"/>
      <c r="BD130" s="468"/>
      <c r="BE130" s="392"/>
      <c r="BF130" s="426"/>
      <c r="BG130" s="392"/>
      <c r="BH130" s="423"/>
      <c r="BI130" s="423"/>
      <c r="BJ130" s="392"/>
      <c r="BK130" s="426"/>
      <c r="BL130" s="392"/>
      <c r="BM130" s="392"/>
      <c r="BN130" s="403"/>
      <c r="BO130" s="403"/>
      <c r="BP130" s="423"/>
      <c r="BQ130" s="392"/>
      <c r="BR130" s="423"/>
      <c r="BS130" s="392"/>
      <c r="BT130" s="392"/>
      <c r="BU130" s="392"/>
      <c r="BV130" s="392"/>
      <c r="BW130" s="392"/>
      <c r="BX130" s="392"/>
      <c r="BY130" s="392"/>
      <c r="BZ130" s="392"/>
      <c r="CA130" s="392"/>
      <c r="CB130" s="392"/>
      <c r="CC130" s="392"/>
      <c r="CD130" s="392"/>
      <c r="CE130" s="392"/>
      <c r="CF130" s="392"/>
      <c r="CG130" s="392"/>
    </row>
    <row r="131" customFormat="false" ht="12.75" hidden="false" customHeight="false" outlineLevel="0" collapsed="false">
      <c r="A131" s="469" t="n">
        <v>39904</v>
      </c>
      <c r="B131" s="531" t="n">
        <v>2.832</v>
      </c>
      <c r="C131" s="471" t="n">
        <v>-0.58</v>
      </c>
      <c r="D131" s="472" t="n">
        <v>-0.487541445537736</v>
      </c>
      <c r="E131" s="472" t="n">
        <v>-0.580941307380841</v>
      </c>
      <c r="F131" s="532" t="n">
        <v>0.118</v>
      </c>
      <c r="G131" s="533" t="n">
        <v>0.118</v>
      </c>
      <c r="H131" s="533" t="n">
        <v>0.138</v>
      </c>
      <c r="I131" s="534" t="n">
        <v>0.128</v>
      </c>
      <c r="J131" s="533" t="n">
        <v>0.18</v>
      </c>
      <c r="K131" s="533" t="n">
        <v>0.255</v>
      </c>
      <c r="L131" s="533" t="n">
        <v>0.2875</v>
      </c>
      <c r="M131" s="532" t="n">
        <v>-0.27</v>
      </c>
      <c r="N131" s="533" t="n">
        <v>0</v>
      </c>
      <c r="O131" s="534" t="n">
        <v>-0.1</v>
      </c>
      <c r="P131" s="528" t="n">
        <v>-0.43</v>
      </c>
      <c r="Q131" s="551" t="n">
        <v>0.1125</v>
      </c>
      <c r="R131" s="378" t="n">
        <v>0.1425</v>
      </c>
      <c r="S131" s="378" t="n">
        <v>0.1525</v>
      </c>
      <c r="T131" s="484" t="n">
        <v>0.4</v>
      </c>
      <c r="U131" s="537" t="n">
        <v>0.1525</v>
      </c>
      <c r="V131" s="478" t="n">
        <v>2.252</v>
      </c>
      <c r="W131" s="478" t="n">
        <v>2.34445855446226</v>
      </c>
      <c r="X131" s="479" t="n">
        <v>2.25105869261916</v>
      </c>
      <c r="Y131" s="554"/>
      <c r="Z131" s="538" t="n">
        <v>0.1225</v>
      </c>
      <c r="AA131" s="539" t="n">
        <v>0</v>
      </c>
      <c r="AB131" s="558" t="n">
        <v>2.95241004006051</v>
      </c>
      <c r="AC131" s="484" t="n">
        <v>3.07491004006051</v>
      </c>
      <c r="AD131" s="479" t="n">
        <v>2.95241004006051</v>
      </c>
      <c r="AE131" s="541" t="n">
        <v>2.402</v>
      </c>
      <c r="AF131" s="486" t="n">
        <v>2.562</v>
      </c>
      <c r="AG131" s="487" t="n">
        <v>2.732</v>
      </c>
      <c r="AH131" s="542" t="n">
        <v>-0.19</v>
      </c>
      <c r="AI131" s="530" t="n">
        <v>1.383196237667</v>
      </c>
      <c r="AJ131" s="543" t="n">
        <v>0.067705089455367</v>
      </c>
      <c r="AK131" s="543" t="n">
        <v>0.073424004293167</v>
      </c>
      <c r="AL131" s="467" t="n">
        <v>0.541094292384308</v>
      </c>
      <c r="AM131" s="491" t="n">
        <v>0.514214764307479</v>
      </c>
      <c r="AN131" s="492" t="n">
        <v>0.118</v>
      </c>
      <c r="AO131" s="493" t="n">
        <v>0.124</v>
      </c>
      <c r="AP131" s="392"/>
      <c r="AQ131" s="492" t="n">
        <v>-2.819</v>
      </c>
      <c r="AR131" s="494" t="n">
        <v>-2.239</v>
      </c>
      <c r="AS131" s="392"/>
      <c r="AT131" s="392"/>
      <c r="AU131" s="392"/>
      <c r="AV131" s="392"/>
      <c r="AW131" s="547"/>
      <c r="AX131" s="467"/>
      <c r="AY131" s="467"/>
      <c r="AZ131" s="392"/>
      <c r="BA131" s="547"/>
      <c r="BB131" s="426"/>
      <c r="BC131" s="548"/>
      <c r="BD131" s="468"/>
      <c r="BE131" s="392"/>
      <c r="BF131" s="426"/>
      <c r="BG131" s="392"/>
      <c r="BH131" s="423"/>
      <c r="BI131" s="423"/>
      <c r="BJ131" s="392"/>
      <c r="BK131" s="426"/>
      <c r="BL131" s="392"/>
      <c r="BM131" s="392"/>
      <c r="BN131" s="403"/>
      <c r="BO131" s="403"/>
      <c r="BP131" s="423"/>
      <c r="BQ131" s="392"/>
      <c r="BR131" s="423"/>
      <c r="BS131" s="392"/>
      <c r="BT131" s="392"/>
      <c r="BU131" s="392"/>
      <c r="BV131" s="392"/>
      <c r="BW131" s="392"/>
      <c r="BX131" s="392"/>
      <c r="BY131" s="392"/>
      <c r="BZ131" s="392"/>
      <c r="CA131" s="392"/>
      <c r="CB131" s="392"/>
      <c r="CC131" s="392"/>
      <c r="CD131" s="392"/>
      <c r="CE131" s="392"/>
      <c r="CF131" s="392"/>
      <c r="CG131" s="392"/>
    </row>
    <row r="132" customFormat="false" ht="12.75" hidden="false" customHeight="false" outlineLevel="0" collapsed="false">
      <c r="A132" s="469" t="n">
        <v>39934</v>
      </c>
      <c r="B132" s="531" t="n">
        <v>2.811</v>
      </c>
      <c r="C132" s="471" t="n">
        <v>-0.58</v>
      </c>
      <c r="D132" s="472" t="n">
        <v>-0.487488360064841</v>
      </c>
      <c r="E132" s="472" t="n">
        <v>-0.580932529647715</v>
      </c>
      <c r="F132" s="532" t="n">
        <v>0.118</v>
      </c>
      <c r="G132" s="533" t="n">
        <v>0.118</v>
      </c>
      <c r="H132" s="533" t="n">
        <v>0.138</v>
      </c>
      <c r="I132" s="534" t="n">
        <v>0.128</v>
      </c>
      <c r="J132" s="533" t="n">
        <v>0.1825</v>
      </c>
      <c r="K132" s="533" t="n">
        <v>0.2575</v>
      </c>
      <c r="L132" s="533" t="n">
        <v>0.2475</v>
      </c>
      <c r="M132" s="532" t="n">
        <v>-0.27</v>
      </c>
      <c r="N132" s="533" t="n">
        <v>0</v>
      </c>
      <c r="O132" s="534" t="n">
        <v>-0.1</v>
      </c>
      <c r="P132" s="528" t="n">
        <v>-0.43</v>
      </c>
      <c r="Q132" s="551" t="n">
        <v>0.1125</v>
      </c>
      <c r="R132" s="378" t="n">
        <v>0.1425</v>
      </c>
      <c r="S132" s="378" t="n">
        <v>0.1525</v>
      </c>
      <c r="T132" s="484" t="n">
        <v>0.45</v>
      </c>
      <c r="U132" s="537" t="n">
        <v>0.1525</v>
      </c>
      <c r="V132" s="478" t="n">
        <v>2.231</v>
      </c>
      <c r="W132" s="478" t="n">
        <v>2.32351163993516</v>
      </c>
      <c r="X132" s="479" t="n">
        <v>2.23006747035229</v>
      </c>
      <c r="Y132" s="554"/>
      <c r="Z132" s="538" t="n">
        <v>0.1225</v>
      </c>
      <c r="AA132" s="539" t="n">
        <v>0</v>
      </c>
      <c r="AB132" s="558" t="n">
        <v>2.92349181695998</v>
      </c>
      <c r="AC132" s="484" t="n">
        <v>3.04599181695998</v>
      </c>
      <c r="AD132" s="479" t="n">
        <v>2.92349181695998</v>
      </c>
      <c r="AE132" s="541" t="n">
        <v>2.381</v>
      </c>
      <c r="AF132" s="486" t="n">
        <v>2.541</v>
      </c>
      <c r="AG132" s="487" t="n">
        <v>2.711</v>
      </c>
      <c r="AH132" s="542" t="n">
        <v>-0.19</v>
      </c>
      <c r="AI132" s="530" t="n">
        <v>1.382540377604</v>
      </c>
      <c r="AJ132" s="543" t="n">
        <v>0.067735779440073</v>
      </c>
      <c r="AK132" s="543" t="n">
        <v>0.073457069308906</v>
      </c>
      <c r="AL132" s="467" t="n">
        <v>0.537994519166639</v>
      </c>
      <c r="AM132" s="491" t="n">
        <v>0.511026551479123</v>
      </c>
      <c r="AN132" s="492" t="n">
        <v>0.118</v>
      </c>
      <c r="AO132" s="493" t="n">
        <v>0.12</v>
      </c>
      <c r="AP132" s="392"/>
      <c r="AQ132" s="492" t="n">
        <v>-2.798</v>
      </c>
      <c r="AR132" s="494" t="n">
        <v>-2.218</v>
      </c>
      <c r="AS132" s="392"/>
      <c r="AT132" s="392"/>
      <c r="AU132" s="392"/>
      <c r="AV132" s="392"/>
      <c r="AW132" s="547"/>
      <c r="AX132" s="467"/>
      <c r="AY132" s="467"/>
      <c r="AZ132" s="392"/>
      <c r="BA132" s="547"/>
      <c r="BB132" s="426"/>
      <c r="BC132" s="548"/>
      <c r="BD132" s="468"/>
      <c r="BE132" s="392"/>
      <c r="BF132" s="426"/>
      <c r="BG132" s="392"/>
      <c r="BH132" s="423"/>
      <c r="BI132" s="423"/>
      <c r="BJ132" s="392"/>
      <c r="BK132" s="426"/>
      <c r="BL132" s="392"/>
      <c r="BM132" s="392"/>
      <c r="BN132" s="403"/>
      <c r="BO132" s="403"/>
      <c r="BP132" s="423"/>
      <c r="BQ132" s="392"/>
      <c r="BR132" s="423"/>
      <c r="BS132" s="392"/>
      <c r="BT132" s="392"/>
      <c r="BU132" s="392"/>
      <c r="BV132" s="392"/>
      <c r="BW132" s="392"/>
      <c r="BX132" s="392"/>
      <c r="BY132" s="392"/>
      <c r="BZ132" s="392"/>
      <c r="CA132" s="392"/>
      <c r="CB132" s="392"/>
      <c r="CC132" s="392"/>
      <c r="CD132" s="392"/>
      <c r="CE132" s="392"/>
      <c r="CF132" s="392"/>
      <c r="CG132" s="392"/>
    </row>
    <row r="133" customFormat="false" ht="12.75" hidden="false" customHeight="false" outlineLevel="0" collapsed="false">
      <c r="A133" s="469" t="n">
        <v>39965</v>
      </c>
      <c r="B133" s="531" t="n">
        <v>2.818</v>
      </c>
      <c r="C133" s="471" t="n">
        <v>-0.58</v>
      </c>
      <c r="D133" s="472" t="n">
        <v>-0.487445443651864</v>
      </c>
      <c r="E133" s="472" t="n">
        <v>-0.580935455558757</v>
      </c>
      <c r="F133" s="532" t="n">
        <v>0.118</v>
      </c>
      <c r="G133" s="533" t="n">
        <v>0.118</v>
      </c>
      <c r="H133" s="533" t="n">
        <v>0.138</v>
      </c>
      <c r="I133" s="534" t="n">
        <v>0.128</v>
      </c>
      <c r="J133" s="533" t="n">
        <v>0.1775</v>
      </c>
      <c r="K133" s="533" t="n">
        <v>0.2525</v>
      </c>
      <c r="L133" s="533" t="n">
        <v>0.2475</v>
      </c>
      <c r="M133" s="532" t="n">
        <v>-0.27</v>
      </c>
      <c r="N133" s="533" t="n">
        <v>0</v>
      </c>
      <c r="O133" s="534" t="n">
        <v>-0.1</v>
      </c>
      <c r="P133" s="528" t="n">
        <v>-0.43</v>
      </c>
      <c r="Q133" s="551" t="n">
        <v>0.1125</v>
      </c>
      <c r="R133" s="378" t="n">
        <v>0.1425</v>
      </c>
      <c r="S133" s="378" t="n">
        <v>0.1525</v>
      </c>
      <c r="T133" s="484" t="n">
        <v>0.45</v>
      </c>
      <c r="U133" s="537" t="n">
        <v>0.1525</v>
      </c>
      <c r="V133" s="478" t="n">
        <v>2.238</v>
      </c>
      <c r="W133" s="478" t="n">
        <v>2.33055455634814</v>
      </c>
      <c r="X133" s="479" t="n">
        <v>2.23706454444124</v>
      </c>
      <c r="Y133" s="554"/>
      <c r="Z133" s="538" t="n">
        <v>0.1225</v>
      </c>
      <c r="AA133" s="539" t="n">
        <v>0</v>
      </c>
      <c r="AB133" s="558" t="n">
        <v>2.93122656746445</v>
      </c>
      <c r="AC133" s="484" t="n">
        <v>3.05372656746445</v>
      </c>
      <c r="AD133" s="479" t="n">
        <v>2.93122656746445</v>
      </c>
      <c r="AE133" s="541" t="n">
        <v>2.388</v>
      </c>
      <c r="AF133" s="486" t="n">
        <v>2.548</v>
      </c>
      <c r="AG133" s="487" t="n">
        <v>2.718</v>
      </c>
      <c r="AH133" s="542" t="n">
        <v>-0.19</v>
      </c>
      <c r="AI133" s="530" t="n">
        <v>1.381862456373</v>
      </c>
      <c r="AJ133" s="543" t="n">
        <v>0.067767492424597</v>
      </c>
      <c r="AK133" s="543" t="n">
        <v>0.073491236492216</v>
      </c>
      <c r="AL133" s="467" t="n">
        <v>0.534807337001579</v>
      </c>
      <c r="AM133" s="491" t="n">
        <v>0.507750038059313</v>
      </c>
      <c r="AN133" s="492" t="n">
        <v>0.118</v>
      </c>
      <c r="AO133" s="493" t="n">
        <v>0.124</v>
      </c>
      <c r="AP133" s="392"/>
      <c r="AQ133" s="492" t="n">
        <v>-2.805</v>
      </c>
      <c r="AR133" s="494" t="n">
        <v>-2.225</v>
      </c>
      <c r="AS133" s="392"/>
      <c r="AT133" s="392"/>
      <c r="AU133" s="392"/>
      <c r="AV133" s="392"/>
      <c r="AW133" s="547"/>
      <c r="AX133" s="467"/>
      <c r="AY133" s="467"/>
      <c r="AZ133" s="392"/>
      <c r="BA133" s="547"/>
      <c r="BB133" s="426"/>
      <c r="BC133" s="548"/>
      <c r="BD133" s="468"/>
      <c r="BE133" s="392"/>
      <c r="BF133" s="426"/>
      <c r="BG133" s="392"/>
      <c r="BH133" s="423"/>
      <c r="BI133" s="423"/>
      <c r="BJ133" s="392"/>
      <c r="BK133" s="426"/>
      <c r="BL133" s="392"/>
      <c r="BM133" s="392"/>
      <c r="BN133" s="403"/>
      <c r="BO133" s="403"/>
      <c r="BP133" s="423"/>
      <c r="BQ133" s="392"/>
      <c r="BR133" s="423"/>
      <c r="BS133" s="392"/>
      <c r="BT133" s="392"/>
      <c r="BU133" s="392"/>
      <c r="BV133" s="392"/>
      <c r="BW133" s="392"/>
      <c r="BX133" s="392"/>
      <c r="BY133" s="392"/>
      <c r="BZ133" s="392"/>
      <c r="CA133" s="392"/>
      <c r="CB133" s="392"/>
      <c r="CC133" s="392"/>
      <c r="CD133" s="392"/>
      <c r="CE133" s="392"/>
      <c r="CF133" s="392"/>
      <c r="CG133" s="392"/>
    </row>
    <row r="134" customFormat="false" ht="12.75" hidden="false" customHeight="false" outlineLevel="0" collapsed="false">
      <c r="A134" s="469" t="n">
        <v>39995</v>
      </c>
      <c r="B134" s="531" t="n">
        <v>2.824</v>
      </c>
      <c r="C134" s="471" t="n">
        <v>-0.58</v>
      </c>
      <c r="D134" s="472" t="n">
        <v>-0.487403532178327</v>
      </c>
      <c r="E134" s="472" t="n">
        <v>-0.580937963482507</v>
      </c>
      <c r="F134" s="532" t="n">
        <v>0.118</v>
      </c>
      <c r="G134" s="533" t="n">
        <v>0.118</v>
      </c>
      <c r="H134" s="533" t="n">
        <v>0.138</v>
      </c>
      <c r="I134" s="534" t="n">
        <v>0.128</v>
      </c>
      <c r="J134" s="533" t="n">
        <v>0.1675</v>
      </c>
      <c r="K134" s="533" t="n">
        <v>0.2425</v>
      </c>
      <c r="L134" s="533" t="n">
        <v>0.2525</v>
      </c>
      <c r="M134" s="532" t="n">
        <v>-0.27</v>
      </c>
      <c r="N134" s="533" t="n">
        <v>0</v>
      </c>
      <c r="O134" s="534" t="n">
        <v>-0.1</v>
      </c>
      <c r="P134" s="528" t="n">
        <v>-0.43</v>
      </c>
      <c r="Q134" s="551" t="n">
        <v>0.1125</v>
      </c>
      <c r="R134" s="378" t="n">
        <v>0.1425</v>
      </c>
      <c r="S134" s="378" t="n">
        <v>0.1525</v>
      </c>
      <c r="T134" s="484" t="n">
        <v>0.5</v>
      </c>
      <c r="U134" s="537" t="n">
        <v>0.1525</v>
      </c>
      <c r="V134" s="478" t="n">
        <v>2.244</v>
      </c>
      <c r="W134" s="478" t="n">
        <v>2.33659646782167</v>
      </c>
      <c r="X134" s="479" t="n">
        <v>2.24306203651749</v>
      </c>
      <c r="Y134" s="554"/>
      <c r="Z134" s="538" t="n">
        <v>0.1225</v>
      </c>
      <c r="AA134" s="539" t="n">
        <v>0</v>
      </c>
      <c r="AB134" s="558" t="n">
        <v>2.93768931549715</v>
      </c>
      <c r="AC134" s="484" t="n">
        <v>3.06018931549715</v>
      </c>
      <c r="AD134" s="479" t="n">
        <v>2.93768931549715</v>
      </c>
      <c r="AE134" s="541" t="n">
        <v>2.394</v>
      </c>
      <c r="AF134" s="486" t="n">
        <v>2.554</v>
      </c>
      <c r="AG134" s="487" t="n">
        <v>2.724</v>
      </c>
      <c r="AH134" s="542" t="n">
        <v>-0.19</v>
      </c>
      <c r="AI134" s="530" t="n">
        <v>1.381206211431</v>
      </c>
      <c r="AJ134" s="543" t="n">
        <v>0.067798182409938</v>
      </c>
      <c r="AK134" s="543" t="n">
        <v>0.073524301508689</v>
      </c>
      <c r="AL134" s="467" t="n">
        <v>0.531738312114634</v>
      </c>
      <c r="AM134" s="491" t="n">
        <v>0.504596536962434</v>
      </c>
      <c r="AN134" s="492" t="n">
        <v>0.118</v>
      </c>
      <c r="AO134" s="493" t="n">
        <v>0.12</v>
      </c>
      <c r="AP134" s="392"/>
      <c r="AQ134" s="492" t="n">
        <v>-2.811</v>
      </c>
      <c r="AR134" s="494" t="n">
        <v>-2.231</v>
      </c>
      <c r="AS134" s="392"/>
      <c r="AT134" s="392"/>
      <c r="AU134" s="392"/>
      <c r="AV134" s="392"/>
      <c r="AW134" s="547"/>
      <c r="AX134" s="467"/>
      <c r="AY134" s="467"/>
      <c r="AZ134" s="392"/>
      <c r="BA134" s="547"/>
      <c r="BB134" s="426"/>
      <c r="BC134" s="548"/>
      <c r="BD134" s="468"/>
      <c r="BE134" s="392"/>
      <c r="BF134" s="426"/>
      <c r="BG134" s="392"/>
      <c r="BH134" s="423"/>
      <c r="BI134" s="423"/>
      <c r="BJ134" s="392"/>
      <c r="BK134" s="426"/>
      <c r="BL134" s="392"/>
      <c r="BM134" s="392"/>
      <c r="BN134" s="403"/>
      <c r="BO134" s="403"/>
      <c r="BP134" s="423"/>
      <c r="BQ134" s="392"/>
      <c r="BR134" s="423"/>
      <c r="BS134" s="392"/>
      <c r="BT134" s="392"/>
      <c r="BU134" s="392"/>
      <c r="BV134" s="392"/>
      <c r="BW134" s="392"/>
      <c r="BX134" s="392"/>
      <c r="BY134" s="392"/>
      <c r="BZ134" s="392"/>
      <c r="CA134" s="392"/>
      <c r="CB134" s="392"/>
      <c r="CC134" s="392"/>
      <c r="CD134" s="392"/>
      <c r="CE134" s="392"/>
      <c r="CF134" s="392"/>
      <c r="CG134" s="392"/>
    </row>
    <row r="135" customFormat="false" ht="12.75" hidden="false" customHeight="false" outlineLevel="0" collapsed="false">
      <c r="A135" s="469" t="n">
        <v>40026</v>
      </c>
      <c r="B135" s="531" t="n">
        <v>2.832</v>
      </c>
      <c r="C135" s="471" t="n">
        <v>-0.58</v>
      </c>
      <c r="D135" s="472" t="n">
        <v>-0.487360918252113</v>
      </c>
      <c r="E135" s="472" t="n">
        <v>-0.580941307380841</v>
      </c>
      <c r="F135" s="532" t="n">
        <v>0.118</v>
      </c>
      <c r="G135" s="533" t="n">
        <v>0.118</v>
      </c>
      <c r="H135" s="533" t="n">
        <v>0.138</v>
      </c>
      <c r="I135" s="534" t="n">
        <v>0.128</v>
      </c>
      <c r="J135" s="533" t="n">
        <v>0.165</v>
      </c>
      <c r="K135" s="533" t="n">
        <v>0.24</v>
      </c>
      <c r="L135" s="533" t="n">
        <v>0.2525</v>
      </c>
      <c r="M135" s="532" t="n">
        <v>-0.27</v>
      </c>
      <c r="N135" s="533" t="n">
        <v>0</v>
      </c>
      <c r="O135" s="534" t="n">
        <v>-0.1</v>
      </c>
      <c r="P135" s="528" t="n">
        <v>-0.43</v>
      </c>
      <c r="Q135" s="551" t="n">
        <v>0.1125</v>
      </c>
      <c r="R135" s="378" t="n">
        <v>0.1425</v>
      </c>
      <c r="S135" s="378" t="n">
        <v>0.1525</v>
      </c>
      <c r="T135" s="484" t="n">
        <v>0.55</v>
      </c>
      <c r="U135" s="537" t="n">
        <v>0.1525</v>
      </c>
      <c r="V135" s="478" t="n">
        <v>2.252</v>
      </c>
      <c r="W135" s="478" t="n">
        <v>2.34463908174789</v>
      </c>
      <c r="X135" s="479" t="n">
        <v>2.25105869261916</v>
      </c>
      <c r="Y135" s="554"/>
      <c r="Z135" s="538" t="n">
        <v>0.1225</v>
      </c>
      <c r="AA135" s="539" t="n">
        <v>0</v>
      </c>
      <c r="AB135" s="558" t="n">
        <v>2.94671450304107</v>
      </c>
      <c r="AC135" s="484" t="n">
        <v>3.06921450304107</v>
      </c>
      <c r="AD135" s="479" t="n">
        <v>2.94671450304107</v>
      </c>
      <c r="AE135" s="541" t="n">
        <v>2.402</v>
      </c>
      <c r="AF135" s="486" t="n">
        <v>2.562</v>
      </c>
      <c r="AG135" s="487" t="n">
        <v>2.732</v>
      </c>
      <c r="AH135" s="542" t="n">
        <v>-0.19</v>
      </c>
      <c r="AI135" s="530" t="n">
        <v>1.380527893748</v>
      </c>
      <c r="AJ135" s="543" t="n">
        <v>0.067829895395116</v>
      </c>
      <c r="AK135" s="543" t="n">
        <v>0.073558468692757</v>
      </c>
      <c r="AL135" s="467" t="n">
        <v>0.528582781919925</v>
      </c>
      <c r="AM135" s="491" t="n">
        <v>0.501355736582443</v>
      </c>
      <c r="AN135" s="492" t="n">
        <v>0.118</v>
      </c>
      <c r="AO135" s="493" t="n">
        <v>0.12</v>
      </c>
      <c r="AP135" s="392"/>
      <c r="AQ135" s="492" t="n">
        <v>-2.819</v>
      </c>
      <c r="AR135" s="494" t="n">
        <v>-2.239</v>
      </c>
      <c r="AS135" s="392"/>
      <c r="AT135" s="392"/>
      <c r="AU135" s="392"/>
      <c r="AV135" s="392"/>
      <c r="AW135" s="547"/>
      <c r="AX135" s="467"/>
      <c r="AY135" s="467"/>
      <c r="AZ135" s="392"/>
      <c r="BA135" s="547"/>
      <c r="BB135" s="426"/>
      <c r="BC135" s="548"/>
      <c r="BD135" s="468"/>
      <c r="BE135" s="392"/>
      <c r="BF135" s="426"/>
      <c r="BG135" s="392"/>
      <c r="BH135" s="423"/>
      <c r="BI135" s="423"/>
      <c r="BJ135" s="392"/>
      <c r="BK135" s="426"/>
      <c r="BL135" s="392"/>
      <c r="BM135" s="392"/>
      <c r="BN135" s="403"/>
      <c r="BO135" s="403"/>
      <c r="BP135" s="423"/>
      <c r="BQ135" s="392"/>
      <c r="BR135" s="423"/>
      <c r="BS135" s="392"/>
      <c r="BT135" s="392"/>
      <c r="BU135" s="392"/>
      <c r="BV135" s="392"/>
      <c r="BW135" s="392"/>
      <c r="BX135" s="392"/>
      <c r="BY135" s="392"/>
      <c r="BZ135" s="392"/>
      <c r="CA135" s="392"/>
      <c r="CB135" s="392"/>
      <c r="CC135" s="392"/>
      <c r="CD135" s="392"/>
      <c r="CE135" s="392"/>
      <c r="CF135" s="392"/>
      <c r="CG135" s="392"/>
    </row>
    <row r="136" customFormat="false" ht="12.75" hidden="false" customHeight="false" outlineLevel="0" collapsed="false">
      <c r="A136" s="469" t="n">
        <v>40057</v>
      </c>
      <c r="B136" s="531" t="n">
        <v>2.835</v>
      </c>
      <c r="C136" s="471" t="n">
        <v>-0.58</v>
      </c>
      <c r="D136" s="472" t="n">
        <v>-0.487316155599535</v>
      </c>
      <c r="E136" s="472" t="n">
        <v>-0.580942561342715</v>
      </c>
      <c r="F136" s="532" t="n">
        <v>0.118</v>
      </c>
      <c r="G136" s="533" t="n">
        <v>0.118</v>
      </c>
      <c r="H136" s="533" t="n">
        <v>0.138</v>
      </c>
      <c r="I136" s="534" t="n">
        <v>0.128</v>
      </c>
      <c r="J136" s="533" t="n">
        <v>0.1625</v>
      </c>
      <c r="K136" s="533" t="n">
        <v>0.2375</v>
      </c>
      <c r="L136" s="533" t="n">
        <v>0.2475</v>
      </c>
      <c r="M136" s="532" t="n">
        <v>-0.27</v>
      </c>
      <c r="N136" s="533" t="n">
        <v>0</v>
      </c>
      <c r="O136" s="534" t="n">
        <v>-0.1</v>
      </c>
      <c r="P136" s="528" t="n">
        <v>-0.43</v>
      </c>
      <c r="Q136" s="551" t="n">
        <v>0.1125</v>
      </c>
      <c r="R136" s="378" t="n">
        <v>0.1425</v>
      </c>
      <c r="S136" s="378" t="n">
        <v>0.1525</v>
      </c>
      <c r="T136" s="484" t="n">
        <v>0.55</v>
      </c>
      <c r="U136" s="537" t="n">
        <v>0.1525</v>
      </c>
      <c r="V136" s="478" t="n">
        <v>2.255</v>
      </c>
      <c r="W136" s="478" t="n">
        <v>2.34768384440047</v>
      </c>
      <c r="X136" s="479" t="n">
        <v>2.25405743865728</v>
      </c>
      <c r="Y136" s="554"/>
      <c r="Z136" s="538" t="n">
        <v>0.1225</v>
      </c>
      <c r="AA136" s="539" t="n">
        <v>0</v>
      </c>
      <c r="AB136" s="558" t="n">
        <v>2.94918975094404</v>
      </c>
      <c r="AC136" s="484" t="n">
        <v>3.07168975094404</v>
      </c>
      <c r="AD136" s="479" t="n">
        <v>2.94918975094404</v>
      </c>
      <c r="AE136" s="541" t="n">
        <v>2.405</v>
      </c>
      <c r="AF136" s="486" t="n">
        <v>2.565</v>
      </c>
      <c r="AG136" s="487" t="n">
        <v>2.735</v>
      </c>
      <c r="AH136" s="542" t="n">
        <v>-0.19</v>
      </c>
      <c r="AI136" s="530" t="n">
        <v>1.379849375553</v>
      </c>
      <c r="AJ136" s="543" t="n">
        <v>0.067861608380628</v>
      </c>
      <c r="AK136" s="543" t="n">
        <v>0.07359263587721</v>
      </c>
      <c r="AL136" s="467" t="n">
        <v>0.525443244382551</v>
      </c>
      <c r="AM136" s="491" t="n">
        <v>0.498132966437714</v>
      </c>
      <c r="AN136" s="492" t="n">
        <v>0.118</v>
      </c>
      <c r="AO136" s="493" t="n">
        <v>0.124</v>
      </c>
      <c r="AP136" s="392"/>
      <c r="AQ136" s="492" t="n">
        <v>-2.822</v>
      </c>
      <c r="AR136" s="494" t="n">
        <v>-2.242</v>
      </c>
      <c r="AS136" s="392"/>
      <c r="AT136" s="392"/>
      <c r="AU136" s="392"/>
      <c r="AV136" s="392"/>
      <c r="AW136" s="547"/>
      <c r="AX136" s="467"/>
      <c r="AY136" s="467"/>
      <c r="AZ136" s="392"/>
      <c r="BA136" s="547"/>
      <c r="BB136" s="426"/>
      <c r="BC136" s="548"/>
      <c r="BD136" s="468"/>
      <c r="BE136" s="392"/>
      <c r="BF136" s="426"/>
      <c r="BG136" s="392"/>
      <c r="BH136" s="423"/>
      <c r="BI136" s="423"/>
      <c r="BJ136" s="392"/>
      <c r="BK136" s="426"/>
      <c r="BL136" s="392"/>
      <c r="BM136" s="392"/>
      <c r="BN136" s="403"/>
      <c r="BO136" s="403"/>
      <c r="BP136" s="423"/>
      <c r="BQ136" s="392"/>
      <c r="BR136" s="423"/>
      <c r="BS136" s="392"/>
      <c r="BT136" s="392"/>
      <c r="BU136" s="392"/>
      <c r="BV136" s="392"/>
      <c r="BW136" s="392"/>
      <c r="BX136" s="392"/>
      <c r="BY136" s="392"/>
      <c r="BZ136" s="392"/>
      <c r="CA136" s="392"/>
      <c r="CB136" s="392"/>
      <c r="CC136" s="392"/>
      <c r="CD136" s="392"/>
      <c r="CE136" s="392"/>
      <c r="CF136" s="392"/>
      <c r="CG136" s="392"/>
    </row>
    <row r="137" customFormat="false" ht="12.75" hidden="false" customHeight="false" outlineLevel="0" collapsed="false">
      <c r="A137" s="469" t="n">
        <v>40087</v>
      </c>
      <c r="B137" s="531" t="n">
        <v>2.868</v>
      </c>
      <c r="C137" s="471" t="n">
        <v>-0.58</v>
      </c>
      <c r="D137" s="472" t="n">
        <v>-0.48728536093763</v>
      </c>
      <c r="E137" s="472" t="n">
        <v>-0.580956354923341</v>
      </c>
      <c r="F137" s="532" t="n">
        <v>0.118</v>
      </c>
      <c r="G137" s="533" t="n">
        <v>0.118</v>
      </c>
      <c r="H137" s="533" t="n">
        <v>0.138</v>
      </c>
      <c r="I137" s="534" t="n">
        <v>0.128</v>
      </c>
      <c r="J137" s="533" t="n">
        <v>0.1775</v>
      </c>
      <c r="K137" s="533" t="n">
        <v>0.2525</v>
      </c>
      <c r="L137" s="533" t="n">
        <v>0.25</v>
      </c>
      <c r="M137" s="532" t="n">
        <v>-0.27</v>
      </c>
      <c r="N137" s="533" t="n">
        <v>0</v>
      </c>
      <c r="O137" s="534" t="n">
        <v>-0.1</v>
      </c>
      <c r="P137" s="528" t="n">
        <v>-0.43</v>
      </c>
      <c r="Q137" s="551" t="n">
        <v>0.1125</v>
      </c>
      <c r="R137" s="378" t="n">
        <v>0.1425</v>
      </c>
      <c r="S137" s="378" t="n">
        <v>0.1525</v>
      </c>
      <c r="T137" s="484" t="n">
        <v>0.6</v>
      </c>
      <c r="U137" s="537" t="n">
        <v>0.1525</v>
      </c>
      <c r="V137" s="478" t="n">
        <v>2.288</v>
      </c>
      <c r="W137" s="478" t="n">
        <v>2.38071463906237</v>
      </c>
      <c r="X137" s="479" t="n">
        <v>2.28704364507666</v>
      </c>
      <c r="Y137" s="554"/>
      <c r="Z137" s="538" t="n">
        <v>0.1225</v>
      </c>
      <c r="AA137" s="539" t="n">
        <v>0</v>
      </c>
      <c r="AB137" s="558" t="n">
        <v>2.99092424026833</v>
      </c>
      <c r="AC137" s="484" t="n">
        <v>3.11342424026833</v>
      </c>
      <c r="AD137" s="479" t="n">
        <v>2.99092424026833</v>
      </c>
      <c r="AE137" s="541" t="n">
        <v>2.438</v>
      </c>
      <c r="AF137" s="486" t="n">
        <v>2.598</v>
      </c>
      <c r="AG137" s="487" t="n">
        <v>2.768</v>
      </c>
      <c r="AH137" s="542" t="n">
        <v>-0.19</v>
      </c>
      <c r="AI137" s="530" t="n">
        <v>1.379192554738</v>
      </c>
      <c r="AJ137" s="543" t="n">
        <v>0.067892298366924</v>
      </c>
      <c r="AK137" s="543" t="n">
        <v>0.07362570089479</v>
      </c>
      <c r="AL137" s="467" t="n">
        <v>0.522420150652725</v>
      </c>
      <c r="AM137" s="491" t="n">
        <v>0.495031248523284</v>
      </c>
      <c r="AN137" s="492" t="n">
        <v>0.118</v>
      </c>
      <c r="AO137" s="493" t="n">
        <v>0.12</v>
      </c>
      <c r="AP137" s="392"/>
      <c r="AQ137" s="492" t="n">
        <v>-2.855</v>
      </c>
      <c r="AR137" s="494" t="n">
        <v>-2.275</v>
      </c>
      <c r="AS137" s="392"/>
      <c r="AT137" s="392"/>
      <c r="AU137" s="392"/>
      <c r="AV137" s="392"/>
      <c r="AW137" s="547"/>
      <c r="AX137" s="467"/>
      <c r="AY137" s="467"/>
      <c r="AZ137" s="392"/>
      <c r="BA137" s="547"/>
      <c r="BB137" s="426"/>
      <c r="BC137" s="548"/>
      <c r="BD137" s="468"/>
      <c r="BE137" s="392"/>
      <c r="BF137" s="426"/>
      <c r="BG137" s="392"/>
      <c r="BH137" s="423"/>
      <c r="BI137" s="423"/>
      <c r="BJ137" s="392"/>
      <c r="BK137" s="426"/>
      <c r="BL137" s="392"/>
      <c r="BM137" s="392"/>
      <c r="BN137" s="403"/>
      <c r="BO137" s="403"/>
      <c r="BP137" s="423"/>
      <c r="BQ137" s="392"/>
      <c r="BR137" s="423"/>
      <c r="BS137" s="392"/>
      <c r="BT137" s="392"/>
      <c r="BU137" s="392"/>
      <c r="BV137" s="392"/>
      <c r="BW137" s="392"/>
      <c r="BX137" s="392"/>
      <c r="BY137" s="392"/>
      <c r="BZ137" s="392"/>
      <c r="CA137" s="392"/>
      <c r="CB137" s="392"/>
      <c r="CC137" s="392"/>
      <c r="CD137" s="392"/>
      <c r="CE137" s="392"/>
      <c r="CF137" s="392"/>
      <c r="CG137" s="392"/>
    </row>
    <row r="138" customFormat="false" ht="12.75" hidden="false" customHeight="false" outlineLevel="0" collapsed="false">
      <c r="A138" s="559" t="n">
        <v>40118</v>
      </c>
      <c r="B138" s="531" t="n">
        <v>3.005</v>
      </c>
      <c r="C138" s="562" t="n">
        <v>-0.55</v>
      </c>
      <c r="D138" s="472" t="n">
        <v>-0.457309032334039</v>
      </c>
      <c r="E138" s="472" t="n">
        <v>-0.551026158801049</v>
      </c>
      <c r="F138" s="532" t="n">
        <v>0.225</v>
      </c>
      <c r="G138" s="533" t="n">
        <v>0.275</v>
      </c>
      <c r="H138" s="533" t="n">
        <v>0.345</v>
      </c>
      <c r="I138" s="534" t="n">
        <v>0.445</v>
      </c>
      <c r="J138" s="533" t="n">
        <v>0.255</v>
      </c>
      <c r="K138" s="533" t="n">
        <v>0.33</v>
      </c>
      <c r="L138" s="533" t="n">
        <v>0.5525</v>
      </c>
      <c r="M138" s="532" t="n">
        <v>-0.145</v>
      </c>
      <c r="N138" s="533" t="n">
        <v>0</v>
      </c>
      <c r="O138" s="534" t="n">
        <v>0.07</v>
      </c>
      <c r="P138" s="528" t="n">
        <v>-0.145</v>
      </c>
      <c r="Q138" s="551" t="n">
        <v>0.1125</v>
      </c>
      <c r="R138" s="378" t="n">
        <v>0.1425</v>
      </c>
      <c r="S138" s="378" t="n">
        <v>0.1525</v>
      </c>
      <c r="T138" s="484" t="n">
        <v>0.8</v>
      </c>
      <c r="U138" s="537" t="n">
        <v>0.1525</v>
      </c>
      <c r="V138" s="478" t="n">
        <v>2.455</v>
      </c>
      <c r="W138" s="478" t="n">
        <v>2.54769096766596</v>
      </c>
      <c r="X138" s="479" t="n">
        <v>2.45397384119895</v>
      </c>
      <c r="Y138" s="554"/>
      <c r="Z138" s="538" t="n">
        <v>0.1225</v>
      </c>
      <c r="AA138" s="539" t="n">
        <v>0</v>
      </c>
      <c r="AB138" s="563" t="n">
        <v>3.2076505851115</v>
      </c>
      <c r="AC138" s="484" t="n">
        <v>3.3301505851115</v>
      </c>
      <c r="AD138" s="479" t="n">
        <v>3.2076505851115</v>
      </c>
      <c r="AE138" s="541" t="n">
        <v>2.86</v>
      </c>
      <c r="AF138" s="486" t="n">
        <v>2.86</v>
      </c>
      <c r="AG138" s="487" t="n">
        <v>3.075</v>
      </c>
      <c r="AH138" s="542" t="n">
        <v>-0.19</v>
      </c>
      <c r="AI138" s="530" t="n">
        <v>1.37851364388</v>
      </c>
      <c r="AJ138" s="543" t="n">
        <v>0.067924011353091</v>
      </c>
      <c r="AK138" s="543" t="n">
        <v>0.073659868080001</v>
      </c>
      <c r="AL138" s="467" t="n">
        <v>0.51931190057111</v>
      </c>
      <c r="AM138" s="491" t="n">
        <v>0.491843724058317</v>
      </c>
      <c r="AN138" s="492" t="n">
        <v>0.275</v>
      </c>
      <c r="AO138" s="493" t="n">
        <v>0.124</v>
      </c>
      <c r="AP138" s="392"/>
      <c r="AQ138" s="492" t="n">
        <v>-2.992</v>
      </c>
      <c r="AR138" s="494" t="n">
        <v>-2.442</v>
      </c>
      <c r="AS138" s="392"/>
      <c r="AT138" s="392"/>
      <c r="AU138" s="392"/>
      <c r="AV138" s="392"/>
      <c r="AW138" s="392"/>
      <c r="AX138" s="392"/>
      <c r="AY138" s="467"/>
      <c r="AZ138" s="392"/>
      <c r="BA138" s="392"/>
      <c r="BB138" s="426"/>
      <c r="BC138" s="426"/>
      <c r="BD138" s="468"/>
      <c r="BE138" s="392"/>
      <c r="BF138" s="426"/>
      <c r="BG138" s="392"/>
      <c r="BH138" s="423"/>
      <c r="BI138" s="423"/>
      <c r="BJ138" s="392"/>
      <c r="BK138" s="426"/>
      <c r="BL138" s="392"/>
      <c r="BM138" s="392"/>
      <c r="BN138" s="403"/>
      <c r="BO138" s="403"/>
      <c r="BP138" s="423"/>
      <c r="BQ138" s="392"/>
      <c r="BR138" s="423"/>
      <c r="BS138" s="392"/>
      <c r="BT138" s="392"/>
      <c r="BU138" s="392"/>
      <c r="BV138" s="392"/>
      <c r="BW138" s="392"/>
      <c r="BX138" s="392"/>
      <c r="BY138" s="392"/>
      <c r="BZ138" s="392"/>
      <c r="CA138" s="392"/>
      <c r="CB138" s="392"/>
      <c r="CC138" s="392"/>
      <c r="CD138" s="392"/>
      <c r="CE138" s="392"/>
      <c r="CF138" s="392"/>
      <c r="CG138" s="392"/>
    </row>
    <row r="139" customFormat="false" ht="12.75" hidden="false" customHeight="false" outlineLevel="0" collapsed="false">
      <c r="A139" s="469" t="n">
        <v>40148</v>
      </c>
      <c r="B139" s="531" t="n">
        <v>3.128</v>
      </c>
      <c r="C139" s="564" t="n">
        <v>-0.55</v>
      </c>
      <c r="D139" s="472" t="n">
        <v>-0.457315744281319</v>
      </c>
      <c r="E139" s="472" t="n">
        <v>-0.551077571237924</v>
      </c>
      <c r="F139" s="532" t="n">
        <v>0.265</v>
      </c>
      <c r="G139" s="533" t="n">
        <v>0.315</v>
      </c>
      <c r="H139" s="533" t="n">
        <v>0.385</v>
      </c>
      <c r="I139" s="534" t="n">
        <v>0.485</v>
      </c>
      <c r="J139" s="533" t="n">
        <v>0.295</v>
      </c>
      <c r="K139" s="533" t="n">
        <v>0.37</v>
      </c>
      <c r="L139" s="533" t="n">
        <v>0.8075</v>
      </c>
      <c r="M139" s="532" t="n">
        <v>-0.145</v>
      </c>
      <c r="N139" s="533" t="n">
        <v>0</v>
      </c>
      <c r="O139" s="534" t="n">
        <v>0.07</v>
      </c>
      <c r="P139" s="528" t="n">
        <v>-0.075</v>
      </c>
      <c r="Q139" s="551" t="n">
        <v>0.11</v>
      </c>
      <c r="R139" s="378" t="n">
        <v>0.14</v>
      </c>
      <c r="S139" s="378" t="n">
        <v>0.15</v>
      </c>
      <c r="T139" s="484" t="n">
        <v>1</v>
      </c>
      <c r="U139" s="537" t="n">
        <v>0.15</v>
      </c>
      <c r="V139" s="478" t="n">
        <v>2.578</v>
      </c>
      <c r="W139" s="478" t="n">
        <v>2.67068425571868</v>
      </c>
      <c r="X139" s="479" t="n">
        <v>2.57692242876208</v>
      </c>
      <c r="Y139" s="554"/>
      <c r="Z139" s="538" t="n">
        <v>0.1225</v>
      </c>
      <c r="AA139" s="539" t="n">
        <v>0</v>
      </c>
      <c r="AB139" s="563" t="n">
        <v>3.36675391009023</v>
      </c>
      <c r="AC139" s="484" t="n">
        <v>3.48925391009023</v>
      </c>
      <c r="AD139" s="479" t="n">
        <v>3.36675391009023</v>
      </c>
      <c r="AE139" s="541" t="n">
        <v>3.053</v>
      </c>
      <c r="AF139" s="486" t="n">
        <v>2.983</v>
      </c>
      <c r="AG139" s="487" t="n">
        <v>3.198</v>
      </c>
      <c r="AH139" s="542" t="n">
        <v>-0.19</v>
      </c>
      <c r="AI139" s="530" t="n">
        <v>1.377856444284</v>
      </c>
      <c r="AJ139" s="543" t="n">
        <v>0.067954701340022</v>
      </c>
      <c r="AK139" s="543" t="n">
        <v>0.073692933098315</v>
      </c>
      <c r="AL139" s="467" t="n">
        <v>0.516318968526939</v>
      </c>
      <c r="AM139" s="491" t="n">
        <v>0.488775965710172</v>
      </c>
      <c r="AN139" s="492" t="n">
        <v>0.315</v>
      </c>
      <c r="AO139" s="493" t="n">
        <v>0.12</v>
      </c>
      <c r="AP139" s="392"/>
      <c r="AQ139" s="492" t="n">
        <v>-3.115</v>
      </c>
      <c r="AR139" s="494" t="n">
        <v>-2.565</v>
      </c>
      <c r="AS139" s="392"/>
      <c r="AT139" s="392"/>
      <c r="AU139" s="392"/>
      <c r="AV139" s="392"/>
      <c r="AW139" s="392"/>
      <c r="AX139" s="392"/>
      <c r="AY139" s="467"/>
      <c r="AZ139" s="392"/>
      <c r="BA139" s="392"/>
      <c r="BB139" s="426"/>
      <c r="BC139" s="426"/>
      <c r="BD139" s="468"/>
      <c r="BE139" s="392"/>
      <c r="BF139" s="426"/>
      <c r="BG139" s="392"/>
      <c r="BH139" s="423"/>
      <c r="BI139" s="423"/>
      <c r="BJ139" s="392"/>
      <c r="BK139" s="426"/>
      <c r="BL139" s="392"/>
      <c r="BM139" s="392"/>
      <c r="BN139" s="403"/>
      <c r="BO139" s="403"/>
      <c r="BP139" s="423"/>
      <c r="BQ139" s="392"/>
      <c r="BR139" s="423"/>
      <c r="BS139" s="392"/>
      <c r="BT139" s="392"/>
      <c r="BU139" s="392"/>
      <c r="BV139" s="392"/>
      <c r="BW139" s="392"/>
      <c r="BX139" s="392"/>
      <c r="BY139" s="392"/>
      <c r="BZ139" s="392"/>
      <c r="CA139" s="392"/>
      <c r="CB139" s="392"/>
      <c r="CC139" s="392"/>
      <c r="CD139" s="392"/>
      <c r="CE139" s="392"/>
      <c r="CF139" s="392"/>
      <c r="CG139" s="392"/>
    </row>
    <row r="140" customFormat="false" ht="12.75" hidden="false" customHeight="false" outlineLevel="0" collapsed="false">
      <c r="A140" s="469" t="n">
        <v>40179</v>
      </c>
      <c r="B140" s="531" t="n">
        <v>3.1955</v>
      </c>
      <c r="C140" s="564" t="n">
        <v>-0.55</v>
      </c>
      <c r="D140" s="472" t="n">
        <v>-0.45729770983155</v>
      </c>
      <c r="E140" s="472" t="n">
        <v>-0.551105785380112</v>
      </c>
      <c r="F140" s="532" t="n">
        <v>0.275</v>
      </c>
      <c r="G140" s="533" t="n">
        <v>0.325</v>
      </c>
      <c r="H140" s="533" t="n">
        <v>0.395</v>
      </c>
      <c r="I140" s="534" t="n">
        <v>0.495</v>
      </c>
      <c r="J140" s="533" t="n">
        <v>0.305</v>
      </c>
      <c r="K140" s="533" t="n">
        <v>0.38</v>
      </c>
      <c r="L140" s="533" t="n">
        <v>1.1675</v>
      </c>
      <c r="M140" s="532" t="n">
        <v>-0.145</v>
      </c>
      <c r="N140" s="533" t="n">
        <v>0</v>
      </c>
      <c r="O140" s="534" t="n">
        <v>-0.17</v>
      </c>
      <c r="P140" s="528" t="n">
        <v>-0.055</v>
      </c>
      <c r="Q140" s="551" t="n">
        <v>0.11</v>
      </c>
      <c r="R140" s="378" t="n">
        <v>0.14</v>
      </c>
      <c r="S140" s="378" t="n">
        <v>0.15</v>
      </c>
      <c r="T140" s="484" t="n">
        <v>1</v>
      </c>
      <c r="U140" s="537" t="n">
        <v>0.15</v>
      </c>
      <c r="V140" s="478" t="n">
        <v>2.6455</v>
      </c>
      <c r="W140" s="478" t="n">
        <v>2.73820229016845</v>
      </c>
      <c r="X140" s="479" t="n">
        <v>2.64439421461989</v>
      </c>
      <c r="Y140" s="554"/>
      <c r="Z140" s="538" t="n">
        <v>0.1225</v>
      </c>
      <c r="AA140" s="539" t="n">
        <v>0</v>
      </c>
      <c r="AB140" s="563" t="n">
        <v>3.45320260965424</v>
      </c>
      <c r="AC140" s="484" t="n">
        <v>3.57570260965424</v>
      </c>
      <c r="AD140" s="479" t="n">
        <v>3.45320260965424</v>
      </c>
      <c r="AE140" s="541" t="n">
        <v>3.1405</v>
      </c>
      <c r="AF140" s="486" t="n">
        <v>3.0505</v>
      </c>
      <c r="AG140" s="487" t="n">
        <v>3.0255</v>
      </c>
      <c r="AH140" s="542" t="n">
        <v>-0.19</v>
      </c>
      <c r="AI140" s="530" t="n">
        <v>1.377177143274</v>
      </c>
      <c r="AJ140" s="543" t="n">
        <v>0.067986414326843</v>
      </c>
      <c r="AK140" s="543" t="n">
        <v>0.073727100284285</v>
      </c>
      <c r="AL140" s="467" t="n">
        <v>0.513241765374356</v>
      </c>
      <c r="AM140" s="491" t="n">
        <v>0.485623379077584</v>
      </c>
      <c r="AN140" s="492" t="n">
        <v>0.325</v>
      </c>
      <c r="AO140" s="493" t="n">
        <v>0.12</v>
      </c>
      <c r="AP140" s="392"/>
      <c r="AQ140" s="492" t="n">
        <v>-3.1825</v>
      </c>
      <c r="AR140" s="494" t="n">
        <v>-2.6325</v>
      </c>
      <c r="AS140" s="392"/>
      <c r="AT140" s="392"/>
      <c r="AU140" s="392"/>
      <c r="AV140" s="392"/>
      <c r="AW140" s="392"/>
      <c r="AX140" s="392"/>
      <c r="AY140" s="467"/>
      <c r="AZ140" s="392"/>
      <c r="BA140" s="392"/>
      <c r="BB140" s="426"/>
      <c r="BC140" s="426"/>
      <c r="BD140" s="468"/>
      <c r="BE140" s="392"/>
      <c r="BF140" s="426"/>
      <c r="BG140" s="392"/>
      <c r="BH140" s="423"/>
      <c r="BI140" s="423"/>
      <c r="BJ140" s="392"/>
      <c r="BK140" s="426"/>
      <c r="BL140" s="392"/>
      <c r="BM140" s="392"/>
      <c r="BN140" s="403"/>
      <c r="BO140" s="403"/>
      <c r="BP140" s="423"/>
      <c r="BQ140" s="392"/>
      <c r="BR140" s="423"/>
      <c r="BS140" s="392"/>
      <c r="BT140" s="392"/>
      <c r="BU140" s="392"/>
      <c r="BV140" s="392"/>
      <c r="BW140" s="392"/>
      <c r="BX140" s="392"/>
      <c r="BY140" s="392"/>
      <c r="BZ140" s="392"/>
      <c r="CA140" s="392"/>
      <c r="CB140" s="392"/>
      <c r="CC140" s="392"/>
      <c r="CD140" s="392"/>
      <c r="CE140" s="392"/>
      <c r="CF140" s="392"/>
      <c r="CG140" s="392"/>
    </row>
    <row r="141" customFormat="false" ht="12.75" hidden="false" customHeight="false" outlineLevel="0" collapsed="false">
      <c r="A141" s="469" t="n">
        <v>40210</v>
      </c>
      <c r="B141" s="531" t="n">
        <v>3.113</v>
      </c>
      <c r="C141" s="564" t="n">
        <v>-0.55</v>
      </c>
      <c r="D141" s="472" t="n">
        <v>-0.45721418238595</v>
      </c>
      <c r="E141" s="472" t="n">
        <v>-0.55107130142855</v>
      </c>
      <c r="F141" s="532" t="n">
        <v>0.305</v>
      </c>
      <c r="G141" s="533" t="n">
        <v>0.355</v>
      </c>
      <c r="H141" s="533" t="n">
        <v>0.425</v>
      </c>
      <c r="I141" s="534" t="n">
        <v>0.525</v>
      </c>
      <c r="J141" s="533" t="n">
        <v>0.28</v>
      </c>
      <c r="K141" s="533" t="n">
        <v>0.355</v>
      </c>
      <c r="L141" s="533" t="n">
        <v>1.09</v>
      </c>
      <c r="M141" s="532" t="n">
        <v>-0.145</v>
      </c>
      <c r="N141" s="533" t="n">
        <v>0</v>
      </c>
      <c r="O141" s="534" t="n">
        <v>-0.17</v>
      </c>
      <c r="P141" s="528" t="n">
        <v>-0.075</v>
      </c>
      <c r="Q141" s="551" t="n">
        <v>0.11</v>
      </c>
      <c r="R141" s="378" t="n">
        <v>0.14</v>
      </c>
      <c r="S141" s="378" t="n">
        <v>0.15</v>
      </c>
      <c r="T141" s="484" t="n">
        <v>1</v>
      </c>
      <c r="U141" s="537" t="n">
        <v>0.15</v>
      </c>
      <c r="V141" s="478" t="n">
        <v>2.563</v>
      </c>
      <c r="W141" s="478" t="n">
        <v>2.65578581761405</v>
      </c>
      <c r="X141" s="479" t="n">
        <v>2.56192869857145</v>
      </c>
      <c r="Y141" s="554"/>
      <c r="Z141" s="538" t="n">
        <v>0.1225</v>
      </c>
      <c r="AA141" s="539" t="n">
        <v>0</v>
      </c>
      <c r="AB141" s="563" t="n">
        <v>3.34376623506371</v>
      </c>
      <c r="AC141" s="484" t="n">
        <v>3.46626623506371</v>
      </c>
      <c r="AD141" s="479" t="n">
        <v>3.34376623506371</v>
      </c>
      <c r="AE141" s="541" t="n">
        <v>3.038</v>
      </c>
      <c r="AF141" s="486" t="n">
        <v>2.968</v>
      </c>
      <c r="AG141" s="487" t="n">
        <v>2.943</v>
      </c>
      <c r="AH141" s="542" t="n">
        <v>-0.19</v>
      </c>
      <c r="AI141" s="530" t="n">
        <v>1.376457522006</v>
      </c>
      <c r="AJ141" s="543" t="n">
        <v>0.068003065032628</v>
      </c>
      <c r="AK141" s="543" t="n">
        <v>0.073749167238661</v>
      </c>
      <c r="AL141" s="467" t="n">
        <v>0.510255029173257</v>
      </c>
      <c r="AM141" s="491" t="n">
        <v>0.48254508625715</v>
      </c>
      <c r="AN141" s="492" t="n">
        <v>0.355</v>
      </c>
      <c r="AO141" s="493" t="n">
        <v>0.133</v>
      </c>
      <c r="AP141" s="392"/>
      <c r="AQ141" s="492" t="n">
        <v>-3.1</v>
      </c>
      <c r="AR141" s="494" t="n">
        <v>-2.55</v>
      </c>
      <c r="AS141" s="392"/>
      <c r="AT141" s="392"/>
      <c r="AU141" s="392"/>
      <c r="AV141" s="392"/>
      <c r="AW141" s="392"/>
      <c r="AX141" s="392"/>
      <c r="AY141" s="467"/>
      <c r="AZ141" s="392"/>
      <c r="BA141" s="392"/>
      <c r="BB141" s="426"/>
      <c r="BC141" s="426"/>
      <c r="BD141" s="468"/>
      <c r="BE141" s="392"/>
      <c r="BF141" s="426"/>
      <c r="BG141" s="392"/>
      <c r="BH141" s="423"/>
      <c r="BI141" s="423"/>
      <c r="BJ141" s="392"/>
      <c r="BK141" s="426"/>
      <c r="BL141" s="392"/>
      <c r="BM141" s="392"/>
      <c r="BN141" s="403"/>
      <c r="BO141" s="403"/>
      <c r="BP141" s="423"/>
      <c r="BQ141" s="392"/>
      <c r="BR141" s="423"/>
      <c r="BS141" s="392"/>
      <c r="BT141" s="392"/>
      <c r="BU141" s="392"/>
      <c r="BV141" s="392"/>
      <c r="BW141" s="392"/>
      <c r="BX141" s="392"/>
      <c r="BY141" s="392"/>
      <c r="BZ141" s="392"/>
      <c r="CA141" s="392"/>
      <c r="CB141" s="392"/>
      <c r="CC141" s="392"/>
      <c r="CD141" s="392"/>
      <c r="CE141" s="392"/>
      <c r="CF141" s="392"/>
      <c r="CG141" s="392"/>
    </row>
    <row r="142" customFormat="false" ht="12.75" hidden="false" customHeight="false" outlineLevel="0" collapsed="false">
      <c r="A142" s="469" t="n">
        <v>40238</v>
      </c>
      <c r="B142" s="531" t="n">
        <v>3.008</v>
      </c>
      <c r="C142" s="564" t="n">
        <v>-0.55</v>
      </c>
      <c r="D142" s="472" t="n">
        <v>-0.457125457854204</v>
      </c>
      <c r="E142" s="472" t="n">
        <v>-0.551027412762924</v>
      </c>
      <c r="F142" s="532" t="n">
        <v>0.305</v>
      </c>
      <c r="G142" s="533" t="n">
        <v>0.355</v>
      </c>
      <c r="H142" s="533" t="n">
        <v>0.425</v>
      </c>
      <c r="I142" s="534" t="n">
        <v>0.525</v>
      </c>
      <c r="J142" s="533" t="n">
        <v>0.277</v>
      </c>
      <c r="K142" s="533" t="n">
        <v>0.352</v>
      </c>
      <c r="L142" s="533" t="n">
        <v>0.67</v>
      </c>
      <c r="M142" s="532" t="n">
        <v>-0.145</v>
      </c>
      <c r="N142" s="533" t="n">
        <v>0</v>
      </c>
      <c r="O142" s="534" t="n">
        <v>-0.17</v>
      </c>
      <c r="P142" s="528" t="n">
        <v>-0.24</v>
      </c>
      <c r="Q142" s="551" t="n">
        <v>0.11</v>
      </c>
      <c r="R142" s="378" t="n">
        <v>0.14</v>
      </c>
      <c r="S142" s="378" t="n">
        <v>0.15</v>
      </c>
      <c r="T142" s="484" t="n">
        <v>0.75</v>
      </c>
      <c r="U142" s="537" t="n">
        <v>0.15</v>
      </c>
      <c r="V142" s="478" t="n">
        <v>2.458</v>
      </c>
      <c r="W142" s="478" t="n">
        <v>2.5508745421458</v>
      </c>
      <c r="X142" s="479" t="n">
        <v>2.45697258723708</v>
      </c>
      <c r="Y142" s="554"/>
      <c r="Z142" s="538" t="n">
        <v>0.1225</v>
      </c>
      <c r="AA142" s="539" t="n">
        <v>0</v>
      </c>
      <c r="AB142" s="563" t="n">
        <v>3.20524894534002</v>
      </c>
      <c r="AC142" s="484" t="n">
        <v>3.32774894534002</v>
      </c>
      <c r="AD142" s="479" t="n">
        <v>3.20524894534002</v>
      </c>
      <c r="AE142" s="541" t="n">
        <v>2.768</v>
      </c>
      <c r="AF142" s="486" t="n">
        <v>2.863</v>
      </c>
      <c r="AG142" s="487" t="n">
        <v>2.838</v>
      </c>
      <c r="AH142" s="542" t="n">
        <v>-0.19</v>
      </c>
      <c r="AI142" s="530" t="n">
        <v>1.375800297508</v>
      </c>
      <c r="AJ142" s="543" t="n">
        <v>0.068011625979267</v>
      </c>
      <c r="AK142" s="543" t="n">
        <v>0.073763087598456</v>
      </c>
      <c r="AL142" s="467" t="n">
        <v>0.507603323776011</v>
      </c>
      <c r="AM142" s="491" t="n">
        <v>0.479808178541459</v>
      </c>
      <c r="AN142" s="492" t="n">
        <v>0.355</v>
      </c>
      <c r="AO142" s="493" t="n">
        <v>0.12</v>
      </c>
      <c r="AP142" s="392"/>
      <c r="AQ142" s="492" t="n">
        <v>-2.995</v>
      </c>
      <c r="AR142" s="494" t="n">
        <v>-2.445</v>
      </c>
      <c r="AS142" s="392"/>
      <c r="AT142" s="392"/>
      <c r="AU142" s="392"/>
      <c r="AV142" s="392"/>
      <c r="AW142" s="392"/>
      <c r="AX142" s="392"/>
      <c r="AY142" s="467"/>
      <c r="AZ142" s="392"/>
      <c r="BA142" s="392"/>
      <c r="BB142" s="426"/>
      <c r="BC142" s="426"/>
      <c r="BD142" s="468"/>
      <c r="BE142" s="392"/>
      <c r="BF142" s="426"/>
      <c r="BG142" s="392"/>
      <c r="BH142" s="423"/>
      <c r="BI142" s="423"/>
      <c r="BJ142" s="392"/>
      <c r="BK142" s="426"/>
      <c r="BL142" s="392"/>
      <c r="BM142" s="392"/>
      <c r="BN142" s="403"/>
      <c r="BO142" s="403"/>
      <c r="BP142" s="423"/>
      <c r="BQ142" s="392"/>
      <c r="BR142" s="423"/>
      <c r="BS142" s="392"/>
      <c r="BT142" s="392"/>
      <c r="BU142" s="392"/>
      <c r="BV142" s="392"/>
      <c r="BW142" s="392"/>
      <c r="BX142" s="392"/>
      <c r="BY142" s="392"/>
      <c r="BZ142" s="392"/>
      <c r="CA142" s="392"/>
      <c r="CB142" s="392"/>
      <c r="CC142" s="392"/>
      <c r="CD142" s="392"/>
      <c r="CE142" s="392"/>
      <c r="CF142" s="392"/>
      <c r="CG142" s="392"/>
    </row>
    <row r="143" customFormat="false" ht="12.75" hidden="false" customHeight="false" outlineLevel="0" collapsed="false">
      <c r="A143" s="469" t="n">
        <v>40269</v>
      </c>
      <c r="B143" s="531" t="n">
        <v>2.912</v>
      </c>
      <c r="C143" s="562" t="n">
        <v>-0.55</v>
      </c>
      <c r="D143" s="472" t="n">
        <v>-0.457035579981605</v>
      </c>
      <c r="E143" s="472" t="n">
        <v>-0.550987285982924</v>
      </c>
      <c r="F143" s="532" t="n">
        <v>0.118</v>
      </c>
      <c r="G143" s="533" t="n">
        <v>0.123</v>
      </c>
      <c r="H143" s="533" t="n">
        <v>0.138</v>
      </c>
      <c r="I143" s="534" t="n">
        <v>0.128</v>
      </c>
      <c r="J143" s="533" t="n">
        <v>0.175</v>
      </c>
      <c r="K143" s="533" t="n">
        <v>0.25</v>
      </c>
      <c r="L143" s="533" t="n">
        <v>0.2875</v>
      </c>
      <c r="M143" s="532" t="n">
        <v>-0.255</v>
      </c>
      <c r="N143" s="533" t="n">
        <v>0</v>
      </c>
      <c r="O143" s="534" t="n">
        <v>-0.17</v>
      </c>
      <c r="P143" s="528" t="n">
        <v>-0.43</v>
      </c>
      <c r="Q143" s="551" t="n">
        <v>0.11</v>
      </c>
      <c r="R143" s="378" t="n">
        <v>0.14</v>
      </c>
      <c r="S143" s="378" t="n">
        <v>0.15</v>
      </c>
      <c r="T143" s="484" t="n">
        <v>0.4</v>
      </c>
      <c r="U143" s="537" t="n">
        <v>0.15</v>
      </c>
      <c r="V143" s="478" t="n">
        <v>2.362</v>
      </c>
      <c r="W143" s="478" t="n">
        <v>2.45496442001839</v>
      </c>
      <c r="X143" s="479" t="n">
        <v>2.36101271401708</v>
      </c>
      <c r="Y143" s="554"/>
      <c r="Z143" s="538" t="n">
        <v>0.1225</v>
      </c>
      <c r="AA143" s="539" t="n">
        <v>0</v>
      </c>
      <c r="AB143" s="563" t="n">
        <v>3.07843326935471</v>
      </c>
      <c r="AC143" s="484" t="n">
        <v>3.20093326935471</v>
      </c>
      <c r="AD143" s="479" t="n">
        <v>3.07843326935471</v>
      </c>
      <c r="AE143" s="541" t="n">
        <v>2.482</v>
      </c>
      <c r="AF143" s="486" t="n">
        <v>2.657</v>
      </c>
      <c r="AG143" s="487" t="n">
        <v>2.742</v>
      </c>
      <c r="AH143" s="542" t="n">
        <v>-0.19</v>
      </c>
      <c r="AI143" s="530" t="n">
        <v>1.375071757592</v>
      </c>
      <c r="AJ143" s="543" t="n">
        <v>0.068021104170218</v>
      </c>
      <c r="AK143" s="543" t="n">
        <v>0.073778499425447</v>
      </c>
      <c r="AL143" s="467" t="n">
        <v>0.504682831280997</v>
      </c>
      <c r="AM143" s="491" t="n">
        <v>0.476794989925361</v>
      </c>
      <c r="AN143" s="492" t="n">
        <v>0.123</v>
      </c>
      <c r="AO143" s="493" t="n">
        <v>0.124</v>
      </c>
      <c r="AP143" s="392"/>
      <c r="AQ143" s="492" t="n">
        <v>-2.899</v>
      </c>
      <c r="AR143" s="494" t="n">
        <v>-2.349</v>
      </c>
      <c r="AS143" s="392"/>
      <c r="AT143" s="392"/>
      <c r="AU143" s="392"/>
      <c r="AV143" s="392"/>
      <c r="AW143" s="392"/>
      <c r="AX143" s="392"/>
      <c r="AY143" s="467"/>
      <c r="AZ143" s="392"/>
      <c r="BA143" s="392"/>
      <c r="BB143" s="426"/>
      <c r="BC143" s="426"/>
      <c r="BD143" s="468"/>
      <c r="BE143" s="392"/>
      <c r="BF143" s="426"/>
      <c r="BG143" s="392"/>
      <c r="BH143" s="423"/>
      <c r="BI143" s="423"/>
      <c r="BJ143" s="392"/>
      <c r="BK143" s="426"/>
      <c r="BL143" s="392"/>
      <c r="BM143" s="392"/>
      <c r="BN143" s="403"/>
      <c r="BO143" s="403"/>
      <c r="BP143" s="423"/>
      <c r="BQ143" s="392"/>
      <c r="BR143" s="423"/>
      <c r="BS143" s="392"/>
      <c r="BT143" s="392"/>
      <c r="BU143" s="392"/>
      <c r="BV143" s="392"/>
      <c r="BW143" s="392"/>
      <c r="BX143" s="392"/>
      <c r="BY143" s="392"/>
      <c r="BZ143" s="392"/>
      <c r="CA143" s="392"/>
      <c r="CB143" s="392"/>
      <c r="CC143" s="392"/>
      <c r="CD143" s="392"/>
      <c r="CE143" s="392"/>
      <c r="CF143" s="392"/>
      <c r="CG143" s="392"/>
    </row>
    <row r="144" customFormat="false" ht="12.75" hidden="false" customHeight="false" outlineLevel="0" collapsed="false">
      <c r="A144" s="469" t="n">
        <v>40299</v>
      </c>
      <c r="B144" s="531" t="n">
        <v>2.891</v>
      </c>
      <c r="C144" s="564" t="n">
        <v>-0.55</v>
      </c>
      <c r="D144" s="472" t="n">
        <v>-0.456978544442738</v>
      </c>
      <c r="E144" s="472" t="n">
        <v>-0.550978508249799</v>
      </c>
      <c r="F144" s="532" t="n">
        <v>0.118</v>
      </c>
      <c r="G144" s="533" t="n">
        <v>0.123</v>
      </c>
      <c r="H144" s="533" t="n">
        <v>0.138</v>
      </c>
      <c r="I144" s="534" t="n">
        <v>0.128</v>
      </c>
      <c r="J144" s="533" t="n">
        <v>0.178</v>
      </c>
      <c r="K144" s="533" t="n">
        <v>0.253</v>
      </c>
      <c r="L144" s="533" t="n">
        <v>0.2475</v>
      </c>
      <c r="M144" s="532" t="n">
        <v>-0.255</v>
      </c>
      <c r="N144" s="533" t="n">
        <v>0</v>
      </c>
      <c r="O144" s="534" t="n">
        <v>-0.17</v>
      </c>
      <c r="P144" s="528" t="n">
        <v>-0.43</v>
      </c>
      <c r="Q144" s="551" t="n">
        <v>0.11</v>
      </c>
      <c r="R144" s="378" t="n">
        <v>0.14</v>
      </c>
      <c r="S144" s="378" t="n">
        <v>0.15</v>
      </c>
      <c r="T144" s="484" t="n">
        <v>0.45</v>
      </c>
      <c r="U144" s="537" t="n">
        <v>0.15</v>
      </c>
      <c r="V144" s="478" t="n">
        <v>2.341</v>
      </c>
      <c r="W144" s="478" t="n">
        <v>2.43402145555726</v>
      </c>
      <c r="X144" s="479" t="n">
        <v>2.3400214917502</v>
      </c>
      <c r="Y144" s="554"/>
      <c r="Z144" s="538" t="n">
        <v>0.1225</v>
      </c>
      <c r="AA144" s="539" t="n">
        <v>0</v>
      </c>
      <c r="AB144" s="563" t="n">
        <v>3.04949726712412</v>
      </c>
      <c r="AC144" s="484" t="n">
        <v>3.17199726712412</v>
      </c>
      <c r="AD144" s="479" t="n">
        <v>3.04949726712412</v>
      </c>
      <c r="AE144" s="541" t="n">
        <v>2.461</v>
      </c>
      <c r="AF144" s="486" t="n">
        <v>2.636</v>
      </c>
      <c r="AG144" s="487" t="n">
        <v>2.721</v>
      </c>
      <c r="AH144" s="542" t="n">
        <v>-0.19</v>
      </c>
      <c r="AI144" s="530" t="n">
        <v>1.374365821727</v>
      </c>
      <c r="AJ144" s="543" t="n">
        <v>0.068030276613101</v>
      </c>
      <c r="AK144" s="543" t="n">
        <v>0.073793414096802</v>
      </c>
      <c r="AL144" s="467" t="n">
        <v>0.501871804624778</v>
      </c>
      <c r="AM144" s="491" t="n">
        <v>0.473895881253842</v>
      </c>
      <c r="AN144" s="492" t="n">
        <v>0.123</v>
      </c>
      <c r="AO144" s="493" t="n">
        <v>0.12</v>
      </c>
      <c r="AP144" s="392"/>
      <c r="AQ144" s="492" t="n">
        <v>-2.878</v>
      </c>
      <c r="AR144" s="494" t="n">
        <v>-2.328</v>
      </c>
      <c r="AS144" s="392"/>
      <c r="AT144" s="392"/>
      <c r="AU144" s="392"/>
      <c r="AV144" s="392"/>
      <c r="AW144" s="392"/>
      <c r="AX144" s="392"/>
      <c r="AY144" s="467"/>
      <c r="AZ144" s="392"/>
      <c r="BA144" s="392"/>
      <c r="BB144" s="426"/>
      <c r="BC144" s="426"/>
      <c r="BD144" s="468"/>
      <c r="BE144" s="392"/>
      <c r="BF144" s="426"/>
      <c r="BG144" s="392"/>
      <c r="BH144" s="423"/>
      <c r="BI144" s="423"/>
      <c r="BJ144" s="392"/>
      <c r="BK144" s="426"/>
      <c r="BL144" s="392"/>
      <c r="BM144" s="392"/>
      <c r="BN144" s="403"/>
      <c r="BO144" s="403"/>
      <c r="BP144" s="423"/>
      <c r="BQ144" s="392"/>
      <c r="BR144" s="423"/>
      <c r="BS144" s="392"/>
      <c r="BT144" s="392"/>
      <c r="BU144" s="392"/>
      <c r="BV144" s="392"/>
      <c r="BW144" s="392"/>
      <c r="BX144" s="392"/>
      <c r="BY144" s="392"/>
      <c r="BZ144" s="392"/>
      <c r="CA144" s="392"/>
      <c r="CB144" s="392"/>
      <c r="CC144" s="392"/>
      <c r="CD144" s="392"/>
      <c r="CE144" s="392"/>
      <c r="CF144" s="392"/>
      <c r="CG144" s="392"/>
    </row>
    <row r="145" customFormat="false" ht="12.75" hidden="false" customHeight="false" outlineLevel="0" collapsed="false">
      <c r="A145" s="469" t="n">
        <v>40330</v>
      </c>
      <c r="B145" s="531" t="n">
        <v>2.898</v>
      </c>
      <c r="C145" s="564" t="n">
        <v>-0.55</v>
      </c>
      <c r="D145" s="472" t="n">
        <v>-0.456931488495019</v>
      </c>
      <c r="E145" s="472" t="n">
        <v>-0.550981434160841</v>
      </c>
      <c r="F145" s="532" t="n">
        <v>0.118</v>
      </c>
      <c r="G145" s="533" t="n">
        <v>0.123</v>
      </c>
      <c r="H145" s="533" t="n">
        <v>0.138</v>
      </c>
      <c r="I145" s="534" t="n">
        <v>0.128</v>
      </c>
      <c r="J145" s="533" t="n">
        <v>0.173</v>
      </c>
      <c r="K145" s="533" t="n">
        <v>0.248</v>
      </c>
      <c r="L145" s="533" t="n">
        <v>0.2475</v>
      </c>
      <c r="M145" s="532" t="n">
        <v>-0.255</v>
      </c>
      <c r="N145" s="533" t="n">
        <v>0</v>
      </c>
      <c r="O145" s="534" t="n">
        <v>-0.17</v>
      </c>
      <c r="P145" s="528" t="n">
        <v>-0.43</v>
      </c>
      <c r="Q145" s="551" t="n">
        <v>0.11</v>
      </c>
      <c r="R145" s="378" t="n">
        <v>0.14</v>
      </c>
      <c r="S145" s="378" t="n">
        <v>0.15</v>
      </c>
      <c r="T145" s="484" t="n">
        <v>0.45</v>
      </c>
      <c r="U145" s="537" t="n">
        <v>0.15</v>
      </c>
      <c r="V145" s="478" t="n">
        <v>2.348</v>
      </c>
      <c r="W145" s="478" t="n">
        <v>2.44106851150498</v>
      </c>
      <c r="X145" s="479" t="n">
        <v>2.34701856583916</v>
      </c>
      <c r="Y145" s="554"/>
      <c r="Z145" s="538" t="n">
        <v>0.1225</v>
      </c>
      <c r="AA145" s="539" t="n">
        <v>0</v>
      </c>
      <c r="AB145" s="563" t="n">
        <v>3.05699032870127</v>
      </c>
      <c r="AC145" s="484" t="n">
        <v>3.17949032870127</v>
      </c>
      <c r="AD145" s="479" t="n">
        <v>3.05699032870127</v>
      </c>
      <c r="AE145" s="541" t="n">
        <v>2.468</v>
      </c>
      <c r="AF145" s="486" t="n">
        <v>2.643</v>
      </c>
      <c r="AG145" s="487" t="n">
        <v>2.728</v>
      </c>
      <c r="AH145" s="542" t="n">
        <v>-0.19</v>
      </c>
      <c r="AI145" s="530" t="n">
        <v>1.373635429403</v>
      </c>
      <c r="AJ145" s="543" t="n">
        <v>0.068039754804111</v>
      </c>
      <c r="AK145" s="543" t="n">
        <v>0.073808825923947</v>
      </c>
      <c r="AL145" s="467" t="n">
        <v>0.498982761051157</v>
      </c>
      <c r="AM145" s="491" t="n">
        <v>0.470917484878954</v>
      </c>
      <c r="AN145" s="492" t="n">
        <v>0.123</v>
      </c>
      <c r="AO145" s="493" t="n">
        <v>0.124</v>
      </c>
      <c r="AP145" s="392"/>
      <c r="AQ145" s="492" t="n">
        <v>-2.885</v>
      </c>
      <c r="AR145" s="494" t="n">
        <v>-2.335</v>
      </c>
      <c r="AS145" s="392"/>
      <c r="AT145" s="392"/>
      <c r="AU145" s="392"/>
      <c r="AV145" s="392"/>
      <c r="AW145" s="392"/>
      <c r="AX145" s="392"/>
      <c r="AY145" s="467"/>
      <c r="AZ145" s="392"/>
      <c r="BA145" s="392"/>
      <c r="BB145" s="426"/>
      <c r="BC145" s="426"/>
      <c r="BD145" s="468"/>
      <c r="BE145" s="392"/>
      <c r="BF145" s="426"/>
      <c r="BG145" s="392"/>
      <c r="BH145" s="423"/>
      <c r="BI145" s="423"/>
      <c r="BJ145" s="392"/>
      <c r="BK145" s="426"/>
      <c r="BL145" s="392"/>
      <c r="BM145" s="392"/>
      <c r="BN145" s="403"/>
      <c r="BO145" s="403"/>
      <c r="BP145" s="423"/>
      <c r="BQ145" s="392"/>
      <c r="BR145" s="423"/>
      <c r="BS145" s="392"/>
      <c r="BT145" s="392"/>
      <c r="BU145" s="392"/>
      <c r="BV145" s="392"/>
      <c r="BW145" s="392"/>
      <c r="BX145" s="392"/>
      <c r="BY145" s="392"/>
      <c r="BZ145" s="392"/>
      <c r="CA145" s="392"/>
      <c r="CB145" s="392"/>
      <c r="CC145" s="392"/>
      <c r="CD145" s="392"/>
      <c r="CE145" s="392"/>
      <c r="CF145" s="392"/>
      <c r="CG145" s="392"/>
    </row>
    <row r="146" customFormat="false" ht="12.75" hidden="false" customHeight="false" outlineLevel="0" collapsed="false">
      <c r="A146" s="469" t="n">
        <v>40360</v>
      </c>
      <c r="B146" s="531" t="n">
        <v>2.904</v>
      </c>
      <c r="C146" s="564" t="n">
        <v>-0.55</v>
      </c>
      <c r="D146" s="472" t="n">
        <v>-0.456885514996402</v>
      </c>
      <c r="E146" s="472" t="n">
        <v>-0.550983942084591</v>
      </c>
      <c r="F146" s="532" t="n">
        <v>0.118</v>
      </c>
      <c r="G146" s="533" t="n">
        <v>0.123</v>
      </c>
      <c r="H146" s="533" t="n">
        <v>0.138</v>
      </c>
      <c r="I146" s="534" t="n">
        <v>0.128</v>
      </c>
      <c r="J146" s="533" t="n">
        <v>0.162</v>
      </c>
      <c r="K146" s="533" t="n">
        <v>0.237</v>
      </c>
      <c r="L146" s="533" t="n">
        <v>0.2525</v>
      </c>
      <c r="M146" s="532" t="n">
        <v>-0.255</v>
      </c>
      <c r="N146" s="533" t="n">
        <v>0</v>
      </c>
      <c r="O146" s="534" t="n">
        <v>-0.17</v>
      </c>
      <c r="P146" s="528" t="n">
        <v>-0.43</v>
      </c>
      <c r="Q146" s="551" t="n">
        <v>0.11</v>
      </c>
      <c r="R146" s="378" t="n">
        <v>0.14</v>
      </c>
      <c r="S146" s="378" t="n">
        <v>0.15</v>
      </c>
      <c r="T146" s="484" t="n">
        <v>0.5</v>
      </c>
      <c r="U146" s="537" t="n">
        <v>0.15</v>
      </c>
      <c r="V146" s="478" t="n">
        <v>2.354</v>
      </c>
      <c r="W146" s="478" t="n">
        <v>2.4471144850036</v>
      </c>
      <c r="X146" s="479" t="n">
        <v>2.35301605791541</v>
      </c>
      <c r="Y146" s="554"/>
      <c r="Z146" s="538" t="n">
        <v>0.1225</v>
      </c>
      <c r="AA146" s="539" t="n">
        <v>0</v>
      </c>
      <c r="AB146" s="563" t="n">
        <v>3.06322301035379</v>
      </c>
      <c r="AC146" s="484" t="n">
        <v>3.18572301035379</v>
      </c>
      <c r="AD146" s="479" t="n">
        <v>3.06322301035379</v>
      </c>
      <c r="AE146" s="541" t="n">
        <v>2.474</v>
      </c>
      <c r="AF146" s="486" t="n">
        <v>2.649</v>
      </c>
      <c r="AG146" s="487" t="n">
        <v>2.734</v>
      </c>
      <c r="AH146" s="542" t="n">
        <v>-0.19</v>
      </c>
      <c r="AI146" s="530" t="n">
        <v>1.372927704508</v>
      </c>
      <c r="AJ146" s="543" t="n">
        <v>0.068048927247052</v>
      </c>
      <c r="AK146" s="543" t="n">
        <v>0.073823740595452</v>
      </c>
      <c r="AL146" s="467" t="n">
        <v>0.496202013323962</v>
      </c>
      <c r="AM146" s="491" t="n">
        <v>0.468051866111416</v>
      </c>
      <c r="AN146" s="492" t="n">
        <v>0.123</v>
      </c>
      <c r="AO146" s="493" t="n">
        <v>0.12</v>
      </c>
      <c r="AP146" s="392"/>
      <c r="AQ146" s="492" t="n">
        <v>-2.891</v>
      </c>
      <c r="AR146" s="494" t="n">
        <v>-2.341</v>
      </c>
      <c r="AS146" s="392"/>
      <c r="AT146" s="392"/>
      <c r="AU146" s="392"/>
      <c r="AV146" s="392"/>
      <c r="AW146" s="392"/>
      <c r="AX146" s="392"/>
      <c r="AY146" s="467"/>
      <c r="AZ146" s="392"/>
      <c r="BA146" s="392"/>
      <c r="BB146" s="426"/>
      <c r="BC146" s="426"/>
      <c r="BD146" s="468"/>
      <c r="BE146" s="392"/>
      <c r="BF146" s="426"/>
      <c r="BG146" s="392"/>
      <c r="BH146" s="423"/>
      <c r="BI146" s="423"/>
      <c r="BJ146" s="392"/>
      <c r="BK146" s="426"/>
      <c r="BL146" s="392"/>
      <c r="BM146" s="392"/>
      <c r="BN146" s="403"/>
      <c r="BO146" s="403"/>
      <c r="BP146" s="423"/>
      <c r="BQ146" s="392"/>
      <c r="BR146" s="423"/>
      <c r="BS146" s="392"/>
      <c r="BT146" s="392"/>
      <c r="BU146" s="392"/>
      <c r="BV146" s="392"/>
      <c r="BW146" s="392"/>
      <c r="BX146" s="392"/>
      <c r="BY146" s="392"/>
      <c r="BZ146" s="392"/>
      <c r="CA146" s="392"/>
      <c r="CB146" s="392"/>
      <c r="CC146" s="392"/>
      <c r="CD146" s="392"/>
      <c r="CE146" s="392"/>
      <c r="CF146" s="392"/>
      <c r="CG146" s="392"/>
    </row>
    <row r="147" customFormat="false" ht="12.75" hidden="false" customHeight="false" outlineLevel="0" collapsed="false">
      <c r="A147" s="469" t="n">
        <v>40391</v>
      </c>
      <c r="B147" s="531" t="n">
        <v>2.912</v>
      </c>
      <c r="C147" s="564" t="n">
        <v>-0.55</v>
      </c>
      <c r="D147" s="472" t="n">
        <v>-0.45683864566034</v>
      </c>
      <c r="E147" s="472" t="n">
        <v>-0.550987285982924</v>
      </c>
      <c r="F147" s="532" t="n">
        <v>0.118</v>
      </c>
      <c r="G147" s="533" t="n">
        <v>0.123</v>
      </c>
      <c r="H147" s="533" t="n">
        <v>0.138</v>
      </c>
      <c r="I147" s="534" t="n">
        <v>0.128</v>
      </c>
      <c r="J147" s="533" t="n">
        <v>0.16</v>
      </c>
      <c r="K147" s="533" t="n">
        <v>0.235</v>
      </c>
      <c r="L147" s="533" t="n">
        <v>0.2525</v>
      </c>
      <c r="M147" s="532" t="n">
        <v>-0.255</v>
      </c>
      <c r="N147" s="533" t="n">
        <v>0</v>
      </c>
      <c r="O147" s="534" t="n">
        <v>-0.17</v>
      </c>
      <c r="P147" s="528" t="n">
        <v>-0.43</v>
      </c>
      <c r="Q147" s="551" t="n">
        <v>0.11</v>
      </c>
      <c r="R147" s="378" t="n">
        <v>0.14</v>
      </c>
      <c r="S147" s="378" t="n">
        <v>0.15</v>
      </c>
      <c r="T147" s="484" t="n">
        <v>0.55</v>
      </c>
      <c r="U147" s="537" t="n">
        <v>0.15</v>
      </c>
      <c r="V147" s="478" t="n">
        <v>2.362</v>
      </c>
      <c r="W147" s="478" t="n">
        <v>2.45516135433966</v>
      </c>
      <c r="X147" s="479" t="n">
        <v>2.36101271401708</v>
      </c>
      <c r="Y147" s="554"/>
      <c r="Z147" s="538" t="n">
        <v>0.1225</v>
      </c>
      <c r="AA147" s="539" t="n">
        <v>0</v>
      </c>
      <c r="AB147" s="563" t="n">
        <v>3.07199399243704</v>
      </c>
      <c r="AC147" s="484" t="n">
        <v>3.19449399243704</v>
      </c>
      <c r="AD147" s="479" t="n">
        <v>3.07199399243704</v>
      </c>
      <c r="AE147" s="541" t="n">
        <v>2.482</v>
      </c>
      <c r="AF147" s="486" t="n">
        <v>2.657</v>
      </c>
      <c r="AG147" s="487" t="n">
        <v>2.742</v>
      </c>
      <c r="AH147" s="542" t="n">
        <v>-0.19</v>
      </c>
      <c r="AI147" s="530" t="n">
        <v>1.372195467267</v>
      </c>
      <c r="AJ147" s="543" t="n">
        <v>0.068058405438119</v>
      </c>
      <c r="AK147" s="543" t="n">
        <v>0.073839152422752</v>
      </c>
      <c r="AL147" s="467" t="n">
        <v>0.493344098055533</v>
      </c>
      <c r="AM147" s="491" t="n">
        <v>0.465107890865548</v>
      </c>
      <c r="AN147" s="492" t="n">
        <v>0.123</v>
      </c>
      <c r="AO147" s="493" t="n">
        <v>0.12</v>
      </c>
      <c r="AP147" s="392"/>
      <c r="AQ147" s="492" t="n">
        <v>-2.899</v>
      </c>
      <c r="AR147" s="494" t="n">
        <v>-2.349</v>
      </c>
      <c r="AS147" s="392"/>
      <c r="AT147" s="392"/>
      <c r="AU147" s="392"/>
      <c r="AV147" s="392"/>
      <c r="AW147" s="392"/>
      <c r="AX147" s="392"/>
      <c r="AY147" s="467"/>
      <c r="AZ147" s="392"/>
      <c r="BA147" s="392"/>
      <c r="BB147" s="426"/>
      <c r="BC147" s="426"/>
      <c r="BD147" s="468"/>
      <c r="BE147" s="392"/>
      <c r="BF147" s="426"/>
      <c r="BG147" s="392"/>
      <c r="BH147" s="423"/>
      <c r="BI147" s="423"/>
      <c r="BJ147" s="392"/>
      <c r="BK147" s="426"/>
      <c r="BL147" s="392"/>
      <c r="BM147" s="392"/>
      <c r="BN147" s="403"/>
      <c r="BO147" s="403"/>
      <c r="BP147" s="423"/>
      <c r="BQ147" s="392"/>
      <c r="BR147" s="423"/>
      <c r="BS147" s="392"/>
      <c r="BT147" s="392"/>
      <c r="BU147" s="392"/>
      <c r="BV147" s="392"/>
      <c r="BW147" s="392"/>
      <c r="BX147" s="392"/>
      <c r="BY147" s="392"/>
      <c r="BZ147" s="392"/>
      <c r="CA147" s="392"/>
      <c r="CB147" s="392"/>
      <c r="CC147" s="392"/>
      <c r="CD147" s="392"/>
      <c r="CE147" s="392"/>
      <c r="CF147" s="392"/>
      <c r="CG147" s="392"/>
    </row>
    <row r="148" customFormat="false" ht="12.75" hidden="false" customHeight="false" outlineLevel="0" collapsed="false">
      <c r="A148" s="469" t="n">
        <v>40422</v>
      </c>
      <c r="B148" s="531" t="n">
        <v>2.915</v>
      </c>
      <c r="C148" s="564" t="n">
        <v>-0.55</v>
      </c>
      <c r="D148" s="472" t="n">
        <v>-0.456789568568881</v>
      </c>
      <c r="E148" s="472" t="n">
        <v>-0.550988539944799</v>
      </c>
      <c r="F148" s="532" t="n">
        <v>0.118</v>
      </c>
      <c r="G148" s="533" t="n">
        <v>0.123</v>
      </c>
      <c r="H148" s="533" t="n">
        <v>0.138</v>
      </c>
      <c r="I148" s="534" t="n">
        <v>0.128</v>
      </c>
      <c r="J148" s="533" t="n">
        <v>0.157</v>
      </c>
      <c r="K148" s="533" t="n">
        <v>0.232</v>
      </c>
      <c r="L148" s="533" t="n">
        <v>0.2475</v>
      </c>
      <c r="M148" s="532" t="n">
        <v>-0.255</v>
      </c>
      <c r="N148" s="533" t="n">
        <v>0</v>
      </c>
      <c r="O148" s="534" t="n">
        <v>-0.17</v>
      </c>
      <c r="P148" s="528" t="n">
        <v>-0.43</v>
      </c>
      <c r="Q148" s="551" t="n">
        <v>0.11</v>
      </c>
      <c r="R148" s="378" t="n">
        <v>0.14</v>
      </c>
      <c r="S148" s="378" t="n">
        <v>0.15</v>
      </c>
      <c r="T148" s="484" t="n">
        <v>0.55</v>
      </c>
      <c r="U148" s="537" t="n">
        <v>0.15</v>
      </c>
      <c r="V148" s="478" t="n">
        <v>2.365</v>
      </c>
      <c r="W148" s="478" t="n">
        <v>2.45821043143112</v>
      </c>
      <c r="X148" s="479" t="n">
        <v>2.3640114600552</v>
      </c>
      <c r="Y148" s="554"/>
      <c r="Z148" s="538" t="n">
        <v>0.1225</v>
      </c>
      <c r="AA148" s="539" t="n">
        <v>0</v>
      </c>
      <c r="AB148" s="563" t="n">
        <v>3.07425229412638</v>
      </c>
      <c r="AC148" s="484" t="n">
        <v>3.19675229412638</v>
      </c>
      <c r="AD148" s="479" t="n">
        <v>3.07425229412638</v>
      </c>
      <c r="AE148" s="541" t="n">
        <v>2.485</v>
      </c>
      <c r="AF148" s="486" t="n">
        <v>2.66</v>
      </c>
      <c r="AG148" s="487" t="n">
        <v>2.745</v>
      </c>
      <c r="AH148" s="542" t="n">
        <v>-0.19</v>
      </c>
      <c r="AI148" s="530" t="n">
        <v>1.37146229532</v>
      </c>
      <c r="AJ148" s="543" t="n">
        <v>0.068067883629217</v>
      </c>
      <c r="AK148" s="543" t="n">
        <v>0.073854564250129</v>
      </c>
      <c r="AL148" s="467" t="n">
        <v>0.490501880202221</v>
      </c>
      <c r="AM148" s="491" t="n">
        <v>0.462181267249284</v>
      </c>
      <c r="AN148" s="492" t="n">
        <v>0.123</v>
      </c>
      <c r="AO148" s="493" t="n">
        <v>0.124</v>
      </c>
      <c r="AP148" s="392"/>
      <c r="AQ148" s="492" t="n">
        <v>-2.902</v>
      </c>
      <c r="AR148" s="494" t="n">
        <v>-2.352</v>
      </c>
      <c r="AS148" s="392"/>
      <c r="AT148" s="392"/>
      <c r="AU148" s="392"/>
      <c r="AV148" s="392"/>
      <c r="AW148" s="392"/>
      <c r="AX148" s="392"/>
      <c r="AY148" s="467"/>
      <c r="AZ148" s="392"/>
      <c r="BA148" s="392"/>
      <c r="BB148" s="426"/>
      <c r="BC148" s="426"/>
      <c r="BD148" s="468"/>
      <c r="BE148" s="392"/>
      <c r="BF148" s="426"/>
      <c r="BG148" s="392"/>
      <c r="BH148" s="423"/>
      <c r="BI148" s="423"/>
      <c r="BJ148" s="392"/>
      <c r="BK148" s="426"/>
      <c r="BL148" s="392"/>
      <c r="BM148" s="392"/>
      <c r="BN148" s="403"/>
      <c r="BO148" s="403"/>
      <c r="BP148" s="423"/>
      <c r="BQ148" s="392"/>
      <c r="BR148" s="423"/>
      <c r="BS148" s="392"/>
      <c r="BT148" s="392"/>
      <c r="BU148" s="392"/>
      <c r="BV148" s="392"/>
      <c r="BW148" s="392"/>
      <c r="BX148" s="392"/>
      <c r="BY148" s="392"/>
      <c r="BZ148" s="392"/>
      <c r="CA148" s="392"/>
      <c r="CB148" s="392"/>
      <c r="CC148" s="392"/>
      <c r="CD148" s="392"/>
      <c r="CE148" s="392"/>
      <c r="CF148" s="392"/>
      <c r="CG148" s="392"/>
    </row>
    <row r="149" customFormat="false" ht="12.75" hidden="false" customHeight="false" outlineLevel="0" collapsed="false">
      <c r="A149" s="469" t="n">
        <v>40452</v>
      </c>
      <c r="B149" s="531" t="n">
        <v>2.948</v>
      </c>
      <c r="C149" s="564" t="n">
        <v>-0.55</v>
      </c>
      <c r="D149" s="472" t="n">
        <v>-0.456754542349901</v>
      </c>
      <c r="E149" s="472" t="n">
        <v>-0.551002333525424</v>
      </c>
      <c r="F149" s="532" t="n">
        <v>0.118</v>
      </c>
      <c r="G149" s="533" t="n">
        <v>0.123</v>
      </c>
      <c r="H149" s="533" t="n">
        <v>0.138</v>
      </c>
      <c r="I149" s="534" t="n">
        <v>0.128</v>
      </c>
      <c r="J149" s="533" t="n">
        <v>0.173</v>
      </c>
      <c r="K149" s="533" t="n">
        <v>0.248</v>
      </c>
      <c r="L149" s="533" t="n">
        <v>0.25</v>
      </c>
      <c r="M149" s="532" t="n">
        <v>-0.255</v>
      </c>
      <c r="N149" s="533" t="n">
        <v>0</v>
      </c>
      <c r="O149" s="534" t="n">
        <v>-0.17</v>
      </c>
      <c r="P149" s="528" t="n">
        <v>-0.43</v>
      </c>
      <c r="Q149" s="551" t="n">
        <v>0.11</v>
      </c>
      <c r="R149" s="378" t="n">
        <v>0.14</v>
      </c>
      <c r="S149" s="378" t="n">
        <v>0.15</v>
      </c>
      <c r="T149" s="484" t="n">
        <v>0.6</v>
      </c>
      <c r="U149" s="537" t="n">
        <v>0.15</v>
      </c>
      <c r="V149" s="478" t="n">
        <v>2.398</v>
      </c>
      <c r="W149" s="478" t="n">
        <v>2.4912454576501</v>
      </c>
      <c r="X149" s="479" t="n">
        <v>2.39699766647458</v>
      </c>
      <c r="Y149" s="554"/>
      <c r="Z149" s="538" t="n">
        <v>0.1225</v>
      </c>
      <c r="AA149" s="539" t="n">
        <v>0</v>
      </c>
      <c r="AB149" s="563" t="n">
        <v>3.1155341730639</v>
      </c>
      <c r="AC149" s="484" t="n">
        <v>3.2380341730639</v>
      </c>
      <c r="AD149" s="479" t="n">
        <v>3.1155341730639</v>
      </c>
      <c r="AE149" s="541" t="n">
        <v>2.518</v>
      </c>
      <c r="AF149" s="486" t="n">
        <v>2.693</v>
      </c>
      <c r="AG149" s="487" t="n">
        <v>2.778</v>
      </c>
      <c r="AH149" s="542" t="n">
        <v>-0.19</v>
      </c>
      <c r="AI149" s="530" t="n">
        <v>1.370751885945</v>
      </c>
      <c r="AJ149" s="543" t="n">
        <v>0.068077056072243</v>
      </c>
      <c r="AK149" s="543" t="n">
        <v>0.07386947892186</v>
      </c>
      <c r="AL149" s="467" t="n">
        <v>0.487766215951967</v>
      </c>
      <c r="AM149" s="491" t="n">
        <v>0.459365482938281</v>
      </c>
      <c r="AN149" s="492" t="n">
        <v>0.123</v>
      </c>
      <c r="AO149" s="493" t="n">
        <v>0.12</v>
      </c>
      <c r="AP149" s="392"/>
      <c r="AQ149" s="492" t="n">
        <v>-2.935</v>
      </c>
      <c r="AR149" s="494" t="n">
        <v>-2.385</v>
      </c>
      <c r="AS149" s="392"/>
      <c r="AT149" s="392"/>
      <c r="AU149" s="392"/>
      <c r="AV149" s="392"/>
      <c r="AW149" s="392"/>
      <c r="AX149" s="392"/>
      <c r="AY149" s="467"/>
      <c r="AZ149" s="392"/>
      <c r="BA149" s="392"/>
      <c r="BB149" s="426"/>
      <c r="BC149" s="426"/>
      <c r="BD149" s="468"/>
      <c r="BE149" s="392"/>
      <c r="BF149" s="426"/>
      <c r="BG149" s="392"/>
      <c r="BH149" s="423"/>
      <c r="BI149" s="423"/>
      <c r="BJ149" s="392"/>
      <c r="BK149" s="426"/>
      <c r="BL149" s="392"/>
      <c r="BM149" s="392"/>
      <c r="BN149" s="403"/>
      <c r="BO149" s="403"/>
      <c r="BP149" s="423"/>
      <c r="BQ149" s="392"/>
      <c r="BR149" s="423"/>
      <c r="BS149" s="392"/>
      <c r="BT149" s="392"/>
      <c r="BU149" s="392"/>
      <c r="BV149" s="392"/>
      <c r="BW149" s="392"/>
      <c r="BX149" s="392"/>
      <c r="BY149" s="392"/>
      <c r="BZ149" s="392"/>
      <c r="CA149" s="392"/>
      <c r="CB149" s="392"/>
      <c r="CC149" s="392"/>
      <c r="CD149" s="392"/>
      <c r="CE149" s="392"/>
      <c r="CF149" s="392"/>
      <c r="CG149" s="392"/>
    </row>
    <row r="150" customFormat="false" ht="12.75" hidden="false" customHeight="false" outlineLevel="0" collapsed="false">
      <c r="A150" s="559" t="n">
        <v>40483</v>
      </c>
      <c r="B150" s="531" t="n">
        <v>3.085</v>
      </c>
      <c r="C150" s="562" t="n">
        <v>-0.55</v>
      </c>
      <c r="D150" s="472" t="n">
        <v>-0.456761243254758</v>
      </c>
      <c r="E150" s="472" t="n">
        <v>-0.551059597784382</v>
      </c>
      <c r="F150" s="532" t="n">
        <v>0.225</v>
      </c>
      <c r="G150" s="533" t="n">
        <v>0.28</v>
      </c>
      <c r="H150" s="533" t="n">
        <v>0.345</v>
      </c>
      <c r="I150" s="534" t="n">
        <v>0.445</v>
      </c>
      <c r="J150" s="533" t="n">
        <v>0.25</v>
      </c>
      <c r="K150" s="533" t="n">
        <v>0.3</v>
      </c>
      <c r="L150" s="533" t="n">
        <v>0.5525</v>
      </c>
      <c r="M150" s="532" t="n">
        <v>-0.13</v>
      </c>
      <c r="N150" s="533" t="n">
        <v>0</v>
      </c>
      <c r="O150" s="534" t="n">
        <v>-0.17</v>
      </c>
      <c r="P150" s="528" t="n">
        <v>-0.145</v>
      </c>
      <c r="Q150" s="551" t="n">
        <v>0.11</v>
      </c>
      <c r="R150" s="378" t="n">
        <v>0.14</v>
      </c>
      <c r="S150" s="378" t="n">
        <v>0.15</v>
      </c>
      <c r="T150" s="484" t="n">
        <v>0.8</v>
      </c>
      <c r="U150" s="537" t="n">
        <v>0.15</v>
      </c>
      <c r="V150" s="478" t="n">
        <v>2.535</v>
      </c>
      <c r="W150" s="478" t="n">
        <v>2.62823875674524</v>
      </c>
      <c r="X150" s="479" t="n">
        <v>2.53394040221562</v>
      </c>
      <c r="Y150" s="554"/>
      <c r="Z150" s="538" t="n">
        <v>0.1225</v>
      </c>
      <c r="AA150" s="539" t="n">
        <v>0</v>
      </c>
      <c r="AB150" s="563" t="n">
        <v>3.29176156699424</v>
      </c>
      <c r="AC150" s="484" t="n">
        <v>3.41426156699424</v>
      </c>
      <c r="AD150" s="479" t="n">
        <v>3.29176156699424</v>
      </c>
      <c r="AE150" s="541" t="n">
        <v>2.94</v>
      </c>
      <c r="AF150" s="486" t="n">
        <v>2.955</v>
      </c>
      <c r="AG150" s="487" t="n">
        <v>2.915</v>
      </c>
      <c r="AH150" s="542" t="n">
        <v>-0.19</v>
      </c>
      <c r="AI150" s="530" t="n">
        <v>1.370016880405</v>
      </c>
      <c r="AJ150" s="543" t="n">
        <v>0.068086534263399</v>
      </c>
      <c r="AK150" s="543" t="n">
        <v>0.073884890749392</v>
      </c>
      <c r="AL150" s="467" t="n">
        <v>0.484954648635569</v>
      </c>
      <c r="AM150" s="491" t="n">
        <v>0.456472727490177</v>
      </c>
      <c r="AN150" s="492" t="n">
        <v>0.28</v>
      </c>
      <c r="AO150" s="493" t="n">
        <v>0.124</v>
      </c>
      <c r="AP150" s="392"/>
      <c r="AQ150" s="492" t="n">
        <v>-3.072</v>
      </c>
      <c r="AR150" s="494" t="n">
        <v>-2.522</v>
      </c>
      <c r="AS150" s="392"/>
      <c r="AT150" s="392"/>
      <c r="AU150" s="392"/>
      <c r="AV150" s="392"/>
      <c r="AW150" s="392"/>
      <c r="AX150" s="392"/>
      <c r="AY150" s="467"/>
      <c r="AZ150" s="392"/>
      <c r="BA150" s="392"/>
      <c r="BB150" s="426"/>
      <c r="BC150" s="426"/>
      <c r="BD150" s="468"/>
      <c r="BE150" s="392"/>
      <c r="BF150" s="426"/>
      <c r="BG150" s="392"/>
      <c r="BH150" s="423"/>
      <c r="BI150" s="423"/>
      <c r="BJ150" s="392"/>
      <c r="BK150" s="426"/>
      <c r="BL150" s="392"/>
      <c r="BM150" s="392"/>
      <c r="BN150" s="403"/>
      <c r="BO150" s="403"/>
      <c r="BP150" s="423"/>
      <c r="BQ150" s="392"/>
      <c r="BR150" s="423"/>
      <c r="BS150" s="392"/>
      <c r="BT150" s="392"/>
      <c r="BU150" s="392"/>
      <c r="BV150" s="392"/>
      <c r="BW150" s="392"/>
      <c r="BX150" s="392"/>
      <c r="BY150" s="392"/>
      <c r="BZ150" s="392"/>
      <c r="CA150" s="392"/>
      <c r="CB150" s="392"/>
      <c r="CC150" s="392"/>
      <c r="CD150" s="392"/>
      <c r="CE150" s="392"/>
      <c r="CF150" s="392"/>
      <c r="CG150" s="392"/>
    </row>
    <row r="151" customFormat="false" ht="12.75" hidden="false" customHeight="false" outlineLevel="0" collapsed="false">
      <c r="A151" s="469" t="n">
        <v>40513</v>
      </c>
      <c r="B151" s="531" t="n">
        <v>3.208</v>
      </c>
      <c r="C151" s="564" t="n">
        <v>-0.55</v>
      </c>
      <c r="D151" s="472" t="n">
        <v>-0.456763610786376</v>
      </c>
      <c r="E151" s="472" t="n">
        <v>-0.551111010221258</v>
      </c>
      <c r="F151" s="532" t="n">
        <v>0.265</v>
      </c>
      <c r="G151" s="533" t="n">
        <v>0.32</v>
      </c>
      <c r="H151" s="533" t="n">
        <v>0.385</v>
      </c>
      <c r="I151" s="534" t="n">
        <v>0.485</v>
      </c>
      <c r="J151" s="533" t="n">
        <v>0.29</v>
      </c>
      <c r="K151" s="533" t="n">
        <v>0.34</v>
      </c>
      <c r="L151" s="533" t="n">
        <v>0.8075</v>
      </c>
      <c r="M151" s="532" t="n">
        <v>-0.13</v>
      </c>
      <c r="N151" s="533" t="n">
        <v>0</v>
      </c>
      <c r="O151" s="534" t="n">
        <v>-0.17</v>
      </c>
      <c r="P151" s="528" t="n">
        <v>-0.075</v>
      </c>
      <c r="Q151" s="551" t="n">
        <v>0.11</v>
      </c>
      <c r="R151" s="378" t="n">
        <v>0.14</v>
      </c>
      <c r="S151" s="378" t="n">
        <v>0.15</v>
      </c>
      <c r="T151" s="484" t="n">
        <v>1</v>
      </c>
      <c r="U151" s="537" t="n">
        <v>0.15</v>
      </c>
      <c r="V151" s="478" t="n">
        <v>2.658</v>
      </c>
      <c r="W151" s="478" t="n">
        <v>2.75123638921362</v>
      </c>
      <c r="X151" s="479" t="n">
        <v>2.65688898977874</v>
      </c>
      <c r="Y151" s="554"/>
      <c r="Z151" s="538" t="n">
        <v>0.1225</v>
      </c>
      <c r="AA151" s="539" t="n">
        <v>0</v>
      </c>
      <c r="AB151" s="563" t="n">
        <v>3.44968598177986</v>
      </c>
      <c r="AC151" s="484" t="n">
        <v>3.57218598177986</v>
      </c>
      <c r="AD151" s="479" t="n">
        <v>3.44968598177986</v>
      </c>
      <c r="AE151" s="541" t="n">
        <v>3.133</v>
      </c>
      <c r="AF151" s="486" t="n">
        <v>3.078</v>
      </c>
      <c r="AG151" s="487" t="n">
        <v>3.038</v>
      </c>
      <c r="AH151" s="542" t="n">
        <v>-0.19</v>
      </c>
      <c r="AI151" s="530" t="n">
        <v>1.369304700223</v>
      </c>
      <c r="AJ151" s="543" t="n">
        <v>0.068095706706481</v>
      </c>
      <c r="AK151" s="543" t="n">
        <v>0.073899805421271</v>
      </c>
      <c r="AL151" s="467" t="n">
        <v>0.482248494384667</v>
      </c>
      <c r="AM151" s="491" t="n">
        <v>0.453689543137638</v>
      </c>
      <c r="AN151" s="492" t="n">
        <v>0.32</v>
      </c>
      <c r="AO151" s="493" t="n">
        <v>0.12</v>
      </c>
      <c r="AP151" s="392"/>
      <c r="AQ151" s="492" t="n">
        <v>-3.195</v>
      </c>
      <c r="AR151" s="494" t="n">
        <v>-2.645</v>
      </c>
      <c r="AS151" s="392"/>
      <c r="AT151" s="392"/>
      <c r="AU151" s="392"/>
      <c r="AV151" s="392"/>
      <c r="AW151" s="392"/>
      <c r="AX151" s="392"/>
      <c r="AY151" s="467"/>
      <c r="AZ151" s="392"/>
      <c r="BA151" s="392"/>
      <c r="BB151" s="426"/>
      <c r="BC151" s="426"/>
      <c r="BD151" s="468"/>
      <c r="BE151" s="392"/>
      <c r="BF151" s="426"/>
      <c r="BG151" s="392"/>
      <c r="BH151" s="423"/>
      <c r="BI151" s="423"/>
      <c r="BJ151" s="392"/>
      <c r="BK151" s="426"/>
      <c r="BL151" s="392"/>
      <c r="BM151" s="392"/>
      <c r="BN151" s="403"/>
      <c r="BO151" s="403"/>
      <c r="BP151" s="423"/>
      <c r="BQ151" s="392"/>
      <c r="BR151" s="423"/>
      <c r="BS151" s="392"/>
      <c r="BT151" s="392"/>
      <c r="BU151" s="392"/>
      <c r="BV151" s="392"/>
      <c r="BW151" s="392"/>
      <c r="BX151" s="392"/>
      <c r="BY151" s="392"/>
      <c r="BZ151" s="392"/>
      <c r="CA151" s="392"/>
      <c r="CB151" s="392"/>
      <c r="CC151" s="392"/>
      <c r="CD151" s="392"/>
      <c r="CE151" s="392"/>
      <c r="CF151" s="392"/>
      <c r="CG151" s="392"/>
    </row>
    <row r="152" customFormat="false" ht="12.75" hidden="false" customHeight="false" outlineLevel="0" collapsed="false">
      <c r="A152" s="469" t="n">
        <v>40544</v>
      </c>
      <c r="B152" s="531" t="n">
        <v>3.2805</v>
      </c>
      <c r="C152" s="564" t="n">
        <v>-0.55</v>
      </c>
      <c r="D152" s="472" t="n">
        <v>-0.456743118592643</v>
      </c>
      <c r="E152" s="472" t="n">
        <v>-0.551141314299904</v>
      </c>
      <c r="F152" s="532" t="n">
        <v>0.275</v>
      </c>
      <c r="G152" s="533" t="n">
        <v>0.33</v>
      </c>
      <c r="H152" s="533" t="n">
        <v>0.395</v>
      </c>
      <c r="I152" s="534" t="n">
        <v>0.495</v>
      </c>
      <c r="J152" s="533" t="n">
        <v>0.3</v>
      </c>
      <c r="K152" s="533" t="n">
        <v>0.35</v>
      </c>
      <c r="L152" s="533" t="n">
        <v>1.1675</v>
      </c>
      <c r="M152" s="532" t="n">
        <v>0</v>
      </c>
      <c r="N152" s="533" t="n">
        <v>0</v>
      </c>
      <c r="O152" s="534" t="n">
        <v>-0.17</v>
      </c>
      <c r="P152" s="528" t="n">
        <v>-0.055</v>
      </c>
      <c r="Q152" s="551" t="n">
        <v>0.11</v>
      </c>
      <c r="R152" s="378" t="n">
        <v>0.14</v>
      </c>
      <c r="S152" s="378" t="n">
        <v>0.15</v>
      </c>
      <c r="T152" s="484" t="n">
        <v>1</v>
      </c>
      <c r="U152" s="537" t="n">
        <v>0.15</v>
      </c>
      <c r="V152" s="478" t="n">
        <v>2.7305</v>
      </c>
      <c r="W152" s="478" t="n">
        <v>2.82375688140736</v>
      </c>
      <c r="X152" s="479" t="n">
        <v>2.7293586857001</v>
      </c>
      <c r="Y152" s="554"/>
      <c r="Z152" s="538" t="n">
        <v>0.1225</v>
      </c>
      <c r="AA152" s="539" t="n">
        <v>0</v>
      </c>
      <c r="AB152" s="563" t="n">
        <v>3.54187319464351</v>
      </c>
      <c r="AC152" s="484" t="n">
        <v>3.66437319464351</v>
      </c>
      <c r="AD152" s="479" t="n">
        <v>3.54187319464351</v>
      </c>
      <c r="AE152" s="541" t="n">
        <v>3.2255</v>
      </c>
      <c r="AF152" s="486" t="n">
        <v>3.2805</v>
      </c>
      <c r="AG152" s="487" t="n">
        <v>3.1105</v>
      </c>
      <c r="AH152" s="542" t="n">
        <v>-0.19</v>
      </c>
      <c r="AI152" s="530" t="n">
        <v>1.368567868613</v>
      </c>
      <c r="AJ152" s="543" t="n">
        <v>0.068105184897696</v>
      </c>
      <c r="AK152" s="543" t="n">
        <v>0.073915217248957</v>
      </c>
      <c r="AL152" s="467" t="n">
        <v>0.479467264619605</v>
      </c>
      <c r="AM152" s="491" t="n">
        <v>0.450830293652097</v>
      </c>
      <c r="AN152" s="492" t="n">
        <v>0.33</v>
      </c>
      <c r="AO152" s="493" t="n">
        <v>0.12</v>
      </c>
      <c r="AP152" s="392"/>
      <c r="AQ152" s="492" t="n">
        <v>-3.2675</v>
      </c>
      <c r="AR152" s="494" t="n">
        <v>-2.7175</v>
      </c>
      <c r="AS152" s="392"/>
      <c r="AT152" s="392"/>
      <c r="AU152" s="392"/>
      <c r="AV152" s="392"/>
      <c r="AW152" s="392"/>
      <c r="AX152" s="392"/>
      <c r="AY152" s="467"/>
      <c r="AZ152" s="392"/>
      <c r="BA152" s="392"/>
      <c r="BB152" s="426"/>
      <c r="BC152" s="426"/>
      <c r="BD152" s="468"/>
      <c r="BE152" s="392"/>
      <c r="BF152" s="426"/>
      <c r="BG152" s="392"/>
      <c r="BH152" s="423"/>
      <c r="BI152" s="423"/>
      <c r="BJ152" s="392"/>
      <c r="BK152" s="426"/>
      <c r="BL152" s="392"/>
      <c r="BM152" s="392"/>
      <c r="BN152" s="403"/>
      <c r="BO152" s="403"/>
      <c r="BP152" s="423"/>
      <c r="BQ152" s="392"/>
      <c r="BR152" s="423"/>
      <c r="BS152" s="392"/>
      <c r="BT152" s="392"/>
      <c r="BU152" s="392"/>
      <c r="BV152" s="392"/>
      <c r="BW152" s="392"/>
      <c r="BX152" s="392"/>
      <c r="BY152" s="392"/>
      <c r="BZ152" s="392"/>
      <c r="CA152" s="392"/>
      <c r="CB152" s="392"/>
      <c r="CC152" s="392"/>
      <c r="CD152" s="392"/>
      <c r="CE152" s="392"/>
      <c r="CF152" s="392"/>
      <c r="CG152" s="392"/>
    </row>
    <row r="153" customFormat="false" ht="12.75" hidden="false" customHeight="false" outlineLevel="0" collapsed="false">
      <c r="A153" s="469" t="n">
        <v>40575</v>
      </c>
      <c r="B153" s="531" t="n">
        <v>3.198</v>
      </c>
      <c r="C153" s="564" t="n">
        <v>-0.55</v>
      </c>
      <c r="D153" s="472" t="n">
        <v>-0.456657719762758</v>
      </c>
      <c r="E153" s="472" t="n">
        <v>-0.551106830348342</v>
      </c>
      <c r="F153" s="532" t="n">
        <v>0.305</v>
      </c>
      <c r="G153" s="533" t="n">
        <v>0.36</v>
      </c>
      <c r="H153" s="533" t="n">
        <v>0.425</v>
      </c>
      <c r="I153" s="534" t="n">
        <v>0.525</v>
      </c>
      <c r="J153" s="533" t="n">
        <v>0.275</v>
      </c>
      <c r="K153" s="533" t="n">
        <v>0.325</v>
      </c>
      <c r="L153" s="533" t="n">
        <v>1.09</v>
      </c>
      <c r="M153" s="532" t="n">
        <v>0</v>
      </c>
      <c r="N153" s="533" t="n">
        <v>0</v>
      </c>
      <c r="O153" s="534" t="n">
        <v>-0.17</v>
      </c>
      <c r="P153" s="528" t="n">
        <v>-0.075</v>
      </c>
      <c r="Q153" s="551" t="n">
        <v>0.11</v>
      </c>
      <c r="R153" s="378" t="n">
        <v>0.14</v>
      </c>
      <c r="S153" s="378" t="n">
        <v>0.15</v>
      </c>
      <c r="T153" s="484" t="n">
        <v>1</v>
      </c>
      <c r="U153" s="537" t="n">
        <v>0.15</v>
      </c>
      <c r="V153" s="478" t="n">
        <v>2.648</v>
      </c>
      <c r="W153" s="478" t="n">
        <v>2.74134228023724</v>
      </c>
      <c r="X153" s="479" t="n">
        <v>2.64689316965166</v>
      </c>
      <c r="Y153" s="554"/>
      <c r="Z153" s="538" t="n">
        <v>0.1225</v>
      </c>
      <c r="AA153" s="539" t="n">
        <v>0</v>
      </c>
      <c r="AB153" s="563" t="n">
        <v>3.43300652882826</v>
      </c>
      <c r="AC153" s="484" t="n">
        <v>3.55550652882826</v>
      </c>
      <c r="AD153" s="479" t="n">
        <v>3.43300652882826</v>
      </c>
      <c r="AE153" s="541" t="n">
        <v>3.123</v>
      </c>
      <c r="AF153" s="486" t="n">
        <v>3.198</v>
      </c>
      <c r="AG153" s="487" t="n">
        <v>3.028</v>
      </c>
      <c r="AH153" s="542" t="n">
        <v>-0.19</v>
      </c>
      <c r="AI153" s="530" t="n">
        <v>1.367830111888</v>
      </c>
      <c r="AJ153" s="543" t="n">
        <v>0.068114663088941</v>
      </c>
      <c r="AK153" s="543" t="n">
        <v>0.073930629076722</v>
      </c>
      <c r="AL153" s="467" t="n">
        <v>0.476701333313866</v>
      </c>
      <c r="AM153" s="491" t="n">
        <v>0.44798793410099</v>
      </c>
      <c r="AN153" s="492" t="n">
        <v>0.36</v>
      </c>
      <c r="AO153" s="493" t="n">
        <v>0.133</v>
      </c>
      <c r="AP153" s="392"/>
      <c r="AQ153" s="492" t="n">
        <v>-3.185</v>
      </c>
      <c r="AR153" s="494" t="n">
        <v>-2.635</v>
      </c>
      <c r="AS153" s="392"/>
      <c r="AT153" s="392"/>
      <c r="AU153" s="392"/>
      <c r="AV153" s="392"/>
      <c r="AW153" s="392"/>
      <c r="AX153" s="392"/>
      <c r="AY153" s="467"/>
      <c r="AZ153" s="392"/>
      <c r="BA153" s="392"/>
      <c r="BB153" s="426"/>
      <c r="BC153" s="426"/>
      <c r="BD153" s="468"/>
      <c r="BE153" s="392"/>
      <c r="BF153" s="426"/>
      <c r="BG153" s="392"/>
      <c r="BH153" s="423"/>
      <c r="BI153" s="423"/>
      <c r="BJ153" s="392"/>
      <c r="BK153" s="426"/>
      <c r="BL153" s="392"/>
      <c r="BM153" s="392"/>
      <c r="BN153" s="403"/>
      <c r="BO153" s="403"/>
      <c r="BP153" s="423"/>
      <c r="BQ153" s="392"/>
      <c r="BR153" s="423"/>
      <c r="BS153" s="392"/>
      <c r="BT153" s="392"/>
      <c r="BU153" s="392"/>
      <c r="BV153" s="392"/>
      <c r="BW153" s="392"/>
      <c r="BX153" s="392"/>
      <c r="BY153" s="392"/>
      <c r="BZ153" s="392"/>
      <c r="CA153" s="392"/>
      <c r="CB153" s="392"/>
      <c r="CC153" s="392"/>
      <c r="CD153" s="392"/>
      <c r="CE153" s="392"/>
      <c r="CF153" s="392"/>
      <c r="CG153" s="392"/>
    </row>
    <row r="154" customFormat="false" ht="12.75" hidden="false" customHeight="false" outlineLevel="0" collapsed="false">
      <c r="A154" s="469" t="n">
        <v>40603</v>
      </c>
      <c r="B154" s="531" t="n">
        <v>3.093</v>
      </c>
      <c r="C154" s="564" t="n">
        <v>-0.55</v>
      </c>
      <c r="D154" s="472" t="n">
        <v>-0.456567741386991</v>
      </c>
      <c r="E154" s="472" t="n">
        <v>-0.551062941682716</v>
      </c>
      <c r="F154" s="532" t="n">
        <v>0.305</v>
      </c>
      <c r="G154" s="533" t="n">
        <v>0.36</v>
      </c>
      <c r="H154" s="533" t="n">
        <v>0.425</v>
      </c>
      <c r="I154" s="534" t="n">
        <v>0.525</v>
      </c>
      <c r="J154" s="533" t="n">
        <v>0.272</v>
      </c>
      <c r="K154" s="533" t="n">
        <v>0.322</v>
      </c>
      <c r="L154" s="533" t="n">
        <v>0.67</v>
      </c>
      <c r="M154" s="532" t="n">
        <v>0</v>
      </c>
      <c r="N154" s="533" t="n">
        <v>0</v>
      </c>
      <c r="O154" s="534" t="n">
        <v>-0.17</v>
      </c>
      <c r="P154" s="528" t="n">
        <v>-0.24</v>
      </c>
      <c r="Q154" s="551" t="n">
        <v>0.11</v>
      </c>
      <c r="R154" s="378" t="n">
        <v>0.14</v>
      </c>
      <c r="S154" s="378" t="n">
        <v>0.15</v>
      </c>
      <c r="T154" s="484" t="n">
        <v>0.75</v>
      </c>
      <c r="U154" s="537" t="n">
        <v>0.15</v>
      </c>
      <c r="V154" s="478" t="n">
        <v>2.543</v>
      </c>
      <c r="W154" s="478" t="n">
        <v>2.63643225861301</v>
      </c>
      <c r="X154" s="479" t="n">
        <v>2.54193705831728</v>
      </c>
      <c r="Y154" s="554"/>
      <c r="Z154" s="538" t="n">
        <v>0.1225</v>
      </c>
      <c r="AA154" s="539" t="n">
        <v>0</v>
      </c>
      <c r="AB154" s="563" t="n">
        <v>3.29527096264543</v>
      </c>
      <c r="AC154" s="484" t="n">
        <v>3.41777096264543</v>
      </c>
      <c r="AD154" s="479" t="n">
        <v>3.29527096264543</v>
      </c>
      <c r="AE154" s="541" t="n">
        <v>2.853</v>
      </c>
      <c r="AF154" s="486" t="n">
        <v>3.093</v>
      </c>
      <c r="AG154" s="487" t="n">
        <v>2.923</v>
      </c>
      <c r="AH154" s="542" t="n">
        <v>-0.19</v>
      </c>
      <c r="AI154" s="530" t="n">
        <v>1.367162957438</v>
      </c>
      <c r="AJ154" s="543" t="n">
        <v>0.068123224035896</v>
      </c>
      <c r="AK154" s="543" t="n">
        <v>0.073944549437351</v>
      </c>
      <c r="AL154" s="467" t="n">
        <v>0.474216155856229</v>
      </c>
      <c r="AM154" s="491" t="n">
        <v>0.445435082174726</v>
      </c>
      <c r="AN154" s="492" t="n">
        <v>0.36</v>
      </c>
      <c r="AO154" s="493" t="n">
        <v>0.12</v>
      </c>
      <c r="AP154" s="392"/>
      <c r="AQ154" s="492" t="n">
        <v>-3.08</v>
      </c>
      <c r="AR154" s="494" t="n">
        <v>-2.53</v>
      </c>
      <c r="AS154" s="392"/>
      <c r="AT154" s="392"/>
      <c r="AU154" s="392"/>
      <c r="AV154" s="392"/>
      <c r="AW154" s="392"/>
      <c r="AX154" s="392"/>
      <c r="AY154" s="467"/>
      <c r="AZ154" s="392"/>
      <c r="BA154" s="392"/>
      <c r="BB154" s="426"/>
      <c r="BC154" s="426"/>
      <c r="BD154" s="468"/>
      <c r="BE154" s="392"/>
      <c r="BF154" s="426"/>
      <c r="BG154" s="392"/>
      <c r="BH154" s="423"/>
      <c r="BI154" s="423"/>
      <c r="BJ154" s="392"/>
      <c r="BK154" s="426"/>
      <c r="BL154" s="392"/>
      <c r="BM154" s="392"/>
      <c r="BN154" s="403"/>
      <c r="BO154" s="403"/>
      <c r="BP154" s="423"/>
      <c r="BQ154" s="392"/>
      <c r="BR154" s="423"/>
      <c r="BS154" s="392"/>
      <c r="BT154" s="392"/>
      <c r="BU154" s="392"/>
      <c r="BV154" s="392"/>
      <c r="BW154" s="392"/>
      <c r="BX154" s="392"/>
      <c r="BY154" s="392"/>
      <c r="BZ154" s="392"/>
      <c r="CA154" s="392"/>
      <c r="CB154" s="392"/>
      <c r="CC154" s="392"/>
      <c r="CD154" s="392"/>
      <c r="CE154" s="392"/>
      <c r="CF154" s="392"/>
      <c r="CG154" s="392"/>
    </row>
    <row r="155" customFormat="false" ht="12.75" hidden="false" customHeight="false" outlineLevel="0" collapsed="false">
      <c r="A155" s="469" t="n">
        <v>40634</v>
      </c>
      <c r="B155" s="531" t="n">
        <v>2.997</v>
      </c>
      <c r="C155" s="562" t="n">
        <v>-0.55</v>
      </c>
      <c r="D155" s="472" t="n">
        <v>-0.456476473550144</v>
      </c>
      <c r="E155" s="472" t="n">
        <v>-0.551022814902716</v>
      </c>
      <c r="F155" s="532" t="n">
        <v>0.118</v>
      </c>
      <c r="G155" s="533" t="n">
        <v>0.128</v>
      </c>
      <c r="H155" s="533" t="n">
        <v>0.138</v>
      </c>
      <c r="I155" s="534" t="n">
        <v>0.128</v>
      </c>
      <c r="J155" s="533" t="n">
        <v>0.17</v>
      </c>
      <c r="K155" s="533" t="n">
        <v>0.22</v>
      </c>
      <c r="L155" s="533" t="n">
        <v>0.2875</v>
      </c>
      <c r="M155" s="532" t="n">
        <v>0</v>
      </c>
      <c r="N155" s="533" t="n">
        <v>0</v>
      </c>
      <c r="O155" s="534" t="n">
        <v>-0.17</v>
      </c>
      <c r="P155" s="528" t="n">
        <v>-0.43</v>
      </c>
      <c r="Q155" s="551" t="n">
        <v>0.11</v>
      </c>
      <c r="R155" s="378" t="n">
        <v>0.14</v>
      </c>
      <c r="S155" s="378" t="n">
        <v>0.15</v>
      </c>
      <c r="T155" s="484" t="n">
        <v>0.4</v>
      </c>
      <c r="U155" s="537" t="n">
        <v>0.15</v>
      </c>
      <c r="V155" s="478" t="n">
        <v>2.447</v>
      </c>
      <c r="W155" s="478" t="n">
        <v>2.54052352644986</v>
      </c>
      <c r="X155" s="479" t="n">
        <v>2.44597718509728</v>
      </c>
      <c r="Y155" s="554"/>
      <c r="Z155" s="538" t="n">
        <v>0.1225</v>
      </c>
      <c r="AA155" s="539" t="n">
        <v>0</v>
      </c>
      <c r="AB155" s="563" t="n">
        <v>3.16915705978577</v>
      </c>
      <c r="AC155" s="484" t="n">
        <v>3.29165705978577</v>
      </c>
      <c r="AD155" s="479" t="n">
        <v>3.16915705978577</v>
      </c>
      <c r="AE155" s="541" t="n">
        <v>2.567</v>
      </c>
      <c r="AF155" s="486" t="n">
        <v>2.997</v>
      </c>
      <c r="AG155" s="487" t="n">
        <v>2.827</v>
      </c>
      <c r="AH155" s="542" t="n">
        <v>-0.19</v>
      </c>
      <c r="AI155" s="530" t="n">
        <v>1.36642344539</v>
      </c>
      <c r="AJ155" s="543" t="n">
        <v>0.068132702227197</v>
      </c>
      <c r="AK155" s="543" t="n">
        <v>0.073959961265264</v>
      </c>
      <c r="AL155" s="467" t="n">
        <v>0.471479121192927</v>
      </c>
      <c r="AM155" s="491" t="n">
        <v>0.442624613679282</v>
      </c>
      <c r="AN155" s="492" t="n">
        <v>0.128</v>
      </c>
      <c r="AO155" s="493" t="n">
        <v>0.124</v>
      </c>
      <c r="AP155" s="392"/>
      <c r="AQ155" s="492" t="n">
        <v>-2.984</v>
      </c>
      <c r="AR155" s="494" t="n">
        <v>-2.434</v>
      </c>
      <c r="AS155" s="392"/>
      <c r="AT155" s="392"/>
      <c r="AU155" s="392"/>
      <c r="AV155" s="392"/>
      <c r="AW155" s="392"/>
      <c r="AX155" s="392"/>
      <c r="AY155" s="467"/>
      <c r="AZ155" s="392"/>
      <c r="BA155" s="392"/>
      <c r="BB155" s="426"/>
      <c r="BC155" s="426"/>
      <c r="BD155" s="468"/>
      <c r="BE155" s="392"/>
      <c r="BF155" s="426"/>
      <c r="BG155" s="392"/>
      <c r="BH155" s="423"/>
      <c r="BI155" s="423"/>
      <c r="BJ155" s="392"/>
      <c r="BK155" s="426"/>
      <c r="BL155" s="392"/>
      <c r="BM155" s="392"/>
      <c r="BN155" s="403"/>
      <c r="BO155" s="403"/>
      <c r="BP155" s="423"/>
      <c r="BQ155" s="392"/>
      <c r="BR155" s="423"/>
      <c r="BS155" s="392"/>
      <c r="BT155" s="392"/>
      <c r="BU155" s="392"/>
      <c r="BV155" s="392"/>
      <c r="BW155" s="392"/>
      <c r="BX155" s="392"/>
      <c r="BY155" s="392"/>
      <c r="BZ155" s="392"/>
      <c r="CA155" s="392"/>
      <c r="CB155" s="392"/>
      <c r="CC155" s="392"/>
      <c r="CD155" s="392"/>
      <c r="CE155" s="392"/>
      <c r="CF155" s="392"/>
      <c r="CG155" s="392"/>
    </row>
    <row r="156" customFormat="false" ht="12.75" hidden="false" customHeight="false" outlineLevel="0" collapsed="false">
      <c r="A156" s="469" t="n">
        <v>40664</v>
      </c>
      <c r="B156" s="531" t="n">
        <v>2.976</v>
      </c>
      <c r="C156" s="564" t="n">
        <v>-0.55</v>
      </c>
      <c r="D156" s="472" t="n">
        <v>-0.45641809109923</v>
      </c>
      <c r="E156" s="472" t="n">
        <v>-0.551014037169591</v>
      </c>
      <c r="F156" s="532" t="n">
        <v>0.118</v>
      </c>
      <c r="G156" s="533" t="n">
        <v>0.128</v>
      </c>
      <c r="H156" s="533" t="n">
        <v>0.138</v>
      </c>
      <c r="I156" s="534" t="n">
        <v>0.128</v>
      </c>
      <c r="J156" s="533" t="n">
        <v>0.173</v>
      </c>
      <c r="K156" s="533" t="n">
        <v>0.223</v>
      </c>
      <c r="L156" s="533" t="n">
        <v>0.2475</v>
      </c>
      <c r="M156" s="532" t="n">
        <v>0</v>
      </c>
      <c r="N156" s="533" t="n">
        <v>0</v>
      </c>
      <c r="O156" s="534" t="n">
        <v>-0.17</v>
      </c>
      <c r="P156" s="528" t="n">
        <v>-0.43</v>
      </c>
      <c r="Q156" s="551" t="n">
        <v>0.11</v>
      </c>
      <c r="R156" s="378" t="n">
        <v>0.14</v>
      </c>
      <c r="S156" s="378" t="n">
        <v>0.15</v>
      </c>
      <c r="T156" s="484" t="n">
        <v>0.45</v>
      </c>
      <c r="U156" s="537" t="n">
        <v>0.15</v>
      </c>
      <c r="V156" s="478" t="n">
        <v>2.426</v>
      </c>
      <c r="W156" s="478" t="n">
        <v>2.51958190890077</v>
      </c>
      <c r="X156" s="479" t="n">
        <v>2.42498596283041</v>
      </c>
      <c r="Y156" s="554"/>
      <c r="Z156" s="538" t="n">
        <v>0.1225</v>
      </c>
      <c r="AA156" s="539" t="n">
        <v>0</v>
      </c>
      <c r="AB156" s="563" t="n">
        <v>3.14031195613572</v>
      </c>
      <c r="AC156" s="484" t="n">
        <v>3.26281195613572</v>
      </c>
      <c r="AD156" s="479" t="n">
        <v>3.14031195613572</v>
      </c>
      <c r="AE156" s="541" t="n">
        <v>2.546</v>
      </c>
      <c r="AF156" s="486" t="n">
        <v>2.976</v>
      </c>
      <c r="AG156" s="487" t="n">
        <v>2.806</v>
      </c>
      <c r="AH156" s="542" t="n">
        <v>-0.19</v>
      </c>
      <c r="AI156" s="530" t="n">
        <v>1.365706913105</v>
      </c>
      <c r="AJ156" s="543" t="n">
        <v>0.06814187467042</v>
      </c>
      <c r="AK156" s="543" t="n">
        <v>0.073974875937513</v>
      </c>
      <c r="AL156" s="467" t="n">
        <v>0.468844725743816</v>
      </c>
      <c r="AM156" s="491" t="n">
        <v>0.43992063422971</v>
      </c>
      <c r="AN156" s="492" t="n">
        <v>0.128</v>
      </c>
      <c r="AO156" s="493" t="n">
        <v>0.12</v>
      </c>
      <c r="AP156" s="392"/>
      <c r="AQ156" s="492" t="n">
        <v>-2.963</v>
      </c>
      <c r="AR156" s="494" t="n">
        <v>-2.413</v>
      </c>
      <c r="AS156" s="392"/>
      <c r="AT156" s="392"/>
      <c r="AU156" s="392"/>
      <c r="AV156" s="392"/>
      <c r="AW156" s="392"/>
      <c r="AX156" s="392"/>
      <c r="AY156" s="467"/>
      <c r="AZ156" s="392"/>
      <c r="BA156" s="392"/>
      <c r="BB156" s="426"/>
      <c r="BC156" s="426"/>
      <c r="BD156" s="468"/>
      <c r="BE156" s="392"/>
      <c r="BF156" s="426"/>
      <c r="BG156" s="392"/>
      <c r="BH156" s="423"/>
      <c r="BI156" s="423"/>
      <c r="BJ156" s="392"/>
      <c r="BK156" s="426"/>
      <c r="BL156" s="392"/>
      <c r="BM156" s="392"/>
      <c r="BN156" s="403"/>
      <c r="BO156" s="403"/>
      <c r="BP156" s="423"/>
      <c r="BQ156" s="392"/>
      <c r="BR156" s="423"/>
      <c r="BS156" s="392"/>
      <c r="BT156" s="392"/>
      <c r="BU156" s="392"/>
      <c r="BV156" s="392"/>
      <c r="BW156" s="392"/>
      <c r="BX156" s="392"/>
      <c r="BY156" s="392"/>
      <c r="BZ156" s="392"/>
      <c r="CA156" s="392"/>
      <c r="CB156" s="392"/>
      <c r="CC156" s="392"/>
      <c r="CD156" s="392"/>
      <c r="CE156" s="392"/>
      <c r="CF156" s="392"/>
      <c r="CG156" s="392"/>
    </row>
    <row r="157" customFormat="false" ht="12.75" hidden="false" customHeight="false" outlineLevel="0" collapsed="false">
      <c r="A157" s="469" t="n">
        <v>40695</v>
      </c>
      <c r="B157" s="531" t="n">
        <v>2.983</v>
      </c>
      <c r="C157" s="564" t="n">
        <v>-0.55</v>
      </c>
      <c r="D157" s="472" t="n">
        <v>-0.456369641492616</v>
      </c>
      <c r="E157" s="472" t="n">
        <v>-0.551016963080633</v>
      </c>
      <c r="F157" s="532" t="n">
        <v>0.118</v>
      </c>
      <c r="G157" s="533" t="n">
        <v>0.128</v>
      </c>
      <c r="H157" s="533" t="n">
        <v>0.138</v>
      </c>
      <c r="I157" s="534" t="n">
        <v>0.128</v>
      </c>
      <c r="J157" s="533" t="n">
        <v>0.168</v>
      </c>
      <c r="K157" s="533" t="n">
        <v>0.218</v>
      </c>
      <c r="L157" s="533" t="n">
        <v>0.2475</v>
      </c>
      <c r="M157" s="532" t="n">
        <v>0</v>
      </c>
      <c r="N157" s="533" t="n">
        <v>0</v>
      </c>
      <c r="O157" s="534" t="n">
        <v>-0.17</v>
      </c>
      <c r="P157" s="528" t="n">
        <v>-0.43</v>
      </c>
      <c r="Q157" s="551" t="n">
        <v>0.11</v>
      </c>
      <c r="R157" s="378" t="n">
        <v>0.14</v>
      </c>
      <c r="S157" s="378" t="n">
        <v>0.15</v>
      </c>
      <c r="T157" s="484" t="n">
        <v>0.45</v>
      </c>
      <c r="U157" s="537" t="n">
        <v>0.15</v>
      </c>
      <c r="V157" s="478" t="n">
        <v>2.433</v>
      </c>
      <c r="W157" s="478" t="n">
        <v>2.52663035850738</v>
      </c>
      <c r="X157" s="479" t="n">
        <v>2.43198303691937</v>
      </c>
      <c r="Y157" s="554"/>
      <c r="Z157" s="538" t="n">
        <v>0.1225</v>
      </c>
      <c r="AA157" s="539" t="n">
        <v>0</v>
      </c>
      <c r="AB157" s="563" t="n">
        <v>3.14766352627925</v>
      </c>
      <c r="AC157" s="484" t="n">
        <v>3.27016352627925</v>
      </c>
      <c r="AD157" s="479" t="n">
        <v>3.14766352627925</v>
      </c>
      <c r="AE157" s="541" t="n">
        <v>2.553</v>
      </c>
      <c r="AF157" s="486" t="n">
        <v>2.983</v>
      </c>
      <c r="AG157" s="487" t="n">
        <v>2.813</v>
      </c>
      <c r="AH157" s="542" t="n">
        <v>-0.19</v>
      </c>
      <c r="AI157" s="530" t="n">
        <v>1.364965593663</v>
      </c>
      <c r="AJ157" s="543" t="n">
        <v>0.06815135286178</v>
      </c>
      <c r="AK157" s="543" t="n">
        <v>0.073990287765581</v>
      </c>
      <c r="AL157" s="467" t="n">
        <v>0.466137266692811</v>
      </c>
      <c r="AM157" s="491" t="n">
        <v>0.437142790079046</v>
      </c>
      <c r="AN157" s="492" t="n">
        <v>0.128</v>
      </c>
      <c r="AO157" s="493" t="n">
        <v>0.124</v>
      </c>
      <c r="AP157" s="392"/>
      <c r="AQ157" s="492" t="n">
        <v>-2.97</v>
      </c>
      <c r="AR157" s="494" t="n">
        <v>-2.42</v>
      </c>
      <c r="AS157" s="392"/>
      <c r="AT157" s="392"/>
      <c r="AU157" s="392"/>
      <c r="AV157" s="392"/>
      <c r="AW157" s="392"/>
      <c r="AX157" s="392"/>
      <c r="AY157" s="467"/>
      <c r="AZ157" s="392"/>
      <c r="BA157" s="392"/>
      <c r="BB157" s="426"/>
      <c r="BC157" s="426"/>
      <c r="BD157" s="468"/>
      <c r="BE157" s="392"/>
      <c r="BF157" s="426"/>
      <c r="BG157" s="392"/>
      <c r="BH157" s="423"/>
      <c r="BI157" s="423"/>
      <c r="BJ157" s="392"/>
      <c r="BK157" s="426"/>
      <c r="BL157" s="392"/>
      <c r="BM157" s="392"/>
      <c r="BN157" s="403"/>
      <c r="BO157" s="403"/>
      <c r="BP157" s="423"/>
      <c r="BQ157" s="392"/>
      <c r="BR157" s="423"/>
      <c r="BS157" s="392"/>
      <c r="BT157" s="392"/>
      <c r="BU157" s="392"/>
      <c r="BV157" s="392"/>
      <c r="BW157" s="392"/>
      <c r="BX157" s="392"/>
      <c r="BY157" s="392"/>
      <c r="BZ157" s="392"/>
      <c r="CA157" s="392"/>
      <c r="CB157" s="392"/>
      <c r="CC157" s="392"/>
      <c r="CD157" s="392"/>
      <c r="CE157" s="392"/>
      <c r="CF157" s="392"/>
      <c r="CG157" s="392"/>
    </row>
    <row r="158" customFormat="false" ht="12.75" hidden="false" customHeight="false" outlineLevel="0" collapsed="false">
      <c r="A158" s="469" t="n">
        <v>40725</v>
      </c>
      <c r="B158" s="531" t="n">
        <v>2.989</v>
      </c>
      <c r="C158" s="564" t="n">
        <v>-0.55</v>
      </c>
      <c r="D158" s="472" t="n">
        <v>-0.456322317497127</v>
      </c>
      <c r="E158" s="472" t="n">
        <v>-0.551019471004383</v>
      </c>
      <c r="F158" s="532" t="n">
        <v>0.118</v>
      </c>
      <c r="G158" s="533" t="n">
        <v>0.128</v>
      </c>
      <c r="H158" s="533" t="n">
        <v>0.138</v>
      </c>
      <c r="I158" s="534" t="n">
        <v>0.128</v>
      </c>
      <c r="J158" s="533" t="n">
        <v>0.157</v>
      </c>
      <c r="K158" s="533" t="n">
        <v>0.207</v>
      </c>
      <c r="L158" s="533" t="n">
        <v>0.2525</v>
      </c>
      <c r="M158" s="532" t="n">
        <v>0</v>
      </c>
      <c r="N158" s="533" t="n">
        <v>0</v>
      </c>
      <c r="O158" s="534" t="n">
        <v>-0.17</v>
      </c>
      <c r="P158" s="528" t="n">
        <v>-0.43</v>
      </c>
      <c r="Q158" s="551" t="n">
        <v>0.11</v>
      </c>
      <c r="R158" s="378" t="n">
        <v>0.14</v>
      </c>
      <c r="S158" s="378" t="n">
        <v>0.15</v>
      </c>
      <c r="T158" s="484" t="n">
        <v>0.5</v>
      </c>
      <c r="U158" s="537" t="n">
        <v>0.15</v>
      </c>
      <c r="V158" s="478" t="n">
        <v>2.439</v>
      </c>
      <c r="W158" s="478" t="n">
        <v>2.53267768250287</v>
      </c>
      <c r="X158" s="479" t="n">
        <v>2.43798052899562</v>
      </c>
      <c r="Y158" s="554"/>
      <c r="Z158" s="538" t="n">
        <v>0.1225</v>
      </c>
      <c r="AA158" s="539" t="n">
        <v>0</v>
      </c>
      <c r="AB158" s="563" t="n">
        <v>3.15376549073442</v>
      </c>
      <c r="AC158" s="484" t="n">
        <v>3.27626549073442</v>
      </c>
      <c r="AD158" s="479" t="n">
        <v>3.15376549073442</v>
      </c>
      <c r="AE158" s="541" t="n">
        <v>2.559</v>
      </c>
      <c r="AF158" s="486" t="n">
        <v>2.989</v>
      </c>
      <c r="AG158" s="487" t="n">
        <v>2.819</v>
      </c>
      <c r="AH158" s="542" t="n">
        <v>-0.19</v>
      </c>
      <c r="AI158" s="530" t="n">
        <v>1.364247315946</v>
      </c>
      <c r="AJ158" s="543" t="n">
        <v>0.068160525305058</v>
      </c>
      <c r="AK158" s="543" t="n">
        <v>0.07400520243798</v>
      </c>
      <c r="AL158" s="467" t="n">
        <v>0.463531345986769</v>
      </c>
      <c r="AM158" s="491" t="n">
        <v>0.434470212723675</v>
      </c>
      <c r="AN158" s="492" t="n">
        <v>0.128</v>
      </c>
      <c r="AO158" s="493" t="n">
        <v>0.12</v>
      </c>
      <c r="AP158" s="392"/>
      <c r="AQ158" s="492" t="n">
        <v>-2.976</v>
      </c>
      <c r="AR158" s="494" t="n">
        <v>-2.426</v>
      </c>
      <c r="AS158" s="392"/>
      <c r="AT158" s="392"/>
      <c r="AU158" s="392"/>
      <c r="AV158" s="392"/>
      <c r="AW158" s="392"/>
      <c r="AX158" s="392"/>
      <c r="AY158" s="467"/>
      <c r="AZ158" s="392"/>
      <c r="BA158" s="392"/>
      <c r="BB158" s="426"/>
      <c r="BC158" s="426"/>
      <c r="BD158" s="468"/>
      <c r="BE158" s="392"/>
      <c r="BF158" s="426"/>
      <c r="BG158" s="392"/>
      <c r="BH158" s="423"/>
      <c r="BI158" s="423"/>
      <c r="BJ158" s="392"/>
      <c r="BK158" s="426"/>
      <c r="BL158" s="392"/>
      <c r="BM158" s="392"/>
      <c r="BN158" s="403"/>
      <c r="BO158" s="403"/>
      <c r="BP158" s="423"/>
      <c r="BQ158" s="392"/>
      <c r="BR158" s="423"/>
      <c r="BS158" s="392"/>
      <c r="BT158" s="392"/>
      <c r="BU158" s="392"/>
      <c r="BV158" s="392"/>
      <c r="BW158" s="392"/>
      <c r="BX158" s="392"/>
      <c r="BY158" s="392"/>
      <c r="BZ158" s="392"/>
      <c r="CA158" s="392"/>
      <c r="CB158" s="392"/>
      <c r="CC158" s="392"/>
      <c r="CD158" s="392"/>
      <c r="CE158" s="392"/>
      <c r="CF158" s="392"/>
      <c r="CG158" s="392"/>
    </row>
    <row r="159" customFormat="false" ht="12.75" hidden="false" customHeight="false" outlineLevel="0" collapsed="false">
      <c r="A159" s="469" t="n">
        <v>40756</v>
      </c>
      <c r="B159" s="531" t="n">
        <v>2.997</v>
      </c>
      <c r="C159" s="564" t="n">
        <v>-0.55</v>
      </c>
      <c r="D159" s="472" t="n">
        <v>-0.456274050788136</v>
      </c>
      <c r="E159" s="472" t="n">
        <v>-0.551022814902716</v>
      </c>
      <c r="F159" s="532" t="n">
        <v>0.118</v>
      </c>
      <c r="G159" s="533" t="n">
        <v>0.128</v>
      </c>
      <c r="H159" s="533" t="n">
        <v>0.138</v>
      </c>
      <c r="I159" s="534" t="n">
        <v>0.128</v>
      </c>
      <c r="J159" s="533" t="n">
        <v>0.155</v>
      </c>
      <c r="K159" s="533" t="n">
        <v>0.205</v>
      </c>
      <c r="L159" s="533" t="n">
        <v>0.2525</v>
      </c>
      <c r="M159" s="532" t="n">
        <v>0</v>
      </c>
      <c r="N159" s="533" t="n">
        <v>0</v>
      </c>
      <c r="O159" s="534" t="n">
        <v>-0.17</v>
      </c>
      <c r="P159" s="528" t="n">
        <v>-0.43</v>
      </c>
      <c r="Q159" s="551" t="n">
        <v>0.11</v>
      </c>
      <c r="R159" s="378" t="n">
        <v>0.14</v>
      </c>
      <c r="S159" s="378" t="n">
        <v>0.15</v>
      </c>
      <c r="T159" s="484" t="n">
        <v>0.55</v>
      </c>
      <c r="U159" s="537" t="n">
        <v>0.15</v>
      </c>
      <c r="V159" s="478" t="n">
        <v>2.447</v>
      </c>
      <c r="W159" s="478" t="n">
        <v>2.54072594921186</v>
      </c>
      <c r="X159" s="479" t="n">
        <v>2.44597718509728</v>
      </c>
      <c r="Y159" s="554"/>
      <c r="Z159" s="538" t="n">
        <v>0.1225</v>
      </c>
      <c r="AA159" s="539" t="n">
        <v>0</v>
      </c>
      <c r="AB159" s="563" t="n">
        <v>3.16238642239248</v>
      </c>
      <c r="AC159" s="484" t="n">
        <v>3.28488642239248</v>
      </c>
      <c r="AD159" s="479" t="n">
        <v>3.16238642239248</v>
      </c>
      <c r="AE159" s="541" t="n">
        <v>2.567</v>
      </c>
      <c r="AF159" s="486" t="n">
        <v>2.997</v>
      </c>
      <c r="AG159" s="487" t="n">
        <v>2.827</v>
      </c>
      <c r="AH159" s="542" t="n">
        <v>-0.19</v>
      </c>
      <c r="AI159" s="530" t="n">
        <v>1.363504196675</v>
      </c>
      <c r="AJ159" s="543" t="n">
        <v>0.068170003496476</v>
      </c>
      <c r="AK159" s="543" t="n">
        <v>0.074020614266202</v>
      </c>
      <c r="AL159" s="467" t="n">
        <v>0.460853159859079</v>
      </c>
      <c r="AM159" s="491" t="n">
        <v>0.431724642747369</v>
      </c>
      <c r="AN159" s="492" t="n">
        <v>0.128</v>
      </c>
      <c r="AO159" s="493" t="n">
        <v>0.12</v>
      </c>
      <c r="AP159" s="392"/>
      <c r="AQ159" s="492" t="n">
        <v>-2.984</v>
      </c>
      <c r="AR159" s="494" t="n">
        <v>-2.434</v>
      </c>
      <c r="AS159" s="392"/>
      <c r="AT159" s="392"/>
      <c r="AU159" s="392"/>
      <c r="AV159" s="392"/>
      <c r="AW159" s="392"/>
      <c r="AX159" s="392"/>
      <c r="AY159" s="467"/>
      <c r="AZ159" s="392"/>
      <c r="BA159" s="392"/>
      <c r="BB159" s="426"/>
      <c r="BC159" s="426"/>
      <c r="BD159" s="468"/>
      <c r="BE159" s="392"/>
      <c r="BF159" s="426"/>
      <c r="BG159" s="392"/>
      <c r="BH159" s="423"/>
      <c r="BI159" s="423"/>
      <c r="BJ159" s="392"/>
      <c r="BK159" s="426"/>
      <c r="BL159" s="392"/>
      <c r="BM159" s="392"/>
      <c r="BN159" s="403"/>
      <c r="BO159" s="403"/>
      <c r="BP159" s="423"/>
      <c r="BQ159" s="392"/>
      <c r="BR159" s="423"/>
      <c r="BS159" s="392"/>
      <c r="BT159" s="392"/>
      <c r="BU159" s="392"/>
      <c r="BV159" s="392"/>
      <c r="BW159" s="392"/>
      <c r="BX159" s="392"/>
      <c r="BY159" s="392"/>
      <c r="BZ159" s="392"/>
      <c r="CA159" s="392"/>
      <c r="CB159" s="392"/>
      <c r="CC159" s="392"/>
      <c r="CD159" s="392"/>
      <c r="CE159" s="392"/>
      <c r="CF159" s="392"/>
      <c r="CG159" s="392"/>
    </row>
    <row r="160" customFormat="false" ht="12.75" hidden="false" customHeight="false" outlineLevel="0" collapsed="false">
      <c r="A160" s="469" t="n">
        <v>40787</v>
      </c>
      <c r="B160" s="531" t="n">
        <v>3</v>
      </c>
      <c r="C160" s="564" t="n">
        <v>-0.55</v>
      </c>
      <c r="D160" s="472" t="n">
        <v>-0.456223574428783</v>
      </c>
      <c r="E160" s="472" t="n">
        <v>-0.551024068864591</v>
      </c>
      <c r="F160" s="532" t="n">
        <v>0.118</v>
      </c>
      <c r="G160" s="533" t="n">
        <v>0.128</v>
      </c>
      <c r="H160" s="533" t="n">
        <v>0.138</v>
      </c>
      <c r="I160" s="534" t="n">
        <v>0.128</v>
      </c>
      <c r="J160" s="533" t="n">
        <v>0.152</v>
      </c>
      <c r="K160" s="533" t="n">
        <v>0.202</v>
      </c>
      <c r="L160" s="533" t="n">
        <v>0.2475</v>
      </c>
      <c r="M160" s="532" t="n">
        <v>0</v>
      </c>
      <c r="N160" s="533" t="n">
        <v>0</v>
      </c>
      <c r="O160" s="534" t="n">
        <v>-0.17</v>
      </c>
      <c r="P160" s="528" t="n">
        <v>-0.43</v>
      </c>
      <c r="Q160" s="551" t="n">
        <v>0.11</v>
      </c>
      <c r="R160" s="378" t="n">
        <v>0.14</v>
      </c>
      <c r="S160" s="378" t="n">
        <v>0.15</v>
      </c>
      <c r="T160" s="484" t="n">
        <v>0.55</v>
      </c>
      <c r="U160" s="537" t="n">
        <v>0.15</v>
      </c>
      <c r="V160" s="478" t="n">
        <v>2.45</v>
      </c>
      <c r="W160" s="478" t="n">
        <v>2.54377642557122</v>
      </c>
      <c r="X160" s="479" t="n">
        <v>2.44897593113541</v>
      </c>
      <c r="Y160" s="554"/>
      <c r="Z160" s="538" t="n">
        <v>0.1225</v>
      </c>
      <c r="AA160" s="539" t="n">
        <v>0</v>
      </c>
      <c r="AB160" s="563" t="n">
        <v>3.16453572683872</v>
      </c>
      <c r="AC160" s="484" t="n">
        <v>3.28703572683872</v>
      </c>
      <c r="AD160" s="479" t="n">
        <v>3.16453572683872</v>
      </c>
      <c r="AE160" s="541" t="n">
        <v>2.57</v>
      </c>
      <c r="AF160" s="486" t="n">
        <v>3</v>
      </c>
      <c r="AG160" s="487" t="n">
        <v>2.83</v>
      </c>
      <c r="AH160" s="542" t="n">
        <v>-0.19</v>
      </c>
      <c r="AI160" s="530" t="n">
        <v>1.362760165639</v>
      </c>
      <c r="AJ160" s="543" t="n">
        <v>0.068179481687924</v>
      </c>
      <c r="AK160" s="543" t="n">
        <v>0.074036026094502</v>
      </c>
      <c r="AL160" s="467" t="n">
        <v>0.458189735066999</v>
      </c>
      <c r="AM160" s="491" t="n">
        <v>0.428995341294635</v>
      </c>
      <c r="AN160" s="492" t="n">
        <v>0.128</v>
      </c>
      <c r="AO160" s="493" t="n">
        <v>0.124</v>
      </c>
      <c r="AP160" s="392"/>
      <c r="AQ160" s="492" t="n">
        <v>-2.987</v>
      </c>
      <c r="AR160" s="494" t="n">
        <v>-2.437</v>
      </c>
      <c r="AS160" s="392"/>
      <c r="AT160" s="392"/>
      <c r="AU160" s="392"/>
      <c r="AV160" s="392"/>
      <c r="AW160" s="392"/>
      <c r="AX160" s="392"/>
      <c r="AY160" s="467"/>
      <c r="AZ160" s="392"/>
      <c r="BA160" s="392"/>
      <c r="BB160" s="426"/>
      <c r="BC160" s="426"/>
      <c r="BD160" s="468"/>
      <c r="BE160" s="392"/>
      <c r="BF160" s="426"/>
      <c r="BG160" s="392"/>
      <c r="BH160" s="423"/>
      <c r="BI160" s="423"/>
      <c r="BJ160" s="392"/>
      <c r="BK160" s="426"/>
      <c r="BL160" s="392"/>
      <c r="BM160" s="392"/>
      <c r="BN160" s="403"/>
      <c r="BO160" s="403"/>
      <c r="BP160" s="423"/>
      <c r="BQ160" s="392"/>
      <c r="BR160" s="423"/>
      <c r="BS160" s="392"/>
      <c r="BT160" s="392"/>
      <c r="BU160" s="392"/>
      <c r="BV160" s="392"/>
      <c r="BW160" s="392"/>
      <c r="BX160" s="392"/>
      <c r="BY160" s="392"/>
      <c r="BZ160" s="392"/>
      <c r="CA160" s="392"/>
      <c r="CB160" s="392"/>
      <c r="CC160" s="392"/>
      <c r="CD160" s="392"/>
      <c r="CE160" s="392"/>
      <c r="CF160" s="392"/>
      <c r="CG160" s="392"/>
    </row>
    <row r="161" customFormat="false" ht="12.75" hidden="false" customHeight="false" outlineLevel="0" collapsed="false">
      <c r="A161" s="469" t="n">
        <v>40817</v>
      </c>
      <c r="B161" s="531" t="n">
        <v>3.033</v>
      </c>
      <c r="C161" s="564" t="n">
        <v>-0.55</v>
      </c>
      <c r="D161" s="472" t="n">
        <v>-0.456187192270599</v>
      </c>
      <c r="E161" s="472" t="n">
        <v>-0.551037862445215</v>
      </c>
      <c r="F161" s="532" t="n">
        <v>0.118</v>
      </c>
      <c r="G161" s="533" t="n">
        <v>0.128</v>
      </c>
      <c r="H161" s="533" t="n">
        <v>0.138</v>
      </c>
      <c r="I161" s="534" t="n">
        <v>0.128</v>
      </c>
      <c r="J161" s="533" t="n">
        <v>0.168</v>
      </c>
      <c r="K161" s="533" t="n">
        <v>0.218</v>
      </c>
      <c r="L161" s="533" t="n">
        <v>0.25</v>
      </c>
      <c r="M161" s="532" t="n">
        <v>0</v>
      </c>
      <c r="N161" s="533" t="n">
        <v>0</v>
      </c>
      <c r="O161" s="534" t="n">
        <v>-0.17</v>
      </c>
      <c r="P161" s="528" t="n">
        <v>-0.43</v>
      </c>
      <c r="Q161" s="551" t="n">
        <v>0.11</v>
      </c>
      <c r="R161" s="378" t="n">
        <v>0.14</v>
      </c>
      <c r="S161" s="378" t="n">
        <v>0.15</v>
      </c>
      <c r="T161" s="484" t="n">
        <v>0.6</v>
      </c>
      <c r="U161" s="537" t="n">
        <v>0.15</v>
      </c>
      <c r="V161" s="478" t="n">
        <v>2.483</v>
      </c>
      <c r="W161" s="478" t="n">
        <v>2.5768128077294</v>
      </c>
      <c r="X161" s="479" t="n">
        <v>2.48196213755479</v>
      </c>
      <c r="Y161" s="554"/>
      <c r="Z161" s="538" t="n">
        <v>0.1225</v>
      </c>
      <c r="AA161" s="539" t="n">
        <v>0</v>
      </c>
      <c r="AB161" s="563" t="n">
        <v>3.2054635069076</v>
      </c>
      <c r="AC161" s="484" t="n">
        <v>3.3279635069076</v>
      </c>
      <c r="AD161" s="479" t="n">
        <v>3.2054635069076</v>
      </c>
      <c r="AE161" s="541" t="n">
        <v>2.603</v>
      </c>
      <c r="AF161" s="486" t="n">
        <v>3.033</v>
      </c>
      <c r="AG161" s="487" t="n">
        <v>2.863</v>
      </c>
      <c r="AH161" s="542" t="n">
        <v>-0.19</v>
      </c>
      <c r="AI161" s="530" t="n">
        <v>1.362039269329</v>
      </c>
      <c r="AJ161" s="543" t="n">
        <v>0.068188654131289</v>
      </c>
      <c r="AK161" s="543" t="n">
        <v>0.074050940767126</v>
      </c>
      <c r="AL161" s="467" t="n">
        <v>0.45562620939059</v>
      </c>
      <c r="AM161" s="491" t="n">
        <v>0.42636948768507</v>
      </c>
      <c r="AN161" s="492" t="n">
        <v>0.128</v>
      </c>
      <c r="AO161" s="493" t="n">
        <v>0.12</v>
      </c>
      <c r="AP161" s="392"/>
      <c r="AQ161" s="492" t="n">
        <v>-3.02</v>
      </c>
      <c r="AR161" s="494" t="n">
        <v>-2.47</v>
      </c>
      <c r="AS161" s="392"/>
      <c r="AT161" s="392"/>
      <c r="AU161" s="392"/>
      <c r="AV161" s="392"/>
      <c r="AW161" s="392"/>
      <c r="AX161" s="392"/>
      <c r="AY161" s="467"/>
      <c r="AZ161" s="392"/>
      <c r="BA161" s="392"/>
      <c r="BB161" s="426"/>
      <c r="BC161" s="426"/>
      <c r="BD161" s="468"/>
      <c r="BE161" s="392"/>
      <c r="BF161" s="426"/>
      <c r="BG161" s="392"/>
      <c r="BH161" s="423"/>
      <c r="BI161" s="423"/>
      <c r="BJ161" s="392"/>
      <c r="BK161" s="426"/>
      <c r="BL161" s="392"/>
      <c r="BM161" s="392"/>
      <c r="BN161" s="403"/>
      <c r="BO161" s="403"/>
      <c r="BP161" s="423"/>
      <c r="BQ161" s="392"/>
      <c r="BR161" s="423"/>
      <c r="BS161" s="392"/>
      <c r="BT161" s="392"/>
      <c r="BU161" s="392"/>
      <c r="BV161" s="392"/>
      <c r="BW161" s="392"/>
      <c r="BX161" s="392"/>
      <c r="BY161" s="392"/>
      <c r="BZ161" s="392"/>
      <c r="CA161" s="392"/>
      <c r="CB161" s="392"/>
      <c r="CC161" s="392"/>
      <c r="CD161" s="392"/>
      <c r="CE161" s="392"/>
      <c r="CF161" s="392"/>
      <c r="CG161" s="392"/>
    </row>
    <row r="162" customFormat="false" ht="12.75" hidden="false" customHeight="false" outlineLevel="0" collapsed="false">
      <c r="A162" s="559" t="n">
        <v>40848</v>
      </c>
      <c r="B162" s="531" t="n">
        <v>3.17</v>
      </c>
      <c r="C162" s="562" t="n">
        <v>-0.55</v>
      </c>
      <c r="D162" s="472" t="n">
        <v>-0.45619249016407</v>
      </c>
      <c r="E162" s="472" t="n">
        <v>-0.551095126704175</v>
      </c>
      <c r="F162" s="532" t="n">
        <v>0.225</v>
      </c>
      <c r="G162" s="533" t="n">
        <v>0.285</v>
      </c>
      <c r="H162" s="533" t="n">
        <v>0.345</v>
      </c>
      <c r="I162" s="534" t="n">
        <v>0.445</v>
      </c>
      <c r="J162" s="533" t="n">
        <v>0.245</v>
      </c>
      <c r="K162" s="533" t="n">
        <v>0.295</v>
      </c>
      <c r="L162" s="533" t="n">
        <v>0.5525</v>
      </c>
      <c r="M162" s="532" t="n">
        <v>0</v>
      </c>
      <c r="N162" s="533" t="n">
        <v>0</v>
      </c>
      <c r="O162" s="534" t="n">
        <v>-0.17</v>
      </c>
      <c r="P162" s="528" t="n">
        <v>-0.145</v>
      </c>
      <c r="Q162" s="551" t="n">
        <v>0.11</v>
      </c>
      <c r="R162" s="378" t="n">
        <v>0.14</v>
      </c>
      <c r="S162" s="378" t="n">
        <v>0.15</v>
      </c>
      <c r="T162" s="484" t="n">
        <v>0.8</v>
      </c>
      <c r="U162" s="537" t="n">
        <v>0.15</v>
      </c>
      <c r="V162" s="478" t="n">
        <v>2.62</v>
      </c>
      <c r="W162" s="478" t="n">
        <v>2.71380750983593</v>
      </c>
      <c r="X162" s="479" t="n">
        <v>2.61890487329583</v>
      </c>
      <c r="Y162" s="554"/>
      <c r="Z162" s="538" t="n">
        <v>0.1225</v>
      </c>
      <c r="AA162" s="539" t="n">
        <v>0</v>
      </c>
      <c r="AB162" s="563" t="n">
        <v>3.38047349025089</v>
      </c>
      <c r="AC162" s="484" t="n">
        <v>3.50297349025089</v>
      </c>
      <c r="AD162" s="479" t="n">
        <v>3.38047349025089</v>
      </c>
      <c r="AE162" s="541" t="n">
        <v>3.025</v>
      </c>
      <c r="AF162" s="486" t="n">
        <v>3.17</v>
      </c>
      <c r="AG162" s="487" t="n">
        <v>3</v>
      </c>
      <c r="AH162" s="542" t="n">
        <v>-0.19</v>
      </c>
      <c r="AI162" s="530" t="n">
        <v>1.361293449897</v>
      </c>
      <c r="AJ162" s="543" t="n">
        <v>0.068198132322795</v>
      </c>
      <c r="AK162" s="543" t="n">
        <v>0.074066352595581</v>
      </c>
      <c r="AL162" s="467" t="n">
        <v>0.452991606492239</v>
      </c>
      <c r="AM162" s="491" t="n">
        <v>0.4236719386989</v>
      </c>
      <c r="AN162" s="492" t="n">
        <v>0.285</v>
      </c>
      <c r="AO162" s="493" t="n">
        <v>0.124</v>
      </c>
      <c r="AP162" s="392"/>
      <c r="AQ162" s="492" t="n">
        <v>-3.157</v>
      </c>
      <c r="AR162" s="494" t="n">
        <v>-2.607</v>
      </c>
      <c r="AS162" s="392"/>
      <c r="AT162" s="392"/>
      <c r="AU162" s="392"/>
      <c r="AV162" s="392"/>
      <c r="AW162" s="392"/>
      <c r="AX162" s="392"/>
      <c r="AY162" s="467"/>
      <c r="AZ162" s="392"/>
      <c r="BA162" s="392"/>
      <c r="BB162" s="426"/>
      <c r="BC162" s="426"/>
      <c r="BD162" s="468"/>
      <c r="BE162" s="392"/>
      <c r="BF162" s="426"/>
      <c r="BG162" s="392"/>
      <c r="BH162" s="423"/>
      <c r="BI162" s="423"/>
      <c r="BJ162" s="392"/>
      <c r="BK162" s="426"/>
      <c r="BL162" s="392"/>
      <c r="BM162" s="392"/>
      <c r="BN162" s="403"/>
      <c r="BO162" s="403"/>
      <c r="BP162" s="423"/>
      <c r="BQ162" s="392"/>
      <c r="BR162" s="423"/>
      <c r="BS162" s="392"/>
      <c r="BT162" s="392"/>
      <c r="BU162" s="392"/>
      <c r="BV162" s="392"/>
      <c r="BW162" s="392"/>
      <c r="BX162" s="392"/>
      <c r="BY162" s="392"/>
      <c r="BZ162" s="392"/>
      <c r="CA162" s="392"/>
      <c r="CB162" s="392"/>
      <c r="CC162" s="392"/>
      <c r="CD162" s="392"/>
      <c r="CE162" s="392"/>
      <c r="CF162" s="392"/>
      <c r="CG162" s="392"/>
    </row>
    <row r="163" customFormat="false" ht="12.75" hidden="false" customHeight="false" outlineLevel="0" collapsed="false">
      <c r="A163" s="469" t="n">
        <v>40878</v>
      </c>
      <c r="B163" s="531" t="n">
        <v>3.293</v>
      </c>
      <c r="C163" s="564" t="n">
        <v>-0.55</v>
      </c>
      <c r="D163" s="472" t="n">
        <v>-0.456193498124212</v>
      </c>
      <c r="E163" s="472" t="n">
        <v>-0.55114653914105</v>
      </c>
      <c r="F163" s="532" t="n">
        <v>0.265</v>
      </c>
      <c r="G163" s="533" t="n">
        <v>0.325</v>
      </c>
      <c r="H163" s="533" t="n">
        <v>0.385</v>
      </c>
      <c r="I163" s="534" t="n">
        <v>0.485</v>
      </c>
      <c r="J163" s="533" t="n">
        <v>0.285</v>
      </c>
      <c r="K163" s="533" t="n">
        <v>0.335</v>
      </c>
      <c r="L163" s="533" t="n">
        <v>0.8075</v>
      </c>
      <c r="M163" s="532" t="n">
        <v>0</v>
      </c>
      <c r="N163" s="533" t="n">
        <v>0</v>
      </c>
      <c r="O163" s="534" t="n">
        <v>-0.17</v>
      </c>
      <c r="P163" s="528" t="n">
        <v>-0.075</v>
      </c>
      <c r="Q163" s="551" t="n">
        <v>0.11</v>
      </c>
      <c r="R163" s="378" t="n">
        <v>0.14</v>
      </c>
      <c r="S163" s="378" t="n">
        <v>0.15</v>
      </c>
      <c r="T163" s="484" t="n">
        <v>1</v>
      </c>
      <c r="U163" s="537" t="n">
        <v>0.15</v>
      </c>
      <c r="V163" s="478" t="n">
        <v>2.743</v>
      </c>
      <c r="W163" s="478" t="n">
        <v>2.83680650187579</v>
      </c>
      <c r="X163" s="479" t="n">
        <v>2.74185346085895</v>
      </c>
      <c r="Y163" s="554"/>
      <c r="Z163" s="538" t="n">
        <v>0.1225</v>
      </c>
      <c r="AA163" s="539" t="n">
        <v>0</v>
      </c>
      <c r="AB163" s="563" t="n">
        <v>3.53729638733383</v>
      </c>
      <c r="AC163" s="484" t="n">
        <v>3.65979638733383</v>
      </c>
      <c r="AD163" s="479" t="n">
        <v>3.53729638733383</v>
      </c>
      <c r="AE163" s="541" t="n">
        <v>3.218</v>
      </c>
      <c r="AF163" s="486" t="n">
        <v>3.293</v>
      </c>
      <c r="AG163" s="487" t="n">
        <v>3.123</v>
      </c>
      <c r="AH163" s="542" t="n">
        <v>-0.19</v>
      </c>
      <c r="AI163" s="530" t="n">
        <v>1.360570826553</v>
      </c>
      <c r="AJ163" s="543" t="n">
        <v>0.068207304766216</v>
      </c>
      <c r="AK163" s="543" t="n">
        <v>0.074081267268354</v>
      </c>
      <c r="AL163" s="467" t="n">
        <v>0.450455829662885</v>
      </c>
      <c r="AM163" s="491" t="n">
        <v>0.421076647537068</v>
      </c>
      <c r="AN163" s="492" t="n">
        <v>0.325</v>
      </c>
      <c r="AO163" s="493" t="n">
        <v>0.12</v>
      </c>
      <c r="AP163" s="392"/>
      <c r="AQ163" s="492" t="n">
        <v>-3.28</v>
      </c>
      <c r="AR163" s="494" t="n">
        <v>-2.73</v>
      </c>
      <c r="AS163" s="392"/>
      <c r="AT163" s="392"/>
      <c r="AU163" s="392"/>
      <c r="AV163" s="392"/>
      <c r="AW163" s="392"/>
      <c r="AX163" s="392"/>
      <c r="AY163" s="467"/>
      <c r="AZ163" s="392"/>
      <c r="BA163" s="392"/>
      <c r="BB163" s="426"/>
      <c r="BC163" s="426"/>
      <c r="BD163" s="468"/>
      <c r="BE163" s="392"/>
      <c r="BF163" s="426"/>
      <c r="BG163" s="392"/>
      <c r="BH163" s="423"/>
      <c r="BI163" s="423"/>
      <c r="BJ163" s="392"/>
      <c r="BK163" s="426"/>
      <c r="BL163" s="392"/>
      <c r="BM163" s="392"/>
      <c r="BN163" s="403"/>
      <c r="BO163" s="403"/>
      <c r="BP163" s="423"/>
      <c r="BQ163" s="392"/>
      <c r="BR163" s="423"/>
      <c r="BS163" s="392"/>
      <c r="BT163" s="392"/>
      <c r="BU163" s="392"/>
      <c r="BV163" s="392"/>
      <c r="BW163" s="392"/>
      <c r="BX163" s="392"/>
      <c r="BY163" s="392"/>
      <c r="BZ163" s="392"/>
      <c r="CA163" s="392"/>
      <c r="CB163" s="392"/>
      <c r="CC163" s="392"/>
      <c r="CD163" s="392"/>
      <c r="CE163" s="392"/>
      <c r="CF163" s="392"/>
      <c r="CG163" s="392"/>
    </row>
    <row r="164" customFormat="false" ht="12.75" hidden="false" customHeight="false" outlineLevel="0" collapsed="false">
      <c r="A164" s="469" t="n">
        <v>40909</v>
      </c>
      <c r="B164" s="531" t="n">
        <v>3.368</v>
      </c>
      <c r="C164" s="564" t="n">
        <v>-0.55</v>
      </c>
      <c r="D164" s="472" t="n">
        <v>-0.4561726441241</v>
      </c>
      <c r="E164" s="472" t="n">
        <v>-0.551177888187926</v>
      </c>
      <c r="F164" s="532" t="n">
        <v>0.275</v>
      </c>
      <c r="G164" s="533" t="n">
        <v>0.335</v>
      </c>
      <c r="H164" s="533" t="n">
        <v>0.395</v>
      </c>
      <c r="I164" s="534" t="n">
        <v>0.495</v>
      </c>
      <c r="J164" s="533" t="n">
        <v>0.295</v>
      </c>
      <c r="K164" s="533" t="n">
        <v>0.345</v>
      </c>
      <c r="L164" s="533" t="n">
        <v>1.1675</v>
      </c>
      <c r="M164" s="532" t="n">
        <v>0</v>
      </c>
      <c r="N164" s="533" t="n">
        <v>0</v>
      </c>
      <c r="O164" s="534" t="n">
        <v>-0.17</v>
      </c>
      <c r="P164" s="528" t="n">
        <v>-0.055</v>
      </c>
      <c r="Q164" s="551" t="n">
        <v>0.11</v>
      </c>
      <c r="R164" s="378" t="n">
        <v>0.14</v>
      </c>
      <c r="S164" s="378" t="n">
        <v>0.15</v>
      </c>
      <c r="T164" s="484" t="n">
        <v>1</v>
      </c>
      <c r="U164" s="537" t="n">
        <v>0.15</v>
      </c>
      <c r="V164" s="478" t="n">
        <v>2.818</v>
      </c>
      <c r="W164" s="478" t="n">
        <v>2.9118273558759</v>
      </c>
      <c r="X164" s="479" t="n">
        <v>2.81682211181208</v>
      </c>
      <c r="Y164" s="554"/>
      <c r="Z164" s="538" t="n">
        <v>0.1225</v>
      </c>
      <c r="AA164" s="539" t="n">
        <v>0</v>
      </c>
      <c r="AB164" s="563" t="n">
        <v>3.63201749647803</v>
      </c>
      <c r="AC164" s="484" t="n">
        <v>3.75451749647803</v>
      </c>
      <c r="AD164" s="479" t="n">
        <v>3.63201749647803</v>
      </c>
      <c r="AE164" s="541" t="n">
        <v>3.313</v>
      </c>
      <c r="AF164" s="486" t="n">
        <v>3.368</v>
      </c>
      <c r="AG164" s="487" t="n">
        <v>3.198</v>
      </c>
      <c r="AH164" s="542" t="n">
        <v>-0.19</v>
      </c>
      <c r="AI164" s="530" t="n">
        <v>1.359823226318</v>
      </c>
      <c r="AJ164" s="543" t="n">
        <v>0.068216782957781</v>
      </c>
      <c r="AK164" s="543" t="n">
        <v>0.074096679096963</v>
      </c>
      <c r="AL164" s="467" t="n">
        <v>0.44784975320514</v>
      </c>
      <c r="AM164" s="491" t="n">
        <v>0.418410509316079</v>
      </c>
      <c r="AN164" s="492" t="n">
        <v>0.335</v>
      </c>
      <c r="AO164" s="493" t="n">
        <v>0.12</v>
      </c>
      <c r="AP164" s="392"/>
      <c r="AQ164" s="492" t="n">
        <v>-3.355</v>
      </c>
      <c r="AR164" s="494" t="n">
        <v>-2.805</v>
      </c>
      <c r="AS164" s="392"/>
      <c r="AT164" s="392"/>
      <c r="AU164" s="392"/>
      <c r="AV164" s="392"/>
      <c r="AW164" s="392"/>
      <c r="AX164" s="392"/>
      <c r="AY164" s="467"/>
      <c r="AZ164" s="392"/>
      <c r="BA164" s="392"/>
      <c r="BB164" s="426"/>
      <c r="BC164" s="426"/>
      <c r="BD164" s="468"/>
      <c r="BE164" s="392"/>
      <c r="BF164" s="426"/>
      <c r="BG164" s="392"/>
      <c r="BH164" s="423"/>
      <c r="BI164" s="423"/>
      <c r="BJ164" s="392"/>
      <c r="BK164" s="426"/>
      <c r="BL164" s="392"/>
      <c r="BM164" s="392"/>
      <c r="BN164" s="403"/>
      <c r="BO164" s="403"/>
      <c r="BP164" s="423"/>
      <c r="BQ164" s="392"/>
      <c r="BR164" s="423"/>
      <c r="BS164" s="392"/>
      <c r="BT164" s="392"/>
      <c r="BU164" s="392"/>
      <c r="BV164" s="392"/>
      <c r="BW164" s="392"/>
      <c r="BX164" s="392"/>
      <c r="BY164" s="392"/>
      <c r="BZ164" s="392"/>
      <c r="CA164" s="392"/>
      <c r="CB164" s="392"/>
      <c r="CC164" s="392"/>
      <c r="CD164" s="392"/>
      <c r="CE164" s="392"/>
      <c r="CF164" s="392"/>
      <c r="CG164" s="392"/>
    </row>
    <row r="165" customFormat="false" ht="12.75" hidden="false" customHeight="false" outlineLevel="0" collapsed="false">
      <c r="A165" s="469" t="n">
        <v>40940</v>
      </c>
      <c r="B165" s="531" t="n">
        <v>3.2855</v>
      </c>
      <c r="C165" s="564" t="n">
        <v>-0.55</v>
      </c>
      <c r="D165" s="472" t="n">
        <v>-0.456085836599633</v>
      </c>
      <c r="E165" s="472" t="n">
        <v>-0.551143404236362</v>
      </c>
      <c r="F165" s="532" t="n">
        <v>0.305</v>
      </c>
      <c r="G165" s="533" t="n">
        <v>0.365</v>
      </c>
      <c r="H165" s="533" t="n">
        <v>0.425</v>
      </c>
      <c r="I165" s="534" t="n">
        <v>0.525</v>
      </c>
      <c r="J165" s="533" t="n">
        <v>0.27</v>
      </c>
      <c r="K165" s="533" t="n">
        <v>0.32</v>
      </c>
      <c r="L165" s="533" t="n">
        <v>1.09</v>
      </c>
      <c r="M165" s="532" t="n">
        <v>0</v>
      </c>
      <c r="N165" s="533" t="n">
        <v>0</v>
      </c>
      <c r="O165" s="534" t="n">
        <v>-0.17</v>
      </c>
      <c r="P165" s="528" t="n">
        <v>-0.075</v>
      </c>
      <c r="Q165" s="551" t="n">
        <v>0.11</v>
      </c>
      <c r="R165" s="378" t="n">
        <v>0.14</v>
      </c>
      <c r="S165" s="378" t="n">
        <v>0.15</v>
      </c>
      <c r="T165" s="484" t="n">
        <v>1</v>
      </c>
      <c r="U165" s="537" t="n">
        <v>0.15</v>
      </c>
      <c r="V165" s="478" t="n">
        <v>2.7355</v>
      </c>
      <c r="W165" s="478" t="n">
        <v>2.82941416340037</v>
      </c>
      <c r="X165" s="479" t="n">
        <v>2.73435659576364</v>
      </c>
      <c r="Y165" s="554"/>
      <c r="Z165" s="538" t="n">
        <v>0.1225</v>
      </c>
      <c r="AA165" s="539" t="n">
        <v>0</v>
      </c>
      <c r="AB165" s="563" t="n">
        <v>3.52374557132702</v>
      </c>
      <c r="AC165" s="484" t="n">
        <v>3.64624557132702</v>
      </c>
      <c r="AD165" s="479" t="n">
        <v>3.52374557132702</v>
      </c>
      <c r="AE165" s="541" t="n">
        <v>3.2105</v>
      </c>
      <c r="AF165" s="486" t="n">
        <v>3.2855</v>
      </c>
      <c r="AG165" s="487" t="n">
        <v>3.1155</v>
      </c>
      <c r="AH165" s="542" t="n">
        <v>-0.19</v>
      </c>
      <c r="AI165" s="530" t="n">
        <v>1.359074724</v>
      </c>
      <c r="AJ165" s="543" t="n">
        <v>0.068226261149375</v>
      </c>
      <c r="AK165" s="543" t="n">
        <v>0.074112090925651</v>
      </c>
      <c r="AL165" s="467" t="n">
        <v>0.445258061475376</v>
      </c>
      <c r="AM165" s="491" t="n">
        <v>0.415760204059634</v>
      </c>
      <c r="AN165" s="492" t="n">
        <v>0.365</v>
      </c>
      <c r="AO165" s="493" t="n">
        <v>0.133</v>
      </c>
      <c r="AP165" s="392"/>
      <c r="AQ165" s="492" t="n">
        <v>-3.2725</v>
      </c>
      <c r="AR165" s="494" t="n">
        <v>-2.7225</v>
      </c>
      <c r="AS165" s="392"/>
      <c r="AT165" s="392"/>
      <c r="AU165" s="392"/>
      <c r="AV165" s="392"/>
      <c r="AW165" s="392"/>
      <c r="AX165" s="392"/>
      <c r="AY165" s="467"/>
      <c r="AZ165" s="392"/>
      <c r="BA165" s="392"/>
      <c r="BB165" s="426"/>
      <c r="BC165" s="426"/>
      <c r="BD165" s="468"/>
      <c r="BE165" s="392"/>
      <c r="BF165" s="426"/>
      <c r="BG165" s="392"/>
      <c r="BH165" s="423"/>
      <c r="BI165" s="423"/>
      <c r="BJ165" s="392"/>
      <c r="BK165" s="426"/>
      <c r="BL165" s="392"/>
      <c r="BM165" s="392"/>
      <c r="BN165" s="403"/>
      <c r="BO165" s="403"/>
      <c r="BP165" s="423"/>
      <c r="BQ165" s="392"/>
      <c r="BR165" s="423"/>
      <c r="BS165" s="392"/>
      <c r="BT165" s="392"/>
      <c r="BU165" s="392"/>
      <c r="BV165" s="392"/>
      <c r="BW165" s="392"/>
      <c r="BX165" s="392"/>
      <c r="BY165" s="392"/>
      <c r="BZ165" s="392"/>
      <c r="CA165" s="392"/>
      <c r="CB165" s="392"/>
      <c r="CC165" s="392"/>
      <c r="CD165" s="392"/>
      <c r="CE165" s="392"/>
      <c r="CF165" s="392"/>
      <c r="CG165" s="392"/>
    </row>
    <row r="166" customFormat="false" ht="12.75" hidden="false" customHeight="false" outlineLevel="0" collapsed="false">
      <c r="A166" s="469" t="n">
        <v>40969</v>
      </c>
      <c r="B166" s="531" t="n">
        <v>3.1805</v>
      </c>
      <c r="C166" s="564" t="n">
        <v>-0.55</v>
      </c>
      <c r="D166" s="472" t="n">
        <v>-0.45599289081559</v>
      </c>
      <c r="E166" s="472" t="n">
        <v>-0.551099515570737</v>
      </c>
      <c r="F166" s="532" t="n">
        <v>0.305</v>
      </c>
      <c r="G166" s="533" t="n">
        <v>0.365</v>
      </c>
      <c r="H166" s="533" t="n">
        <v>0.425</v>
      </c>
      <c r="I166" s="534" t="n">
        <v>0.525</v>
      </c>
      <c r="J166" s="533" t="n">
        <v>0.267</v>
      </c>
      <c r="K166" s="533" t="n">
        <v>0.317</v>
      </c>
      <c r="L166" s="533" t="n">
        <v>0.67</v>
      </c>
      <c r="M166" s="532" t="n">
        <v>0</v>
      </c>
      <c r="N166" s="533" t="n">
        <v>0</v>
      </c>
      <c r="O166" s="534" t="n">
        <v>-0.17</v>
      </c>
      <c r="P166" s="528" t="n">
        <v>-0.24</v>
      </c>
      <c r="Q166" s="551" t="n">
        <v>0.11</v>
      </c>
      <c r="R166" s="378" t="n">
        <v>0.14</v>
      </c>
      <c r="S166" s="378" t="n">
        <v>0.15</v>
      </c>
      <c r="T166" s="484" t="n">
        <v>0.75</v>
      </c>
      <c r="U166" s="537" t="n">
        <v>0.15</v>
      </c>
      <c r="V166" s="478" t="n">
        <v>2.6305</v>
      </c>
      <c r="W166" s="478" t="n">
        <v>2.72450710918441</v>
      </c>
      <c r="X166" s="479" t="n">
        <v>2.62940048442926</v>
      </c>
      <c r="Y166" s="554"/>
      <c r="Z166" s="538" t="n">
        <v>0.1225</v>
      </c>
      <c r="AA166" s="539" t="n">
        <v>0</v>
      </c>
      <c r="AB166" s="563" t="n">
        <v>3.38674156686603</v>
      </c>
      <c r="AC166" s="484" t="n">
        <v>3.50924156686603</v>
      </c>
      <c r="AD166" s="479" t="n">
        <v>3.38674156686603</v>
      </c>
      <c r="AE166" s="541" t="n">
        <v>2.9405</v>
      </c>
      <c r="AF166" s="486" t="n">
        <v>3.1805</v>
      </c>
      <c r="AG166" s="487" t="n">
        <v>3.0105</v>
      </c>
      <c r="AH166" s="542" t="n">
        <v>-0.19</v>
      </c>
      <c r="AI166" s="530" t="n">
        <v>1.358373697233</v>
      </c>
      <c r="AJ166" s="543" t="n">
        <v>0.068235127844764</v>
      </c>
      <c r="AK166" s="543" t="n">
        <v>0.07412650844288</v>
      </c>
      <c r="AL166" s="467" t="n">
        <v>0.442846531637269</v>
      </c>
      <c r="AM166" s="491" t="n">
        <v>0.413295142897448</v>
      </c>
      <c r="AN166" s="492" t="n">
        <v>0.365</v>
      </c>
      <c r="AO166" s="493" t="n">
        <v>0.12</v>
      </c>
      <c r="AP166" s="392"/>
      <c r="AQ166" s="492" t="n">
        <v>-3.1675</v>
      </c>
      <c r="AR166" s="494" t="n">
        <v>-2.6175</v>
      </c>
      <c r="AS166" s="392"/>
      <c r="AT166" s="392"/>
      <c r="AU166" s="392"/>
      <c r="AV166" s="392"/>
      <c r="AW166" s="392"/>
      <c r="AX166" s="392"/>
      <c r="AY166" s="467"/>
      <c r="AZ166" s="392"/>
      <c r="BA166" s="392"/>
      <c r="BB166" s="426"/>
      <c r="BC166" s="426"/>
      <c r="BD166" s="468"/>
      <c r="BE166" s="392"/>
      <c r="BF166" s="426"/>
      <c r="BG166" s="392"/>
      <c r="BH166" s="423"/>
      <c r="BI166" s="423"/>
      <c r="BJ166" s="392"/>
      <c r="BK166" s="426"/>
      <c r="BL166" s="392"/>
      <c r="BM166" s="392"/>
      <c r="BN166" s="403"/>
      <c r="BO166" s="403"/>
      <c r="BP166" s="423"/>
      <c r="BQ166" s="392"/>
      <c r="BR166" s="423"/>
      <c r="BS166" s="392"/>
      <c r="BT166" s="392"/>
      <c r="BU166" s="392"/>
      <c r="BV166" s="392"/>
      <c r="BW166" s="392"/>
      <c r="BX166" s="392"/>
      <c r="BY166" s="392"/>
      <c r="BZ166" s="392"/>
      <c r="CA166" s="392"/>
      <c r="CB166" s="392"/>
      <c r="CC166" s="392"/>
      <c r="CD166" s="392"/>
      <c r="CE166" s="392"/>
      <c r="CF166" s="392"/>
      <c r="CG166" s="392"/>
    </row>
    <row r="167" customFormat="false" ht="12.75" hidden="false" customHeight="false" outlineLevel="0" collapsed="false">
      <c r="A167" s="469" t="n">
        <v>41000</v>
      </c>
      <c r="B167" s="531" t="n">
        <v>3.0845</v>
      </c>
      <c r="C167" s="562" t="n">
        <v>-0.55</v>
      </c>
      <c r="D167" s="472" t="n">
        <v>-0.455900206715145</v>
      </c>
      <c r="E167" s="472" t="n">
        <v>-0.551059388790737</v>
      </c>
      <c r="F167" s="532" t="n">
        <v>0.118</v>
      </c>
      <c r="G167" s="533" t="n">
        <v>0.133</v>
      </c>
      <c r="H167" s="533" t="n">
        <v>0.138</v>
      </c>
      <c r="I167" s="534" t="n">
        <v>0.128</v>
      </c>
      <c r="J167" s="533" t="n">
        <v>0.165</v>
      </c>
      <c r="K167" s="533" t="n">
        <v>0.215</v>
      </c>
      <c r="L167" s="533" t="n">
        <v>0.2875</v>
      </c>
      <c r="M167" s="532" t="n">
        <v>0</v>
      </c>
      <c r="N167" s="533" t="n">
        <v>0</v>
      </c>
      <c r="O167" s="534" t="n">
        <v>-0.17</v>
      </c>
      <c r="P167" s="528" t="n">
        <v>-0.43</v>
      </c>
      <c r="Q167" s="551" t="n">
        <v>0.11</v>
      </c>
      <c r="R167" s="378" t="n">
        <v>0.14</v>
      </c>
      <c r="S167" s="378" t="n">
        <v>0.15</v>
      </c>
      <c r="T167" s="484" t="n">
        <v>0.4</v>
      </c>
      <c r="U167" s="537" t="n">
        <v>0.15</v>
      </c>
      <c r="V167" s="478" t="n">
        <v>2.5345</v>
      </c>
      <c r="W167" s="478" t="n">
        <v>2.62859979328485</v>
      </c>
      <c r="X167" s="479" t="n">
        <v>2.53344061120926</v>
      </c>
      <c r="Y167" s="554"/>
      <c r="Z167" s="538" t="n">
        <v>0.1225</v>
      </c>
      <c r="AA167" s="539" t="n">
        <v>0</v>
      </c>
      <c r="AB167" s="563" t="n">
        <v>3.26134029427243</v>
      </c>
      <c r="AC167" s="484" t="n">
        <v>3.38384029427243</v>
      </c>
      <c r="AD167" s="479" t="n">
        <v>3.26134029427243</v>
      </c>
      <c r="AE167" s="541" t="n">
        <v>2.6545</v>
      </c>
      <c r="AF167" s="486" t="n">
        <v>3.0845</v>
      </c>
      <c r="AG167" s="487" t="n">
        <v>2.9145</v>
      </c>
      <c r="AH167" s="542" t="n">
        <v>-0.19</v>
      </c>
      <c r="AI167" s="530" t="n">
        <v>1.357623454533</v>
      </c>
      <c r="AJ167" s="543" t="n">
        <v>0.068244606036416</v>
      </c>
      <c r="AK167" s="543" t="n">
        <v>0.07414192027172</v>
      </c>
      <c r="AL167" s="467" t="n">
        <v>0.440282468013526</v>
      </c>
      <c r="AM167" s="491" t="n">
        <v>0.41067523544824</v>
      </c>
      <c r="AN167" s="492" t="n">
        <v>0.133</v>
      </c>
      <c r="AO167" s="493" t="n">
        <v>0.124</v>
      </c>
      <c r="AP167" s="392"/>
      <c r="AQ167" s="492" t="n">
        <v>-3.0715</v>
      </c>
      <c r="AR167" s="494" t="n">
        <v>-2.5215</v>
      </c>
      <c r="AS167" s="392"/>
      <c r="AT167" s="392"/>
      <c r="AU167" s="392"/>
      <c r="AV167" s="392"/>
      <c r="AW167" s="392"/>
      <c r="AX167" s="392"/>
      <c r="AY167" s="467"/>
      <c r="AZ167" s="392"/>
      <c r="BA167" s="392"/>
      <c r="BB167" s="426"/>
      <c r="BC167" s="426"/>
      <c r="BD167" s="468"/>
      <c r="BE167" s="392"/>
      <c r="BF167" s="426"/>
      <c r="BG167" s="392"/>
      <c r="BH167" s="423"/>
      <c r="BI167" s="423"/>
      <c r="BJ167" s="392"/>
      <c r="BK167" s="426"/>
      <c r="BL167" s="392"/>
      <c r="BM167" s="392"/>
      <c r="BN167" s="403"/>
      <c r="BO167" s="403"/>
      <c r="BP167" s="423"/>
      <c r="BQ167" s="392"/>
      <c r="BR167" s="423"/>
      <c r="BS167" s="392"/>
      <c r="BT167" s="392"/>
      <c r="BU167" s="392"/>
      <c r="BV167" s="392"/>
      <c r="BW167" s="392"/>
      <c r="BX167" s="392"/>
      <c r="BY167" s="392"/>
      <c r="BZ167" s="392"/>
      <c r="CA167" s="392"/>
      <c r="CB167" s="392"/>
      <c r="CC167" s="392"/>
      <c r="CD167" s="392"/>
      <c r="CE167" s="392"/>
      <c r="CF167" s="392"/>
      <c r="CG167" s="392"/>
    </row>
    <row r="168" customFormat="false" ht="12.75" hidden="false" customHeight="false" outlineLevel="0" collapsed="false">
      <c r="A168" s="469" t="n">
        <v>41030</v>
      </c>
      <c r="B168" s="531" t="n">
        <v>3.0635</v>
      </c>
      <c r="C168" s="564" t="n">
        <v>-0.55</v>
      </c>
      <c r="D168" s="472" t="n">
        <v>-0.455840451839163</v>
      </c>
      <c r="E168" s="472" t="n">
        <v>-0.551050611057612</v>
      </c>
      <c r="F168" s="532" t="n">
        <v>0.118</v>
      </c>
      <c r="G168" s="533" t="n">
        <v>0.133</v>
      </c>
      <c r="H168" s="533" t="n">
        <v>0.138</v>
      </c>
      <c r="I168" s="534" t="n">
        <v>0.128</v>
      </c>
      <c r="J168" s="533" t="n">
        <v>0.168</v>
      </c>
      <c r="K168" s="533" t="n">
        <v>0.218</v>
      </c>
      <c r="L168" s="533" t="n">
        <v>0.2475</v>
      </c>
      <c r="M168" s="532" t="n">
        <v>0</v>
      </c>
      <c r="N168" s="533" t="n">
        <v>0</v>
      </c>
      <c r="O168" s="534" t="n">
        <v>-0.17</v>
      </c>
      <c r="P168" s="528" t="n">
        <v>-0.43</v>
      </c>
      <c r="Q168" s="551" t="n">
        <v>0.11</v>
      </c>
      <c r="R168" s="378" t="n">
        <v>0.14</v>
      </c>
      <c r="S168" s="378" t="n">
        <v>0.15</v>
      </c>
      <c r="T168" s="484" t="n">
        <v>0.45</v>
      </c>
      <c r="U168" s="537" t="n">
        <v>0.15</v>
      </c>
      <c r="V168" s="478" t="n">
        <v>2.5135</v>
      </c>
      <c r="W168" s="478" t="n">
        <v>2.60765954816084</v>
      </c>
      <c r="X168" s="479" t="n">
        <v>2.51244938894239</v>
      </c>
      <c r="Y168" s="554"/>
      <c r="Z168" s="538" t="n">
        <v>0.1225</v>
      </c>
      <c r="AA168" s="539" t="n">
        <v>0</v>
      </c>
      <c r="AB168" s="563" t="n">
        <v>3.2325862352492</v>
      </c>
      <c r="AC168" s="484" t="n">
        <v>3.3550862352492</v>
      </c>
      <c r="AD168" s="479" t="n">
        <v>3.2325862352492</v>
      </c>
      <c r="AE168" s="541" t="n">
        <v>2.6335</v>
      </c>
      <c r="AF168" s="486" t="n">
        <v>3.0635</v>
      </c>
      <c r="AG168" s="487" t="n">
        <v>2.8935</v>
      </c>
      <c r="AH168" s="542" t="n">
        <v>-0.19</v>
      </c>
      <c r="AI168" s="530" t="n">
        <v>1.356896559784</v>
      </c>
      <c r="AJ168" s="543" t="n">
        <v>0.068253778479979</v>
      </c>
      <c r="AK168" s="543" t="n">
        <v>0.074156834944865</v>
      </c>
      <c r="AL168" s="467" t="n">
        <v>0.437814603868102</v>
      </c>
      <c r="AM168" s="491" t="n">
        <v>0.40815467524022</v>
      </c>
      <c r="AN168" s="492" t="n">
        <v>0.133</v>
      </c>
      <c r="AO168" s="493" t="n">
        <v>0.12</v>
      </c>
      <c r="AP168" s="392"/>
      <c r="AQ168" s="492" t="n">
        <v>-3.0505</v>
      </c>
      <c r="AR168" s="494" t="n">
        <v>-2.5005</v>
      </c>
      <c r="AS168" s="392"/>
      <c r="AT168" s="392"/>
      <c r="AU168" s="392"/>
      <c r="AV168" s="392"/>
      <c r="AW168" s="392"/>
      <c r="AX168" s="392"/>
      <c r="AY168" s="467"/>
      <c r="AZ168" s="392"/>
      <c r="BA168" s="392"/>
      <c r="BB168" s="426"/>
      <c r="BC168" s="426"/>
      <c r="BD168" s="468"/>
      <c r="BE168" s="392"/>
      <c r="BF168" s="426"/>
      <c r="BG168" s="392"/>
      <c r="BH168" s="423"/>
      <c r="BI168" s="423"/>
      <c r="BJ168" s="392"/>
      <c r="BK168" s="426"/>
      <c r="BL168" s="392"/>
      <c r="BM168" s="392"/>
      <c r="BN168" s="403"/>
      <c r="BO168" s="403"/>
      <c r="BP168" s="423"/>
      <c r="BQ168" s="392"/>
      <c r="BR168" s="423"/>
      <c r="BS168" s="392"/>
      <c r="BT168" s="392"/>
      <c r="BU168" s="392"/>
      <c r="BV168" s="392"/>
      <c r="BW168" s="392"/>
      <c r="BX168" s="392"/>
      <c r="BY168" s="392"/>
      <c r="BZ168" s="392"/>
      <c r="CA168" s="392"/>
      <c r="CB168" s="392"/>
      <c r="CC168" s="392"/>
      <c r="CD168" s="392"/>
      <c r="CE168" s="392"/>
      <c r="CF168" s="392"/>
      <c r="CG168" s="392"/>
    </row>
    <row r="169" customFormat="false" ht="12.75" hidden="false" customHeight="false" outlineLevel="0" collapsed="false">
      <c r="A169" s="469" t="n">
        <v>41061</v>
      </c>
      <c r="B169" s="531" t="n">
        <v>3.0705</v>
      </c>
      <c r="C169" s="564" t="n">
        <v>-0.55</v>
      </c>
      <c r="D169" s="472" t="n">
        <v>-0.45579058214625</v>
      </c>
      <c r="E169" s="472" t="n">
        <v>-0.551053536968654</v>
      </c>
      <c r="F169" s="532" t="n">
        <v>0.118</v>
      </c>
      <c r="G169" s="533" t="n">
        <v>0.133</v>
      </c>
      <c r="H169" s="533" t="n">
        <v>0.138</v>
      </c>
      <c r="I169" s="534" t="n">
        <v>0.128</v>
      </c>
      <c r="J169" s="533" t="n">
        <v>0.163</v>
      </c>
      <c r="K169" s="533" t="n">
        <v>0.213</v>
      </c>
      <c r="L169" s="533" t="n">
        <v>0.2475</v>
      </c>
      <c r="M169" s="532" t="n">
        <v>0</v>
      </c>
      <c r="N169" s="533" t="n">
        <v>0</v>
      </c>
      <c r="O169" s="534" t="n">
        <v>-0.17</v>
      </c>
      <c r="P169" s="528" t="n">
        <v>-0.43</v>
      </c>
      <c r="Q169" s="551" t="n">
        <v>0.11</v>
      </c>
      <c r="R169" s="378" t="n">
        <v>0.14</v>
      </c>
      <c r="S169" s="378" t="n">
        <v>0.15</v>
      </c>
      <c r="T169" s="484" t="n">
        <v>0.45</v>
      </c>
      <c r="U169" s="537" t="n">
        <v>0.15</v>
      </c>
      <c r="V169" s="478" t="n">
        <v>2.5205</v>
      </c>
      <c r="W169" s="478" t="n">
        <v>2.61470941785375</v>
      </c>
      <c r="X169" s="479" t="n">
        <v>2.51944646303135</v>
      </c>
      <c r="Y169" s="554"/>
      <c r="Z169" s="538" t="n">
        <v>0.1225</v>
      </c>
      <c r="AA169" s="539" t="n">
        <v>0</v>
      </c>
      <c r="AB169" s="563" t="n">
        <v>3.2397923442194</v>
      </c>
      <c r="AC169" s="484" t="n">
        <v>3.3622923442194</v>
      </c>
      <c r="AD169" s="479" t="n">
        <v>3.2397923442194</v>
      </c>
      <c r="AE169" s="541" t="n">
        <v>2.6405</v>
      </c>
      <c r="AF169" s="486" t="n">
        <v>3.0705</v>
      </c>
      <c r="AG169" s="487" t="n">
        <v>2.9005</v>
      </c>
      <c r="AH169" s="542" t="n">
        <v>-0.19</v>
      </c>
      <c r="AI169" s="530" t="n">
        <v>1.356144555256</v>
      </c>
      <c r="AJ169" s="543" t="n">
        <v>0.068263256671689</v>
      </c>
      <c r="AK169" s="543" t="n">
        <v>0.074172246773858</v>
      </c>
      <c r="AL169" s="467" t="n">
        <v>0.435278342775166</v>
      </c>
      <c r="AM169" s="491" t="n">
        <v>0.405565341515219</v>
      </c>
      <c r="AN169" s="492" t="n">
        <v>0.133</v>
      </c>
      <c r="AO169" s="493" t="n">
        <v>0.124</v>
      </c>
      <c r="AP169" s="392"/>
      <c r="AQ169" s="492" t="n">
        <v>-3.0575</v>
      </c>
      <c r="AR169" s="494" t="n">
        <v>-2.5075</v>
      </c>
      <c r="AS169" s="392"/>
      <c r="AT169" s="392"/>
      <c r="AU169" s="392"/>
      <c r="AV169" s="392"/>
      <c r="AW169" s="392"/>
      <c r="AX169" s="392"/>
      <c r="AY169" s="467"/>
      <c r="AZ169" s="392"/>
      <c r="BA169" s="392"/>
      <c r="BB169" s="426"/>
      <c r="BC169" s="426"/>
      <c r="BD169" s="468"/>
      <c r="BE169" s="392"/>
      <c r="BF169" s="426"/>
      <c r="BG169" s="392"/>
      <c r="BH169" s="423"/>
      <c r="BI169" s="423"/>
      <c r="BJ169" s="392"/>
      <c r="BK169" s="426"/>
      <c r="BL169" s="392"/>
      <c r="BM169" s="392"/>
      <c r="BN169" s="403"/>
      <c r="BO169" s="403"/>
      <c r="BP169" s="423"/>
      <c r="BQ169" s="392"/>
      <c r="BR169" s="423"/>
      <c r="BS169" s="392"/>
      <c r="BT169" s="392"/>
      <c r="BU169" s="392"/>
      <c r="BV169" s="392"/>
      <c r="BW169" s="392"/>
      <c r="BX169" s="392"/>
      <c r="BY169" s="392"/>
      <c r="BZ169" s="392"/>
      <c r="CA169" s="392"/>
      <c r="CB169" s="392"/>
      <c r="CC169" s="392"/>
      <c r="CD169" s="392"/>
      <c r="CE169" s="392"/>
      <c r="CF169" s="392"/>
      <c r="CG169" s="392"/>
    </row>
    <row r="170" customFormat="false" ht="12.75" hidden="false" customHeight="false" outlineLevel="0" collapsed="false">
      <c r="A170" s="469" t="n">
        <v>41091</v>
      </c>
      <c r="B170" s="531" t="n">
        <v>3.0765</v>
      </c>
      <c r="C170" s="564" t="n">
        <v>-0.55</v>
      </c>
      <c r="D170" s="472" t="n">
        <v>-0.455741882016695</v>
      </c>
      <c r="E170" s="472" t="n">
        <v>-0.551056044892404</v>
      </c>
      <c r="F170" s="532" t="n">
        <v>0.118</v>
      </c>
      <c r="G170" s="533" t="n">
        <v>0.133</v>
      </c>
      <c r="H170" s="533" t="n">
        <v>0.138</v>
      </c>
      <c r="I170" s="534" t="n">
        <v>0.128</v>
      </c>
      <c r="J170" s="533" t="n">
        <v>0.152</v>
      </c>
      <c r="K170" s="533" t="n">
        <v>0.202</v>
      </c>
      <c r="L170" s="533" t="n">
        <v>0.2525</v>
      </c>
      <c r="M170" s="532" t="n">
        <v>0</v>
      </c>
      <c r="N170" s="533" t="n">
        <v>0</v>
      </c>
      <c r="O170" s="534" t="n">
        <v>-0.17</v>
      </c>
      <c r="P170" s="528" t="n">
        <v>-0.43</v>
      </c>
      <c r="Q170" s="551" t="n">
        <v>0.11</v>
      </c>
      <c r="R170" s="378" t="n">
        <v>0.14</v>
      </c>
      <c r="S170" s="378" t="n">
        <v>0.15</v>
      </c>
      <c r="T170" s="484" t="n">
        <v>0.5</v>
      </c>
      <c r="U170" s="537" t="n">
        <v>0.15</v>
      </c>
      <c r="V170" s="478" t="n">
        <v>2.5265</v>
      </c>
      <c r="W170" s="478" t="n">
        <v>2.62075811798331</v>
      </c>
      <c r="X170" s="479" t="n">
        <v>2.5254439551076</v>
      </c>
      <c r="Y170" s="554"/>
      <c r="Z170" s="538" t="n">
        <v>0.1225</v>
      </c>
      <c r="AA170" s="539" t="n">
        <v>0</v>
      </c>
      <c r="AB170" s="563" t="n">
        <v>3.24575986576204</v>
      </c>
      <c r="AC170" s="484" t="n">
        <v>3.36825986576204</v>
      </c>
      <c r="AD170" s="479" t="n">
        <v>3.24575986576204</v>
      </c>
      <c r="AE170" s="541" t="n">
        <v>2.6465</v>
      </c>
      <c r="AF170" s="486" t="n">
        <v>3.0765</v>
      </c>
      <c r="AG170" s="487" t="n">
        <v>2.9065</v>
      </c>
      <c r="AH170" s="542" t="n">
        <v>-0.19</v>
      </c>
      <c r="AI170" s="530" t="n">
        <v>1.355415959205</v>
      </c>
      <c r="AJ170" s="543" t="n">
        <v>0.068272429115308</v>
      </c>
      <c r="AK170" s="543" t="n">
        <v>0.074187161447152</v>
      </c>
      <c r="AL170" s="467" t="n">
        <v>0.432837245752927</v>
      </c>
      <c r="AM170" s="491" t="n">
        <v>0.403074208610038</v>
      </c>
      <c r="AN170" s="492" t="n">
        <v>0.133</v>
      </c>
      <c r="AO170" s="493" t="n">
        <v>0.12</v>
      </c>
      <c r="AP170" s="392"/>
      <c r="AQ170" s="492" t="n">
        <v>-3.0635</v>
      </c>
      <c r="AR170" s="494" t="n">
        <v>-2.5135</v>
      </c>
      <c r="AS170" s="392"/>
      <c r="AT170" s="392"/>
      <c r="AU170" s="392"/>
      <c r="AV170" s="392"/>
      <c r="AW170" s="392"/>
      <c r="AX170" s="392"/>
      <c r="AY170" s="467"/>
      <c r="AZ170" s="392"/>
      <c r="BA170" s="392"/>
      <c r="BB170" s="426"/>
      <c r="BC170" s="426"/>
      <c r="BD170" s="468"/>
      <c r="BE170" s="392"/>
      <c r="BF170" s="426"/>
      <c r="BG170" s="392"/>
      <c r="BH170" s="423"/>
      <c r="BI170" s="423"/>
      <c r="BJ170" s="392"/>
      <c r="BK170" s="426"/>
      <c r="BL170" s="392"/>
      <c r="BM170" s="392"/>
      <c r="BN170" s="403"/>
      <c r="BO170" s="403"/>
      <c r="BP170" s="423"/>
      <c r="BQ170" s="392"/>
      <c r="BR170" s="423"/>
      <c r="BS170" s="392"/>
      <c r="BT170" s="392"/>
      <c r="BU170" s="392"/>
      <c r="BV170" s="392"/>
      <c r="BW170" s="392"/>
      <c r="BX170" s="392"/>
      <c r="BY170" s="392"/>
      <c r="BZ170" s="392"/>
      <c r="CA170" s="392"/>
      <c r="CB170" s="392"/>
      <c r="CC170" s="392"/>
      <c r="CD170" s="392"/>
      <c r="CE170" s="392"/>
      <c r="CF170" s="392"/>
      <c r="CG170" s="392"/>
    </row>
    <row r="171" customFormat="false" ht="12.75" hidden="false" customHeight="false" outlineLevel="0" collapsed="false">
      <c r="A171" s="469" t="n">
        <v>41122</v>
      </c>
      <c r="B171" s="531" t="n">
        <v>3.0845</v>
      </c>
      <c r="C171" s="564" t="n">
        <v>-0.55</v>
      </c>
      <c r="D171" s="472" t="n">
        <v>-0.455692191378694</v>
      </c>
      <c r="E171" s="472" t="n">
        <v>-0.551059388790737</v>
      </c>
      <c r="F171" s="532" t="n">
        <v>0.118</v>
      </c>
      <c r="G171" s="533" t="n">
        <v>0.133</v>
      </c>
      <c r="H171" s="533" t="n">
        <v>0.138</v>
      </c>
      <c r="I171" s="534" t="n">
        <v>0.128</v>
      </c>
      <c r="J171" s="533" t="n">
        <v>0.15</v>
      </c>
      <c r="K171" s="533" t="n">
        <v>0.2</v>
      </c>
      <c r="L171" s="533" t="n">
        <v>0.2525</v>
      </c>
      <c r="M171" s="532" t="n">
        <v>0</v>
      </c>
      <c r="N171" s="533" t="n">
        <v>0</v>
      </c>
      <c r="O171" s="534" t="n">
        <v>-0.17</v>
      </c>
      <c r="P171" s="528" t="n">
        <v>-0.43</v>
      </c>
      <c r="Q171" s="551" t="n">
        <v>0.11</v>
      </c>
      <c r="R171" s="378" t="n">
        <v>0.14</v>
      </c>
      <c r="S171" s="378" t="n">
        <v>0.15</v>
      </c>
      <c r="T171" s="484" t="n">
        <v>0.55</v>
      </c>
      <c r="U171" s="537" t="n">
        <v>0.15</v>
      </c>
      <c r="V171" s="478" t="n">
        <v>2.5345</v>
      </c>
      <c r="W171" s="478" t="n">
        <v>2.62880780862131</v>
      </c>
      <c r="X171" s="479" t="n">
        <v>2.53344061120926</v>
      </c>
      <c r="Y171" s="554"/>
      <c r="Z171" s="538" t="n">
        <v>0.1225</v>
      </c>
      <c r="AA171" s="539" t="n">
        <v>0</v>
      </c>
      <c r="AB171" s="563" t="n">
        <v>3.25422664495688</v>
      </c>
      <c r="AC171" s="484" t="n">
        <v>3.37672664495688</v>
      </c>
      <c r="AD171" s="479" t="n">
        <v>3.25422664495688</v>
      </c>
      <c r="AE171" s="541" t="n">
        <v>2.6545</v>
      </c>
      <c r="AF171" s="486" t="n">
        <v>3.0845</v>
      </c>
      <c r="AG171" s="487" t="n">
        <v>2.9145</v>
      </c>
      <c r="AH171" s="542" t="n">
        <v>-0.19</v>
      </c>
      <c r="AI171" s="530" t="n">
        <v>1.354662200482</v>
      </c>
      <c r="AJ171" s="543" t="n">
        <v>0.068281907307077</v>
      </c>
      <c r="AK171" s="543" t="n">
        <v>0.074202573276299</v>
      </c>
      <c r="AL171" s="467" t="n">
        <v>0.430328501545515</v>
      </c>
      <c r="AM171" s="491" t="n">
        <v>0.400515118401881</v>
      </c>
      <c r="AN171" s="492" t="n">
        <v>0.133</v>
      </c>
      <c r="AO171" s="493" t="n">
        <v>0.12</v>
      </c>
      <c r="AP171" s="392"/>
      <c r="AQ171" s="492" t="n">
        <v>-3.0715</v>
      </c>
      <c r="AR171" s="494" t="n">
        <v>-2.5215</v>
      </c>
      <c r="AS171" s="392"/>
      <c r="AT171" s="392"/>
      <c r="AU171" s="392"/>
      <c r="AV171" s="392"/>
      <c r="AW171" s="392"/>
      <c r="AX171" s="392"/>
      <c r="AY171" s="467"/>
      <c r="AZ171" s="392"/>
      <c r="BA171" s="392"/>
      <c r="BB171" s="426"/>
      <c r="BC171" s="426"/>
      <c r="BD171" s="468"/>
      <c r="BE171" s="392"/>
      <c r="BF171" s="426"/>
      <c r="BG171" s="392"/>
      <c r="BH171" s="423"/>
      <c r="BI171" s="423"/>
      <c r="BJ171" s="392"/>
      <c r="BK171" s="426"/>
      <c r="BL171" s="392"/>
      <c r="BM171" s="392"/>
      <c r="BN171" s="403"/>
      <c r="BO171" s="403"/>
      <c r="BP171" s="423"/>
      <c r="BQ171" s="392"/>
      <c r="BR171" s="423"/>
      <c r="BS171" s="392"/>
      <c r="BT171" s="392"/>
      <c r="BU171" s="392"/>
      <c r="BV171" s="392"/>
      <c r="BW171" s="392"/>
      <c r="BX171" s="392"/>
      <c r="BY171" s="392"/>
      <c r="BZ171" s="392"/>
      <c r="CA171" s="392"/>
      <c r="CB171" s="392"/>
      <c r="CC171" s="392"/>
      <c r="CD171" s="392"/>
      <c r="CE171" s="392"/>
      <c r="CF171" s="392"/>
      <c r="CG171" s="392"/>
    </row>
    <row r="172" customFormat="false" ht="12.75" hidden="false" customHeight="false" outlineLevel="0" collapsed="false">
      <c r="A172" s="469" t="n">
        <v>41153</v>
      </c>
      <c r="B172" s="531" t="n">
        <v>3.0875</v>
      </c>
      <c r="C172" s="564" t="n">
        <v>-0.55</v>
      </c>
      <c r="D172" s="472" t="n">
        <v>-0.455640289129934</v>
      </c>
      <c r="E172" s="472" t="n">
        <v>-0.551060642752613</v>
      </c>
      <c r="F172" s="532" t="n">
        <v>0.118</v>
      </c>
      <c r="G172" s="533" t="n">
        <v>0.133</v>
      </c>
      <c r="H172" s="533" t="n">
        <v>0.138</v>
      </c>
      <c r="I172" s="534" t="n">
        <v>0.128</v>
      </c>
      <c r="J172" s="533" t="n">
        <v>0.147</v>
      </c>
      <c r="K172" s="533" t="n">
        <v>0.197</v>
      </c>
      <c r="L172" s="533" t="n">
        <v>0.2475</v>
      </c>
      <c r="M172" s="532" t="n">
        <v>0</v>
      </c>
      <c r="N172" s="533" t="n">
        <v>0</v>
      </c>
      <c r="O172" s="534" t="n">
        <v>-0.17</v>
      </c>
      <c r="P172" s="528" t="n">
        <v>-0.43</v>
      </c>
      <c r="Q172" s="551" t="n">
        <v>0.11</v>
      </c>
      <c r="R172" s="378" t="n">
        <v>0.14</v>
      </c>
      <c r="S172" s="378" t="n">
        <v>0.15</v>
      </c>
      <c r="T172" s="484" t="n">
        <v>0.55</v>
      </c>
      <c r="U172" s="537" t="n">
        <v>0.15</v>
      </c>
      <c r="V172" s="478" t="n">
        <v>2.5375</v>
      </c>
      <c r="W172" s="478" t="n">
        <v>2.63185971087007</v>
      </c>
      <c r="X172" s="479" t="n">
        <v>2.53643935724739</v>
      </c>
      <c r="Y172" s="554"/>
      <c r="Z172" s="538" t="n">
        <v>0.1225</v>
      </c>
      <c r="AA172" s="539" t="n">
        <v>0</v>
      </c>
      <c r="AB172" s="563" t="n">
        <v>3.25626356921148</v>
      </c>
      <c r="AC172" s="484" t="n">
        <v>3.37876356921148</v>
      </c>
      <c r="AD172" s="479" t="n">
        <v>3.25626356921148</v>
      </c>
      <c r="AE172" s="541" t="n">
        <v>2.6575</v>
      </c>
      <c r="AF172" s="486" t="n">
        <v>3.0875</v>
      </c>
      <c r="AG172" s="487" t="n">
        <v>2.9175</v>
      </c>
      <c r="AH172" s="542" t="n">
        <v>-0.19</v>
      </c>
      <c r="AI172" s="530" t="n">
        <v>1.353907553213</v>
      </c>
      <c r="AJ172" s="543" t="n">
        <v>0.068291385498876</v>
      </c>
      <c r="AK172" s="543" t="n">
        <v>0.074217985105526</v>
      </c>
      <c r="AL172" s="467" t="n">
        <v>0.427833632744198</v>
      </c>
      <c r="AM172" s="491" t="n">
        <v>0.397971272340087</v>
      </c>
      <c r="AN172" s="492" t="n">
        <v>0.133</v>
      </c>
      <c r="AO172" s="493" t="n">
        <v>0.124</v>
      </c>
      <c r="AP172" s="392"/>
      <c r="AQ172" s="492" t="n">
        <v>-3.0745</v>
      </c>
      <c r="AR172" s="494" t="n">
        <v>-2.5245</v>
      </c>
      <c r="AS172" s="392"/>
      <c r="AT172" s="392"/>
      <c r="AU172" s="392"/>
      <c r="AV172" s="392"/>
      <c r="AW172" s="392"/>
      <c r="AX172" s="392"/>
      <c r="AY172" s="467"/>
      <c r="AZ172" s="392"/>
      <c r="BA172" s="392"/>
      <c r="BB172" s="426"/>
      <c r="BC172" s="426"/>
      <c r="BD172" s="468"/>
      <c r="BE172" s="392"/>
      <c r="BF172" s="426"/>
      <c r="BG172" s="392"/>
      <c r="BH172" s="423"/>
      <c r="BI172" s="423"/>
      <c r="BJ172" s="392"/>
      <c r="BK172" s="426"/>
      <c r="BL172" s="392"/>
      <c r="BM172" s="392"/>
      <c r="BN172" s="403"/>
      <c r="BO172" s="403"/>
      <c r="BP172" s="423"/>
      <c r="BQ172" s="392"/>
      <c r="BR172" s="423"/>
      <c r="BS172" s="392"/>
      <c r="BT172" s="392"/>
      <c r="BU172" s="392"/>
      <c r="BV172" s="392"/>
      <c r="BW172" s="392"/>
      <c r="BX172" s="392"/>
      <c r="BY172" s="392"/>
      <c r="BZ172" s="392"/>
      <c r="CA172" s="392"/>
      <c r="CB172" s="392"/>
      <c r="CC172" s="392"/>
      <c r="CD172" s="392"/>
      <c r="CE172" s="392"/>
      <c r="CF172" s="392"/>
      <c r="CG172" s="392"/>
    </row>
    <row r="173" customFormat="false" ht="12.75" hidden="false" customHeight="false" outlineLevel="0" collapsed="false">
      <c r="A173" s="469" t="n">
        <v>41183</v>
      </c>
      <c r="B173" s="531" t="n">
        <v>3.1205</v>
      </c>
      <c r="C173" s="564" t="n">
        <v>-0.55</v>
      </c>
      <c r="D173" s="472" t="n">
        <v>-0.455602525207111</v>
      </c>
      <c r="E173" s="472" t="n">
        <v>-0.551074436333237</v>
      </c>
      <c r="F173" s="532" t="n">
        <v>0.118</v>
      </c>
      <c r="G173" s="533" t="n">
        <v>0.133</v>
      </c>
      <c r="H173" s="533" t="n">
        <v>0.138</v>
      </c>
      <c r="I173" s="534" t="n">
        <v>0.128</v>
      </c>
      <c r="J173" s="533" t="n">
        <v>0.163</v>
      </c>
      <c r="K173" s="533" t="n">
        <v>0.213</v>
      </c>
      <c r="L173" s="533" t="n">
        <v>0.25</v>
      </c>
      <c r="M173" s="532" t="n">
        <v>0</v>
      </c>
      <c r="N173" s="533" t="n">
        <v>0</v>
      </c>
      <c r="O173" s="534" t="n">
        <v>-0.17</v>
      </c>
      <c r="P173" s="528" t="n">
        <v>-0.43</v>
      </c>
      <c r="Q173" s="551" t="n">
        <v>0.11</v>
      </c>
      <c r="R173" s="378" t="n">
        <v>0.14</v>
      </c>
      <c r="S173" s="378" t="n">
        <v>0.15</v>
      </c>
      <c r="T173" s="484" t="n">
        <v>0.6</v>
      </c>
      <c r="U173" s="537" t="n">
        <v>0.15</v>
      </c>
      <c r="V173" s="478" t="n">
        <v>2.5705</v>
      </c>
      <c r="W173" s="478" t="n">
        <v>2.66489747479289</v>
      </c>
      <c r="X173" s="479" t="n">
        <v>2.56942556366676</v>
      </c>
      <c r="Y173" s="554"/>
      <c r="Z173" s="538" t="n">
        <v>0.1225</v>
      </c>
      <c r="AA173" s="539" t="n">
        <v>0</v>
      </c>
      <c r="AB173" s="563" t="n">
        <v>3.29682969405901</v>
      </c>
      <c r="AC173" s="484" t="n">
        <v>3.41932969405901</v>
      </c>
      <c r="AD173" s="479" t="n">
        <v>3.29682969405901</v>
      </c>
      <c r="AE173" s="541" t="n">
        <v>2.6905</v>
      </c>
      <c r="AF173" s="486" t="n">
        <v>3.1205</v>
      </c>
      <c r="AG173" s="487" t="n">
        <v>2.9505</v>
      </c>
      <c r="AH173" s="542" t="n">
        <v>-0.19</v>
      </c>
      <c r="AI173" s="530" t="n">
        <v>1.35317640525</v>
      </c>
      <c r="AJ173" s="543" t="n">
        <v>0.06830055794258</v>
      </c>
      <c r="AK173" s="543" t="n">
        <v>0.074232899779044</v>
      </c>
      <c r="AL173" s="467" t="n">
        <v>0.425432386336359</v>
      </c>
      <c r="AM173" s="491" t="n">
        <v>0.395523921140427</v>
      </c>
      <c r="AN173" s="492" t="n">
        <v>0.133</v>
      </c>
      <c r="AO173" s="493" t="n">
        <v>0.12</v>
      </c>
      <c r="AP173" s="392"/>
      <c r="AQ173" s="492" t="n">
        <v>-3.1075</v>
      </c>
      <c r="AR173" s="494" t="n">
        <v>-2.5575</v>
      </c>
      <c r="AS173" s="392"/>
      <c r="AT173" s="392"/>
      <c r="AU173" s="392"/>
      <c r="AV173" s="392"/>
      <c r="AW173" s="392"/>
      <c r="AX173" s="392"/>
      <c r="AY173" s="467"/>
      <c r="AZ173" s="392"/>
      <c r="BA173" s="392"/>
      <c r="BB173" s="426"/>
      <c r="BC173" s="426"/>
      <c r="BD173" s="468"/>
      <c r="BE173" s="392"/>
      <c r="BF173" s="426"/>
      <c r="BG173" s="392"/>
      <c r="BH173" s="423"/>
      <c r="BI173" s="423"/>
      <c r="BJ173" s="392"/>
      <c r="BK173" s="426"/>
      <c r="BL173" s="392"/>
      <c r="BM173" s="392"/>
      <c r="BN173" s="403"/>
      <c r="BO173" s="403"/>
      <c r="BP173" s="423"/>
      <c r="BQ173" s="392"/>
      <c r="BR173" s="423"/>
      <c r="BS173" s="392"/>
      <c r="BT173" s="392"/>
      <c r="BU173" s="392"/>
      <c r="BV173" s="392"/>
      <c r="BW173" s="392"/>
      <c r="BX173" s="392"/>
      <c r="BY173" s="392"/>
      <c r="BZ173" s="392"/>
      <c r="CA173" s="392"/>
      <c r="CB173" s="392"/>
      <c r="CC173" s="392"/>
      <c r="CD173" s="392"/>
      <c r="CE173" s="392"/>
      <c r="CF173" s="392"/>
      <c r="CG173" s="392"/>
    </row>
    <row r="174" customFormat="false" ht="12.75" hidden="false" customHeight="false" outlineLevel="0" collapsed="false">
      <c r="A174" s="559" t="n">
        <v>41214</v>
      </c>
      <c r="B174" s="531" t="n">
        <v>3.2575</v>
      </c>
      <c r="C174" s="562" t="n">
        <v>-0.55</v>
      </c>
      <c r="D174" s="472" t="n">
        <v>-0.455606393338265</v>
      </c>
      <c r="E174" s="472" t="n">
        <v>-0.551131700592197</v>
      </c>
      <c r="F174" s="532" t="n">
        <v>0.225</v>
      </c>
      <c r="G174" s="533" t="n">
        <v>0.29</v>
      </c>
      <c r="H174" s="533" t="n">
        <v>0.345</v>
      </c>
      <c r="I174" s="534" t="n">
        <v>0.445</v>
      </c>
      <c r="J174" s="533" t="n">
        <v>0.24</v>
      </c>
      <c r="K174" s="533" t="n">
        <v>0.29</v>
      </c>
      <c r="L174" s="533" t="n">
        <v>0.5525</v>
      </c>
      <c r="M174" s="532" t="n">
        <v>0</v>
      </c>
      <c r="N174" s="533" t="n">
        <v>0</v>
      </c>
      <c r="O174" s="534" t="n">
        <v>-0.17</v>
      </c>
      <c r="P174" s="528" t="n">
        <v>-0.145</v>
      </c>
      <c r="Q174" s="551" t="n">
        <v>0.11</v>
      </c>
      <c r="R174" s="378" t="n">
        <v>0.14</v>
      </c>
      <c r="S174" s="378" t="n">
        <v>0.15</v>
      </c>
      <c r="T174" s="484" t="n">
        <v>0.8</v>
      </c>
      <c r="U174" s="537" t="n">
        <v>0.15</v>
      </c>
      <c r="V174" s="478" t="n">
        <v>2.7075</v>
      </c>
      <c r="W174" s="478" t="n">
        <v>2.80189360666173</v>
      </c>
      <c r="X174" s="479" t="n">
        <v>2.7063682994078</v>
      </c>
      <c r="Y174" s="554"/>
      <c r="Z174" s="538" t="n">
        <v>0.1225</v>
      </c>
      <c r="AA174" s="539" t="n">
        <v>0</v>
      </c>
      <c r="AB174" s="563" t="n">
        <v>3.470599846344</v>
      </c>
      <c r="AC174" s="484" t="n">
        <v>3.593099846344</v>
      </c>
      <c r="AD174" s="479" t="n">
        <v>3.470599846344</v>
      </c>
      <c r="AE174" s="541" t="n">
        <v>3.1125</v>
      </c>
      <c r="AF174" s="486" t="n">
        <v>3.2575</v>
      </c>
      <c r="AG174" s="487" t="n">
        <v>3.0875</v>
      </c>
      <c r="AH174" s="542" t="n">
        <v>-0.19</v>
      </c>
      <c r="AI174" s="530" t="n">
        <v>1.352420015322</v>
      </c>
      <c r="AJ174" s="543" t="n">
        <v>0.068310036134438</v>
      </c>
      <c r="AK174" s="543" t="n">
        <v>0.074248311608425</v>
      </c>
      <c r="AL174" s="467" t="n">
        <v>0.422964608810389</v>
      </c>
      <c r="AM174" s="491" t="n">
        <v>0.393009826676802</v>
      </c>
      <c r="AN174" s="492" t="n">
        <v>0.29</v>
      </c>
      <c r="AO174" s="493" t="n">
        <v>0.124</v>
      </c>
      <c r="AP174" s="392"/>
      <c r="AQ174" s="492" t="n">
        <v>-3.2445</v>
      </c>
      <c r="AR174" s="494" t="n">
        <v>-2.6945</v>
      </c>
      <c r="AS174" s="392"/>
      <c r="AT174" s="392"/>
      <c r="AU174" s="392"/>
      <c r="AV174" s="392"/>
      <c r="AW174" s="392"/>
      <c r="AX174" s="392"/>
      <c r="AY174" s="467"/>
      <c r="AZ174" s="392"/>
      <c r="BA174" s="392"/>
      <c r="BB174" s="426"/>
      <c r="BC174" s="426"/>
      <c r="BD174" s="468"/>
      <c r="BE174" s="392"/>
      <c r="BF174" s="426"/>
      <c r="BG174" s="392"/>
      <c r="BH174" s="423"/>
      <c r="BI174" s="423"/>
      <c r="BJ174" s="392"/>
      <c r="BK174" s="426"/>
      <c r="BL174" s="392"/>
      <c r="BM174" s="392"/>
      <c r="BN174" s="403"/>
      <c r="BO174" s="403"/>
      <c r="BP174" s="423"/>
      <c r="BQ174" s="392"/>
      <c r="BR174" s="423"/>
      <c r="BS174" s="392"/>
      <c r="BT174" s="392"/>
      <c r="BU174" s="392"/>
      <c r="BV174" s="392"/>
      <c r="BW174" s="392"/>
      <c r="BX174" s="392"/>
      <c r="BY174" s="392"/>
      <c r="BZ174" s="392"/>
      <c r="CA174" s="392"/>
      <c r="CB174" s="392"/>
      <c r="CC174" s="392"/>
      <c r="CD174" s="392"/>
      <c r="CE174" s="392"/>
      <c r="CF174" s="392"/>
      <c r="CG174" s="392"/>
    </row>
    <row r="175" customFormat="false" ht="12.75" hidden="false" customHeight="false" outlineLevel="0" collapsed="false">
      <c r="A175" s="469" t="n">
        <v>41244</v>
      </c>
      <c r="B175" s="531" t="n">
        <v>3.3805</v>
      </c>
      <c r="C175" s="564" t="n">
        <v>-0.55</v>
      </c>
      <c r="D175" s="472" t="n">
        <v>-0.455606015776186</v>
      </c>
      <c r="E175" s="472" t="n">
        <v>-0.551183113029071</v>
      </c>
      <c r="F175" s="532" t="n">
        <v>0.265</v>
      </c>
      <c r="G175" s="533" t="n">
        <v>0.33</v>
      </c>
      <c r="H175" s="533" t="n">
        <v>0.385</v>
      </c>
      <c r="I175" s="534" t="n">
        <v>0.485</v>
      </c>
      <c r="J175" s="533" t="n">
        <v>0.28</v>
      </c>
      <c r="K175" s="533" t="n">
        <v>0.33</v>
      </c>
      <c r="L175" s="533" t="n">
        <v>0.8075</v>
      </c>
      <c r="M175" s="532" t="n">
        <v>0</v>
      </c>
      <c r="N175" s="533" t="n">
        <v>0</v>
      </c>
      <c r="O175" s="534" t="n">
        <v>-0.17</v>
      </c>
      <c r="P175" s="528" t="n">
        <v>-0.075</v>
      </c>
      <c r="Q175" s="551" t="n">
        <v>0.11</v>
      </c>
      <c r="R175" s="378" t="n">
        <v>0.14</v>
      </c>
      <c r="S175" s="378" t="n">
        <v>0.15</v>
      </c>
      <c r="T175" s="484" t="n">
        <v>1</v>
      </c>
      <c r="U175" s="537" t="n">
        <v>0.15</v>
      </c>
      <c r="V175" s="478" t="n">
        <v>2.8305</v>
      </c>
      <c r="W175" s="478" t="n">
        <v>2.92489398422381</v>
      </c>
      <c r="X175" s="479" t="n">
        <v>2.82931688697093</v>
      </c>
      <c r="Y175" s="554"/>
      <c r="Z175" s="538" t="n">
        <v>0.1225</v>
      </c>
      <c r="AA175" s="539" t="n">
        <v>0</v>
      </c>
      <c r="AB175" s="563" t="n">
        <v>3.6263009509161</v>
      </c>
      <c r="AC175" s="484" t="n">
        <v>3.7488009509161</v>
      </c>
      <c r="AD175" s="479" t="n">
        <v>3.6263009509161</v>
      </c>
      <c r="AE175" s="541" t="n">
        <v>3.3055</v>
      </c>
      <c r="AF175" s="486" t="n">
        <v>3.3805</v>
      </c>
      <c r="AG175" s="487" t="n">
        <v>3.2105</v>
      </c>
      <c r="AH175" s="542" t="n">
        <v>-0.19</v>
      </c>
      <c r="AI175" s="530" t="n">
        <v>1.351687184621</v>
      </c>
      <c r="AJ175" s="543" t="n">
        <v>0.068319208578198</v>
      </c>
      <c r="AK175" s="543" t="n">
        <v>0.074263226282093</v>
      </c>
      <c r="AL175" s="467" t="n">
        <v>0.420589444540131</v>
      </c>
      <c r="AM175" s="491" t="n">
        <v>0.390591111076477</v>
      </c>
      <c r="AN175" s="492" t="n">
        <v>0.33</v>
      </c>
      <c r="AO175" s="493" t="n">
        <v>0.12</v>
      </c>
      <c r="AP175" s="392"/>
      <c r="AQ175" s="492" t="n">
        <v>-3.3675</v>
      </c>
      <c r="AR175" s="494" t="n">
        <v>-2.8175</v>
      </c>
      <c r="AS175" s="392"/>
      <c r="AT175" s="392"/>
      <c r="AU175" s="392"/>
      <c r="AV175" s="392"/>
      <c r="AW175" s="392"/>
      <c r="AX175" s="392"/>
      <c r="AY175" s="467"/>
      <c r="AZ175" s="392"/>
      <c r="BA175" s="392"/>
      <c r="BB175" s="426"/>
      <c r="BC175" s="426"/>
      <c r="BD175" s="468"/>
      <c r="BE175" s="392"/>
      <c r="BF175" s="426"/>
      <c r="BG175" s="392"/>
      <c r="BH175" s="423"/>
      <c r="BI175" s="423"/>
      <c r="BJ175" s="392"/>
      <c r="BK175" s="426"/>
      <c r="BL175" s="392"/>
      <c r="BM175" s="392"/>
      <c r="BN175" s="403"/>
      <c r="BO175" s="403"/>
      <c r="BP175" s="423"/>
      <c r="BQ175" s="392"/>
      <c r="BR175" s="423"/>
      <c r="BS175" s="392"/>
      <c r="BT175" s="392"/>
      <c r="BU175" s="392"/>
      <c r="BV175" s="392"/>
      <c r="BW175" s="392"/>
      <c r="BX175" s="392"/>
      <c r="BY175" s="392"/>
      <c r="BZ175" s="392"/>
      <c r="CA175" s="392"/>
      <c r="CB175" s="392"/>
      <c r="CC175" s="392"/>
      <c r="CD175" s="392"/>
      <c r="CE175" s="392"/>
      <c r="CF175" s="392"/>
      <c r="CG175" s="392"/>
    </row>
    <row r="176" customFormat="false" ht="12.75" hidden="false" customHeight="false" outlineLevel="0" collapsed="false">
      <c r="A176" s="469" t="n">
        <v>41275</v>
      </c>
      <c r="B176" s="531" t="n">
        <v>3.458</v>
      </c>
      <c r="C176" s="564" t="n">
        <v>-0.55</v>
      </c>
      <c r="D176" s="472" t="n">
        <v>-0.455584773088935</v>
      </c>
      <c r="E176" s="472" t="n">
        <v>-0.551215507044176</v>
      </c>
      <c r="F176" s="532" t="n">
        <v>0.275</v>
      </c>
      <c r="G176" s="533" t="n">
        <v>0.34</v>
      </c>
      <c r="H176" s="533" t="n">
        <v>0.395</v>
      </c>
      <c r="I176" s="534" t="n">
        <v>0.495</v>
      </c>
      <c r="J176" s="533" t="n">
        <v>0.29</v>
      </c>
      <c r="K176" s="533" t="n">
        <v>0.34</v>
      </c>
      <c r="L176" s="533" t="n">
        <v>1.1675</v>
      </c>
      <c r="M176" s="532" t="n">
        <v>0</v>
      </c>
      <c r="N176" s="533" t="n">
        <v>0</v>
      </c>
      <c r="O176" s="534" t="n">
        <v>-0.17</v>
      </c>
      <c r="P176" s="528" t="n">
        <v>-0.055</v>
      </c>
      <c r="Q176" s="551" t="n">
        <v>0.11</v>
      </c>
      <c r="R176" s="378" t="n">
        <v>0.14</v>
      </c>
      <c r="S176" s="378" t="n">
        <v>0.15</v>
      </c>
      <c r="T176" s="484" t="n">
        <v>1</v>
      </c>
      <c r="U176" s="537" t="n">
        <v>0.15</v>
      </c>
      <c r="V176" s="478" t="n">
        <v>2.908</v>
      </c>
      <c r="W176" s="478" t="n">
        <v>3.00241522691107</v>
      </c>
      <c r="X176" s="479" t="n">
        <v>2.90678449295582</v>
      </c>
      <c r="Y176" s="554"/>
      <c r="Z176" s="538" t="n">
        <v>0.1225</v>
      </c>
      <c r="AA176" s="539" t="n">
        <v>0</v>
      </c>
      <c r="AB176" s="563" t="n">
        <v>3.72350065360526</v>
      </c>
      <c r="AC176" s="484" t="n">
        <v>3.84600065360526</v>
      </c>
      <c r="AD176" s="479" t="n">
        <v>3.72350065360526</v>
      </c>
      <c r="AE176" s="541" t="n">
        <v>3.403</v>
      </c>
      <c r="AF176" s="486" t="n">
        <v>3.458</v>
      </c>
      <c r="AG176" s="487" t="n">
        <v>3.288</v>
      </c>
      <c r="AH176" s="542" t="n">
        <v>-0.19</v>
      </c>
      <c r="AI176" s="530" t="n">
        <v>1.350929059694</v>
      </c>
      <c r="AJ176" s="543" t="n">
        <v>0.068328686770114</v>
      </c>
      <c r="AK176" s="543" t="n">
        <v>0.074278638111628</v>
      </c>
      <c r="AL176" s="467" t="n">
        <v>0.418148479502804</v>
      </c>
      <c r="AM176" s="491" t="n">
        <v>0.388106446051193</v>
      </c>
      <c r="AN176" s="492" t="n">
        <v>0.34</v>
      </c>
      <c r="AO176" s="493" t="n">
        <v>0.12</v>
      </c>
      <c r="AP176" s="392"/>
      <c r="AQ176" s="492" t="n">
        <v>-3.445</v>
      </c>
      <c r="AR176" s="494" t="n">
        <v>-2.895</v>
      </c>
      <c r="AS176" s="392"/>
      <c r="AT176" s="392"/>
      <c r="AU176" s="392"/>
      <c r="AV176" s="392"/>
      <c r="AW176" s="392"/>
      <c r="AX176" s="392"/>
      <c r="AY176" s="467"/>
      <c r="AZ176" s="392"/>
      <c r="BA176" s="392"/>
      <c r="BB176" s="426"/>
      <c r="BC176" s="426"/>
      <c r="BD176" s="468"/>
      <c r="BE176" s="392"/>
      <c r="BF176" s="426"/>
      <c r="BG176" s="392"/>
      <c r="BH176" s="423"/>
      <c r="BI176" s="423"/>
      <c r="BJ176" s="392"/>
      <c r="BK176" s="426"/>
      <c r="BL176" s="392"/>
      <c r="BM176" s="392"/>
      <c r="BN176" s="403"/>
      <c r="BO176" s="403"/>
      <c r="BP176" s="423"/>
      <c r="BQ176" s="392"/>
      <c r="BR176" s="423"/>
      <c r="BS176" s="392"/>
      <c r="BT176" s="392"/>
      <c r="BU176" s="392"/>
      <c r="BV176" s="392"/>
      <c r="BW176" s="392"/>
      <c r="BX176" s="392"/>
      <c r="BY176" s="392"/>
      <c r="BZ176" s="392"/>
      <c r="CA176" s="392"/>
      <c r="CB176" s="392"/>
      <c r="CC176" s="392"/>
      <c r="CD176" s="392"/>
      <c r="CE176" s="392"/>
      <c r="CF176" s="392"/>
      <c r="CG176" s="392"/>
    </row>
    <row r="177" customFormat="false" ht="12.75" hidden="false" customHeight="false" outlineLevel="0" collapsed="false">
      <c r="A177" s="469" t="n">
        <v>41306</v>
      </c>
      <c r="B177" s="531" t="n">
        <v>3.3755</v>
      </c>
      <c r="C177" s="564" t="n">
        <v>-0.55</v>
      </c>
      <c r="D177" s="472" t="n">
        <v>-0.455496529922929</v>
      </c>
      <c r="E177" s="472" t="n">
        <v>-0.551181023092613</v>
      </c>
      <c r="F177" s="532" t="n">
        <v>0.305</v>
      </c>
      <c r="G177" s="533" t="n">
        <v>0.37</v>
      </c>
      <c r="H177" s="533" t="n">
        <v>0.425</v>
      </c>
      <c r="I177" s="534" t="n">
        <v>0.525</v>
      </c>
      <c r="J177" s="533" t="n">
        <v>0.265</v>
      </c>
      <c r="K177" s="533" t="n">
        <v>0.315</v>
      </c>
      <c r="L177" s="533" t="n">
        <v>1.09</v>
      </c>
      <c r="M177" s="532" t="n">
        <v>0</v>
      </c>
      <c r="N177" s="533" t="n">
        <v>0</v>
      </c>
      <c r="O177" s="534" t="n">
        <v>-0.17</v>
      </c>
      <c r="P177" s="528" t="n">
        <v>-0.075</v>
      </c>
      <c r="Q177" s="551" t="n">
        <v>0.11</v>
      </c>
      <c r="R177" s="378" t="n">
        <v>0.14</v>
      </c>
      <c r="S177" s="378" t="n">
        <v>0.15</v>
      </c>
      <c r="T177" s="484" t="n">
        <v>1</v>
      </c>
      <c r="U177" s="537" t="n">
        <v>0.15</v>
      </c>
      <c r="V177" s="478" t="n">
        <v>2.8255</v>
      </c>
      <c r="W177" s="478" t="n">
        <v>2.92000347007707</v>
      </c>
      <c r="X177" s="479" t="n">
        <v>2.82431897690739</v>
      </c>
      <c r="Y177" s="554"/>
      <c r="Z177" s="538" t="n">
        <v>0.1225</v>
      </c>
      <c r="AA177" s="539" t="n">
        <v>0</v>
      </c>
      <c r="AB177" s="563" t="n">
        <v>3.61583223373098</v>
      </c>
      <c r="AC177" s="484" t="n">
        <v>3.73833223373098</v>
      </c>
      <c r="AD177" s="479" t="n">
        <v>3.61583223373098</v>
      </c>
      <c r="AE177" s="541" t="n">
        <v>3.3005</v>
      </c>
      <c r="AF177" s="486" t="n">
        <v>3.3755</v>
      </c>
      <c r="AG177" s="487" t="n">
        <v>3.2055</v>
      </c>
      <c r="AH177" s="542" t="n">
        <v>-0.19</v>
      </c>
      <c r="AI177" s="530" t="n">
        <v>1.350170055987</v>
      </c>
      <c r="AJ177" s="543" t="n">
        <v>0.068338164962059</v>
      </c>
      <c r="AK177" s="543" t="n">
        <v>0.074294049941241</v>
      </c>
      <c r="AL177" s="467" t="n">
        <v>0.415721034508193</v>
      </c>
      <c r="AM177" s="491" t="n">
        <v>0.385636614522314</v>
      </c>
      <c r="AN177" s="492" t="n">
        <v>0.37</v>
      </c>
      <c r="AO177" s="493" t="n">
        <v>0.133</v>
      </c>
      <c r="AP177" s="392"/>
      <c r="AQ177" s="492" t="n">
        <v>-3.3625</v>
      </c>
      <c r="AR177" s="494" t="n">
        <v>-2.8125</v>
      </c>
      <c r="AS177" s="392"/>
      <c r="AT177" s="392"/>
      <c r="AU177" s="392"/>
      <c r="AV177" s="392"/>
      <c r="AW177" s="392"/>
      <c r="AX177" s="392"/>
      <c r="AY177" s="467"/>
      <c r="AZ177" s="392"/>
      <c r="BA177" s="392"/>
      <c r="BB177" s="426"/>
      <c r="BC177" s="426"/>
      <c r="BD177" s="468"/>
      <c r="BE177" s="392"/>
      <c r="BF177" s="426"/>
      <c r="BG177" s="392"/>
      <c r="BH177" s="423"/>
      <c r="BI177" s="423"/>
      <c r="BJ177" s="392"/>
      <c r="BK177" s="426"/>
      <c r="BL177" s="392"/>
      <c r="BM177" s="392"/>
      <c r="BN177" s="403"/>
      <c r="BO177" s="403"/>
      <c r="BP177" s="423"/>
      <c r="BQ177" s="392"/>
      <c r="BR177" s="423"/>
      <c r="BS177" s="392"/>
      <c r="BT177" s="392"/>
      <c r="BU177" s="392"/>
      <c r="BV177" s="392"/>
      <c r="BW177" s="392"/>
      <c r="BX177" s="392"/>
      <c r="BY177" s="392"/>
      <c r="BZ177" s="392"/>
      <c r="CA177" s="392"/>
      <c r="CB177" s="392"/>
      <c r="CC177" s="392"/>
      <c r="CD177" s="392"/>
      <c r="CE177" s="392"/>
      <c r="CF177" s="392"/>
      <c r="CG177" s="392"/>
    </row>
    <row r="178" customFormat="false" ht="12.75" hidden="false" customHeight="false" outlineLevel="0" collapsed="false">
      <c r="A178" s="469" t="n">
        <v>41334</v>
      </c>
      <c r="B178" s="531" t="n">
        <v>3.2705</v>
      </c>
      <c r="C178" s="564" t="n">
        <v>-0.55</v>
      </c>
      <c r="D178" s="472" t="n">
        <v>-0.455403979103452</v>
      </c>
      <c r="E178" s="472" t="n">
        <v>-0.551137134426988</v>
      </c>
      <c r="F178" s="532" t="n">
        <v>0.305</v>
      </c>
      <c r="G178" s="533" t="n">
        <v>0.37</v>
      </c>
      <c r="H178" s="533" t="n">
        <v>0.425</v>
      </c>
      <c r="I178" s="534" t="n">
        <v>0.525</v>
      </c>
      <c r="J178" s="533" t="n">
        <v>0.262</v>
      </c>
      <c r="K178" s="533" t="n">
        <v>0.312</v>
      </c>
      <c r="L178" s="533" t="n">
        <v>0.67</v>
      </c>
      <c r="M178" s="532" t="n">
        <v>0</v>
      </c>
      <c r="N178" s="533" t="n">
        <v>0</v>
      </c>
      <c r="O178" s="534" t="n">
        <v>-0.17</v>
      </c>
      <c r="P178" s="528" t="n">
        <v>-0.24</v>
      </c>
      <c r="Q178" s="551" t="n">
        <v>0.11</v>
      </c>
      <c r="R178" s="378" t="n">
        <v>0.14</v>
      </c>
      <c r="S178" s="378" t="n">
        <v>0.15</v>
      </c>
      <c r="T178" s="484" t="n">
        <v>0.75</v>
      </c>
      <c r="U178" s="537" t="n">
        <v>0.15</v>
      </c>
      <c r="V178" s="478" t="n">
        <v>2.7205</v>
      </c>
      <c r="W178" s="478" t="n">
        <v>2.81509602089655</v>
      </c>
      <c r="X178" s="479" t="n">
        <v>2.71936286557301</v>
      </c>
      <c r="Y178" s="554"/>
      <c r="Z178" s="538" t="n">
        <v>0.1225</v>
      </c>
      <c r="AA178" s="539" t="n">
        <v>0</v>
      </c>
      <c r="AB178" s="563" t="n">
        <v>3.47969258828764</v>
      </c>
      <c r="AC178" s="484" t="n">
        <v>3.60219258828764</v>
      </c>
      <c r="AD178" s="479" t="n">
        <v>3.47969258828764</v>
      </c>
      <c r="AE178" s="541" t="n">
        <v>3.0305</v>
      </c>
      <c r="AF178" s="486" t="n">
        <v>3.2705</v>
      </c>
      <c r="AG178" s="487" t="n">
        <v>3.1005</v>
      </c>
      <c r="AH178" s="542" t="n">
        <v>-0.19</v>
      </c>
      <c r="AI178" s="530" t="n">
        <v>1.349483750571</v>
      </c>
      <c r="AJ178" s="543" t="n">
        <v>0.068346725909648</v>
      </c>
      <c r="AK178" s="543" t="n">
        <v>0.074307970303539</v>
      </c>
      <c r="AL178" s="467" t="n">
        <v>0.413540065284186</v>
      </c>
      <c r="AM178" s="491" t="n">
        <v>0.383418480461103</v>
      </c>
      <c r="AN178" s="492" t="n">
        <v>0.37</v>
      </c>
      <c r="AO178" s="493" t="n">
        <v>0.12</v>
      </c>
      <c r="AP178" s="392"/>
      <c r="AQ178" s="492" t="n">
        <v>-3.2575</v>
      </c>
      <c r="AR178" s="494" t="n">
        <v>-2.7075</v>
      </c>
      <c r="AS178" s="392"/>
      <c r="AT178" s="392"/>
      <c r="AU178" s="392"/>
      <c r="AV178" s="392"/>
      <c r="AW178" s="392"/>
      <c r="AX178" s="392"/>
      <c r="AY178" s="467"/>
      <c r="AZ178" s="392"/>
      <c r="BA178" s="392"/>
      <c r="BB178" s="426"/>
      <c r="BC178" s="426"/>
      <c r="BD178" s="468"/>
      <c r="BE178" s="392"/>
      <c r="BF178" s="426"/>
      <c r="BG178" s="392"/>
      <c r="BH178" s="423"/>
      <c r="BI178" s="423"/>
      <c r="BJ178" s="392"/>
      <c r="BK178" s="426"/>
      <c r="BL178" s="392"/>
      <c r="BM178" s="392"/>
      <c r="BN178" s="403"/>
      <c r="BO178" s="403"/>
      <c r="BP178" s="423"/>
      <c r="BQ178" s="392"/>
      <c r="BR178" s="423"/>
      <c r="BS178" s="392"/>
      <c r="BT178" s="392"/>
      <c r="BU178" s="392"/>
      <c r="BV178" s="392"/>
      <c r="BW178" s="392"/>
      <c r="BX178" s="392"/>
      <c r="BY178" s="392"/>
      <c r="BZ178" s="392"/>
      <c r="CA178" s="392"/>
      <c r="CB178" s="392"/>
      <c r="CC178" s="392"/>
      <c r="CD178" s="392"/>
      <c r="CE178" s="392"/>
      <c r="CF178" s="392"/>
      <c r="CG178" s="392"/>
    </row>
    <row r="179" customFormat="false" ht="12.75" hidden="false" customHeight="false" outlineLevel="0" collapsed="false">
      <c r="A179" s="469" t="n">
        <v>41365</v>
      </c>
      <c r="B179" s="531" t="n">
        <v>3.1745</v>
      </c>
      <c r="C179" s="562" t="n">
        <v>-0.55</v>
      </c>
      <c r="D179" s="472" t="n">
        <v>-0.455309859467716</v>
      </c>
      <c r="E179" s="472" t="n">
        <v>-0.551097007646987</v>
      </c>
      <c r="F179" s="532" t="n">
        <v>0.118</v>
      </c>
      <c r="G179" s="533" t="n">
        <v>0.138</v>
      </c>
      <c r="H179" s="533" t="n">
        <v>0.138</v>
      </c>
      <c r="I179" s="534" t="n">
        <v>0.128</v>
      </c>
      <c r="J179" s="533" t="n">
        <v>0.16</v>
      </c>
      <c r="K179" s="533" t="n">
        <v>0.21</v>
      </c>
      <c r="L179" s="533" t="n">
        <v>0.2875</v>
      </c>
      <c r="M179" s="532" t="n">
        <v>0</v>
      </c>
      <c r="N179" s="533" t="n">
        <v>0</v>
      </c>
      <c r="O179" s="534" t="n">
        <v>-0.17</v>
      </c>
      <c r="P179" s="528" t="n">
        <v>-0.43</v>
      </c>
      <c r="Q179" s="551" t="n">
        <v>0.11</v>
      </c>
      <c r="R179" s="378" t="n">
        <v>0.14</v>
      </c>
      <c r="S179" s="378" t="n">
        <v>0.15</v>
      </c>
      <c r="T179" s="484" t="n">
        <v>0.4</v>
      </c>
      <c r="U179" s="537" t="n">
        <v>0.15</v>
      </c>
      <c r="V179" s="478" t="n">
        <v>2.6245</v>
      </c>
      <c r="W179" s="478" t="n">
        <v>2.71919014053228</v>
      </c>
      <c r="X179" s="479" t="n">
        <v>2.62340299235301</v>
      </c>
      <c r="Y179" s="554"/>
      <c r="Z179" s="538" t="n">
        <v>0.1225</v>
      </c>
      <c r="AA179" s="539" t="n">
        <v>0</v>
      </c>
      <c r="AB179" s="563" t="n">
        <v>3.35501027718028</v>
      </c>
      <c r="AC179" s="484" t="n">
        <v>3.47751027718028</v>
      </c>
      <c r="AD179" s="479" t="n">
        <v>3.35501027718028</v>
      </c>
      <c r="AE179" s="541" t="n">
        <v>2.7445</v>
      </c>
      <c r="AF179" s="486" t="n">
        <v>3.1745</v>
      </c>
      <c r="AG179" s="487" t="n">
        <v>3.0045</v>
      </c>
      <c r="AH179" s="542" t="n">
        <v>-0.19</v>
      </c>
      <c r="AI179" s="530" t="n">
        <v>1.348723079825</v>
      </c>
      <c r="AJ179" s="543" t="n">
        <v>0.068356204101651</v>
      </c>
      <c r="AK179" s="543" t="n">
        <v>0.074323382133301</v>
      </c>
      <c r="AL179" s="467" t="n">
        <v>0.411138156246245</v>
      </c>
      <c r="AM179" s="491" t="n">
        <v>0.38097665429493</v>
      </c>
      <c r="AN179" s="492" t="n">
        <v>0.138</v>
      </c>
      <c r="AO179" s="493" t="n">
        <v>0.124</v>
      </c>
      <c r="AP179" s="392"/>
      <c r="AQ179" s="492" t="n">
        <v>-3.1615</v>
      </c>
      <c r="AR179" s="494" t="n">
        <v>-2.6115</v>
      </c>
      <c r="AS179" s="392"/>
      <c r="AT179" s="392"/>
      <c r="AU179" s="392"/>
      <c r="AV179" s="392"/>
      <c r="AW179" s="392"/>
      <c r="AX179" s="392"/>
      <c r="AY179" s="467"/>
      <c r="AZ179" s="392"/>
      <c r="BA179" s="392"/>
      <c r="BB179" s="426"/>
      <c r="BC179" s="426"/>
      <c r="BD179" s="468"/>
      <c r="BE179" s="392"/>
      <c r="BF179" s="426"/>
      <c r="BG179" s="392"/>
      <c r="BH179" s="423"/>
      <c r="BI179" s="423"/>
      <c r="BJ179" s="392"/>
      <c r="BK179" s="426"/>
      <c r="BL179" s="392"/>
      <c r="BM179" s="392"/>
      <c r="BN179" s="403"/>
      <c r="BO179" s="403"/>
      <c r="BP179" s="423"/>
      <c r="BQ179" s="392"/>
      <c r="BR179" s="423"/>
      <c r="BS179" s="392"/>
      <c r="BT179" s="392"/>
      <c r="BU179" s="392"/>
      <c r="BV179" s="392"/>
      <c r="BW179" s="392"/>
      <c r="BX179" s="392"/>
      <c r="BY179" s="392"/>
      <c r="BZ179" s="392"/>
      <c r="CA179" s="392"/>
      <c r="CB179" s="392"/>
      <c r="CC179" s="392"/>
      <c r="CD179" s="392"/>
      <c r="CE179" s="392"/>
      <c r="CF179" s="392"/>
      <c r="CG179" s="392"/>
    </row>
    <row r="180" customFormat="false" ht="12.75" hidden="false" customHeight="false" outlineLevel="0" collapsed="false">
      <c r="A180" s="469" t="n">
        <v>41395</v>
      </c>
      <c r="B180" s="531" t="n">
        <v>3.1535</v>
      </c>
      <c r="C180" s="564" t="n">
        <v>-0.55</v>
      </c>
      <c r="D180" s="472" t="n">
        <v>-0.455248713463745</v>
      </c>
      <c r="E180" s="472" t="n">
        <v>-0.551088229913862</v>
      </c>
      <c r="F180" s="532" t="n">
        <v>0.118</v>
      </c>
      <c r="G180" s="533" t="n">
        <v>0.138</v>
      </c>
      <c r="H180" s="533" t="n">
        <v>0.138</v>
      </c>
      <c r="I180" s="534" t="n">
        <v>0.128</v>
      </c>
      <c r="J180" s="533" t="n">
        <v>0.163</v>
      </c>
      <c r="K180" s="533" t="n">
        <v>0.213</v>
      </c>
      <c r="L180" s="533" t="n">
        <v>0.2475</v>
      </c>
      <c r="M180" s="532" t="n">
        <v>0</v>
      </c>
      <c r="N180" s="533" t="n">
        <v>0</v>
      </c>
      <c r="O180" s="534" t="n">
        <v>-0.17</v>
      </c>
      <c r="P180" s="528" t="n">
        <v>-0.43</v>
      </c>
      <c r="Q180" s="551" t="n">
        <v>0.11</v>
      </c>
      <c r="R180" s="378" t="n">
        <v>0.14</v>
      </c>
      <c r="S180" s="378" t="n">
        <v>0.15</v>
      </c>
      <c r="T180" s="484" t="n">
        <v>0.45</v>
      </c>
      <c r="U180" s="537" t="n">
        <v>0.15</v>
      </c>
      <c r="V180" s="478" t="n">
        <v>2.6035</v>
      </c>
      <c r="W180" s="478" t="n">
        <v>2.69825128653626</v>
      </c>
      <c r="X180" s="479" t="n">
        <v>2.60241177008614</v>
      </c>
      <c r="Y180" s="554"/>
      <c r="Z180" s="538" t="n">
        <v>0.1225</v>
      </c>
      <c r="AA180" s="539" t="n">
        <v>0</v>
      </c>
      <c r="AB180" s="563" t="n">
        <v>3.32634651805116</v>
      </c>
      <c r="AC180" s="484" t="n">
        <v>3.44884651805116</v>
      </c>
      <c r="AD180" s="479" t="n">
        <v>3.32634651805116</v>
      </c>
      <c r="AE180" s="541" t="n">
        <v>2.7235</v>
      </c>
      <c r="AF180" s="486" t="n">
        <v>3.1535</v>
      </c>
      <c r="AG180" s="487" t="n">
        <v>2.9835</v>
      </c>
      <c r="AH180" s="542" t="n">
        <v>-0.19</v>
      </c>
      <c r="AI180" s="530" t="n">
        <v>1.347986115594</v>
      </c>
      <c r="AJ180" s="543" t="n">
        <v>0.068365376545552</v>
      </c>
      <c r="AK180" s="543" t="n">
        <v>0.074338296807339</v>
      </c>
      <c r="AL180" s="467" t="n">
        <v>0.408826406525809</v>
      </c>
      <c r="AM180" s="491" t="n">
        <v>0.378627495489623</v>
      </c>
      <c r="AN180" s="492" t="n">
        <v>0.138</v>
      </c>
      <c r="AO180" s="493" t="n">
        <v>0.12</v>
      </c>
      <c r="AP180" s="392"/>
      <c r="AQ180" s="492" t="n">
        <v>-3.1405</v>
      </c>
      <c r="AR180" s="494" t="n">
        <v>-2.5905</v>
      </c>
      <c r="AS180" s="392"/>
      <c r="AT180" s="392"/>
      <c r="AU180" s="392"/>
      <c r="AV180" s="392"/>
      <c r="AW180" s="392"/>
      <c r="AX180" s="392"/>
      <c r="AY180" s="467"/>
      <c r="AZ180" s="392"/>
      <c r="BA180" s="392"/>
      <c r="BB180" s="426"/>
      <c r="BC180" s="426"/>
      <c r="BD180" s="468"/>
      <c r="BE180" s="392"/>
      <c r="BF180" s="426"/>
      <c r="BG180" s="392"/>
      <c r="BH180" s="423"/>
      <c r="BI180" s="423"/>
      <c r="BJ180" s="392"/>
      <c r="BK180" s="426"/>
      <c r="BL180" s="392"/>
      <c r="BM180" s="392"/>
      <c r="BN180" s="403"/>
      <c r="BO180" s="403"/>
      <c r="BP180" s="423"/>
      <c r="BQ180" s="392"/>
      <c r="BR180" s="423"/>
      <c r="BS180" s="392"/>
      <c r="BT180" s="392"/>
      <c r="BU180" s="392"/>
      <c r="BV180" s="392"/>
      <c r="BW180" s="392"/>
      <c r="BX180" s="392"/>
      <c r="BY180" s="392"/>
      <c r="BZ180" s="392"/>
      <c r="CA180" s="392"/>
      <c r="CB180" s="392"/>
      <c r="CC180" s="392"/>
      <c r="CD180" s="392"/>
      <c r="CE180" s="392"/>
      <c r="CF180" s="392"/>
      <c r="CG180" s="392"/>
    </row>
    <row r="181" customFormat="false" ht="12.75" hidden="false" customHeight="false" outlineLevel="0" collapsed="false">
      <c r="A181" s="469" t="n">
        <v>41426</v>
      </c>
      <c r="B181" s="531" t="n">
        <v>3.1605</v>
      </c>
      <c r="C181" s="564" t="n">
        <v>-0.55</v>
      </c>
      <c r="D181" s="472" t="n">
        <v>-0.45519740430293</v>
      </c>
      <c r="E181" s="472" t="n">
        <v>-0.551091155824904</v>
      </c>
      <c r="F181" s="532" t="n">
        <v>0.118</v>
      </c>
      <c r="G181" s="533" t="n">
        <v>0.138</v>
      </c>
      <c r="H181" s="533" t="n">
        <v>0.138</v>
      </c>
      <c r="I181" s="534" t="n">
        <v>0.128</v>
      </c>
      <c r="J181" s="533" t="n">
        <v>0.158</v>
      </c>
      <c r="K181" s="533" t="n">
        <v>0.208</v>
      </c>
      <c r="L181" s="533" t="n">
        <v>0.2475</v>
      </c>
      <c r="M181" s="532" t="n">
        <v>0</v>
      </c>
      <c r="N181" s="533" t="n">
        <v>0</v>
      </c>
      <c r="O181" s="534" t="n">
        <v>-0.17</v>
      </c>
      <c r="P181" s="528" t="n">
        <v>-0.43</v>
      </c>
      <c r="Q181" s="551" t="n">
        <v>0.11</v>
      </c>
      <c r="R181" s="378" t="n">
        <v>0.14</v>
      </c>
      <c r="S181" s="378" t="n">
        <v>0.15</v>
      </c>
      <c r="T181" s="484" t="n">
        <v>0.45</v>
      </c>
      <c r="U181" s="537" t="n">
        <v>0.15</v>
      </c>
      <c r="V181" s="478" t="n">
        <v>2.6105</v>
      </c>
      <c r="W181" s="478" t="n">
        <v>2.70530259569707</v>
      </c>
      <c r="X181" s="479" t="n">
        <v>2.6094088441751</v>
      </c>
      <c r="Y181" s="554"/>
      <c r="Z181" s="538" t="n">
        <v>0.1225</v>
      </c>
      <c r="AA181" s="539" t="n">
        <v>0</v>
      </c>
      <c r="AB181" s="563" t="n">
        <v>3.333403671648</v>
      </c>
      <c r="AC181" s="484" t="n">
        <v>3.455903671648</v>
      </c>
      <c r="AD181" s="479" t="n">
        <v>3.333403671648</v>
      </c>
      <c r="AE181" s="541" t="n">
        <v>2.7305</v>
      </c>
      <c r="AF181" s="486" t="n">
        <v>3.1605</v>
      </c>
      <c r="AG181" s="487" t="n">
        <v>2.9905</v>
      </c>
      <c r="AH181" s="542" t="n">
        <v>-0.19</v>
      </c>
      <c r="AI181" s="530" t="n">
        <v>1.347223728862</v>
      </c>
      <c r="AJ181" s="543" t="n">
        <v>0.068374854737612</v>
      </c>
      <c r="AK181" s="543" t="n">
        <v>0.074353708637255</v>
      </c>
      <c r="AL181" s="467" t="n">
        <v>0.406450631393219</v>
      </c>
      <c r="AM181" s="491" t="n">
        <v>0.376214314822463</v>
      </c>
      <c r="AN181" s="492" t="n">
        <v>0.138</v>
      </c>
      <c r="AO181" s="493" t="n">
        <v>0.124</v>
      </c>
      <c r="AP181" s="392"/>
      <c r="AQ181" s="492" t="n">
        <v>-3.1475</v>
      </c>
      <c r="AR181" s="494" t="n">
        <v>-2.5975</v>
      </c>
      <c r="AS181" s="392"/>
      <c r="AT181" s="392"/>
      <c r="AU181" s="392"/>
      <c r="AV181" s="392"/>
      <c r="AW181" s="392"/>
      <c r="AX181" s="392"/>
      <c r="AY181" s="467"/>
      <c r="AZ181" s="392"/>
      <c r="BA181" s="392"/>
      <c r="BB181" s="426"/>
      <c r="BC181" s="426"/>
      <c r="BD181" s="468"/>
      <c r="BE181" s="392"/>
      <c r="BF181" s="426"/>
      <c r="BG181" s="392"/>
      <c r="BH181" s="423"/>
      <c r="BI181" s="423"/>
      <c r="BJ181" s="392"/>
      <c r="BK181" s="426"/>
      <c r="BL181" s="392"/>
      <c r="BM181" s="392"/>
      <c r="BN181" s="403"/>
      <c r="BO181" s="403"/>
      <c r="BP181" s="423"/>
      <c r="BQ181" s="392"/>
      <c r="BR181" s="423"/>
      <c r="BS181" s="392"/>
      <c r="BT181" s="392"/>
      <c r="BU181" s="392"/>
      <c r="BV181" s="392"/>
      <c r="BW181" s="392"/>
      <c r="BX181" s="392"/>
      <c r="BY181" s="392"/>
      <c r="BZ181" s="392"/>
      <c r="CA181" s="392"/>
      <c r="CB181" s="392"/>
      <c r="CC181" s="392"/>
      <c r="CD181" s="392"/>
      <c r="CE181" s="392"/>
      <c r="CF181" s="392"/>
      <c r="CG181" s="392"/>
    </row>
    <row r="182" customFormat="false" ht="12.75" hidden="false" customHeight="false" outlineLevel="0" collapsed="false">
      <c r="A182" s="469" t="n">
        <v>41456</v>
      </c>
      <c r="B182" s="531" t="n">
        <v>3.1665</v>
      </c>
      <c r="C182" s="564" t="n">
        <v>-0.55</v>
      </c>
      <c r="D182" s="472" t="n">
        <v>-0.455147309229762</v>
      </c>
      <c r="E182" s="472" t="n">
        <v>-0.551093663748655</v>
      </c>
      <c r="F182" s="532" t="n">
        <v>0.118</v>
      </c>
      <c r="G182" s="533" t="n">
        <v>0.138</v>
      </c>
      <c r="H182" s="533" t="n">
        <v>0.138</v>
      </c>
      <c r="I182" s="534" t="n">
        <v>0.128</v>
      </c>
      <c r="J182" s="533" t="n">
        <v>0.147</v>
      </c>
      <c r="K182" s="533" t="n">
        <v>0.197</v>
      </c>
      <c r="L182" s="533" t="n">
        <v>0.2525</v>
      </c>
      <c r="M182" s="532" t="n">
        <v>0</v>
      </c>
      <c r="N182" s="533" t="n">
        <v>0</v>
      </c>
      <c r="O182" s="534" t="n">
        <v>-0.17</v>
      </c>
      <c r="P182" s="528" t="n">
        <v>-0.43</v>
      </c>
      <c r="Q182" s="551" t="n">
        <v>0.11</v>
      </c>
      <c r="R182" s="378" t="n">
        <v>0.14</v>
      </c>
      <c r="S182" s="378" t="n">
        <v>0.15</v>
      </c>
      <c r="T182" s="484" t="n">
        <v>0.5</v>
      </c>
      <c r="U182" s="537" t="n">
        <v>0.15</v>
      </c>
      <c r="V182" s="478" t="n">
        <v>2.6165</v>
      </c>
      <c r="W182" s="478" t="n">
        <v>2.71135269077024</v>
      </c>
      <c r="X182" s="479" t="n">
        <v>2.61540633625135</v>
      </c>
      <c r="Y182" s="554"/>
      <c r="Z182" s="538" t="n">
        <v>0.1225</v>
      </c>
      <c r="AA182" s="539" t="n">
        <v>0</v>
      </c>
      <c r="AB182" s="563" t="n">
        <v>3.33923344766271</v>
      </c>
      <c r="AC182" s="484" t="n">
        <v>3.46173344766271</v>
      </c>
      <c r="AD182" s="479" t="n">
        <v>3.33923344766271</v>
      </c>
      <c r="AE182" s="541" t="n">
        <v>2.7365</v>
      </c>
      <c r="AF182" s="486" t="n">
        <v>3.1665</v>
      </c>
      <c r="AG182" s="487" t="n">
        <v>2.9965</v>
      </c>
      <c r="AH182" s="542" t="n">
        <v>-0.19</v>
      </c>
      <c r="AI182" s="530" t="n">
        <v>1.346485107723</v>
      </c>
      <c r="AJ182" s="543" t="n">
        <v>0.06838402718157</v>
      </c>
      <c r="AK182" s="543" t="n">
        <v>0.074368623311442</v>
      </c>
      <c r="AL182" s="467" t="n">
        <v>0.404164041810199</v>
      </c>
      <c r="AM182" s="491" t="n">
        <v>0.373892726468275</v>
      </c>
      <c r="AN182" s="492" t="n">
        <v>0.138</v>
      </c>
      <c r="AO182" s="493" t="n">
        <v>0.12</v>
      </c>
      <c r="AP182" s="392"/>
      <c r="AQ182" s="492" t="n">
        <v>-3.1535</v>
      </c>
      <c r="AR182" s="494" t="n">
        <v>-2.6035</v>
      </c>
      <c r="AS182" s="392"/>
      <c r="AT182" s="392"/>
      <c r="AU182" s="392"/>
      <c r="AV182" s="392"/>
      <c r="AW182" s="392"/>
      <c r="AX182" s="392"/>
      <c r="AY182" s="467"/>
      <c r="AZ182" s="392"/>
      <c r="BA182" s="392"/>
      <c r="BB182" s="426"/>
      <c r="BC182" s="426"/>
      <c r="BD182" s="468"/>
      <c r="BE182" s="392"/>
      <c r="BF182" s="426"/>
      <c r="BG182" s="392"/>
      <c r="BH182" s="423"/>
      <c r="BI182" s="423"/>
      <c r="BJ182" s="392"/>
      <c r="BK182" s="426"/>
      <c r="BL182" s="392"/>
      <c r="BM182" s="392"/>
      <c r="BN182" s="403"/>
      <c r="BO182" s="403"/>
      <c r="BP182" s="423"/>
      <c r="BQ182" s="392"/>
      <c r="BR182" s="423"/>
      <c r="BS182" s="392"/>
      <c r="BT182" s="392"/>
      <c r="BU182" s="392"/>
      <c r="BV182" s="392"/>
      <c r="BW182" s="392"/>
      <c r="BX182" s="392"/>
      <c r="BY182" s="392"/>
      <c r="BZ182" s="392"/>
      <c r="CA182" s="392"/>
      <c r="CB182" s="392"/>
      <c r="CC182" s="392"/>
      <c r="CD182" s="392"/>
      <c r="CE182" s="392"/>
      <c r="CF182" s="392"/>
      <c r="CG182" s="392"/>
    </row>
    <row r="183" customFormat="false" ht="12.75" hidden="false" customHeight="false" outlineLevel="0" collapsed="false">
      <c r="A183" s="469" t="n">
        <v>41487</v>
      </c>
      <c r="B183" s="531" t="n">
        <v>3.1745</v>
      </c>
      <c r="C183" s="564" t="n">
        <v>-0.55</v>
      </c>
      <c r="D183" s="472" t="n">
        <v>-0.455096175170938</v>
      </c>
      <c r="E183" s="472" t="n">
        <v>-0.551097007646987</v>
      </c>
      <c r="F183" s="532" t="n">
        <v>0.118</v>
      </c>
      <c r="G183" s="533" t="n">
        <v>0.138</v>
      </c>
      <c r="H183" s="533" t="n">
        <v>0.138</v>
      </c>
      <c r="I183" s="534" t="n">
        <v>0.128</v>
      </c>
      <c r="J183" s="533" t="n">
        <v>0.145</v>
      </c>
      <c r="K183" s="533" t="n">
        <v>0.195</v>
      </c>
      <c r="L183" s="533" t="n">
        <v>0.2525</v>
      </c>
      <c r="M183" s="532" t="n">
        <v>0</v>
      </c>
      <c r="N183" s="533" t="n">
        <v>0</v>
      </c>
      <c r="O183" s="534" t="n">
        <v>-0.17</v>
      </c>
      <c r="P183" s="528" t="n">
        <v>-0.43</v>
      </c>
      <c r="Q183" s="551" t="n">
        <v>0.11</v>
      </c>
      <c r="R183" s="378" t="n">
        <v>0.14</v>
      </c>
      <c r="S183" s="378" t="n">
        <v>0.15</v>
      </c>
      <c r="T183" s="484" t="n">
        <v>0.55</v>
      </c>
      <c r="U183" s="537" t="n">
        <v>0.15</v>
      </c>
      <c r="V183" s="478" t="n">
        <v>2.6245</v>
      </c>
      <c r="W183" s="478" t="n">
        <v>2.71940382482906</v>
      </c>
      <c r="X183" s="479" t="n">
        <v>2.62340299235301</v>
      </c>
      <c r="Y183" s="554"/>
      <c r="Z183" s="538" t="n">
        <v>0.1225</v>
      </c>
      <c r="AA183" s="539" t="n">
        <v>0</v>
      </c>
      <c r="AB183" s="563" t="n">
        <v>3.34754249806553</v>
      </c>
      <c r="AC183" s="484" t="n">
        <v>3.47004249806553</v>
      </c>
      <c r="AD183" s="479" t="n">
        <v>3.34754249806553</v>
      </c>
      <c r="AE183" s="541" t="n">
        <v>2.7445</v>
      </c>
      <c r="AF183" s="486" t="n">
        <v>3.1745</v>
      </c>
      <c r="AG183" s="487" t="n">
        <v>3.0045</v>
      </c>
      <c r="AH183" s="542" t="n">
        <v>-0.19</v>
      </c>
      <c r="AI183" s="530" t="n">
        <v>1.345721012703</v>
      </c>
      <c r="AJ183" s="543" t="n">
        <v>0.068393505373689</v>
      </c>
      <c r="AK183" s="543" t="n">
        <v>0.074384035141512</v>
      </c>
      <c r="AL183" s="467" t="n">
        <v>0.401814131048386</v>
      </c>
      <c r="AM183" s="491" t="n">
        <v>0.371507880008805</v>
      </c>
      <c r="AN183" s="492" t="n">
        <v>0.138</v>
      </c>
      <c r="AO183" s="493" t="n">
        <v>0.12</v>
      </c>
      <c r="AP183" s="392"/>
      <c r="AQ183" s="492" t="n">
        <v>-3.1615</v>
      </c>
      <c r="AR183" s="494" t="n">
        <v>-2.6115</v>
      </c>
      <c r="AS183" s="392"/>
      <c r="AT183" s="392"/>
      <c r="AU183" s="392"/>
      <c r="AV183" s="392"/>
      <c r="AW183" s="392"/>
      <c r="AX183" s="392"/>
      <c r="AY183" s="467"/>
      <c r="AZ183" s="392"/>
      <c r="BA183" s="392"/>
      <c r="BB183" s="426"/>
      <c r="BC183" s="426"/>
      <c r="BD183" s="468"/>
      <c r="BE183" s="392"/>
      <c r="BF183" s="426"/>
      <c r="BG183" s="392"/>
      <c r="BH183" s="423"/>
      <c r="BI183" s="423"/>
      <c r="BJ183" s="392"/>
      <c r="BK183" s="426"/>
      <c r="BL183" s="392"/>
      <c r="BM183" s="392"/>
      <c r="BN183" s="403"/>
      <c r="BO183" s="403"/>
      <c r="BP183" s="423"/>
      <c r="BQ183" s="392"/>
      <c r="BR183" s="423"/>
      <c r="BS183" s="392"/>
      <c r="BT183" s="392"/>
      <c r="BU183" s="392"/>
      <c r="BV183" s="392"/>
      <c r="BW183" s="392"/>
      <c r="BX183" s="392"/>
      <c r="BY183" s="392"/>
      <c r="BZ183" s="392"/>
      <c r="CA183" s="392"/>
      <c r="CB183" s="392"/>
      <c r="CC183" s="392"/>
      <c r="CD183" s="392"/>
      <c r="CE183" s="392"/>
      <c r="CF183" s="392"/>
      <c r="CG183" s="392"/>
    </row>
    <row r="184" customFormat="false" ht="12.75" hidden="false" customHeight="false" outlineLevel="0" collapsed="false">
      <c r="A184" s="469" t="n">
        <v>41518</v>
      </c>
      <c r="B184" s="531" t="n">
        <v>3.1775</v>
      </c>
      <c r="C184" s="564" t="n">
        <v>-0.55</v>
      </c>
      <c r="D184" s="472" t="n">
        <v>-0.455042827484585</v>
      </c>
      <c r="E184" s="472" t="n">
        <v>-0.551098261608862</v>
      </c>
      <c r="F184" s="532" t="n">
        <v>0.118</v>
      </c>
      <c r="G184" s="533" t="n">
        <v>0.138</v>
      </c>
      <c r="H184" s="533" t="n">
        <v>0.138</v>
      </c>
      <c r="I184" s="534" t="n">
        <v>0.128</v>
      </c>
      <c r="J184" s="533" t="n">
        <v>0.142</v>
      </c>
      <c r="K184" s="533" t="n">
        <v>0.192</v>
      </c>
      <c r="L184" s="533" t="n">
        <v>0.2475</v>
      </c>
      <c r="M184" s="532" t="n">
        <v>0</v>
      </c>
      <c r="N184" s="533" t="n">
        <v>0</v>
      </c>
      <c r="O184" s="534" t="n">
        <v>-0.17</v>
      </c>
      <c r="P184" s="528" t="n">
        <v>-0.43</v>
      </c>
      <c r="Q184" s="551" t="n">
        <v>0.11</v>
      </c>
      <c r="R184" s="378" t="n">
        <v>0.14</v>
      </c>
      <c r="S184" s="378" t="n">
        <v>0.15</v>
      </c>
      <c r="T184" s="484" t="n">
        <v>0.55</v>
      </c>
      <c r="U184" s="537" t="n">
        <v>0.15</v>
      </c>
      <c r="V184" s="478" t="n">
        <v>2.6275</v>
      </c>
      <c r="W184" s="478" t="n">
        <v>2.72245717251541</v>
      </c>
      <c r="X184" s="479" t="n">
        <v>2.62640173839114</v>
      </c>
      <c r="Y184" s="554"/>
      <c r="Z184" s="538" t="n">
        <v>0.1225</v>
      </c>
      <c r="AA184" s="539" t="n">
        <v>0</v>
      </c>
      <c r="AB184" s="563" t="n">
        <v>3.34946394117229</v>
      </c>
      <c r="AC184" s="484" t="n">
        <v>3.47196394117229</v>
      </c>
      <c r="AD184" s="479" t="n">
        <v>3.34946394117229</v>
      </c>
      <c r="AE184" s="541" t="n">
        <v>2.7475</v>
      </c>
      <c r="AF184" s="486" t="n">
        <v>3.1775</v>
      </c>
      <c r="AG184" s="487" t="n">
        <v>3.0075</v>
      </c>
      <c r="AH184" s="542" t="n">
        <v>-0.19</v>
      </c>
      <c r="AI184" s="530" t="n">
        <v>1.34495605249</v>
      </c>
      <c r="AJ184" s="543" t="n">
        <v>0.068402983565838</v>
      </c>
      <c r="AK184" s="543" t="n">
        <v>0.074399446971661</v>
      </c>
      <c r="AL184" s="467" t="n">
        <v>0.399477262018085</v>
      </c>
      <c r="AM184" s="491" t="n">
        <v>0.369137314588384</v>
      </c>
      <c r="AN184" s="492" t="n">
        <v>0.138</v>
      </c>
      <c r="AO184" s="493" t="n">
        <v>0.124</v>
      </c>
      <c r="AP184" s="392"/>
      <c r="AQ184" s="492" t="n">
        <v>-3.1645</v>
      </c>
      <c r="AR184" s="494" t="n">
        <v>-2.6145</v>
      </c>
      <c r="AS184" s="392"/>
      <c r="AT184" s="392"/>
      <c r="AU184" s="392"/>
      <c r="AV184" s="392"/>
      <c r="AW184" s="392"/>
      <c r="AX184" s="392"/>
      <c r="AY184" s="467"/>
      <c r="AZ184" s="392"/>
      <c r="BA184" s="392"/>
      <c r="BB184" s="426"/>
      <c r="BC184" s="426"/>
      <c r="BD184" s="468"/>
      <c r="BE184" s="392"/>
      <c r="BF184" s="426"/>
      <c r="BG184" s="392"/>
      <c r="BH184" s="423"/>
      <c r="BI184" s="423"/>
      <c r="BJ184" s="392"/>
      <c r="BK184" s="426"/>
      <c r="BL184" s="392"/>
      <c r="BM184" s="392"/>
      <c r="BN184" s="403"/>
      <c r="BO184" s="403"/>
      <c r="BP184" s="423"/>
      <c r="BQ184" s="392"/>
      <c r="BR184" s="423"/>
      <c r="BS184" s="392"/>
      <c r="BT184" s="392"/>
      <c r="BU184" s="392"/>
      <c r="BV184" s="392"/>
      <c r="BW184" s="392"/>
      <c r="BX184" s="392"/>
      <c r="BY184" s="392"/>
      <c r="BZ184" s="392"/>
      <c r="CA184" s="392"/>
      <c r="CB184" s="392"/>
      <c r="CC184" s="392"/>
      <c r="CD184" s="392"/>
      <c r="CE184" s="392"/>
      <c r="CF184" s="392"/>
      <c r="CG184" s="392"/>
    </row>
    <row r="185" customFormat="false" ht="12.75" hidden="false" customHeight="false" outlineLevel="0" collapsed="false">
      <c r="A185" s="469" t="n">
        <v>41548</v>
      </c>
      <c r="B185" s="531" t="n">
        <v>3.2105</v>
      </c>
      <c r="C185" s="564" t="n">
        <v>-0.55</v>
      </c>
      <c r="D185" s="472" t="n">
        <v>-0.455003662826036</v>
      </c>
      <c r="E185" s="472" t="n">
        <v>-0.551112055189488</v>
      </c>
      <c r="F185" s="532" t="n">
        <v>0.118</v>
      </c>
      <c r="G185" s="533" t="n">
        <v>0.138</v>
      </c>
      <c r="H185" s="533" t="n">
        <v>0.138</v>
      </c>
      <c r="I185" s="534" t="n">
        <v>0.128</v>
      </c>
      <c r="J185" s="533" t="n">
        <v>0.158</v>
      </c>
      <c r="K185" s="533" t="n">
        <v>0.208</v>
      </c>
      <c r="L185" s="533" t="n">
        <v>0.25</v>
      </c>
      <c r="M185" s="532" t="n">
        <v>0</v>
      </c>
      <c r="N185" s="533" t="n">
        <v>0</v>
      </c>
      <c r="O185" s="534" t="n">
        <v>-0.17</v>
      </c>
      <c r="P185" s="528" t="n">
        <v>-0.43</v>
      </c>
      <c r="Q185" s="551" t="n">
        <v>0.11</v>
      </c>
      <c r="R185" s="378" t="n">
        <v>0.14</v>
      </c>
      <c r="S185" s="378" t="n">
        <v>0.15</v>
      </c>
      <c r="T185" s="484" t="n">
        <v>0.6</v>
      </c>
      <c r="U185" s="537" t="n">
        <v>0.15</v>
      </c>
      <c r="V185" s="478" t="n">
        <v>2.6605</v>
      </c>
      <c r="W185" s="478" t="n">
        <v>2.75549633717396</v>
      </c>
      <c r="X185" s="479" t="n">
        <v>2.65938794481051</v>
      </c>
      <c r="Y185" s="554"/>
      <c r="Z185" s="538" t="n">
        <v>0.1225</v>
      </c>
      <c r="AA185" s="539" t="n">
        <v>0</v>
      </c>
      <c r="AB185" s="563" t="n">
        <v>3.38966260102767</v>
      </c>
      <c r="AC185" s="484" t="n">
        <v>3.51216260102767</v>
      </c>
      <c r="AD185" s="479" t="n">
        <v>3.38966260102767</v>
      </c>
      <c r="AE185" s="541" t="n">
        <v>2.7805</v>
      </c>
      <c r="AF185" s="486" t="n">
        <v>3.2105</v>
      </c>
      <c r="AG185" s="487" t="n">
        <v>3.0405</v>
      </c>
      <c r="AH185" s="542" t="n">
        <v>-0.19</v>
      </c>
      <c r="AI185" s="530" t="n">
        <v>1.34421494651</v>
      </c>
      <c r="AJ185" s="543" t="n">
        <v>0.06841215600988</v>
      </c>
      <c r="AK185" s="543" t="n">
        <v>0.074414361646074</v>
      </c>
      <c r="AL185" s="467" t="n">
        <v>0.397228128711739</v>
      </c>
      <c r="AM185" s="491" t="n">
        <v>0.366856741867904</v>
      </c>
      <c r="AN185" s="492" t="n">
        <v>0.138</v>
      </c>
      <c r="AO185" s="493" t="n">
        <v>0.12</v>
      </c>
      <c r="AP185" s="392"/>
      <c r="AQ185" s="492" t="n">
        <v>-3.1975</v>
      </c>
      <c r="AR185" s="494" t="n">
        <v>-2.6475</v>
      </c>
      <c r="AS185" s="392"/>
      <c r="AT185" s="392"/>
      <c r="AU185" s="392"/>
      <c r="AV185" s="392"/>
      <c r="AW185" s="392"/>
      <c r="AX185" s="392"/>
      <c r="AY185" s="467"/>
      <c r="AZ185" s="392"/>
      <c r="BA185" s="392"/>
      <c r="BB185" s="426"/>
      <c r="BC185" s="426"/>
      <c r="BD185" s="468"/>
      <c r="BE185" s="392"/>
      <c r="BF185" s="426"/>
      <c r="BG185" s="392"/>
      <c r="BH185" s="423"/>
      <c r="BI185" s="423"/>
      <c r="BJ185" s="392"/>
      <c r="BK185" s="426"/>
      <c r="BL185" s="392"/>
      <c r="BM185" s="392"/>
      <c r="BN185" s="403"/>
      <c r="BO185" s="403"/>
      <c r="BP185" s="423"/>
      <c r="BQ185" s="392"/>
      <c r="BR185" s="423"/>
      <c r="BS185" s="392"/>
      <c r="BT185" s="392"/>
      <c r="BU185" s="392"/>
      <c r="BV185" s="392"/>
      <c r="BW185" s="392"/>
      <c r="BX185" s="392"/>
      <c r="BY185" s="392"/>
      <c r="BZ185" s="392"/>
      <c r="CA185" s="392"/>
      <c r="CB185" s="392"/>
      <c r="CC185" s="392"/>
      <c r="CD185" s="392"/>
      <c r="CE185" s="392"/>
      <c r="CF185" s="392"/>
      <c r="CG185" s="392"/>
    </row>
    <row r="186" customFormat="false" ht="12.75" hidden="false" customHeight="false" outlineLevel="0" collapsed="false">
      <c r="A186" s="559" t="n">
        <v>41579</v>
      </c>
      <c r="B186" s="531" t="n">
        <v>3.3475</v>
      </c>
      <c r="C186" s="562" t="n">
        <v>-0.55</v>
      </c>
      <c r="D186" s="472" t="n">
        <v>-0.45500608153572</v>
      </c>
      <c r="E186" s="472" t="n">
        <v>-0.551169319448446</v>
      </c>
      <c r="F186" s="532" t="n">
        <v>0.225</v>
      </c>
      <c r="G186" s="533" t="n">
        <v>0.295</v>
      </c>
      <c r="H186" s="533" t="n">
        <v>0.345</v>
      </c>
      <c r="I186" s="534" t="n">
        <v>0.445</v>
      </c>
      <c r="J186" s="533" t="n">
        <v>0.235</v>
      </c>
      <c r="K186" s="533" t="n">
        <v>0.285</v>
      </c>
      <c r="L186" s="533" t="n">
        <v>0.5525</v>
      </c>
      <c r="M186" s="532" t="n">
        <v>0</v>
      </c>
      <c r="N186" s="533" t="n">
        <v>0</v>
      </c>
      <c r="O186" s="534" t="n">
        <v>-0.17</v>
      </c>
      <c r="P186" s="528" t="n">
        <v>-0.145</v>
      </c>
      <c r="Q186" s="551" t="n">
        <v>0.11</v>
      </c>
      <c r="R186" s="378" t="n">
        <v>0.14</v>
      </c>
      <c r="S186" s="378" t="n">
        <v>0.15</v>
      </c>
      <c r="T186" s="484" t="n">
        <v>0.8</v>
      </c>
      <c r="U186" s="537" t="n">
        <v>0.15</v>
      </c>
      <c r="V186" s="478" t="n">
        <v>2.7975</v>
      </c>
      <c r="W186" s="478" t="n">
        <v>2.89249391846428</v>
      </c>
      <c r="X186" s="479" t="n">
        <v>2.79633068055155</v>
      </c>
      <c r="Y186" s="554"/>
      <c r="Z186" s="538" t="n">
        <v>0.1225</v>
      </c>
      <c r="AA186" s="539" t="n">
        <v>0</v>
      </c>
      <c r="AB186" s="563" t="n">
        <v>3.56217735387041</v>
      </c>
      <c r="AC186" s="484" t="n">
        <v>3.68467735387041</v>
      </c>
      <c r="AD186" s="479" t="n">
        <v>3.56217735387041</v>
      </c>
      <c r="AE186" s="541" t="n">
        <v>3.2025</v>
      </c>
      <c r="AF186" s="486" t="n">
        <v>3.3475</v>
      </c>
      <c r="AG186" s="487" t="n">
        <v>3.1775</v>
      </c>
      <c r="AH186" s="542" t="n">
        <v>-0.19</v>
      </c>
      <c r="AI186" s="530" t="n">
        <v>1.343448289639</v>
      </c>
      <c r="AJ186" s="543" t="n">
        <v>0.068421634202088</v>
      </c>
      <c r="AK186" s="543" t="n">
        <v>0.074429773476376</v>
      </c>
      <c r="AL186" s="467" t="n">
        <v>0.394916722468534</v>
      </c>
      <c r="AM186" s="491" t="n">
        <v>0.364514046960051</v>
      </c>
      <c r="AN186" s="492" t="n">
        <v>0.295</v>
      </c>
      <c r="AO186" s="493" t="n">
        <v>0.124</v>
      </c>
      <c r="AP186" s="392"/>
      <c r="AQ186" s="492" t="n">
        <v>-3.3345</v>
      </c>
      <c r="AR186" s="494" t="n">
        <v>-2.7845</v>
      </c>
      <c r="AS186" s="392"/>
      <c r="AT186" s="392"/>
      <c r="AU186" s="392"/>
      <c r="AV186" s="392"/>
      <c r="AW186" s="392"/>
      <c r="AX186" s="392"/>
      <c r="AY186" s="467"/>
      <c r="AZ186" s="392"/>
      <c r="BA186" s="392"/>
      <c r="BB186" s="426"/>
      <c r="BC186" s="426"/>
      <c r="BD186" s="468"/>
      <c r="BE186" s="392"/>
      <c r="BF186" s="426"/>
      <c r="BG186" s="392"/>
      <c r="BH186" s="423"/>
      <c r="BI186" s="423"/>
      <c r="BJ186" s="392"/>
      <c r="BK186" s="426"/>
      <c r="BL186" s="392"/>
      <c r="BM186" s="392"/>
      <c r="BN186" s="403"/>
      <c r="BO186" s="403"/>
      <c r="BP186" s="423"/>
      <c r="BQ186" s="392"/>
      <c r="BR186" s="423"/>
      <c r="BS186" s="392"/>
      <c r="BT186" s="392"/>
      <c r="BU186" s="392"/>
      <c r="BV186" s="392"/>
      <c r="BW186" s="392"/>
      <c r="BX186" s="392"/>
      <c r="BY186" s="392"/>
      <c r="BZ186" s="392"/>
      <c r="CA186" s="392"/>
      <c r="CB186" s="392"/>
      <c r="CC186" s="392"/>
      <c r="CD186" s="392"/>
      <c r="CE186" s="392"/>
      <c r="CF186" s="392"/>
      <c r="CG186" s="392"/>
    </row>
    <row r="187" customFormat="false" ht="12.75" hidden="false" customHeight="false" outlineLevel="0" collapsed="false">
      <c r="A187" s="469" t="n">
        <v>41609</v>
      </c>
      <c r="B187" s="531" t="n">
        <v>3.4705</v>
      </c>
      <c r="C187" s="564" t="n">
        <v>-0.55</v>
      </c>
      <c r="D187" s="472" t="n">
        <v>-0.455004299372584</v>
      </c>
      <c r="E187" s="472" t="n">
        <v>-0.551220731885321</v>
      </c>
      <c r="F187" s="532" t="n">
        <v>0.265</v>
      </c>
      <c r="G187" s="533" t="n">
        <v>0.335</v>
      </c>
      <c r="H187" s="533" t="n">
        <v>0.385</v>
      </c>
      <c r="I187" s="534" t="n">
        <v>0.485</v>
      </c>
      <c r="J187" s="533" t="n">
        <v>0.275</v>
      </c>
      <c r="K187" s="533" t="n">
        <v>0.325</v>
      </c>
      <c r="L187" s="533" t="n">
        <v>0.8075</v>
      </c>
      <c r="M187" s="532" t="n">
        <v>0</v>
      </c>
      <c r="N187" s="533" t="n">
        <v>0</v>
      </c>
      <c r="O187" s="534" t="n">
        <v>-0.17</v>
      </c>
      <c r="P187" s="528" t="n">
        <v>-0.075</v>
      </c>
      <c r="Q187" s="551" t="n">
        <v>0.11</v>
      </c>
      <c r="R187" s="378" t="n">
        <v>0.14</v>
      </c>
      <c r="S187" s="378" t="n">
        <v>0.15</v>
      </c>
      <c r="T187" s="484" t="n">
        <v>1</v>
      </c>
      <c r="U187" s="537" t="n">
        <v>0.15</v>
      </c>
      <c r="V187" s="478" t="n">
        <v>2.9205</v>
      </c>
      <c r="W187" s="478" t="n">
        <v>3.01549570062742</v>
      </c>
      <c r="X187" s="479" t="n">
        <v>2.91927926811468</v>
      </c>
      <c r="Y187" s="554"/>
      <c r="Z187" s="538" t="n">
        <v>0.1225</v>
      </c>
      <c r="AA187" s="539" t="n">
        <v>0</v>
      </c>
      <c r="AB187" s="563" t="n">
        <v>3.71674256678252</v>
      </c>
      <c r="AC187" s="484" t="n">
        <v>3.83924256678252</v>
      </c>
      <c r="AD187" s="479" t="n">
        <v>3.71674256678252</v>
      </c>
      <c r="AE187" s="541" t="n">
        <v>3.3955</v>
      </c>
      <c r="AF187" s="486" t="n">
        <v>3.4705</v>
      </c>
      <c r="AG187" s="487" t="n">
        <v>3.3005</v>
      </c>
      <c r="AH187" s="542" t="n">
        <v>-0.19</v>
      </c>
      <c r="AI187" s="530" t="n">
        <v>1.342705545468</v>
      </c>
      <c r="AJ187" s="543" t="n">
        <v>0.068430806646188</v>
      </c>
      <c r="AK187" s="543" t="n">
        <v>0.074444688150938</v>
      </c>
      <c r="AL187" s="467" t="n">
        <v>0.392692102982629</v>
      </c>
      <c r="AM187" s="491" t="n">
        <v>0.362260298410529</v>
      </c>
      <c r="AN187" s="492" t="n">
        <v>0.335</v>
      </c>
      <c r="AO187" s="493" t="n">
        <v>0.12</v>
      </c>
      <c r="AP187" s="392"/>
      <c r="AQ187" s="492" t="n">
        <v>-3.4575</v>
      </c>
      <c r="AR187" s="494" t="n">
        <v>-2.9075</v>
      </c>
      <c r="AS187" s="392"/>
      <c r="AT187" s="392"/>
      <c r="AU187" s="392"/>
      <c r="AV187" s="392"/>
      <c r="AW187" s="392"/>
      <c r="AX187" s="392"/>
      <c r="AY187" s="467"/>
      <c r="AZ187" s="392"/>
      <c r="BA187" s="392"/>
      <c r="BB187" s="426"/>
      <c r="BC187" s="426"/>
      <c r="BD187" s="468"/>
      <c r="BE187" s="392"/>
      <c r="BF187" s="426"/>
      <c r="BG187" s="392"/>
      <c r="BH187" s="423"/>
      <c r="BI187" s="423"/>
      <c r="BJ187" s="392"/>
      <c r="BK187" s="426"/>
      <c r="BL187" s="392"/>
      <c r="BM187" s="392"/>
      <c r="BN187" s="403"/>
      <c r="BO187" s="403"/>
      <c r="BP187" s="423"/>
      <c r="BQ187" s="392"/>
      <c r="BR187" s="423"/>
      <c r="BS187" s="392"/>
      <c r="BT187" s="392"/>
      <c r="BU187" s="392"/>
      <c r="BV187" s="392"/>
      <c r="BW187" s="392"/>
      <c r="BX187" s="392"/>
      <c r="BY187" s="392"/>
      <c r="BZ187" s="392"/>
      <c r="CA187" s="392"/>
      <c r="CB187" s="392"/>
      <c r="CC187" s="392"/>
      <c r="CD187" s="392"/>
      <c r="CE187" s="392"/>
      <c r="CF187" s="392"/>
      <c r="CG187" s="392"/>
    </row>
    <row r="188" customFormat="false" ht="12.75" hidden="false" customHeight="false" outlineLevel="0" collapsed="false">
      <c r="A188" s="469" t="n">
        <v>41640</v>
      </c>
      <c r="B188" s="531" t="n">
        <v>3.5505</v>
      </c>
      <c r="C188" s="564" t="n">
        <v>-0.55</v>
      </c>
      <c r="D188" s="472" t="n">
        <v>-0.454982648227772</v>
      </c>
      <c r="E188" s="472" t="n">
        <v>-0.551254170868655</v>
      </c>
      <c r="F188" s="532" t="n">
        <v>0.275</v>
      </c>
      <c r="G188" s="533" t="n">
        <v>0.345</v>
      </c>
      <c r="H188" s="533" t="n">
        <v>0.395</v>
      </c>
      <c r="I188" s="534" t="n">
        <v>0.495</v>
      </c>
      <c r="J188" s="533" t="n">
        <v>0.285</v>
      </c>
      <c r="K188" s="533" t="n">
        <v>0.335</v>
      </c>
      <c r="L188" s="533" t="n">
        <v>1.1675</v>
      </c>
      <c r="M188" s="532" t="n">
        <v>0</v>
      </c>
      <c r="N188" s="533" t="n">
        <v>0</v>
      </c>
      <c r="O188" s="534" t="n">
        <v>-0.17</v>
      </c>
      <c r="P188" s="528" t="n">
        <v>-0.055</v>
      </c>
      <c r="Q188" s="551" t="n">
        <v>0.11</v>
      </c>
      <c r="R188" s="378" t="n">
        <v>0.14</v>
      </c>
      <c r="S188" s="378" t="n">
        <v>0.15</v>
      </c>
      <c r="T188" s="484" t="n">
        <v>1</v>
      </c>
      <c r="U188" s="537" t="n">
        <v>0.15</v>
      </c>
      <c r="V188" s="478" t="n">
        <v>3.0005</v>
      </c>
      <c r="W188" s="478" t="n">
        <v>3.09551735177223</v>
      </c>
      <c r="X188" s="479" t="n">
        <v>2.99924582913134</v>
      </c>
      <c r="Y188" s="554"/>
      <c r="Z188" s="538" t="n">
        <v>0.1225</v>
      </c>
      <c r="AA188" s="539" t="n">
        <v>0</v>
      </c>
      <c r="AB188" s="563" t="n">
        <v>3.81636857909801</v>
      </c>
      <c r="AC188" s="484" t="n">
        <v>3.93886857909801</v>
      </c>
      <c r="AD188" s="479" t="n">
        <v>3.81636857909801</v>
      </c>
      <c r="AE188" s="541" t="n">
        <v>3.4955</v>
      </c>
      <c r="AF188" s="486" t="n">
        <v>3.5505</v>
      </c>
      <c r="AG188" s="487" t="n">
        <v>3.3805</v>
      </c>
      <c r="AH188" s="542" t="n">
        <v>-0.19</v>
      </c>
      <c r="AI188" s="530" t="n">
        <v>1.341937199663</v>
      </c>
      <c r="AJ188" s="543" t="n">
        <v>0.068440284838453</v>
      </c>
      <c r="AK188" s="543" t="n">
        <v>0.074460099981395</v>
      </c>
      <c r="AL188" s="467" t="n">
        <v>0.390405896492017</v>
      </c>
      <c r="AM188" s="491" t="n">
        <v>0.359945170367869</v>
      </c>
      <c r="AN188" s="492" t="n">
        <v>0.345</v>
      </c>
      <c r="AO188" s="493" t="n">
        <v>0.12</v>
      </c>
      <c r="AP188" s="392"/>
      <c r="AQ188" s="492" t="n">
        <v>-3.5375</v>
      </c>
      <c r="AR188" s="494" t="n">
        <v>-2.9875</v>
      </c>
      <c r="AS188" s="392"/>
      <c r="AT188" s="392"/>
      <c r="AU188" s="392"/>
      <c r="AV188" s="392"/>
      <c r="AW188" s="392"/>
      <c r="AX188" s="392"/>
      <c r="AY188" s="467"/>
      <c r="AZ188" s="392"/>
      <c r="BA188" s="392"/>
      <c r="BB188" s="426"/>
      <c r="BC188" s="426"/>
      <c r="BD188" s="468"/>
      <c r="BE188" s="392"/>
      <c r="BF188" s="426"/>
      <c r="BG188" s="392"/>
      <c r="BH188" s="423"/>
      <c r="BI188" s="423"/>
      <c r="BJ188" s="392"/>
      <c r="BK188" s="426"/>
      <c r="BL188" s="392"/>
      <c r="BM188" s="392"/>
      <c r="BN188" s="403"/>
      <c r="BO188" s="403"/>
      <c r="BP188" s="423"/>
      <c r="BQ188" s="392"/>
      <c r="BR188" s="423"/>
      <c r="BS188" s="392"/>
      <c r="BT188" s="392"/>
      <c r="BU188" s="392"/>
      <c r="BV188" s="392"/>
      <c r="BW188" s="392"/>
      <c r="BX188" s="392"/>
      <c r="BY188" s="392"/>
      <c r="BZ188" s="392"/>
      <c r="CA188" s="392"/>
      <c r="CB188" s="392"/>
      <c r="CC188" s="392"/>
      <c r="CD188" s="392"/>
      <c r="CE188" s="392"/>
      <c r="CF188" s="392"/>
      <c r="CG188" s="392"/>
    </row>
    <row r="189" customFormat="false" ht="12.75" hidden="false" customHeight="false" outlineLevel="0" collapsed="false">
      <c r="A189" s="469" t="n">
        <v>41671</v>
      </c>
      <c r="B189" s="531" t="n">
        <v>3.468</v>
      </c>
      <c r="C189" s="564" t="n">
        <v>-0.55</v>
      </c>
      <c r="D189" s="472" t="n">
        <v>-0.454892949592892</v>
      </c>
      <c r="E189" s="472" t="n">
        <v>-0.551219686917092</v>
      </c>
      <c r="F189" s="532" t="n">
        <v>0.305</v>
      </c>
      <c r="G189" s="533" t="n">
        <v>0.375</v>
      </c>
      <c r="H189" s="533" t="n">
        <v>0.425</v>
      </c>
      <c r="I189" s="534" t="n">
        <v>0.525</v>
      </c>
      <c r="J189" s="533" t="n">
        <v>0.26</v>
      </c>
      <c r="K189" s="533" t="n">
        <v>0.31</v>
      </c>
      <c r="L189" s="533" t="n">
        <v>1.09</v>
      </c>
      <c r="M189" s="532" t="n">
        <v>0</v>
      </c>
      <c r="N189" s="533" t="n">
        <v>0</v>
      </c>
      <c r="O189" s="534" t="n">
        <v>-0.17</v>
      </c>
      <c r="P189" s="528" t="n">
        <v>-0.075</v>
      </c>
      <c r="Q189" s="551" t="n">
        <v>0.11</v>
      </c>
      <c r="R189" s="378" t="n">
        <v>0.14</v>
      </c>
      <c r="S189" s="378" t="n">
        <v>0.15</v>
      </c>
      <c r="T189" s="484" t="n">
        <v>1</v>
      </c>
      <c r="U189" s="537" t="n">
        <v>0.15</v>
      </c>
      <c r="V189" s="478" t="n">
        <v>2.918</v>
      </c>
      <c r="W189" s="478" t="n">
        <v>3.01310705040711</v>
      </c>
      <c r="X189" s="479" t="n">
        <v>2.91678031308291</v>
      </c>
      <c r="Y189" s="554"/>
      <c r="Z189" s="538" t="n">
        <v>0.1225</v>
      </c>
      <c r="AA189" s="539" t="n">
        <v>0</v>
      </c>
      <c r="AB189" s="563" t="n">
        <v>3.7093085292622</v>
      </c>
      <c r="AC189" s="484" t="n">
        <v>3.8318085292622</v>
      </c>
      <c r="AD189" s="479" t="n">
        <v>3.7093085292622</v>
      </c>
      <c r="AE189" s="541" t="n">
        <v>3.393</v>
      </c>
      <c r="AF189" s="486" t="n">
        <v>3.468</v>
      </c>
      <c r="AG189" s="487" t="n">
        <v>3.298</v>
      </c>
      <c r="AH189" s="542" t="n">
        <v>-0.19</v>
      </c>
      <c r="AI189" s="530" t="n">
        <v>1.341167998509</v>
      </c>
      <c r="AJ189" s="543" t="n">
        <v>0.068449763030748</v>
      </c>
      <c r="AK189" s="543" t="n">
        <v>0.074475511811931</v>
      </c>
      <c r="AL189" s="467" t="n">
        <v>0.38813239644847</v>
      </c>
      <c r="AM189" s="491" t="n">
        <v>0.3576439363116</v>
      </c>
      <c r="AN189" s="492" t="n">
        <v>0.375</v>
      </c>
      <c r="AO189" s="493" t="n">
        <v>0.133</v>
      </c>
      <c r="AP189" s="392"/>
      <c r="AQ189" s="492" t="n">
        <v>-3.455</v>
      </c>
      <c r="AR189" s="494" t="n">
        <v>-2.905</v>
      </c>
      <c r="AS189" s="392"/>
      <c r="AT189" s="392"/>
      <c r="AU189" s="392"/>
      <c r="AV189" s="392"/>
      <c r="AW189" s="392"/>
      <c r="AX189" s="392"/>
      <c r="AY189" s="467"/>
      <c r="AZ189" s="392"/>
      <c r="BA189" s="392"/>
      <c r="BB189" s="426"/>
      <c r="BC189" s="426"/>
      <c r="BD189" s="468"/>
      <c r="BE189" s="392"/>
      <c r="BF189" s="426"/>
      <c r="BG189" s="392"/>
      <c r="BH189" s="423"/>
      <c r="BI189" s="423"/>
      <c r="BJ189" s="392"/>
      <c r="BK189" s="426"/>
      <c r="BL189" s="392"/>
      <c r="BM189" s="392"/>
      <c r="BN189" s="403"/>
      <c r="BO189" s="403"/>
      <c r="BP189" s="423"/>
      <c r="BQ189" s="392"/>
      <c r="BR189" s="423"/>
      <c r="BS189" s="392"/>
      <c r="BT189" s="392"/>
      <c r="BU189" s="392"/>
      <c r="BV189" s="392"/>
      <c r="BW189" s="392"/>
      <c r="BX189" s="392"/>
      <c r="BY189" s="392"/>
      <c r="BZ189" s="392"/>
      <c r="CA189" s="392"/>
      <c r="CB189" s="392"/>
      <c r="CC189" s="392"/>
      <c r="CD189" s="392"/>
      <c r="CE189" s="392"/>
      <c r="CF189" s="392"/>
      <c r="CG189" s="392"/>
    </row>
    <row r="190" customFormat="false" ht="12.75" hidden="false" customHeight="false" outlineLevel="0" collapsed="false">
      <c r="A190" s="469" t="n">
        <v>41699</v>
      </c>
      <c r="B190" s="531" t="n">
        <v>3.363</v>
      </c>
      <c r="C190" s="564" t="n">
        <v>-0.55</v>
      </c>
      <c r="D190" s="472" t="n">
        <v>-0.454799082395974</v>
      </c>
      <c r="E190" s="472" t="n">
        <v>-0.551175798251467</v>
      </c>
      <c r="F190" s="532" t="n">
        <v>0.305</v>
      </c>
      <c r="G190" s="533" t="n">
        <v>0.375</v>
      </c>
      <c r="H190" s="533" t="n">
        <v>0.425</v>
      </c>
      <c r="I190" s="534" t="n">
        <v>0.525</v>
      </c>
      <c r="J190" s="533" t="n">
        <v>0.257</v>
      </c>
      <c r="K190" s="533" t="n">
        <v>0.307</v>
      </c>
      <c r="L190" s="533" t="n">
        <v>0.67</v>
      </c>
      <c r="M190" s="532" t="n">
        <v>0</v>
      </c>
      <c r="N190" s="533" t="n">
        <v>0</v>
      </c>
      <c r="O190" s="534" t="n">
        <v>-0.17</v>
      </c>
      <c r="P190" s="528" t="n">
        <v>-0.24</v>
      </c>
      <c r="Q190" s="551" t="n">
        <v>0.11</v>
      </c>
      <c r="R190" s="378" t="n">
        <v>0.14</v>
      </c>
      <c r="S190" s="378" t="n">
        <v>0.15</v>
      </c>
      <c r="T190" s="484" t="n">
        <v>0.75</v>
      </c>
      <c r="U190" s="537" t="n">
        <v>0.15</v>
      </c>
      <c r="V190" s="478" t="n">
        <v>2.813</v>
      </c>
      <c r="W190" s="478" t="n">
        <v>2.90820091760403</v>
      </c>
      <c r="X190" s="479" t="n">
        <v>2.81182420174853</v>
      </c>
      <c r="Y190" s="554"/>
      <c r="Z190" s="538" t="n">
        <v>0.1225</v>
      </c>
      <c r="AA190" s="539" t="n">
        <v>0</v>
      </c>
      <c r="AB190" s="563" t="n">
        <v>3.57398010148698</v>
      </c>
      <c r="AC190" s="484" t="n">
        <v>3.69648010148698</v>
      </c>
      <c r="AD190" s="479" t="n">
        <v>3.57398010148698</v>
      </c>
      <c r="AE190" s="541" t="n">
        <v>3.123</v>
      </c>
      <c r="AF190" s="486" t="n">
        <v>3.363</v>
      </c>
      <c r="AG190" s="487" t="n">
        <v>3.193</v>
      </c>
      <c r="AH190" s="542" t="n">
        <v>-0.19</v>
      </c>
      <c r="AI190" s="530" t="n">
        <v>1.34047250265</v>
      </c>
      <c r="AJ190" s="543" t="n">
        <v>0.068458323978654</v>
      </c>
      <c r="AK190" s="543" t="n">
        <v>0.074489432175063</v>
      </c>
      <c r="AL190" s="467" t="n">
        <v>0.386089778312936</v>
      </c>
      <c r="AM190" s="491" t="n">
        <v>0.355577280235541</v>
      </c>
      <c r="AN190" s="492" t="n">
        <v>0.375</v>
      </c>
      <c r="AO190" s="493" t="n">
        <v>0.12</v>
      </c>
      <c r="AP190" s="392"/>
      <c r="AQ190" s="492" t="n">
        <v>-3.35</v>
      </c>
      <c r="AR190" s="494" t="n">
        <v>-2.8</v>
      </c>
      <c r="AS190" s="392"/>
      <c r="AT190" s="392"/>
      <c r="AU190" s="392"/>
      <c r="AV190" s="392"/>
      <c r="AW190" s="392"/>
      <c r="AX190" s="392"/>
      <c r="AY190" s="467"/>
      <c r="AZ190" s="392"/>
      <c r="BA190" s="392"/>
      <c r="BB190" s="426"/>
      <c r="BC190" s="426"/>
      <c r="BD190" s="468"/>
      <c r="BE190" s="392"/>
      <c r="BF190" s="426"/>
      <c r="BG190" s="392"/>
      <c r="BH190" s="423"/>
      <c r="BI190" s="423"/>
      <c r="BJ190" s="392"/>
      <c r="BK190" s="426"/>
      <c r="BL190" s="392"/>
      <c r="BM190" s="392"/>
      <c r="BN190" s="403"/>
      <c r="BO190" s="403"/>
      <c r="BP190" s="423"/>
      <c r="BQ190" s="392"/>
      <c r="BR190" s="423"/>
      <c r="BS190" s="392"/>
      <c r="BT190" s="392"/>
      <c r="BU190" s="392"/>
      <c r="BV190" s="392"/>
      <c r="BW190" s="392"/>
      <c r="BX190" s="392"/>
      <c r="BY190" s="392"/>
      <c r="BZ190" s="392"/>
      <c r="CA190" s="392"/>
      <c r="CB190" s="392"/>
      <c r="CC190" s="392"/>
      <c r="CD190" s="392"/>
      <c r="CE190" s="392"/>
      <c r="CF190" s="392"/>
      <c r="CG190" s="392"/>
    </row>
    <row r="191" customFormat="false" ht="12.75" hidden="false" customHeight="false" outlineLevel="0" collapsed="false">
      <c r="A191" s="469" t="n">
        <v>41730</v>
      </c>
      <c r="B191" s="531" t="n">
        <v>3.267</v>
      </c>
      <c r="C191" s="562" t="n">
        <v>-0.55</v>
      </c>
      <c r="D191" s="472" t="n">
        <v>-0.454703503388503</v>
      </c>
      <c r="E191" s="472" t="n">
        <v>-0.551135671471467</v>
      </c>
      <c r="F191" s="532" t="n">
        <v>0.118</v>
      </c>
      <c r="G191" s="533" t="n">
        <v>0.143</v>
      </c>
      <c r="H191" s="533" t="n">
        <v>0.138</v>
      </c>
      <c r="I191" s="534" t="n">
        <v>0.128</v>
      </c>
      <c r="J191" s="533" t="n">
        <v>0.155</v>
      </c>
      <c r="K191" s="533" t="n">
        <v>0.205</v>
      </c>
      <c r="L191" s="533" t="n">
        <v>0.2875</v>
      </c>
      <c r="M191" s="532" t="n">
        <v>0</v>
      </c>
      <c r="N191" s="533" t="n">
        <v>0</v>
      </c>
      <c r="O191" s="534" t="n">
        <v>-0.17</v>
      </c>
      <c r="P191" s="528" t="n">
        <v>-0.43</v>
      </c>
      <c r="Q191" s="551" t="n">
        <v>0.11</v>
      </c>
      <c r="R191" s="378" t="n">
        <v>0.14</v>
      </c>
      <c r="S191" s="378" t="n">
        <v>0.15</v>
      </c>
      <c r="T191" s="484" t="n">
        <v>0.4</v>
      </c>
      <c r="U191" s="537" t="n">
        <v>0.15</v>
      </c>
      <c r="V191" s="478" t="n">
        <v>2.717</v>
      </c>
      <c r="W191" s="478" t="n">
        <v>2.8122964966115</v>
      </c>
      <c r="X191" s="479" t="n">
        <v>2.71586432852853</v>
      </c>
      <c r="Y191" s="554"/>
      <c r="Z191" s="538" t="n">
        <v>0.1225</v>
      </c>
      <c r="AA191" s="539" t="n">
        <v>0</v>
      </c>
      <c r="AB191" s="563" t="n">
        <v>3.45002489167845</v>
      </c>
      <c r="AC191" s="484" t="n">
        <v>3.57252489167845</v>
      </c>
      <c r="AD191" s="479" t="n">
        <v>3.45002489167845</v>
      </c>
      <c r="AE191" s="541" t="n">
        <v>2.837</v>
      </c>
      <c r="AF191" s="486" t="n">
        <v>3.267</v>
      </c>
      <c r="AG191" s="487" t="n">
        <v>3.097</v>
      </c>
      <c r="AH191" s="542" t="n">
        <v>-0.19</v>
      </c>
      <c r="AI191" s="530" t="n">
        <v>1.3397016791</v>
      </c>
      <c r="AJ191" s="543" t="n">
        <v>0.068467802171006</v>
      </c>
      <c r="AK191" s="543" t="n">
        <v>0.074504844005747</v>
      </c>
      <c r="AL191" s="467" t="n">
        <v>0.383840276842687</v>
      </c>
      <c r="AM191" s="491" t="n">
        <v>0.353302276463238</v>
      </c>
      <c r="AN191" s="492" t="n">
        <v>0.143</v>
      </c>
      <c r="AO191" s="493" t="n">
        <v>0.124</v>
      </c>
      <c r="AP191" s="392"/>
      <c r="AQ191" s="492" t="n">
        <v>-3.254</v>
      </c>
      <c r="AR191" s="494" t="n">
        <v>-2.704</v>
      </c>
      <c r="AS191" s="392"/>
      <c r="AT191" s="392"/>
      <c r="AU191" s="392"/>
      <c r="AV191" s="392"/>
      <c r="AW191" s="392"/>
      <c r="AX191" s="392"/>
      <c r="AY191" s="467"/>
      <c r="AZ191" s="392"/>
      <c r="BA191" s="392"/>
      <c r="BB191" s="426"/>
      <c r="BC191" s="426"/>
      <c r="BD191" s="468"/>
      <c r="BE191" s="392"/>
      <c r="BF191" s="426"/>
      <c r="BG191" s="392"/>
      <c r="BH191" s="423"/>
      <c r="BI191" s="423"/>
      <c r="BJ191" s="392"/>
      <c r="BK191" s="426"/>
      <c r="BL191" s="392"/>
      <c r="BM191" s="392"/>
      <c r="BN191" s="403"/>
      <c r="BO191" s="403"/>
      <c r="BP191" s="423"/>
      <c r="BQ191" s="392"/>
      <c r="BR191" s="423"/>
      <c r="BS191" s="392"/>
      <c r="BT191" s="392"/>
      <c r="BU191" s="392"/>
      <c r="BV191" s="392"/>
      <c r="BW191" s="392"/>
      <c r="BX191" s="392"/>
      <c r="BY191" s="392"/>
      <c r="BZ191" s="392"/>
      <c r="CA191" s="392"/>
      <c r="CB191" s="392"/>
      <c r="CC191" s="392"/>
      <c r="CD191" s="392"/>
      <c r="CE191" s="392"/>
      <c r="CF191" s="392"/>
      <c r="CG191" s="392"/>
    </row>
    <row r="192" customFormat="false" ht="12.75" hidden="false" customHeight="false" outlineLevel="0" collapsed="false">
      <c r="A192" s="469" t="n">
        <v>41760</v>
      </c>
      <c r="B192" s="531" t="n">
        <v>3.246</v>
      </c>
      <c r="C192" s="564" t="n">
        <v>-0.55</v>
      </c>
      <c r="D192" s="472" t="n">
        <v>-0.454640943129242</v>
      </c>
      <c r="E192" s="472" t="n">
        <v>-0.551126893738342</v>
      </c>
      <c r="F192" s="532" t="n">
        <v>0.118</v>
      </c>
      <c r="G192" s="533" t="n">
        <v>0.143</v>
      </c>
      <c r="H192" s="533" t="n">
        <v>0.138</v>
      </c>
      <c r="I192" s="534" t="n">
        <v>0.128</v>
      </c>
      <c r="J192" s="533" t="n">
        <v>0.158</v>
      </c>
      <c r="K192" s="533" t="n">
        <v>0.208</v>
      </c>
      <c r="L192" s="533" t="n">
        <v>0.2475</v>
      </c>
      <c r="M192" s="532" t="n">
        <v>0</v>
      </c>
      <c r="N192" s="533" t="n">
        <v>0</v>
      </c>
      <c r="O192" s="534" t="n">
        <v>-0.17</v>
      </c>
      <c r="P192" s="528" t="n">
        <v>-0.43</v>
      </c>
      <c r="Q192" s="551" t="n">
        <v>0.11</v>
      </c>
      <c r="R192" s="378" t="n">
        <v>0.14</v>
      </c>
      <c r="S192" s="378" t="n">
        <v>0.15</v>
      </c>
      <c r="T192" s="484" t="n">
        <v>0.45</v>
      </c>
      <c r="U192" s="537" t="n">
        <v>0.15</v>
      </c>
      <c r="V192" s="478" t="n">
        <v>2.696</v>
      </c>
      <c r="W192" s="478" t="n">
        <v>2.79135905687076</v>
      </c>
      <c r="X192" s="479" t="n">
        <v>2.69487310626166</v>
      </c>
      <c r="Y192" s="554"/>
      <c r="Z192" s="538" t="n">
        <v>0.1225</v>
      </c>
      <c r="AA192" s="539" t="n">
        <v>0</v>
      </c>
      <c r="AB192" s="563" t="n">
        <v>3.42145103440499</v>
      </c>
      <c r="AC192" s="484" t="n">
        <v>3.54395103440499</v>
      </c>
      <c r="AD192" s="479" t="n">
        <v>3.42145103440499</v>
      </c>
      <c r="AE192" s="541" t="n">
        <v>2.816</v>
      </c>
      <c r="AF192" s="486" t="n">
        <v>3.246</v>
      </c>
      <c r="AG192" s="487" t="n">
        <v>3.076</v>
      </c>
      <c r="AH192" s="542" t="n">
        <v>-0.19</v>
      </c>
      <c r="AI192" s="530" t="n">
        <v>1.338954911927</v>
      </c>
      <c r="AJ192" s="543" t="n">
        <v>0.068476974615245</v>
      </c>
      <c r="AK192" s="543" t="n">
        <v>0.074519758680678</v>
      </c>
      <c r="AL192" s="467" t="n">
        <v>0.381675254670828</v>
      </c>
      <c r="AM192" s="491" t="n">
        <v>0.351113677088764</v>
      </c>
      <c r="AN192" s="492" t="n">
        <v>0.143</v>
      </c>
      <c r="AO192" s="493" t="n">
        <v>0.12</v>
      </c>
      <c r="AP192" s="392"/>
      <c r="AQ192" s="492" t="n">
        <v>-3.233</v>
      </c>
      <c r="AR192" s="494" t="n">
        <v>-2.683</v>
      </c>
      <c r="AS192" s="392"/>
      <c r="AT192" s="392"/>
      <c r="AU192" s="392"/>
      <c r="AV192" s="392"/>
      <c r="AW192" s="392"/>
      <c r="AX192" s="392"/>
      <c r="AY192" s="467"/>
      <c r="AZ192" s="392"/>
      <c r="BA192" s="392"/>
      <c r="BB192" s="426"/>
      <c r="BC192" s="426"/>
      <c r="BD192" s="468"/>
      <c r="BE192" s="392"/>
      <c r="BF192" s="426"/>
      <c r="BG192" s="392"/>
      <c r="BH192" s="423"/>
      <c r="BI192" s="423"/>
      <c r="BJ192" s="392"/>
      <c r="BK192" s="426"/>
      <c r="BL192" s="392"/>
      <c r="BM192" s="392"/>
      <c r="BN192" s="403"/>
      <c r="BO192" s="403"/>
      <c r="BP192" s="423"/>
      <c r="BQ192" s="392"/>
      <c r="BR192" s="423"/>
      <c r="BS192" s="392"/>
      <c r="BT192" s="392"/>
      <c r="BU192" s="392"/>
      <c r="BV192" s="392"/>
      <c r="BW192" s="392"/>
      <c r="BX192" s="392"/>
      <c r="BY192" s="392"/>
      <c r="BZ192" s="392"/>
      <c r="CA192" s="392"/>
      <c r="CB192" s="392"/>
      <c r="CC192" s="392"/>
      <c r="CD192" s="392"/>
      <c r="CE192" s="392"/>
      <c r="CF192" s="392"/>
      <c r="CG192" s="392"/>
    </row>
    <row r="193" customFormat="false" ht="12.75" hidden="false" customHeight="false" outlineLevel="0" collapsed="false">
      <c r="A193" s="469" t="n">
        <v>41791</v>
      </c>
      <c r="B193" s="531" t="n">
        <v>3.253</v>
      </c>
      <c r="C193" s="564" t="n">
        <v>-0.55</v>
      </c>
      <c r="D193" s="472" t="n">
        <v>-0.454588170540907</v>
      </c>
      <c r="E193" s="472" t="n">
        <v>-0.551129819649383</v>
      </c>
      <c r="F193" s="532" t="n">
        <v>0.118</v>
      </c>
      <c r="G193" s="533" t="n">
        <v>0.143</v>
      </c>
      <c r="H193" s="533" t="n">
        <v>0.138</v>
      </c>
      <c r="I193" s="534" t="n">
        <v>0.128</v>
      </c>
      <c r="J193" s="533" t="n">
        <v>0.153</v>
      </c>
      <c r="K193" s="533" t="n">
        <v>0.203</v>
      </c>
      <c r="L193" s="533" t="n">
        <v>0.2475</v>
      </c>
      <c r="M193" s="532" t="n">
        <v>0</v>
      </c>
      <c r="N193" s="533" t="n">
        <v>0</v>
      </c>
      <c r="O193" s="534" t="n">
        <v>-0.17</v>
      </c>
      <c r="P193" s="528" t="n">
        <v>-0.43</v>
      </c>
      <c r="Q193" s="551" t="n">
        <v>0.11</v>
      </c>
      <c r="R193" s="378" t="n">
        <v>0.14</v>
      </c>
      <c r="S193" s="378" t="n">
        <v>0.15</v>
      </c>
      <c r="T193" s="484" t="n">
        <v>0.45</v>
      </c>
      <c r="U193" s="537" t="n">
        <v>0.15</v>
      </c>
      <c r="V193" s="478" t="n">
        <v>2.703</v>
      </c>
      <c r="W193" s="478" t="n">
        <v>2.79841182945909</v>
      </c>
      <c r="X193" s="479" t="n">
        <v>2.70187018035062</v>
      </c>
      <c r="Y193" s="554"/>
      <c r="Z193" s="538" t="n">
        <v>0.1225</v>
      </c>
      <c r="AA193" s="539" t="n">
        <v>0</v>
      </c>
      <c r="AB193" s="563" t="n">
        <v>3.42835553514374</v>
      </c>
      <c r="AC193" s="484" t="n">
        <v>3.55085553514374</v>
      </c>
      <c r="AD193" s="479" t="n">
        <v>3.42835553514374</v>
      </c>
      <c r="AE193" s="541" t="n">
        <v>2.823</v>
      </c>
      <c r="AF193" s="486" t="n">
        <v>3.253</v>
      </c>
      <c r="AG193" s="487" t="n">
        <v>3.083</v>
      </c>
      <c r="AH193" s="542" t="n">
        <v>-0.19</v>
      </c>
      <c r="AI193" s="530" t="n">
        <v>1.338182418604</v>
      </c>
      <c r="AJ193" s="543" t="n">
        <v>0.068486452807656</v>
      </c>
      <c r="AK193" s="543" t="n">
        <v>0.074535170511517</v>
      </c>
      <c r="AL193" s="467" t="n">
        <v>0.379450312759257</v>
      </c>
      <c r="AM193" s="491" t="n">
        <v>0.34886550138675</v>
      </c>
      <c r="AN193" s="492" t="n">
        <v>0.143</v>
      </c>
      <c r="AO193" s="493" t="n">
        <v>0.124</v>
      </c>
      <c r="AP193" s="392"/>
      <c r="AQ193" s="492" t="n">
        <v>-3.24</v>
      </c>
      <c r="AR193" s="494" t="n">
        <v>-2.69</v>
      </c>
      <c r="AS193" s="392"/>
      <c r="AT193" s="392"/>
      <c r="AU193" s="392"/>
      <c r="AV193" s="392"/>
      <c r="AW193" s="392"/>
      <c r="AX193" s="392"/>
      <c r="AY193" s="467"/>
      <c r="AZ193" s="392"/>
      <c r="BA193" s="392"/>
      <c r="BB193" s="426"/>
      <c r="BC193" s="426"/>
      <c r="BD193" s="468"/>
      <c r="BE193" s="392"/>
      <c r="BF193" s="392"/>
      <c r="BG193" s="392"/>
      <c r="BH193" s="392"/>
      <c r="BI193" s="392"/>
      <c r="BJ193" s="392"/>
      <c r="BK193" s="426"/>
      <c r="BL193" s="392"/>
      <c r="BM193" s="392"/>
      <c r="BN193" s="403"/>
      <c r="BO193" s="403"/>
      <c r="BP193" s="423"/>
      <c r="BQ193" s="392"/>
      <c r="BR193" s="423"/>
      <c r="BS193" s="392"/>
      <c r="BT193" s="392"/>
      <c r="BU193" s="392"/>
      <c r="BV193" s="392"/>
      <c r="BW193" s="392"/>
      <c r="BX193" s="392"/>
      <c r="BY193" s="392"/>
      <c r="BZ193" s="392"/>
      <c r="CA193" s="392"/>
      <c r="CB193" s="392"/>
      <c r="CC193" s="392"/>
      <c r="CD193" s="392"/>
      <c r="CE193" s="392"/>
      <c r="CF193" s="392"/>
      <c r="CG193" s="392"/>
    </row>
    <row r="194" customFormat="false" ht="12.75" hidden="false" customHeight="false" outlineLevel="0" collapsed="false">
      <c r="A194" s="469" t="n">
        <v>41821</v>
      </c>
      <c r="B194" s="531" t="n">
        <v>3.259</v>
      </c>
      <c r="C194" s="564" t="n">
        <v>-0.55</v>
      </c>
      <c r="D194" s="472" t="n">
        <v>-0.454536657277546</v>
      </c>
      <c r="E194" s="472" t="n">
        <v>-0.551132327573134</v>
      </c>
      <c r="F194" s="532" t="n">
        <v>0.118</v>
      </c>
      <c r="G194" s="533" t="n">
        <v>0.143</v>
      </c>
      <c r="H194" s="533" t="n">
        <v>0.138</v>
      </c>
      <c r="I194" s="534" t="n">
        <v>0.128</v>
      </c>
      <c r="J194" s="533" t="n">
        <v>0.142</v>
      </c>
      <c r="K194" s="533" t="n">
        <v>0.192</v>
      </c>
      <c r="L194" s="533" t="n">
        <v>0.2525</v>
      </c>
      <c r="M194" s="532" t="n">
        <v>0</v>
      </c>
      <c r="N194" s="533" t="n">
        <v>0</v>
      </c>
      <c r="O194" s="534" t="n">
        <v>-0.17</v>
      </c>
      <c r="P194" s="528" t="n">
        <v>-0.43</v>
      </c>
      <c r="Q194" s="551" t="n">
        <v>0.11</v>
      </c>
      <c r="R194" s="378" t="n">
        <v>0.14</v>
      </c>
      <c r="S194" s="378" t="n">
        <v>0.15</v>
      </c>
      <c r="T194" s="484" t="n">
        <v>0.5</v>
      </c>
      <c r="U194" s="537" t="n">
        <v>0.15</v>
      </c>
      <c r="V194" s="478" t="n">
        <v>2.709</v>
      </c>
      <c r="W194" s="478" t="n">
        <v>2.80446334272245</v>
      </c>
      <c r="X194" s="479" t="n">
        <v>2.70786767242687</v>
      </c>
      <c r="Y194" s="554"/>
      <c r="Z194" s="538" t="n">
        <v>0.1225</v>
      </c>
      <c r="AA194" s="539" t="n">
        <v>0</v>
      </c>
      <c r="AB194" s="563" t="n">
        <v>3.43404408145035</v>
      </c>
      <c r="AC194" s="484" t="n">
        <v>3.55654408145035</v>
      </c>
      <c r="AD194" s="479" t="n">
        <v>3.43404408145035</v>
      </c>
      <c r="AE194" s="541" t="n">
        <v>2.829</v>
      </c>
      <c r="AF194" s="486" t="n">
        <v>3.259</v>
      </c>
      <c r="AG194" s="487" t="n">
        <v>3.089</v>
      </c>
      <c r="AH194" s="542" t="n">
        <v>-0.19</v>
      </c>
      <c r="AI194" s="530" t="n">
        <v>1.337434039276</v>
      </c>
      <c r="AJ194" s="543" t="n">
        <v>0.068495625251953</v>
      </c>
      <c r="AK194" s="543" t="n">
        <v>0.074550085186597</v>
      </c>
      <c r="AL194" s="467" t="n">
        <v>0.377308934567665</v>
      </c>
      <c r="AM194" s="491" t="n">
        <v>0.346702722372933</v>
      </c>
      <c r="AN194" s="492" t="n">
        <v>0.143</v>
      </c>
      <c r="AO194" s="493" t="n">
        <v>0.12</v>
      </c>
      <c r="AP194" s="392"/>
      <c r="AQ194" s="492" t="n">
        <v>-3.246</v>
      </c>
      <c r="AR194" s="494" t="n">
        <v>-2.696</v>
      </c>
      <c r="AS194" s="392"/>
      <c r="AT194" s="392"/>
      <c r="AU194" s="392"/>
      <c r="AV194" s="392"/>
      <c r="AW194" s="392"/>
      <c r="AX194" s="392"/>
      <c r="AY194" s="467"/>
      <c r="AZ194" s="392"/>
      <c r="BA194" s="392"/>
      <c r="BB194" s="426"/>
      <c r="BC194" s="426"/>
      <c r="BD194" s="468"/>
      <c r="BE194" s="392"/>
      <c r="BF194" s="392"/>
      <c r="BG194" s="392"/>
      <c r="BH194" s="392"/>
      <c r="BI194" s="392"/>
      <c r="BJ194" s="392"/>
      <c r="BK194" s="426"/>
      <c r="BL194" s="392"/>
      <c r="BM194" s="392"/>
      <c r="BN194" s="403"/>
      <c r="BO194" s="403"/>
      <c r="BP194" s="423"/>
      <c r="BQ194" s="392"/>
      <c r="BR194" s="423"/>
      <c r="BS194" s="392"/>
      <c r="BT194" s="392"/>
      <c r="BU194" s="392"/>
      <c r="BV194" s="392"/>
      <c r="BW194" s="392"/>
      <c r="BX194" s="392"/>
      <c r="BY194" s="392"/>
      <c r="BZ194" s="392"/>
      <c r="CA194" s="392"/>
      <c r="CB194" s="392"/>
      <c r="CC194" s="392"/>
      <c r="CD194" s="392"/>
      <c r="CE194" s="392"/>
      <c r="CF194" s="392"/>
      <c r="CG194" s="392"/>
    </row>
    <row r="195" customFormat="false" ht="12.75" hidden="false" customHeight="false" outlineLevel="0" collapsed="false">
      <c r="A195" s="469" t="n">
        <v>41852</v>
      </c>
      <c r="B195" s="531" t="n">
        <v>3.267</v>
      </c>
      <c r="C195" s="564" t="n">
        <v>-0.55</v>
      </c>
      <c r="D195" s="472" t="n">
        <v>-0.454484055714596</v>
      </c>
      <c r="E195" s="472" t="n">
        <v>-0.551135671471467</v>
      </c>
      <c r="F195" s="532" t="n">
        <v>0.118</v>
      </c>
      <c r="G195" s="533" t="n">
        <v>0.143</v>
      </c>
      <c r="H195" s="533" t="n">
        <v>0.138</v>
      </c>
      <c r="I195" s="534" t="n">
        <v>0.128</v>
      </c>
      <c r="J195" s="533" t="n">
        <v>0.14</v>
      </c>
      <c r="K195" s="533" t="n">
        <v>0.19</v>
      </c>
      <c r="L195" s="533" t="n">
        <v>0.2525</v>
      </c>
      <c r="M195" s="532" t="n">
        <v>0</v>
      </c>
      <c r="N195" s="533" t="n">
        <v>0</v>
      </c>
      <c r="O195" s="534" t="n">
        <v>-0.17</v>
      </c>
      <c r="P195" s="528" t="n">
        <v>-0.43</v>
      </c>
      <c r="Q195" s="551" t="n">
        <v>0.11</v>
      </c>
      <c r="R195" s="378" t="n">
        <v>0.14</v>
      </c>
      <c r="S195" s="378" t="n">
        <v>0.15</v>
      </c>
      <c r="T195" s="484" t="n">
        <v>0.55</v>
      </c>
      <c r="U195" s="537" t="n">
        <v>0.15</v>
      </c>
      <c r="V195" s="478" t="n">
        <v>2.717</v>
      </c>
      <c r="W195" s="478" t="n">
        <v>2.8125159442854</v>
      </c>
      <c r="X195" s="479" t="n">
        <v>2.71586432852853</v>
      </c>
      <c r="Y195" s="554"/>
      <c r="Z195" s="538" t="n">
        <v>0.1225</v>
      </c>
      <c r="AA195" s="539" t="n">
        <v>0</v>
      </c>
      <c r="AB195" s="563" t="n">
        <v>3.44219160372487</v>
      </c>
      <c r="AC195" s="484" t="n">
        <v>3.56469160372487</v>
      </c>
      <c r="AD195" s="479" t="n">
        <v>3.44219160372487</v>
      </c>
      <c r="AE195" s="541" t="n">
        <v>2.837</v>
      </c>
      <c r="AF195" s="486" t="n">
        <v>3.267</v>
      </c>
      <c r="AG195" s="487" t="n">
        <v>3.097</v>
      </c>
      <c r="AH195" s="542" t="n">
        <v>-0.19</v>
      </c>
      <c r="AI195" s="530" t="n">
        <v>1.336659883938</v>
      </c>
      <c r="AJ195" s="543" t="n">
        <v>0.068505103444422</v>
      </c>
      <c r="AK195" s="543" t="n">
        <v>0.07456549701759</v>
      </c>
      <c r="AL195" s="467" t="n">
        <v>0.375108297947537</v>
      </c>
      <c r="AM195" s="491" t="n">
        <v>0.344481081414562</v>
      </c>
      <c r="AN195" s="492" t="n">
        <v>0.143</v>
      </c>
      <c r="AO195" s="493" t="n">
        <v>0.12</v>
      </c>
      <c r="AP195" s="392"/>
      <c r="AQ195" s="492" t="n">
        <v>-3.254</v>
      </c>
      <c r="AR195" s="494" t="n">
        <v>-2.704</v>
      </c>
      <c r="AS195" s="392"/>
      <c r="AT195" s="392"/>
      <c r="AU195" s="392"/>
      <c r="AV195" s="392"/>
      <c r="AW195" s="392"/>
      <c r="AX195" s="392"/>
      <c r="AY195" s="467"/>
      <c r="AZ195" s="392"/>
      <c r="BA195" s="392"/>
      <c r="BB195" s="426"/>
      <c r="BC195" s="426"/>
      <c r="BD195" s="468"/>
      <c r="BE195" s="392"/>
      <c r="BF195" s="392"/>
      <c r="BG195" s="392"/>
      <c r="BH195" s="392"/>
      <c r="BI195" s="392"/>
      <c r="BJ195" s="392"/>
      <c r="BK195" s="426"/>
      <c r="BL195" s="392"/>
      <c r="BM195" s="392"/>
      <c r="BN195" s="403"/>
      <c r="BO195" s="403"/>
      <c r="BP195" s="423"/>
      <c r="BQ195" s="392"/>
      <c r="BR195" s="423"/>
      <c r="BS195" s="392"/>
      <c r="BT195" s="392"/>
      <c r="BU195" s="392"/>
      <c r="BV195" s="392"/>
      <c r="BW195" s="392"/>
      <c r="BX195" s="392"/>
      <c r="BY195" s="392"/>
      <c r="BZ195" s="392"/>
      <c r="CA195" s="392"/>
      <c r="CB195" s="392"/>
      <c r="CC195" s="392"/>
      <c r="CD195" s="392"/>
      <c r="CE195" s="392"/>
      <c r="CF195" s="392"/>
      <c r="CG195" s="392"/>
    </row>
    <row r="196" customFormat="false" ht="12.75" hidden="false" customHeight="false" outlineLevel="0" collapsed="false">
      <c r="A196" s="469" t="n">
        <v>41883</v>
      </c>
      <c r="B196" s="531" t="n">
        <v>3.27</v>
      </c>
      <c r="C196" s="564" t="n">
        <v>-0.55</v>
      </c>
      <c r="D196" s="472" t="n">
        <v>-0.454429238444424</v>
      </c>
      <c r="E196" s="472" t="n">
        <v>-0.551136925433342</v>
      </c>
      <c r="F196" s="532" t="n">
        <v>0.118</v>
      </c>
      <c r="G196" s="533" t="n">
        <v>0.143</v>
      </c>
      <c r="H196" s="533" t="n">
        <v>0.138</v>
      </c>
      <c r="I196" s="534" t="n">
        <v>0.128</v>
      </c>
      <c r="J196" s="533" t="n">
        <v>0.137</v>
      </c>
      <c r="K196" s="533" t="n">
        <v>0.187</v>
      </c>
      <c r="L196" s="533" t="n">
        <v>0.2475</v>
      </c>
      <c r="M196" s="532" t="n">
        <v>0</v>
      </c>
      <c r="N196" s="533" t="n">
        <v>0</v>
      </c>
      <c r="O196" s="534" t="n">
        <v>-0.17</v>
      </c>
      <c r="P196" s="528" t="n">
        <v>-0.43</v>
      </c>
      <c r="Q196" s="551" t="n">
        <v>0.11</v>
      </c>
      <c r="R196" s="378" t="n">
        <v>0.14</v>
      </c>
      <c r="S196" s="378" t="n">
        <v>0.15</v>
      </c>
      <c r="T196" s="484" t="n">
        <v>0.55</v>
      </c>
      <c r="U196" s="537" t="n">
        <v>0.15</v>
      </c>
      <c r="V196" s="478" t="n">
        <v>2.72</v>
      </c>
      <c r="W196" s="478" t="n">
        <v>2.81557076155558</v>
      </c>
      <c r="X196" s="479" t="n">
        <v>2.71886307456666</v>
      </c>
      <c r="Y196" s="554"/>
      <c r="Z196" s="538" t="n">
        <v>0.1225</v>
      </c>
      <c r="AA196" s="539" t="n">
        <v>0</v>
      </c>
      <c r="AB196" s="563" t="n">
        <v>3.44399434010434</v>
      </c>
      <c r="AC196" s="484" t="n">
        <v>3.56649434010434</v>
      </c>
      <c r="AD196" s="479" t="n">
        <v>3.44399434010434</v>
      </c>
      <c r="AE196" s="541" t="n">
        <v>2.84</v>
      </c>
      <c r="AF196" s="486" t="n">
        <v>3.27</v>
      </c>
      <c r="AG196" s="487" t="n">
        <v>3.1</v>
      </c>
      <c r="AH196" s="542" t="n">
        <v>-0.19</v>
      </c>
      <c r="AI196" s="530" t="n">
        <v>1.335884886946</v>
      </c>
      <c r="AJ196" s="543" t="n">
        <v>0.06851458163692</v>
      </c>
      <c r="AK196" s="543" t="n">
        <v>0.074580908848662</v>
      </c>
      <c r="AL196" s="467" t="n">
        <v>0.372919916546883</v>
      </c>
      <c r="AM196" s="491" t="n">
        <v>0.342272813848351</v>
      </c>
      <c r="AN196" s="492" t="n">
        <v>0.143</v>
      </c>
      <c r="AO196" s="493" t="n">
        <v>0.124</v>
      </c>
      <c r="AP196" s="392"/>
      <c r="AQ196" s="492" t="n">
        <v>-3.257</v>
      </c>
      <c r="AR196" s="494" t="n">
        <v>-2.707</v>
      </c>
      <c r="AS196" s="392"/>
      <c r="AT196" s="392"/>
      <c r="AU196" s="392"/>
      <c r="AV196" s="392"/>
      <c r="AW196" s="392"/>
      <c r="AX196" s="392"/>
      <c r="AY196" s="467"/>
      <c r="AZ196" s="392"/>
      <c r="BA196" s="392"/>
      <c r="BB196" s="426"/>
      <c r="BC196" s="426"/>
      <c r="BD196" s="468"/>
      <c r="BE196" s="392"/>
      <c r="BF196" s="392"/>
      <c r="BG196" s="392"/>
      <c r="BH196" s="392"/>
      <c r="BI196" s="392"/>
      <c r="BJ196" s="392"/>
      <c r="BK196" s="426"/>
      <c r="BL196" s="392"/>
      <c r="BM196" s="392"/>
      <c r="BN196" s="403"/>
      <c r="BO196" s="403"/>
      <c r="BP196" s="423"/>
      <c r="BQ196" s="392"/>
      <c r="BR196" s="423"/>
      <c r="BS196" s="392"/>
      <c r="BT196" s="392"/>
      <c r="BU196" s="392"/>
      <c r="BV196" s="392"/>
      <c r="BW196" s="392"/>
      <c r="BX196" s="392"/>
      <c r="BY196" s="392"/>
      <c r="BZ196" s="392"/>
      <c r="CA196" s="392"/>
      <c r="CB196" s="392"/>
      <c r="CC196" s="392"/>
      <c r="CD196" s="392"/>
      <c r="CE196" s="392"/>
      <c r="CF196" s="392"/>
      <c r="CG196" s="392"/>
    </row>
    <row r="197" customFormat="false" ht="12.75" hidden="false" customHeight="false" outlineLevel="0" collapsed="false">
      <c r="A197" s="469" t="n">
        <v>41913</v>
      </c>
      <c r="B197" s="531" t="n">
        <v>3.303</v>
      </c>
      <c r="C197" s="564" t="n">
        <v>-0.55</v>
      </c>
      <c r="D197" s="472" t="n">
        <v>-0.454388649622697</v>
      </c>
      <c r="E197" s="472" t="n">
        <v>-0.551150719013967</v>
      </c>
      <c r="F197" s="532" t="n">
        <v>0.118</v>
      </c>
      <c r="G197" s="533" t="n">
        <v>0.143</v>
      </c>
      <c r="H197" s="533" t="n">
        <v>0.138</v>
      </c>
      <c r="I197" s="534" t="n">
        <v>0.128</v>
      </c>
      <c r="J197" s="533" t="n">
        <v>0.153</v>
      </c>
      <c r="K197" s="533" t="n">
        <v>0.203</v>
      </c>
      <c r="L197" s="533" t="n">
        <v>0.25</v>
      </c>
      <c r="M197" s="532" t="n">
        <v>0</v>
      </c>
      <c r="N197" s="533" t="n">
        <v>0</v>
      </c>
      <c r="O197" s="534" t="n">
        <v>-0.17</v>
      </c>
      <c r="P197" s="528" t="n">
        <v>-0.43</v>
      </c>
      <c r="Q197" s="551" t="n">
        <v>0.11</v>
      </c>
      <c r="R197" s="378" t="n">
        <v>0.14</v>
      </c>
      <c r="S197" s="378" t="n">
        <v>0.15</v>
      </c>
      <c r="T197" s="484" t="n">
        <v>0.6</v>
      </c>
      <c r="U197" s="537" t="n">
        <v>0.15</v>
      </c>
      <c r="V197" s="478" t="n">
        <v>2.753</v>
      </c>
      <c r="W197" s="478" t="n">
        <v>2.8486113503773</v>
      </c>
      <c r="X197" s="479" t="n">
        <v>2.75184928098603</v>
      </c>
      <c r="Y197" s="554"/>
      <c r="Z197" s="538" t="n">
        <v>0.1225</v>
      </c>
      <c r="AA197" s="539" t="n">
        <v>0</v>
      </c>
      <c r="AB197" s="563" t="n">
        <v>3.48381901132844</v>
      </c>
      <c r="AC197" s="484" t="n">
        <v>3.60631901132844</v>
      </c>
      <c r="AD197" s="479" t="n">
        <v>3.48381901132844</v>
      </c>
      <c r="AE197" s="541" t="n">
        <v>2.873</v>
      </c>
      <c r="AF197" s="486" t="n">
        <v>3.303</v>
      </c>
      <c r="AG197" s="487" t="n">
        <v>3.133</v>
      </c>
      <c r="AH197" s="542" t="n">
        <v>-0.19</v>
      </c>
      <c r="AI197" s="530" t="n">
        <v>1.33513409038</v>
      </c>
      <c r="AJ197" s="543" t="n">
        <v>0.068523754081302</v>
      </c>
      <c r="AK197" s="543" t="n">
        <v>0.074595823523967</v>
      </c>
      <c r="AL197" s="467" t="n">
        <v>0.370813735746264</v>
      </c>
      <c r="AM197" s="491" t="n">
        <v>0.34014844368005</v>
      </c>
      <c r="AN197" s="492" t="n">
        <v>0.143</v>
      </c>
      <c r="AO197" s="493" t="n">
        <v>0.12</v>
      </c>
      <c r="AP197" s="392"/>
      <c r="AQ197" s="492" t="n">
        <v>-3.29</v>
      </c>
      <c r="AR197" s="494" t="n">
        <v>-2.74</v>
      </c>
      <c r="AS197" s="392"/>
      <c r="AT197" s="392"/>
      <c r="AU197" s="392"/>
      <c r="AV197" s="392"/>
      <c r="AW197" s="392"/>
      <c r="AX197" s="392"/>
      <c r="AY197" s="467"/>
      <c r="AZ197" s="392"/>
      <c r="BA197" s="392"/>
      <c r="BB197" s="426"/>
      <c r="BC197" s="426"/>
      <c r="BD197" s="468"/>
      <c r="BE197" s="392"/>
      <c r="BF197" s="392"/>
      <c r="BG197" s="392"/>
      <c r="BH197" s="392"/>
      <c r="BI197" s="392"/>
      <c r="BJ197" s="392"/>
      <c r="BK197" s="426"/>
      <c r="BL197" s="392"/>
      <c r="BM197" s="392"/>
      <c r="BN197" s="403"/>
      <c r="BO197" s="403"/>
      <c r="BP197" s="423"/>
      <c r="BQ197" s="392"/>
      <c r="BR197" s="423"/>
      <c r="BS197" s="392"/>
      <c r="BT197" s="392"/>
      <c r="BU197" s="392"/>
      <c r="BV197" s="392"/>
      <c r="BW197" s="392"/>
      <c r="BX197" s="392"/>
      <c r="BY197" s="392"/>
      <c r="BZ197" s="392"/>
      <c r="CA197" s="392"/>
      <c r="CB197" s="392"/>
      <c r="CC197" s="392"/>
      <c r="CD197" s="392"/>
      <c r="CE197" s="392"/>
      <c r="CF197" s="392"/>
      <c r="CG197" s="392"/>
    </row>
    <row r="198" customFormat="false" ht="12.75" hidden="false" customHeight="false" outlineLevel="0" collapsed="false">
      <c r="A198" s="559" t="n">
        <v>41944</v>
      </c>
      <c r="B198" s="531" t="n">
        <v>3.44</v>
      </c>
      <c r="C198" s="562" t="n">
        <v>-0.55</v>
      </c>
      <c r="D198" s="472" t="n">
        <v>-0.454389594640388</v>
      </c>
      <c r="E198" s="472" t="n">
        <v>-0.551207983272926</v>
      </c>
      <c r="F198" s="532" t="n">
        <v>0.118</v>
      </c>
      <c r="G198" s="533" t="n">
        <v>0.143</v>
      </c>
      <c r="H198" s="533" t="n">
        <v>0.138</v>
      </c>
      <c r="I198" s="534" t="n">
        <v>0.128</v>
      </c>
      <c r="J198" s="533" t="n">
        <v>0.23</v>
      </c>
      <c r="K198" s="533" t="n">
        <v>0.28</v>
      </c>
      <c r="L198" s="533" t="n">
        <v>0.5525</v>
      </c>
      <c r="M198" s="532" t="n">
        <v>0</v>
      </c>
      <c r="N198" s="533" t="n">
        <v>0</v>
      </c>
      <c r="O198" s="534" t="n">
        <v>-0.17</v>
      </c>
      <c r="P198" s="528" t="n">
        <v>-0.145</v>
      </c>
      <c r="Q198" s="551" t="n">
        <v>0.11</v>
      </c>
      <c r="R198" s="378" t="n">
        <v>0.14</v>
      </c>
      <c r="S198" s="378" t="n">
        <v>0.15</v>
      </c>
      <c r="T198" s="484" t="n">
        <v>0.8</v>
      </c>
      <c r="U198" s="537" t="n">
        <v>0.15</v>
      </c>
      <c r="V198" s="478" t="n">
        <v>2.89</v>
      </c>
      <c r="W198" s="478" t="n">
        <v>2.98561040535961</v>
      </c>
      <c r="X198" s="479" t="n">
        <v>2.88879201672707</v>
      </c>
      <c r="Y198" s="554"/>
      <c r="Z198" s="538" t="n">
        <v>0.1225</v>
      </c>
      <c r="AA198" s="539" t="n">
        <v>0</v>
      </c>
      <c r="AB198" s="563" t="n">
        <v>3.65506002575776</v>
      </c>
      <c r="AC198" s="484" t="n">
        <v>3.77756002575776</v>
      </c>
      <c r="AD198" s="479" t="n">
        <v>3.65506002575776</v>
      </c>
      <c r="AE198" s="541" t="n">
        <v>3.295</v>
      </c>
      <c r="AF198" s="486" t="n">
        <v>3.44</v>
      </c>
      <c r="AG198" s="487" t="n">
        <v>3.27</v>
      </c>
      <c r="AH198" s="542" t="n">
        <v>-0.19</v>
      </c>
      <c r="AI198" s="530" t="n">
        <v>1.334357443092</v>
      </c>
      <c r="AJ198" s="543" t="n">
        <v>0.06853323227386</v>
      </c>
      <c r="AK198" s="543" t="n">
        <v>0.074611235355193</v>
      </c>
      <c r="AL198" s="467" t="n">
        <v>0.368649280820733</v>
      </c>
      <c r="AM198" s="491" t="n">
        <v>0.337966273963436</v>
      </c>
      <c r="AN198" s="492" t="n">
        <v>0.143</v>
      </c>
      <c r="AO198" s="493" t="n">
        <v>0.124</v>
      </c>
      <c r="AP198" s="392"/>
      <c r="AQ198" s="492" t="n">
        <v>-3.427</v>
      </c>
      <c r="AR198" s="494" t="n">
        <v>-2.877</v>
      </c>
      <c r="AS198" s="392"/>
      <c r="AT198" s="392"/>
      <c r="AU198" s="392"/>
      <c r="AV198" s="392"/>
      <c r="AW198" s="392"/>
      <c r="AX198" s="392"/>
      <c r="AY198" s="467"/>
      <c r="AZ198" s="392"/>
      <c r="BA198" s="392"/>
      <c r="BB198" s="426"/>
      <c r="BC198" s="426"/>
      <c r="BD198" s="468"/>
      <c r="BE198" s="392"/>
      <c r="BF198" s="392"/>
      <c r="BG198" s="392"/>
      <c r="BH198" s="392"/>
      <c r="BI198" s="392"/>
      <c r="BJ198" s="392"/>
      <c r="BK198" s="426"/>
      <c r="BL198" s="392"/>
      <c r="BM198" s="392"/>
      <c r="BN198" s="403"/>
      <c r="BO198" s="403"/>
      <c r="BP198" s="423"/>
      <c r="BQ198" s="392"/>
      <c r="BR198" s="423"/>
      <c r="BS198" s="392"/>
      <c r="BT198" s="392"/>
      <c r="BU198" s="392"/>
      <c r="BV198" s="392"/>
      <c r="BW198" s="392"/>
      <c r="BX198" s="392"/>
      <c r="BY198" s="392"/>
      <c r="BZ198" s="392"/>
      <c r="CA198" s="392"/>
      <c r="CB198" s="392"/>
      <c r="CC198" s="392"/>
      <c r="CD198" s="392"/>
      <c r="CE198" s="392"/>
      <c r="CF198" s="392"/>
      <c r="CG198" s="392"/>
    </row>
    <row r="199" customFormat="false" ht="12.75" hidden="false" customHeight="false" outlineLevel="0" collapsed="false">
      <c r="A199" s="565" t="n">
        <v>41974</v>
      </c>
      <c r="B199" s="566" t="n">
        <v>3.563</v>
      </c>
      <c r="C199" s="567" t="n">
        <v>-0.55</v>
      </c>
      <c r="D199" s="568" t="n">
        <v>-0.454386384328211</v>
      </c>
      <c r="E199" s="568" t="n">
        <v>-0.551259395709801</v>
      </c>
      <c r="F199" s="569" t="n">
        <v>0.118</v>
      </c>
      <c r="G199" s="570" t="n">
        <v>0.143</v>
      </c>
      <c r="H199" s="570" t="n">
        <v>0.138</v>
      </c>
      <c r="I199" s="571" t="n">
        <v>0.128</v>
      </c>
      <c r="J199" s="570" t="n">
        <v>0.27</v>
      </c>
      <c r="K199" s="570" t="n">
        <v>0.32</v>
      </c>
      <c r="L199" s="570" t="n">
        <v>0.8075</v>
      </c>
      <c r="M199" s="569" t="n">
        <v>0</v>
      </c>
      <c r="N199" s="570" t="n">
        <v>0</v>
      </c>
      <c r="O199" s="571" t="n">
        <v>-0.17</v>
      </c>
      <c r="P199" s="572" t="n">
        <v>-0.075</v>
      </c>
      <c r="Q199" s="551" t="n">
        <v>0.11</v>
      </c>
      <c r="R199" s="433" t="n">
        <v>0.14</v>
      </c>
      <c r="S199" s="433" t="n">
        <v>0.15</v>
      </c>
      <c r="T199" s="573" t="n">
        <v>1</v>
      </c>
      <c r="U199" s="574" t="n">
        <v>0.15</v>
      </c>
      <c r="V199" s="575" t="n">
        <v>3.013</v>
      </c>
      <c r="W199" s="575" t="n">
        <v>3.10861361567179</v>
      </c>
      <c r="X199" s="576" t="n">
        <v>3.0117406042902</v>
      </c>
      <c r="Y199" s="577"/>
      <c r="Z199" s="578" t="n">
        <v>0.1225</v>
      </c>
      <c r="AA199" s="579" t="n">
        <v>0</v>
      </c>
      <c r="AB199" s="580" t="n">
        <v>3.80847274967298</v>
      </c>
      <c r="AC199" s="573" t="n">
        <v>3.93097274967298</v>
      </c>
      <c r="AD199" s="576" t="n">
        <v>3.80847274967298</v>
      </c>
      <c r="AE199" s="581" t="n">
        <v>3.488</v>
      </c>
      <c r="AF199" s="582" t="n">
        <v>3.563</v>
      </c>
      <c r="AG199" s="583" t="n">
        <v>3.393</v>
      </c>
      <c r="AH199" s="584" t="n">
        <v>-0.19</v>
      </c>
      <c r="AI199" s="585" t="n">
        <v>1.333605053229</v>
      </c>
      <c r="AJ199" s="586" t="n">
        <v>0.068542404718297</v>
      </c>
      <c r="AK199" s="586" t="n">
        <v>0.074626150030648</v>
      </c>
      <c r="AL199" s="587" t="n">
        <v>0.366566134325614</v>
      </c>
      <c r="AM199" s="588" t="n">
        <v>0.335867021009636</v>
      </c>
      <c r="AN199" s="589" t="n">
        <v>0.143</v>
      </c>
      <c r="AO199" s="590" t="n">
        <v>0.12</v>
      </c>
      <c r="AP199" s="591"/>
      <c r="AQ199" s="589" t="n">
        <v>-3.55</v>
      </c>
      <c r="AR199" s="592" t="n">
        <v>-3</v>
      </c>
      <c r="AS199" s="392"/>
      <c r="AT199" s="392"/>
      <c r="AU199" s="392"/>
      <c r="AV199" s="392"/>
      <c r="AW199" s="392"/>
      <c r="AX199" s="392"/>
      <c r="AY199" s="467"/>
      <c r="AZ199" s="392"/>
      <c r="BA199" s="392"/>
      <c r="BB199" s="426"/>
      <c r="BC199" s="426"/>
      <c r="BD199" s="468"/>
      <c r="BE199" s="392"/>
      <c r="BF199" s="392"/>
      <c r="BG199" s="392"/>
      <c r="BH199" s="392"/>
      <c r="BI199" s="392"/>
      <c r="BJ199" s="392"/>
      <c r="BK199" s="426"/>
      <c r="BL199" s="392"/>
      <c r="BM199" s="392"/>
      <c r="BN199" s="403"/>
      <c r="BO199" s="403"/>
      <c r="BP199" s="423"/>
      <c r="BQ199" s="392"/>
      <c r="BR199" s="423"/>
      <c r="BS199" s="392"/>
      <c r="BT199" s="392"/>
      <c r="BU199" s="392"/>
      <c r="BV199" s="392"/>
      <c r="BW199" s="392"/>
      <c r="BX199" s="392"/>
      <c r="BY199" s="392"/>
      <c r="BZ199" s="392"/>
      <c r="CA199" s="392"/>
      <c r="CB199" s="392"/>
      <c r="CC199" s="392"/>
      <c r="CD199" s="392"/>
      <c r="CE199" s="392"/>
      <c r="CF199" s="392"/>
      <c r="CG199" s="392"/>
    </row>
    <row r="200" customFormat="false" ht="12.75" hidden="false" customHeight="false" outlineLevel="0" collapsed="false">
      <c r="A200" s="593"/>
      <c r="B200" s="403"/>
      <c r="C200" s="594"/>
      <c r="D200" s="404"/>
      <c r="E200" s="393"/>
      <c r="F200" s="393"/>
      <c r="G200" s="595"/>
      <c r="H200" s="595"/>
      <c r="I200" s="595"/>
      <c r="J200" s="596"/>
      <c r="K200" s="595"/>
      <c r="L200" s="597"/>
      <c r="M200" s="597"/>
      <c r="N200" s="596"/>
      <c r="O200" s="528"/>
      <c r="P200" s="528"/>
      <c r="Q200" s="596"/>
      <c r="S200" s="596"/>
      <c r="T200" s="596"/>
      <c r="U200" s="596"/>
      <c r="V200" s="596"/>
      <c r="W200" s="596"/>
      <c r="X200" s="596"/>
      <c r="Y200" s="597"/>
      <c r="Z200" s="392"/>
      <c r="AA200" s="405"/>
      <c r="AB200" s="405"/>
      <c r="AC200" s="392"/>
      <c r="AD200" s="392"/>
      <c r="AE200" s="392"/>
      <c r="AF200" s="392"/>
      <c r="AG200" s="598"/>
      <c r="AH200" s="392"/>
      <c r="AI200" s="392"/>
      <c r="AJ200" s="392"/>
      <c r="AK200" s="392"/>
      <c r="AL200" s="392"/>
      <c r="AM200" s="392"/>
      <c r="AN200" s="392"/>
      <c r="AO200" s="392"/>
      <c r="AP200" s="392"/>
      <c r="AQ200" s="392"/>
      <c r="AR200" s="392"/>
      <c r="AS200" s="392"/>
      <c r="AT200" s="392"/>
      <c r="AU200" s="392"/>
      <c r="AV200" s="392"/>
      <c r="AW200" s="392"/>
      <c r="AX200" s="467"/>
      <c r="AY200" s="392"/>
      <c r="AZ200" s="392"/>
      <c r="BA200" s="426"/>
      <c r="BB200" s="426"/>
      <c r="BC200" s="468"/>
      <c r="BD200" s="392"/>
      <c r="BE200" s="392"/>
      <c r="BF200" s="392"/>
      <c r="BG200" s="392"/>
      <c r="BH200" s="392"/>
      <c r="BI200" s="392"/>
      <c r="BJ200" s="426"/>
      <c r="BK200" s="392"/>
      <c r="BL200" s="392"/>
      <c r="BM200" s="403"/>
      <c r="BN200" s="403"/>
      <c r="BO200" s="423"/>
      <c r="BP200" s="392"/>
      <c r="BQ200" s="423"/>
      <c r="BR200" s="392"/>
      <c r="BS200" s="392"/>
      <c r="BT200" s="392"/>
      <c r="BU200" s="392"/>
      <c r="BV200" s="392"/>
      <c r="BW200" s="392"/>
      <c r="BX200" s="392"/>
      <c r="BY200" s="392"/>
      <c r="BZ200" s="392"/>
      <c r="CA200" s="392"/>
      <c r="CB200" s="392"/>
      <c r="CC200" s="392"/>
      <c r="CD200" s="392"/>
      <c r="CE200" s="392"/>
      <c r="CF200" s="392"/>
    </row>
    <row r="201" customFormat="false" ht="12.75" hidden="false" customHeight="false" outlineLevel="0" collapsed="false">
      <c r="A201" s="593"/>
      <c r="B201" s="403"/>
      <c r="C201" s="594"/>
      <c r="D201" s="404"/>
      <c r="E201" s="393"/>
      <c r="F201" s="393"/>
      <c r="G201" s="595"/>
      <c r="H201" s="595"/>
      <c r="I201" s="595"/>
      <c r="J201" s="596"/>
      <c r="K201" s="595"/>
      <c r="L201" s="597"/>
      <c r="M201" s="597"/>
      <c r="N201" s="596"/>
      <c r="O201" s="528"/>
      <c r="P201" s="528"/>
      <c r="Q201" s="596"/>
      <c r="S201" s="596"/>
      <c r="T201" s="596"/>
      <c r="U201" s="596"/>
      <c r="V201" s="596"/>
      <c r="W201" s="596"/>
      <c r="X201" s="596"/>
      <c r="Y201" s="597"/>
      <c r="Z201" s="392"/>
      <c r="AA201" s="405"/>
      <c r="AB201" s="405"/>
      <c r="AC201" s="392"/>
      <c r="AD201" s="392"/>
      <c r="AE201" s="392"/>
      <c r="AF201" s="392"/>
      <c r="AG201" s="598"/>
      <c r="AH201" s="392"/>
      <c r="AI201" s="392"/>
      <c r="AJ201" s="392"/>
      <c r="AK201" s="392"/>
      <c r="AL201" s="392"/>
      <c r="AM201" s="392"/>
      <c r="AN201" s="392"/>
      <c r="AO201" s="392"/>
      <c r="AP201" s="392"/>
      <c r="AQ201" s="392"/>
      <c r="AR201" s="392"/>
      <c r="AS201" s="392"/>
      <c r="AT201" s="392"/>
      <c r="AU201" s="392"/>
      <c r="AV201" s="392"/>
      <c r="AW201" s="392"/>
      <c r="AX201" s="467"/>
      <c r="AY201" s="392"/>
      <c r="AZ201" s="392"/>
      <c r="BA201" s="426"/>
      <c r="BB201" s="426"/>
      <c r="BC201" s="468"/>
      <c r="BD201" s="392"/>
      <c r="BE201" s="392"/>
      <c r="BF201" s="392"/>
      <c r="BG201" s="392"/>
      <c r="BH201" s="392"/>
      <c r="BI201" s="392"/>
      <c r="BJ201" s="426"/>
      <c r="BK201" s="392"/>
      <c r="BL201" s="392"/>
      <c r="BM201" s="403"/>
      <c r="BN201" s="403"/>
      <c r="BO201" s="423"/>
      <c r="BP201" s="392"/>
      <c r="BQ201" s="423"/>
      <c r="BR201" s="392"/>
      <c r="BS201" s="392"/>
      <c r="BT201" s="392"/>
      <c r="BU201" s="392"/>
      <c r="BV201" s="392"/>
      <c r="BW201" s="392"/>
      <c r="BX201" s="392"/>
      <c r="BY201" s="392"/>
      <c r="BZ201" s="392"/>
      <c r="CA201" s="392"/>
      <c r="CB201" s="392"/>
      <c r="CC201" s="392"/>
      <c r="CD201" s="392"/>
      <c r="CE201" s="392"/>
      <c r="CF201" s="392"/>
    </row>
    <row r="202" customFormat="false" ht="12.75" hidden="false" customHeight="false" outlineLevel="0" collapsed="false">
      <c r="A202" s="593"/>
      <c r="B202" s="403"/>
      <c r="C202" s="594"/>
      <c r="D202" s="404"/>
      <c r="E202" s="393"/>
      <c r="F202" s="393"/>
      <c r="G202" s="595"/>
      <c r="H202" s="595"/>
      <c r="I202" s="595"/>
      <c r="J202" s="596"/>
      <c r="K202" s="595"/>
      <c r="L202" s="597"/>
      <c r="M202" s="597"/>
      <c r="N202" s="596"/>
      <c r="O202" s="528"/>
      <c r="P202" s="528"/>
      <c r="Q202" s="596"/>
      <c r="S202" s="596"/>
      <c r="T202" s="596"/>
      <c r="U202" s="596"/>
      <c r="V202" s="596"/>
      <c r="W202" s="596"/>
      <c r="X202" s="596"/>
      <c r="Y202" s="597"/>
      <c r="Z202" s="392"/>
      <c r="AA202" s="405"/>
      <c r="AB202" s="405"/>
      <c r="AC202" s="392"/>
      <c r="AD202" s="392"/>
      <c r="AE202" s="392"/>
      <c r="AF202" s="392"/>
      <c r="AG202" s="598"/>
      <c r="AH202" s="392"/>
      <c r="AI202" s="392"/>
      <c r="AJ202" s="392"/>
      <c r="AK202" s="392"/>
      <c r="AL202" s="392"/>
      <c r="AM202" s="392"/>
      <c r="AN202" s="392"/>
      <c r="AO202" s="392"/>
      <c r="AP202" s="392"/>
      <c r="AQ202" s="392"/>
      <c r="AR202" s="392"/>
      <c r="AS202" s="392"/>
      <c r="AT202" s="392"/>
      <c r="AU202" s="392"/>
      <c r="AV202" s="392"/>
      <c r="AW202" s="392"/>
      <c r="AX202" s="467"/>
      <c r="AY202" s="392"/>
      <c r="AZ202" s="392"/>
      <c r="BA202" s="426"/>
      <c r="BB202" s="426"/>
      <c r="BC202" s="468"/>
      <c r="BD202" s="392"/>
      <c r="BE202" s="392"/>
      <c r="BF202" s="392"/>
      <c r="BG202" s="392"/>
      <c r="BH202" s="392"/>
      <c r="BI202" s="392"/>
      <c r="BJ202" s="426"/>
      <c r="BK202" s="392"/>
      <c r="BL202" s="392"/>
      <c r="BM202" s="403"/>
      <c r="BN202" s="403"/>
      <c r="BO202" s="423"/>
      <c r="BP202" s="392"/>
      <c r="BQ202" s="423"/>
      <c r="BR202" s="392"/>
      <c r="BS202" s="392"/>
      <c r="BT202" s="392"/>
      <c r="BU202" s="392"/>
      <c r="BV202" s="392"/>
      <c r="BW202" s="392"/>
      <c r="BX202" s="392"/>
      <c r="BY202" s="392"/>
      <c r="BZ202" s="392"/>
      <c r="CA202" s="392"/>
      <c r="CB202" s="392"/>
      <c r="CC202" s="392"/>
      <c r="CD202" s="392"/>
      <c r="CE202" s="392"/>
      <c r="CF202" s="392"/>
    </row>
    <row r="203" customFormat="false" ht="12.75" hidden="false" customHeight="false" outlineLevel="0" collapsed="false">
      <c r="A203" s="593"/>
      <c r="B203" s="403"/>
      <c r="C203" s="594"/>
      <c r="D203" s="404"/>
      <c r="E203" s="393"/>
      <c r="F203" s="393"/>
      <c r="G203" s="595"/>
      <c r="H203" s="595"/>
      <c r="I203" s="595"/>
      <c r="J203" s="596"/>
      <c r="K203" s="595"/>
      <c r="L203" s="597"/>
      <c r="M203" s="597"/>
      <c r="N203" s="596"/>
      <c r="O203" s="528"/>
      <c r="P203" s="596"/>
      <c r="Q203" s="596"/>
      <c r="S203" s="596"/>
      <c r="T203" s="596"/>
      <c r="U203" s="596"/>
      <c r="V203" s="596"/>
      <c r="W203" s="596"/>
      <c r="X203" s="596"/>
      <c r="Y203" s="597"/>
      <c r="Z203" s="392"/>
      <c r="AA203" s="405"/>
      <c r="AB203" s="405"/>
      <c r="AC203" s="392"/>
      <c r="AD203" s="392"/>
      <c r="AE203" s="392"/>
      <c r="AF203" s="392"/>
      <c r="AG203" s="598"/>
      <c r="AH203" s="392"/>
      <c r="AI203" s="392"/>
      <c r="AJ203" s="392"/>
      <c r="AK203" s="392"/>
      <c r="AL203" s="392"/>
      <c r="AM203" s="392"/>
      <c r="AN203" s="392"/>
      <c r="AO203" s="392"/>
      <c r="AP203" s="392"/>
      <c r="AQ203" s="392"/>
      <c r="AR203" s="392"/>
      <c r="AS203" s="392"/>
      <c r="AT203" s="392"/>
      <c r="AU203" s="392"/>
      <c r="AV203" s="392"/>
      <c r="AW203" s="392"/>
      <c r="AX203" s="467"/>
      <c r="AY203" s="392"/>
      <c r="AZ203" s="392"/>
      <c r="BA203" s="426"/>
      <c r="BB203" s="426"/>
      <c r="BC203" s="468"/>
      <c r="BD203" s="392"/>
      <c r="BE203" s="392"/>
      <c r="BF203" s="392"/>
      <c r="BG203" s="392"/>
      <c r="BH203" s="392"/>
      <c r="BI203" s="392"/>
      <c r="BJ203" s="392"/>
      <c r="BK203" s="392"/>
      <c r="BL203" s="392"/>
      <c r="BM203" s="392"/>
      <c r="BN203" s="392"/>
      <c r="BO203" s="392"/>
      <c r="BP203" s="392"/>
      <c r="BQ203" s="392"/>
      <c r="BR203" s="392"/>
      <c r="BS203" s="392"/>
      <c r="BT203" s="392"/>
      <c r="BU203" s="392"/>
      <c r="BV203" s="392"/>
      <c r="BW203" s="392"/>
      <c r="BX203" s="392"/>
      <c r="BY203" s="392"/>
      <c r="BZ203" s="392"/>
      <c r="CA203" s="392"/>
      <c r="CB203" s="392"/>
      <c r="CC203" s="392"/>
      <c r="CD203" s="392"/>
      <c r="CE203" s="392"/>
      <c r="CF203" s="392"/>
    </row>
    <row r="204" customFormat="false" ht="12.75" hidden="false" customHeight="false" outlineLevel="0" collapsed="false">
      <c r="A204" s="593"/>
      <c r="B204" s="403"/>
      <c r="C204" s="594"/>
      <c r="D204" s="404"/>
      <c r="E204" s="393"/>
      <c r="F204" s="393"/>
      <c r="G204" s="595"/>
      <c r="H204" s="595"/>
      <c r="I204" s="595"/>
      <c r="J204" s="596"/>
      <c r="K204" s="595"/>
      <c r="L204" s="597"/>
      <c r="M204" s="597"/>
      <c r="N204" s="596"/>
      <c r="O204" s="528"/>
      <c r="P204" s="596"/>
      <c r="Q204" s="596"/>
      <c r="S204" s="596"/>
      <c r="T204" s="596"/>
      <c r="U204" s="596"/>
      <c r="V204" s="596"/>
      <c r="W204" s="596"/>
      <c r="X204" s="596"/>
      <c r="Y204" s="597"/>
      <c r="Z204" s="392"/>
      <c r="AA204" s="405"/>
      <c r="AB204" s="405"/>
      <c r="AC204" s="392"/>
      <c r="AD204" s="392"/>
      <c r="AE204" s="392"/>
      <c r="AF204" s="392"/>
      <c r="AG204" s="598"/>
      <c r="AH204" s="392"/>
      <c r="AI204" s="392"/>
      <c r="AJ204" s="392"/>
      <c r="AK204" s="392"/>
      <c r="AL204" s="392"/>
      <c r="AM204" s="392"/>
      <c r="AN204" s="392"/>
      <c r="AO204" s="392"/>
      <c r="AP204" s="392"/>
      <c r="AQ204" s="392"/>
      <c r="AR204" s="392"/>
      <c r="AS204" s="392"/>
      <c r="AT204" s="392"/>
      <c r="AU204" s="392"/>
      <c r="AV204" s="392"/>
      <c r="AW204" s="392"/>
      <c r="AX204" s="467"/>
      <c r="AY204" s="392"/>
      <c r="AZ204" s="392"/>
      <c r="BA204" s="426"/>
      <c r="BB204" s="426"/>
      <c r="BC204" s="468"/>
      <c r="BD204" s="392"/>
      <c r="BE204" s="392"/>
      <c r="BF204" s="392"/>
      <c r="BG204" s="392"/>
      <c r="BH204" s="392"/>
      <c r="BI204" s="392"/>
      <c r="BJ204" s="392"/>
      <c r="BK204" s="392"/>
      <c r="BL204" s="392"/>
      <c r="BM204" s="392"/>
      <c r="BN204" s="392"/>
      <c r="BO204" s="392"/>
      <c r="BP204" s="392"/>
      <c r="BQ204" s="392"/>
      <c r="BR204" s="392"/>
      <c r="BS204" s="392"/>
      <c r="BT204" s="392"/>
      <c r="BU204" s="392"/>
      <c r="BV204" s="392"/>
      <c r="BW204" s="392"/>
      <c r="BX204" s="392"/>
      <c r="BY204" s="392"/>
      <c r="BZ204" s="392"/>
      <c r="CA204" s="392"/>
      <c r="CB204" s="392"/>
      <c r="CC204" s="392"/>
      <c r="CD204" s="392"/>
      <c r="CE204" s="392"/>
      <c r="CF204" s="392"/>
    </row>
    <row r="205" customFormat="false" ht="12.75" hidden="false" customHeight="false" outlineLevel="0" collapsed="false">
      <c r="A205" s="593"/>
      <c r="B205" s="403"/>
      <c r="C205" s="392"/>
      <c r="D205" s="392"/>
      <c r="E205" s="392"/>
      <c r="F205" s="392"/>
      <c r="G205" s="595"/>
      <c r="H205" s="595"/>
      <c r="I205" s="595"/>
      <c r="J205" s="596"/>
      <c r="K205" s="595"/>
      <c r="L205" s="597"/>
      <c r="M205" s="597"/>
      <c r="N205" s="596"/>
      <c r="O205" s="528"/>
      <c r="P205" s="596"/>
      <c r="Q205" s="596"/>
      <c r="S205" s="596"/>
      <c r="T205" s="596"/>
      <c r="U205" s="596"/>
      <c r="V205" s="596"/>
      <c r="W205" s="596"/>
      <c r="X205" s="596"/>
      <c r="Y205" s="403"/>
      <c r="Z205" s="392"/>
      <c r="AA205" s="392"/>
      <c r="AB205" s="392"/>
      <c r="AC205" s="392"/>
      <c r="AD205" s="392"/>
      <c r="AE205" s="392"/>
      <c r="AF205" s="392"/>
      <c r="AG205" s="598"/>
      <c r="AH205" s="392"/>
      <c r="AI205" s="392"/>
      <c r="AJ205" s="392"/>
      <c r="AK205" s="392"/>
      <c r="AL205" s="392"/>
      <c r="AM205" s="392"/>
      <c r="AN205" s="392"/>
      <c r="AO205" s="392"/>
      <c r="AP205" s="392"/>
      <c r="AQ205" s="392"/>
      <c r="AR205" s="392"/>
      <c r="AS205" s="392"/>
      <c r="AT205" s="392"/>
      <c r="AU205" s="392"/>
      <c r="AV205" s="392"/>
      <c r="AW205" s="392"/>
      <c r="AX205" s="392"/>
      <c r="AY205" s="392"/>
      <c r="AZ205" s="392"/>
      <c r="BA205" s="392"/>
      <c r="BB205" s="392"/>
      <c r="BC205" s="392"/>
      <c r="BD205" s="392"/>
      <c r="BE205" s="392"/>
      <c r="BF205" s="392"/>
      <c r="BG205" s="392"/>
      <c r="BH205" s="392"/>
      <c r="BI205" s="392"/>
      <c r="BJ205" s="392"/>
      <c r="BK205" s="392"/>
      <c r="BL205" s="392"/>
      <c r="BM205" s="392"/>
      <c r="BN205" s="392"/>
      <c r="BO205" s="392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  <c r="BZ205" s="392"/>
      <c r="CA205" s="392"/>
      <c r="CB205" s="392"/>
      <c r="CC205" s="392"/>
      <c r="CD205" s="392"/>
      <c r="CE205" s="392"/>
      <c r="CF205" s="392"/>
    </row>
    <row r="206" customFormat="false" ht="12.75" hidden="false" customHeight="false" outlineLevel="0" collapsed="false">
      <c r="A206" s="593"/>
      <c r="B206" s="403"/>
      <c r="C206" s="392"/>
      <c r="D206" s="392"/>
      <c r="E206" s="392"/>
      <c r="F206" s="392"/>
      <c r="G206" s="595"/>
      <c r="H206" s="595"/>
      <c r="I206" s="595"/>
      <c r="J206" s="596"/>
      <c r="K206" s="595"/>
      <c r="L206" s="597"/>
      <c r="M206" s="597"/>
      <c r="N206" s="596"/>
      <c r="O206" s="528"/>
      <c r="P206" s="596"/>
      <c r="Q206" s="596"/>
      <c r="S206" s="596"/>
      <c r="T206" s="596"/>
      <c r="U206" s="596"/>
      <c r="V206" s="596"/>
      <c r="W206" s="596"/>
      <c r="X206" s="596"/>
      <c r="Y206" s="392"/>
      <c r="Z206" s="392"/>
      <c r="AA206" s="392"/>
      <c r="AB206" s="392"/>
      <c r="AC206" s="392"/>
      <c r="AD206" s="392"/>
      <c r="AE206" s="392"/>
      <c r="AF206" s="392"/>
      <c r="AG206" s="598"/>
      <c r="AH206" s="392"/>
      <c r="AI206" s="392"/>
      <c r="AJ206" s="392"/>
      <c r="AK206" s="392"/>
      <c r="AL206" s="392"/>
      <c r="AM206" s="392"/>
      <c r="AN206" s="392"/>
      <c r="AO206" s="392"/>
      <c r="AP206" s="392"/>
      <c r="AQ206" s="392"/>
      <c r="AR206" s="392"/>
      <c r="AS206" s="392"/>
      <c r="AT206" s="392"/>
      <c r="AU206" s="392"/>
      <c r="AV206" s="392"/>
      <c r="AW206" s="392"/>
      <c r="AX206" s="392"/>
      <c r="AY206" s="392"/>
      <c r="AZ206" s="392"/>
      <c r="BA206" s="392"/>
      <c r="BB206" s="392"/>
      <c r="BC206" s="392"/>
      <c r="BD206" s="392"/>
      <c r="BE206" s="392"/>
      <c r="BF206" s="392"/>
      <c r="BG206" s="392"/>
      <c r="BH206" s="392"/>
      <c r="BI206" s="392"/>
      <c r="BJ206" s="392"/>
      <c r="BK206" s="392"/>
      <c r="BL206" s="392"/>
      <c r="BM206" s="392"/>
      <c r="BN206" s="392"/>
      <c r="BO206" s="392"/>
      <c r="BP206" s="392"/>
      <c r="BQ206" s="392"/>
      <c r="BR206" s="392"/>
      <c r="BS206" s="392"/>
      <c r="BT206" s="392"/>
      <c r="BU206" s="392"/>
      <c r="BV206" s="392"/>
      <c r="BW206" s="392"/>
      <c r="BX206" s="392"/>
      <c r="BY206" s="392"/>
      <c r="BZ206" s="392"/>
      <c r="CA206" s="392"/>
      <c r="CB206" s="392"/>
      <c r="CC206" s="392"/>
      <c r="CD206" s="392"/>
      <c r="CE206" s="392"/>
      <c r="CF206" s="392"/>
    </row>
    <row r="207" customFormat="false" ht="12.75" hidden="false" customHeight="false" outlineLevel="0" collapsed="false">
      <c r="A207" s="593"/>
      <c r="B207" s="403"/>
      <c r="C207" s="392"/>
      <c r="D207" s="392"/>
      <c r="E207" s="392"/>
      <c r="F207" s="392"/>
      <c r="G207" s="595"/>
      <c r="H207" s="595"/>
      <c r="I207" s="595"/>
      <c r="J207" s="596"/>
      <c r="K207" s="595"/>
      <c r="L207" s="597"/>
      <c r="M207" s="597"/>
      <c r="N207" s="596"/>
      <c r="O207" s="528"/>
      <c r="P207" s="596"/>
      <c r="Q207" s="596"/>
      <c r="S207" s="596"/>
      <c r="T207" s="596"/>
      <c r="U207" s="596"/>
      <c r="V207" s="596"/>
      <c r="W207" s="596"/>
      <c r="X207" s="596"/>
      <c r="Y207" s="392"/>
      <c r="Z207" s="392"/>
      <c r="AA207" s="392"/>
      <c r="AB207" s="392"/>
      <c r="AC207" s="392"/>
      <c r="AD207" s="392"/>
      <c r="AE207" s="392"/>
      <c r="AF207" s="392"/>
      <c r="AG207" s="598"/>
      <c r="AH207" s="392"/>
      <c r="AI207" s="392"/>
      <c r="AJ207" s="392"/>
      <c r="AK207" s="392"/>
      <c r="AL207" s="392"/>
      <c r="AM207" s="392"/>
      <c r="AN207" s="392"/>
      <c r="AO207" s="392"/>
      <c r="AP207" s="392"/>
      <c r="AQ207" s="392"/>
      <c r="AR207" s="392"/>
      <c r="AS207" s="392"/>
      <c r="AT207" s="392"/>
      <c r="AU207" s="392"/>
      <c r="AV207" s="392"/>
      <c r="AW207" s="392"/>
      <c r="AX207" s="392"/>
      <c r="AY207" s="392"/>
      <c r="AZ207" s="392"/>
      <c r="BA207" s="392"/>
      <c r="BB207" s="392"/>
      <c r="BC207" s="392"/>
      <c r="BD207" s="392"/>
      <c r="BE207" s="392"/>
      <c r="BF207" s="392"/>
      <c r="BG207" s="392"/>
      <c r="BH207" s="392"/>
      <c r="BI207" s="392"/>
      <c r="BJ207" s="392"/>
      <c r="BK207" s="392"/>
      <c r="BL207" s="392"/>
      <c r="BM207" s="392"/>
      <c r="BN207" s="392"/>
      <c r="BO207" s="392"/>
      <c r="BP207" s="392"/>
      <c r="BQ207" s="392"/>
      <c r="BR207" s="392"/>
      <c r="BS207" s="392"/>
      <c r="BT207" s="392"/>
      <c r="BU207" s="392"/>
      <c r="BV207" s="392"/>
      <c r="BW207" s="392"/>
      <c r="BX207" s="392"/>
      <c r="BY207" s="392"/>
      <c r="BZ207" s="392"/>
      <c r="CA207" s="392"/>
      <c r="CB207" s="392"/>
      <c r="CC207" s="392"/>
      <c r="CD207" s="392"/>
      <c r="CE207" s="392"/>
      <c r="CF207" s="392"/>
    </row>
    <row r="208" customFormat="false" ht="12.75" hidden="false" customHeight="false" outlineLevel="0" collapsed="false">
      <c r="A208" s="593"/>
      <c r="B208" s="403"/>
      <c r="C208" s="392"/>
      <c r="D208" s="392"/>
      <c r="E208" s="392"/>
      <c r="F208" s="392"/>
      <c r="G208" s="595"/>
      <c r="H208" s="595"/>
      <c r="I208" s="595"/>
      <c r="J208" s="596"/>
      <c r="K208" s="595"/>
      <c r="L208" s="597"/>
      <c r="M208" s="597"/>
      <c r="N208" s="596"/>
      <c r="O208" s="528"/>
      <c r="P208" s="596"/>
      <c r="Q208" s="596"/>
      <c r="S208" s="596"/>
      <c r="T208" s="596"/>
      <c r="U208" s="596"/>
      <c r="V208" s="596"/>
      <c r="W208" s="596"/>
      <c r="X208" s="596"/>
      <c r="Y208" s="392"/>
      <c r="Z208" s="392"/>
      <c r="AA208" s="392"/>
      <c r="AB208" s="392"/>
      <c r="AC208" s="392"/>
      <c r="AD208" s="392"/>
      <c r="AE208" s="392"/>
      <c r="AF208" s="392"/>
      <c r="AG208" s="598"/>
      <c r="AH208" s="392"/>
      <c r="AI208" s="392"/>
      <c r="AJ208" s="392"/>
      <c r="AK208" s="392"/>
      <c r="AL208" s="392"/>
      <c r="AM208" s="392"/>
      <c r="AN208" s="392"/>
      <c r="AO208" s="392"/>
      <c r="AP208" s="392"/>
      <c r="AQ208" s="392"/>
      <c r="AR208" s="392"/>
      <c r="AS208" s="392"/>
      <c r="AT208" s="392"/>
      <c r="AU208" s="392"/>
      <c r="AV208" s="392"/>
      <c r="AW208" s="392"/>
      <c r="AX208" s="392"/>
      <c r="AY208" s="392"/>
      <c r="AZ208" s="392"/>
      <c r="BA208" s="392"/>
      <c r="BB208" s="392"/>
      <c r="BC208" s="392"/>
      <c r="BD208" s="392"/>
      <c r="BE208" s="392"/>
      <c r="BF208" s="392"/>
      <c r="BG208" s="392"/>
      <c r="BH208" s="392"/>
      <c r="BI208" s="392"/>
      <c r="BJ208" s="392"/>
      <c r="BK208" s="392"/>
      <c r="BL208" s="392"/>
      <c r="BM208" s="392"/>
      <c r="BN208" s="392"/>
      <c r="BO208" s="392"/>
      <c r="BP208" s="392"/>
      <c r="BQ208" s="392"/>
      <c r="BR208" s="392"/>
      <c r="BS208" s="392"/>
      <c r="BT208" s="392"/>
      <c r="BU208" s="392"/>
      <c r="BV208" s="392"/>
      <c r="BW208" s="392"/>
      <c r="BX208" s="392"/>
      <c r="BY208" s="392"/>
      <c r="BZ208" s="392"/>
      <c r="CA208" s="392"/>
      <c r="CB208" s="392"/>
      <c r="CC208" s="392"/>
      <c r="CD208" s="392"/>
      <c r="CE208" s="392"/>
      <c r="CF208" s="392"/>
    </row>
    <row r="209" customFormat="false" ht="12.75" hidden="false" customHeight="false" outlineLevel="0" collapsed="false">
      <c r="A209" s="593"/>
      <c r="B209" s="403"/>
      <c r="C209" s="392"/>
      <c r="D209" s="392"/>
      <c r="E209" s="392"/>
      <c r="F209" s="392"/>
      <c r="G209" s="595"/>
      <c r="H209" s="595"/>
      <c r="I209" s="595"/>
      <c r="J209" s="596"/>
      <c r="K209" s="595"/>
      <c r="L209" s="597"/>
      <c r="M209" s="597"/>
      <c r="N209" s="596"/>
      <c r="O209" s="528"/>
      <c r="P209" s="596"/>
      <c r="Q209" s="596"/>
      <c r="S209" s="596"/>
      <c r="T209" s="596"/>
      <c r="U209" s="596"/>
      <c r="V209" s="596"/>
      <c r="W209" s="596"/>
      <c r="X209" s="596"/>
      <c r="Y209" s="392"/>
      <c r="Z209" s="392"/>
      <c r="AA209" s="392"/>
      <c r="AB209" s="392"/>
      <c r="AC209" s="392"/>
      <c r="AD209" s="392"/>
      <c r="AE209" s="392"/>
      <c r="AF209" s="392"/>
      <c r="AG209" s="598"/>
      <c r="AH209" s="392"/>
      <c r="AI209" s="392"/>
      <c r="AJ209" s="392"/>
      <c r="AK209" s="392"/>
      <c r="AL209" s="392"/>
      <c r="AM209" s="392"/>
      <c r="AN209" s="392"/>
      <c r="AO209" s="392"/>
      <c r="AP209" s="392"/>
      <c r="AQ209" s="392"/>
      <c r="AR209" s="392"/>
      <c r="AS209" s="392"/>
      <c r="AT209" s="392"/>
      <c r="AU209" s="392"/>
      <c r="AV209" s="392"/>
      <c r="AW209" s="392"/>
      <c r="AX209" s="392"/>
      <c r="AY209" s="392"/>
      <c r="AZ209" s="392"/>
      <c r="BA209" s="392"/>
      <c r="BB209" s="392"/>
      <c r="BC209" s="392"/>
      <c r="BD209" s="392"/>
      <c r="BE209" s="392"/>
      <c r="BF209" s="392"/>
      <c r="BG209" s="392"/>
      <c r="BH209" s="392"/>
      <c r="BI209" s="392"/>
      <c r="BJ209" s="392"/>
      <c r="BK209" s="392"/>
      <c r="BL209" s="392"/>
      <c r="BM209" s="392"/>
      <c r="BN209" s="392"/>
      <c r="BO209" s="392"/>
      <c r="BP209" s="392"/>
      <c r="BQ209" s="392"/>
      <c r="BR209" s="392"/>
      <c r="BS209" s="392"/>
      <c r="BT209" s="392"/>
      <c r="BU209" s="392"/>
      <c r="BV209" s="392"/>
      <c r="BW209" s="392"/>
      <c r="BX209" s="392"/>
      <c r="BY209" s="392"/>
      <c r="BZ209" s="392"/>
      <c r="CA209" s="392"/>
      <c r="CB209" s="392"/>
      <c r="CC209" s="392"/>
      <c r="CD209" s="392"/>
      <c r="CE209" s="392"/>
      <c r="CF209" s="392"/>
    </row>
    <row r="210" customFormat="false" ht="12.75" hidden="false" customHeight="false" outlineLevel="0" collapsed="false">
      <c r="A210" s="593"/>
      <c r="B210" s="403"/>
      <c r="C210" s="392"/>
      <c r="D210" s="392"/>
      <c r="E210" s="392"/>
      <c r="F210" s="392"/>
      <c r="G210" s="595"/>
      <c r="H210" s="595"/>
      <c r="I210" s="595"/>
      <c r="J210" s="596"/>
      <c r="K210" s="595"/>
      <c r="L210" s="597"/>
      <c r="M210" s="597"/>
      <c r="N210" s="596"/>
      <c r="O210" s="599"/>
      <c r="P210" s="596"/>
      <c r="Q210" s="596"/>
      <c r="S210" s="596"/>
      <c r="T210" s="596"/>
      <c r="U210" s="596"/>
      <c r="V210" s="596"/>
      <c r="W210" s="596"/>
      <c r="X210" s="596"/>
      <c r="Y210" s="392"/>
      <c r="Z210" s="392"/>
      <c r="AA210" s="392"/>
      <c r="AB210" s="392"/>
      <c r="AC210" s="392"/>
      <c r="AD210" s="392"/>
      <c r="AE210" s="392"/>
      <c r="AF210" s="392"/>
      <c r="AG210" s="598"/>
      <c r="AH210" s="392"/>
      <c r="AI210" s="392"/>
      <c r="AJ210" s="392"/>
      <c r="AK210" s="392"/>
      <c r="AL210" s="392"/>
      <c r="AM210" s="392"/>
      <c r="AN210" s="392"/>
      <c r="AO210" s="392"/>
      <c r="AP210" s="392"/>
      <c r="AQ210" s="392"/>
      <c r="AR210" s="392"/>
      <c r="AS210" s="392"/>
      <c r="AT210" s="392"/>
      <c r="AU210" s="392"/>
      <c r="AV210" s="392"/>
      <c r="AW210" s="392"/>
      <c r="AX210" s="392"/>
      <c r="AY210" s="392"/>
      <c r="AZ210" s="392"/>
      <c r="BA210" s="392"/>
      <c r="BB210" s="392"/>
      <c r="BC210" s="392"/>
      <c r="BD210" s="392"/>
      <c r="BE210" s="392"/>
      <c r="BF210" s="392"/>
      <c r="BG210" s="392"/>
      <c r="BH210" s="392"/>
      <c r="BI210" s="392"/>
      <c r="BJ210" s="392"/>
      <c r="BK210" s="392"/>
      <c r="BL210" s="392"/>
      <c r="BM210" s="392"/>
      <c r="BN210" s="392"/>
      <c r="BO210" s="392"/>
      <c r="BP210" s="392"/>
      <c r="BQ210" s="392"/>
      <c r="BR210" s="392"/>
      <c r="BS210" s="392"/>
      <c r="BT210" s="392"/>
      <c r="BU210" s="392"/>
      <c r="BV210" s="392"/>
      <c r="BW210" s="392"/>
      <c r="BX210" s="392"/>
      <c r="BY210" s="392"/>
      <c r="BZ210" s="392"/>
      <c r="CA210" s="392"/>
      <c r="CB210" s="392"/>
      <c r="CC210" s="392"/>
      <c r="CD210" s="392"/>
      <c r="CE210" s="392"/>
      <c r="CF210" s="392"/>
    </row>
    <row r="211" customFormat="false" ht="12.75" hidden="false" customHeight="false" outlineLevel="0" collapsed="false">
      <c r="A211" s="593"/>
      <c r="B211" s="403"/>
      <c r="C211" s="392"/>
      <c r="D211" s="392"/>
      <c r="E211" s="392"/>
      <c r="F211" s="392"/>
      <c r="G211" s="595"/>
      <c r="H211" s="595"/>
      <c r="I211" s="595"/>
      <c r="J211" s="596"/>
      <c r="K211" s="595"/>
      <c r="L211" s="597"/>
      <c r="M211" s="597"/>
      <c r="N211" s="596"/>
      <c r="O211" s="599"/>
      <c r="P211" s="596"/>
      <c r="Q211" s="596"/>
      <c r="S211" s="596"/>
      <c r="T211" s="596"/>
      <c r="U211" s="596"/>
      <c r="V211" s="596"/>
      <c r="W211" s="596"/>
      <c r="X211" s="596"/>
      <c r="Y211" s="392"/>
      <c r="Z211" s="392"/>
      <c r="AA211" s="392"/>
      <c r="AB211" s="392"/>
      <c r="AC211" s="392"/>
      <c r="AD211" s="392"/>
      <c r="AE211" s="392"/>
      <c r="AF211" s="392"/>
      <c r="AG211" s="598"/>
      <c r="AH211" s="392"/>
      <c r="AI211" s="392"/>
      <c r="AJ211" s="392"/>
      <c r="AK211" s="392"/>
      <c r="AL211" s="392"/>
      <c r="AM211" s="392"/>
      <c r="AN211" s="392"/>
      <c r="AO211" s="392"/>
      <c r="AP211" s="392"/>
      <c r="AQ211" s="392"/>
      <c r="AR211" s="392"/>
      <c r="AS211" s="392"/>
      <c r="AT211" s="392"/>
      <c r="AU211" s="392"/>
      <c r="AV211" s="392"/>
      <c r="AW211" s="392"/>
      <c r="AX211" s="392"/>
      <c r="AY211" s="392"/>
      <c r="AZ211" s="392"/>
      <c r="BA211" s="392"/>
      <c r="BB211" s="392"/>
      <c r="BC211" s="392"/>
      <c r="BD211" s="392"/>
      <c r="BE211" s="392"/>
      <c r="BF211" s="392"/>
      <c r="BG211" s="392"/>
      <c r="BH211" s="392"/>
      <c r="BI211" s="392"/>
      <c r="BJ211" s="392"/>
      <c r="BK211" s="392"/>
      <c r="BL211" s="392"/>
      <c r="BM211" s="392"/>
      <c r="BN211" s="392"/>
      <c r="BO211" s="392"/>
      <c r="BP211" s="392"/>
      <c r="BQ211" s="392"/>
      <c r="BR211" s="392"/>
      <c r="BS211" s="392"/>
      <c r="BT211" s="392"/>
      <c r="BU211" s="392"/>
      <c r="BV211" s="392"/>
      <c r="BW211" s="392"/>
      <c r="BX211" s="392"/>
      <c r="BY211" s="392"/>
      <c r="BZ211" s="392"/>
      <c r="CA211" s="392"/>
      <c r="CB211" s="392"/>
      <c r="CC211" s="392"/>
      <c r="CD211" s="392"/>
      <c r="CE211" s="392"/>
      <c r="CF211" s="392"/>
    </row>
    <row r="212" customFormat="false" ht="12.75" hidden="false" customHeight="false" outlineLevel="0" collapsed="false">
      <c r="A212" s="593"/>
      <c r="B212" s="403"/>
      <c r="C212" s="392"/>
      <c r="D212" s="392"/>
      <c r="E212" s="392"/>
      <c r="F212" s="392"/>
      <c r="G212" s="595"/>
      <c r="H212" s="595"/>
      <c r="I212" s="595"/>
      <c r="J212" s="596"/>
      <c r="K212" s="595"/>
      <c r="L212" s="597"/>
      <c r="M212" s="597"/>
      <c r="N212" s="596"/>
      <c r="O212" s="599"/>
      <c r="P212" s="596"/>
      <c r="Q212" s="596"/>
      <c r="S212" s="596"/>
      <c r="T212" s="596"/>
      <c r="U212" s="596"/>
      <c r="V212" s="596"/>
      <c r="W212" s="596"/>
      <c r="X212" s="596"/>
      <c r="Y212" s="392"/>
      <c r="Z212" s="392"/>
      <c r="AA212" s="392"/>
      <c r="AB212" s="392"/>
      <c r="AC212" s="392"/>
      <c r="AD212" s="392"/>
      <c r="AE212" s="392"/>
      <c r="AF212" s="392"/>
      <c r="AG212" s="598"/>
      <c r="AH212" s="392"/>
      <c r="AI212" s="392"/>
      <c r="AJ212" s="392"/>
      <c r="AK212" s="392"/>
      <c r="AL212" s="392"/>
      <c r="AM212" s="392"/>
      <c r="AN212" s="392"/>
      <c r="AO212" s="392"/>
      <c r="AP212" s="392"/>
      <c r="AQ212" s="392"/>
      <c r="AR212" s="392"/>
      <c r="AS212" s="392"/>
      <c r="AT212" s="392"/>
      <c r="AU212" s="392"/>
      <c r="AV212" s="392"/>
      <c r="AW212" s="392"/>
      <c r="AX212" s="392"/>
      <c r="AY212" s="392"/>
      <c r="AZ212" s="392"/>
      <c r="BA212" s="392"/>
      <c r="BB212" s="392"/>
      <c r="BC212" s="392"/>
      <c r="BD212" s="392"/>
      <c r="BE212" s="392"/>
      <c r="BF212" s="392"/>
      <c r="BG212" s="392"/>
      <c r="BH212" s="392"/>
      <c r="BI212" s="392"/>
      <c r="BJ212" s="392"/>
      <c r="BK212" s="392"/>
      <c r="BL212" s="392"/>
      <c r="BM212" s="392"/>
      <c r="BN212" s="392"/>
      <c r="BO212" s="392"/>
      <c r="BP212" s="392"/>
      <c r="BQ212" s="392"/>
      <c r="BR212" s="392"/>
      <c r="BS212" s="392"/>
      <c r="BT212" s="392"/>
      <c r="BU212" s="392"/>
      <c r="BV212" s="392"/>
      <c r="BW212" s="392"/>
      <c r="BX212" s="392"/>
      <c r="BY212" s="392"/>
      <c r="BZ212" s="392"/>
      <c r="CA212" s="392"/>
      <c r="CB212" s="392"/>
      <c r="CC212" s="392"/>
      <c r="CD212" s="392"/>
      <c r="CE212" s="392"/>
      <c r="CF212" s="392"/>
    </row>
    <row r="213" customFormat="false" ht="12.75" hidden="false" customHeight="false" outlineLevel="0" collapsed="false">
      <c r="A213" s="593"/>
      <c r="B213" s="403"/>
      <c r="C213" s="392"/>
      <c r="D213" s="392"/>
      <c r="E213" s="392"/>
      <c r="F213" s="392"/>
      <c r="G213" s="595"/>
      <c r="H213" s="595"/>
      <c r="I213" s="595"/>
      <c r="J213" s="596"/>
      <c r="K213" s="595"/>
      <c r="L213" s="597"/>
      <c r="M213" s="597"/>
      <c r="N213" s="596"/>
      <c r="O213" s="599"/>
      <c r="P213" s="596"/>
      <c r="Q213" s="596"/>
      <c r="S213" s="596"/>
      <c r="T213" s="596"/>
      <c r="U213" s="596"/>
      <c r="V213" s="596"/>
      <c r="W213" s="596"/>
      <c r="X213" s="596"/>
      <c r="Y213" s="392"/>
      <c r="Z213" s="392"/>
      <c r="AA213" s="392"/>
      <c r="AB213" s="392"/>
      <c r="AC213" s="392"/>
      <c r="AD213" s="392"/>
      <c r="AE213" s="392"/>
      <c r="AF213" s="392"/>
      <c r="AG213" s="598"/>
      <c r="AH213" s="392"/>
      <c r="AI213" s="392"/>
      <c r="AJ213" s="392"/>
      <c r="AK213" s="392"/>
      <c r="AL213" s="392"/>
      <c r="AM213" s="392"/>
      <c r="AN213" s="392"/>
      <c r="AO213" s="392"/>
      <c r="AP213" s="392"/>
      <c r="AQ213" s="392"/>
      <c r="AR213" s="392"/>
      <c r="AS213" s="392"/>
      <c r="AT213" s="392"/>
      <c r="AU213" s="392"/>
      <c r="AV213" s="392"/>
      <c r="AW213" s="392"/>
      <c r="AX213" s="392"/>
      <c r="AY213" s="392"/>
      <c r="AZ213" s="392"/>
      <c r="BA213" s="392"/>
      <c r="BB213" s="392"/>
      <c r="BC213" s="392"/>
      <c r="BD213" s="392"/>
      <c r="BE213" s="392"/>
      <c r="BF213" s="392"/>
      <c r="BG213" s="392"/>
      <c r="BH213" s="392"/>
      <c r="BI213" s="392"/>
      <c r="BJ213" s="392"/>
      <c r="BK213" s="392"/>
      <c r="BL213" s="392"/>
      <c r="BM213" s="392"/>
      <c r="BN213" s="392"/>
      <c r="BO213" s="392"/>
      <c r="BP213" s="392"/>
      <c r="BQ213" s="392"/>
      <c r="BR213" s="392"/>
      <c r="BS213" s="392"/>
      <c r="BT213" s="392"/>
      <c r="BU213" s="392"/>
      <c r="BV213" s="392"/>
      <c r="BW213" s="392"/>
      <c r="BX213" s="392"/>
      <c r="BY213" s="392"/>
      <c r="BZ213" s="392"/>
      <c r="CA213" s="392"/>
      <c r="CB213" s="392"/>
      <c r="CC213" s="392"/>
      <c r="CD213" s="392"/>
      <c r="CE213" s="392"/>
      <c r="CF213" s="392"/>
    </row>
    <row r="214" customFormat="false" ht="12.75" hidden="false" customHeight="false" outlineLevel="0" collapsed="false">
      <c r="A214" s="593"/>
      <c r="B214" s="403"/>
      <c r="C214" s="392"/>
      <c r="D214" s="392"/>
      <c r="E214" s="392"/>
      <c r="F214" s="392"/>
      <c r="G214" s="595"/>
      <c r="H214" s="595"/>
      <c r="I214" s="595"/>
      <c r="J214" s="596"/>
      <c r="K214" s="595"/>
      <c r="L214" s="597"/>
      <c r="M214" s="597"/>
      <c r="N214" s="596"/>
      <c r="O214" s="599"/>
      <c r="P214" s="596"/>
      <c r="Q214" s="596"/>
      <c r="S214" s="596"/>
      <c r="T214" s="596"/>
      <c r="U214" s="596"/>
      <c r="V214" s="596"/>
      <c r="W214" s="596"/>
      <c r="X214" s="596"/>
      <c r="Y214" s="392"/>
      <c r="Z214" s="392"/>
      <c r="AA214" s="392"/>
      <c r="AB214" s="392"/>
      <c r="AC214" s="392"/>
      <c r="AD214" s="392"/>
      <c r="AE214" s="392"/>
      <c r="AF214" s="392"/>
      <c r="AG214" s="598"/>
      <c r="AH214" s="392"/>
      <c r="AI214" s="392"/>
      <c r="AJ214" s="392"/>
      <c r="AK214" s="392"/>
      <c r="AL214" s="392"/>
      <c r="AM214" s="392"/>
      <c r="AN214" s="392"/>
      <c r="AO214" s="392"/>
      <c r="AP214" s="392"/>
      <c r="AQ214" s="392"/>
      <c r="AR214" s="392"/>
      <c r="AS214" s="392"/>
      <c r="AT214" s="392"/>
      <c r="AU214" s="392"/>
      <c r="AV214" s="392"/>
      <c r="AW214" s="392"/>
      <c r="AX214" s="392"/>
      <c r="AY214" s="392"/>
      <c r="AZ214" s="392"/>
      <c r="BA214" s="392"/>
      <c r="BB214" s="392"/>
      <c r="BC214" s="392"/>
      <c r="BD214" s="392"/>
      <c r="BE214" s="392"/>
      <c r="BF214" s="392"/>
      <c r="BG214" s="392"/>
      <c r="BH214" s="392"/>
      <c r="BI214" s="392"/>
      <c r="BJ214" s="392"/>
      <c r="BK214" s="392"/>
      <c r="BL214" s="392"/>
      <c r="BM214" s="392"/>
      <c r="BN214" s="392"/>
      <c r="BO214" s="392"/>
      <c r="BP214" s="392"/>
      <c r="BQ214" s="392"/>
      <c r="BR214" s="392"/>
      <c r="BS214" s="392"/>
      <c r="BT214" s="392"/>
      <c r="BU214" s="392"/>
      <c r="BV214" s="392"/>
      <c r="BW214" s="392"/>
      <c r="BX214" s="392"/>
      <c r="BY214" s="392"/>
      <c r="BZ214" s="392"/>
      <c r="CA214" s="392"/>
      <c r="CB214" s="392"/>
      <c r="CC214" s="392"/>
      <c r="CD214" s="392"/>
      <c r="CE214" s="392"/>
      <c r="CF214" s="392"/>
    </row>
    <row r="215" customFormat="false" ht="12.75" hidden="false" customHeight="false" outlineLevel="0" collapsed="false">
      <c r="A215" s="593"/>
      <c r="B215" s="403"/>
      <c r="C215" s="392"/>
      <c r="D215" s="392"/>
      <c r="E215" s="392"/>
      <c r="F215" s="392"/>
      <c r="G215" s="595"/>
      <c r="H215" s="595"/>
      <c r="I215" s="595"/>
      <c r="J215" s="596"/>
      <c r="K215" s="595"/>
      <c r="L215" s="597"/>
      <c r="M215" s="597"/>
      <c r="N215" s="596"/>
      <c r="O215" s="599"/>
      <c r="P215" s="596"/>
      <c r="Q215" s="596"/>
      <c r="S215" s="596"/>
      <c r="T215" s="596"/>
      <c r="U215" s="596"/>
      <c r="V215" s="596"/>
      <c r="W215" s="596"/>
      <c r="X215" s="596"/>
      <c r="Y215" s="392"/>
      <c r="Z215" s="392"/>
      <c r="AA215" s="392"/>
      <c r="AB215" s="392"/>
      <c r="AC215" s="392"/>
      <c r="AD215" s="392"/>
      <c r="AE215" s="392"/>
      <c r="AF215" s="392"/>
      <c r="AG215" s="598"/>
      <c r="AH215" s="392"/>
      <c r="AI215" s="392"/>
      <c r="AJ215" s="392"/>
      <c r="AK215" s="392"/>
      <c r="AL215" s="392"/>
      <c r="AM215" s="392"/>
      <c r="AN215" s="392"/>
      <c r="AO215" s="392"/>
      <c r="AP215" s="392"/>
      <c r="AQ215" s="392"/>
      <c r="AR215" s="392"/>
      <c r="AS215" s="392"/>
      <c r="AT215" s="392"/>
      <c r="AU215" s="392"/>
      <c r="AV215" s="392"/>
      <c r="AW215" s="392"/>
      <c r="AX215" s="392"/>
      <c r="AY215" s="392"/>
      <c r="AZ215" s="392"/>
      <c r="BA215" s="392"/>
      <c r="BB215" s="392"/>
      <c r="BC215" s="392"/>
      <c r="BD215" s="392"/>
      <c r="BE215" s="392"/>
      <c r="BF215" s="392"/>
      <c r="BG215" s="392"/>
      <c r="BH215" s="392"/>
      <c r="BI215" s="392"/>
      <c r="BJ215" s="392"/>
      <c r="BK215" s="392"/>
      <c r="BL215" s="392"/>
      <c r="BM215" s="392"/>
      <c r="BN215" s="392"/>
      <c r="BO215" s="392"/>
      <c r="BP215" s="392"/>
      <c r="BQ215" s="392"/>
      <c r="BR215" s="392"/>
      <c r="BS215" s="392"/>
      <c r="BT215" s="392"/>
      <c r="BU215" s="392"/>
      <c r="BV215" s="392"/>
      <c r="BW215" s="392"/>
      <c r="BX215" s="392"/>
      <c r="BY215" s="392"/>
      <c r="BZ215" s="392"/>
      <c r="CA215" s="392"/>
      <c r="CB215" s="392"/>
      <c r="CC215" s="392"/>
      <c r="CD215" s="392"/>
      <c r="CE215" s="392"/>
      <c r="CF215" s="392"/>
    </row>
    <row r="216" customFormat="false" ht="12.75" hidden="false" customHeight="false" outlineLevel="0" collapsed="false">
      <c r="A216" s="600"/>
      <c r="B216" s="403"/>
      <c r="C216" s="392"/>
      <c r="D216" s="392"/>
      <c r="E216" s="392"/>
      <c r="F216" s="392"/>
      <c r="G216" s="595"/>
      <c r="H216" s="595"/>
      <c r="I216" s="595"/>
      <c r="J216" s="596"/>
      <c r="K216" s="595"/>
      <c r="L216" s="597"/>
      <c r="M216" s="597"/>
      <c r="N216" s="596"/>
      <c r="O216" s="599"/>
      <c r="P216" s="596"/>
      <c r="Q216" s="596"/>
      <c r="S216" s="596"/>
      <c r="T216" s="596"/>
      <c r="U216" s="596"/>
      <c r="V216" s="596"/>
      <c r="W216" s="596"/>
      <c r="X216" s="596"/>
      <c r="Y216" s="392"/>
      <c r="Z216" s="392"/>
      <c r="AA216" s="392"/>
      <c r="AB216" s="392"/>
      <c r="AC216" s="392"/>
      <c r="AD216" s="392"/>
      <c r="AE216" s="392"/>
      <c r="AF216" s="392"/>
      <c r="AG216" s="598"/>
      <c r="AH216" s="392"/>
      <c r="AI216" s="392"/>
      <c r="AJ216" s="392"/>
      <c r="AK216" s="392"/>
      <c r="AL216" s="392"/>
      <c r="AM216" s="392"/>
      <c r="AN216" s="392"/>
      <c r="AO216" s="392"/>
      <c r="AP216" s="392"/>
      <c r="AQ216" s="392"/>
      <c r="AR216" s="392"/>
      <c r="AS216" s="392"/>
      <c r="AT216" s="392"/>
      <c r="AU216" s="392"/>
      <c r="AV216" s="392"/>
      <c r="AW216" s="392"/>
      <c r="AX216" s="392"/>
      <c r="AY216" s="392"/>
      <c r="AZ216" s="392"/>
      <c r="BA216" s="392"/>
      <c r="BB216" s="392"/>
      <c r="BC216" s="392"/>
      <c r="BD216" s="392"/>
      <c r="BE216" s="392"/>
      <c r="BF216" s="392"/>
      <c r="BG216" s="392"/>
      <c r="BH216" s="392"/>
      <c r="BI216" s="392"/>
      <c r="BJ216" s="392"/>
      <c r="BK216" s="392"/>
      <c r="BL216" s="392"/>
      <c r="BM216" s="392"/>
      <c r="BN216" s="392"/>
      <c r="BO216" s="392"/>
      <c r="BP216" s="392"/>
      <c r="BQ216" s="392"/>
      <c r="BR216" s="392"/>
      <c r="BS216" s="392"/>
      <c r="BT216" s="392"/>
      <c r="BU216" s="392"/>
      <c r="BV216" s="392"/>
      <c r="BW216" s="392"/>
      <c r="BX216" s="392"/>
      <c r="BY216" s="392"/>
      <c r="BZ216" s="392"/>
      <c r="CA216" s="392"/>
      <c r="CB216" s="392"/>
      <c r="CC216" s="392"/>
      <c r="CD216" s="392"/>
      <c r="CE216" s="392"/>
      <c r="CF216" s="392"/>
    </row>
    <row r="217" customFormat="false" ht="12.75" hidden="false" customHeight="false" outlineLevel="0" collapsed="false">
      <c r="A217" s="600"/>
      <c r="B217" s="403"/>
      <c r="C217" s="392"/>
      <c r="D217" s="392"/>
      <c r="E217" s="392"/>
      <c r="F217" s="392"/>
      <c r="G217" s="595"/>
      <c r="H217" s="595"/>
      <c r="I217" s="595"/>
      <c r="J217" s="596"/>
      <c r="K217" s="595"/>
      <c r="L217" s="597"/>
      <c r="M217" s="597"/>
      <c r="N217" s="596"/>
      <c r="O217" s="599"/>
      <c r="P217" s="596"/>
      <c r="Q217" s="596"/>
      <c r="S217" s="596"/>
      <c r="T217" s="596"/>
      <c r="U217" s="596"/>
      <c r="V217" s="596"/>
      <c r="W217" s="596"/>
      <c r="X217" s="596"/>
      <c r="Y217" s="392"/>
      <c r="Z217" s="392"/>
      <c r="AA217" s="392"/>
      <c r="AB217" s="392"/>
      <c r="AC217" s="392"/>
      <c r="AD217" s="392"/>
      <c r="AE217" s="392"/>
      <c r="AF217" s="392"/>
      <c r="AG217" s="598"/>
      <c r="AH217" s="392"/>
      <c r="AI217" s="392"/>
      <c r="AJ217" s="392"/>
      <c r="AK217" s="392"/>
      <c r="AL217" s="392"/>
      <c r="AM217" s="392"/>
      <c r="AN217" s="392"/>
      <c r="AO217" s="392"/>
      <c r="AP217" s="392"/>
      <c r="AQ217" s="392"/>
      <c r="AR217" s="392"/>
      <c r="AS217" s="392"/>
      <c r="AT217" s="392"/>
      <c r="AU217" s="392"/>
      <c r="AV217" s="392"/>
      <c r="AW217" s="392"/>
      <c r="AX217" s="392"/>
      <c r="AY217" s="392"/>
      <c r="AZ217" s="392"/>
      <c r="BA217" s="392"/>
      <c r="BB217" s="392"/>
      <c r="BC217" s="392"/>
      <c r="BD217" s="392"/>
      <c r="BE217" s="392"/>
      <c r="BF217" s="392"/>
      <c r="BG217" s="392"/>
      <c r="BH217" s="392"/>
      <c r="BI217" s="392"/>
      <c r="BJ217" s="392"/>
      <c r="BK217" s="392"/>
      <c r="BL217" s="392"/>
      <c r="BM217" s="392"/>
      <c r="BN217" s="392"/>
      <c r="BO217" s="392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  <c r="BZ217" s="392"/>
      <c r="CA217" s="392"/>
      <c r="CB217" s="392"/>
      <c r="CC217" s="392"/>
      <c r="CD217" s="392"/>
      <c r="CE217" s="392"/>
      <c r="CF217" s="392"/>
    </row>
    <row r="218" customFormat="false" ht="12.75" hidden="false" customHeight="false" outlineLevel="0" collapsed="false">
      <c r="A218" s="600"/>
      <c r="B218" s="403"/>
      <c r="C218" s="392"/>
      <c r="D218" s="392"/>
      <c r="E218" s="392"/>
      <c r="F218" s="392"/>
      <c r="G218" s="595"/>
      <c r="H218" s="595"/>
      <c r="I218" s="595"/>
      <c r="J218" s="596"/>
      <c r="K218" s="595"/>
      <c r="L218" s="597"/>
      <c r="M218" s="597"/>
      <c r="N218" s="596"/>
      <c r="O218" s="599"/>
      <c r="P218" s="596"/>
      <c r="Q218" s="601"/>
      <c r="S218" s="601"/>
      <c r="T218" s="403"/>
      <c r="U218" s="467"/>
      <c r="V218" s="467"/>
      <c r="W218" s="392"/>
      <c r="X218" s="392"/>
      <c r="Y218" s="392"/>
      <c r="Z218" s="392"/>
      <c r="AA218" s="392"/>
      <c r="AB218" s="392"/>
      <c r="AC218" s="392"/>
      <c r="AD218" s="392"/>
      <c r="AE218" s="392"/>
      <c r="AF218" s="392"/>
      <c r="AG218" s="598"/>
      <c r="AH218" s="392"/>
      <c r="AI218" s="392"/>
      <c r="AJ218" s="392"/>
      <c r="AK218" s="392"/>
      <c r="AL218" s="392"/>
      <c r="AM218" s="392"/>
      <c r="AN218" s="392"/>
      <c r="AO218" s="392"/>
      <c r="AP218" s="392"/>
      <c r="AQ218" s="392"/>
      <c r="AR218" s="392"/>
      <c r="AS218" s="392"/>
      <c r="AT218" s="392"/>
      <c r="AU218" s="392"/>
      <c r="AV218" s="392"/>
      <c r="AW218" s="392"/>
      <c r="AX218" s="392"/>
      <c r="AY218" s="392"/>
      <c r="AZ218" s="392"/>
      <c r="BA218" s="392"/>
      <c r="BB218" s="392"/>
      <c r="BC218" s="392"/>
      <c r="BD218" s="392"/>
      <c r="BE218" s="392"/>
      <c r="BF218" s="392"/>
      <c r="BG218" s="392"/>
      <c r="BH218" s="392"/>
      <c r="BI218" s="392"/>
      <c r="BJ218" s="392"/>
      <c r="BK218" s="392"/>
      <c r="BL218" s="392"/>
      <c r="BM218" s="392"/>
      <c r="BN218" s="392"/>
      <c r="BO218" s="392"/>
      <c r="BP218" s="392"/>
      <c r="BQ218" s="392"/>
      <c r="BR218" s="392"/>
      <c r="BS218" s="392"/>
      <c r="BT218" s="392"/>
      <c r="BU218" s="392"/>
      <c r="BV218" s="392"/>
      <c r="BW218" s="392"/>
      <c r="BX218" s="392"/>
      <c r="BY218" s="392"/>
      <c r="BZ218" s="392"/>
      <c r="CA218" s="392"/>
      <c r="CB218" s="392"/>
      <c r="CC218" s="392"/>
      <c r="CD218" s="392"/>
      <c r="CE218" s="392"/>
      <c r="CF218" s="392"/>
    </row>
    <row r="219" customFormat="false" ht="12.75" hidden="false" customHeight="false" outlineLevel="0" collapsed="false">
      <c r="A219" s="600"/>
      <c r="B219" s="403"/>
      <c r="C219" s="392"/>
      <c r="D219" s="392"/>
      <c r="E219" s="392"/>
      <c r="F219" s="392"/>
      <c r="G219" s="595"/>
      <c r="H219" s="595"/>
      <c r="I219" s="595"/>
      <c r="J219" s="596"/>
      <c r="K219" s="595"/>
      <c r="L219" s="597"/>
      <c r="M219" s="597"/>
      <c r="N219" s="596"/>
      <c r="O219" s="599"/>
      <c r="P219" s="596"/>
      <c r="Q219" s="601"/>
      <c r="S219" s="601"/>
      <c r="T219" s="403"/>
      <c r="U219" s="467"/>
      <c r="V219" s="467"/>
      <c r="W219" s="392"/>
      <c r="X219" s="392"/>
      <c r="Y219" s="392"/>
      <c r="Z219" s="392"/>
      <c r="AA219" s="392"/>
      <c r="AB219" s="392"/>
      <c r="AC219" s="392"/>
      <c r="AD219" s="392"/>
      <c r="AE219" s="392"/>
      <c r="AF219" s="392"/>
      <c r="AG219" s="598"/>
      <c r="AH219" s="392"/>
      <c r="AI219" s="392"/>
      <c r="AJ219" s="392"/>
      <c r="AK219" s="392"/>
      <c r="AL219" s="392"/>
      <c r="AM219" s="392"/>
      <c r="AN219" s="392"/>
      <c r="AO219" s="392"/>
      <c r="AP219" s="392"/>
      <c r="AQ219" s="392"/>
      <c r="AR219" s="392"/>
      <c r="AS219" s="392"/>
      <c r="AT219" s="392"/>
      <c r="AU219" s="392"/>
      <c r="AV219" s="392"/>
      <c r="AW219" s="392"/>
      <c r="AX219" s="392"/>
      <c r="AY219" s="392"/>
      <c r="AZ219" s="392"/>
      <c r="BA219" s="392"/>
      <c r="BB219" s="392"/>
      <c r="BC219" s="392"/>
      <c r="BD219" s="392"/>
      <c r="BE219" s="392"/>
      <c r="BF219" s="392"/>
      <c r="BG219" s="392"/>
      <c r="BH219" s="392"/>
      <c r="BI219" s="392"/>
      <c r="BJ219" s="392"/>
      <c r="BK219" s="392"/>
      <c r="BL219" s="392"/>
      <c r="BM219" s="392"/>
      <c r="BN219" s="392"/>
      <c r="BO219" s="392"/>
      <c r="BP219" s="392"/>
      <c r="BQ219" s="392"/>
      <c r="BR219" s="392"/>
      <c r="BS219" s="392"/>
      <c r="BT219" s="392"/>
      <c r="BU219" s="392"/>
      <c r="BV219" s="392"/>
      <c r="BW219" s="392"/>
      <c r="BX219" s="392"/>
      <c r="BY219" s="392"/>
      <c r="BZ219" s="392"/>
      <c r="CA219" s="392"/>
      <c r="CB219" s="392"/>
      <c r="CC219" s="392"/>
      <c r="CD219" s="392"/>
      <c r="CE219" s="392"/>
      <c r="CF219" s="392"/>
    </row>
    <row r="220" customFormat="false" ht="12.75" hidden="false" customHeight="false" outlineLevel="0" collapsed="false">
      <c r="A220" s="600"/>
      <c r="B220" s="403"/>
      <c r="C220" s="392"/>
      <c r="D220" s="392"/>
      <c r="E220" s="392"/>
      <c r="F220" s="392"/>
      <c r="G220" s="595"/>
      <c r="H220" s="595"/>
      <c r="I220" s="595"/>
      <c r="J220" s="596"/>
      <c r="K220" s="595"/>
      <c r="L220" s="597"/>
      <c r="M220" s="597"/>
      <c r="N220" s="596"/>
      <c r="O220" s="599"/>
      <c r="P220" s="596"/>
      <c r="Q220" s="601"/>
      <c r="S220" s="601"/>
      <c r="T220" s="403"/>
      <c r="U220" s="467"/>
      <c r="V220" s="467"/>
      <c r="W220" s="392"/>
      <c r="X220" s="392"/>
      <c r="Y220" s="392"/>
      <c r="Z220" s="392"/>
      <c r="AA220" s="392"/>
      <c r="AB220" s="392"/>
      <c r="AC220" s="392"/>
      <c r="AD220" s="392"/>
      <c r="AE220" s="392"/>
      <c r="AF220" s="392"/>
      <c r="AG220" s="598"/>
      <c r="AH220" s="392"/>
      <c r="AI220" s="392"/>
      <c r="AJ220" s="392"/>
      <c r="AK220" s="392"/>
      <c r="AL220" s="392"/>
      <c r="AM220" s="392"/>
      <c r="AN220" s="392"/>
      <c r="AO220" s="392"/>
      <c r="AP220" s="392"/>
      <c r="AQ220" s="392"/>
      <c r="AR220" s="392"/>
      <c r="AS220" s="392"/>
      <c r="AT220" s="392"/>
      <c r="AU220" s="392"/>
      <c r="AV220" s="392"/>
      <c r="AW220" s="392"/>
      <c r="AX220" s="392"/>
      <c r="AY220" s="392"/>
      <c r="AZ220" s="392"/>
      <c r="BA220" s="392"/>
      <c r="BB220" s="392"/>
      <c r="BC220" s="392"/>
      <c r="BD220" s="392"/>
      <c r="BE220" s="392"/>
      <c r="BF220" s="392"/>
      <c r="BG220" s="392"/>
      <c r="BH220" s="392"/>
      <c r="BI220" s="392"/>
      <c r="BJ220" s="392"/>
      <c r="BK220" s="392"/>
      <c r="BL220" s="392"/>
      <c r="BM220" s="392"/>
      <c r="BN220" s="392"/>
      <c r="BO220" s="392"/>
      <c r="BP220" s="392"/>
      <c r="BQ220" s="392"/>
      <c r="BR220" s="392"/>
      <c r="BS220" s="392"/>
      <c r="BT220" s="392"/>
      <c r="BU220" s="392"/>
      <c r="BV220" s="392"/>
      <c r="BW220" s="392"/>
      <c r="BX220" s="392"/>
      <c r="BY220" s="392"/>
      <c r="BZ220" s="392"/>
      <c r="CA220" s="392"/>
      <c r="CB220" s="392"/>
      <c r="CC220" s="392"/>
      <c r="CD220" s="392"/>
      <c r="CE220" s="392"/>
      <c r="CF220" s="392"/>
    </row>
    <row r="221" customFormat="false" ht="12.75" hidden="false" customHeight="false" outlineLevel="0" collapsed="false">
      <c r="A221" s="600"/>
      <c r="B221" s="403"/>
      <c r="C221" s="392"/>
      <c r="D221" s="392"/>
      <c r="E221" s="392"/>
      <c r="F221" s="392"/>
      <c r="G221" s="595"/>
      <c r="H221" s="595"/>
      <c r="I221" s="595"/>
      <c r="J221" s="596"/>
      <c r="K221" s="595"/>
      <c r="L221" s="597"/>
      <c r="M221" s="597"/>
      <c r="N221" s="596"/>
      <c r="O221" s="599"/>
      <c r="P221" s="596"/>
      <c r="Q221" s="601"/>
      <c r="S221" s="601"/>
      <c r="T221" s="392"/>
      <c r="U221" s="392"/>
      <c r="V221" s="392"/>
      <c r="W221" s="392"/>
      <c r="X221" s="392"/>
      <c r="Y221" s="392"/>
      <c r="Z221" s="392"/>
      <c r="AA221" s="392"/>
      <c r="AB221" s="392"/>
      <c r="AC221" s="392"/>
      <c r="AD221" s="392"/>
      <c r="AE221" s="392"/>
      <c r="AF221" s="392"/>
      <c r="AG221" s="598"/>
      <c r="AH221" s="392"/>
      <c r="AI221" s="392"/>
      <c r="AJ221" s="392"/>
      <c r="AK221" s="392"/>
      <c r="AL221" s="392"/>
      <c r="AM221" s="392"/>
      <c r="AN221" s="392"/>
      <c r="AO221" s="392"/>
      <c r="AP221" s="392"/>
      <c r="AQ221" s="392"/>
      <c r="AR221" s="392"/>
      <c r="AS221" s="392"/>
      <c r="AT221" s="392"/>
      <c r="AU221" s="392"/>
      <c r="AV221" s="392"/>
      <c r="AW221" s="392"/>
      <c r="AX221" s="392"/>
      <c r="AY221" s="392"/>
      <c r="AZ221" s="392"/>
      <c r="BA221" s="392"/>
      <c r="BB221" s="392"/>
      <c r="BC221" s="392"/>
      <c r="BD221" s="392"/>
      <c r="BE221" s="392"/>
      <c r="BF221" s="392"/>
      <c r="BG221" s="392"/>
      <c r="BH221" s="392"/>
      <c r="BI221" s="392"/>
      <c r="BJ221" s="392"/>
      <c r="BK221" s="392"/>
      <c r="BL221" s="392"/>
      <c r="BM221" s="392"/>
      <c r="BN221" s="392"/>
      <c r="BO221" s="392"/>
      <c r="BP221" s="392"/>
      <c r="BQ221" s="392"/>
      <c r="BR221" s="392"/>
      <c r="BS221" s="392"/>
      <c r="BT221" s="392"/>
      <c r="BU221" s="392"/>
      <c r="BV221" s="392"/>
      <c r="BW221" s="392"/>
      <c r="BX221" s="392"/>
      <c r="BY221" s="392"/>
      <c r="BZ221" s="392"/>
      <c r="CA221" s="392"/>
      <c r="CB221" s="392"/>
      <c r="CC221" s="392"/>
      <c r="CD221" s="392"/>
      <c r="CE221" s="392"/>
      <c r="CF221" s="392"/>
    </row>
    <row r="222" customFormat="false" ht="12.75" hidden="false" customHeight="false" outlineLevel="0" collapsed="false">
      <c r="A222" s="600"/>
      <c r="B222" s="403"/>
      <c r="C222" s="392"/>
      <c r="D222" s="392"/>
      <c r="E222" s="392"/>
      <c r="F222" s="392"/>
      <c r="G222" s="595"/>
      <c r="H222" s="595"/>
      <c r="I222" s="595"/>
      <c r="J222" s="596"/>
      <c r="K222" s="595"/>
      <c r="L222" s="597"/>
      <c r="M222" s="597"/>
      <c r="N222" s="596"/>
      <c r="O222" s="599"/>
      <c r="P222" s="596"/>
      <c r="Q222" s="601"/>
      <c r="S222" s="601"/>
      <c r="T222" s="392"/>
      <c r="U222" s="392"/>
      <c r="V222" s="392"/>
      <c r="W222" s="392"/>
      <c r="X222" s="392"/>
      <c r="Y222" s="392"/>
      <c r="Z222" s="392"/>
      <c r="AA222" s="392"/>
      <c r="AB222" s="392"/>
      <c r="AC222" s="392"/>
      <c r="AD222" s="392"/>
      <c r="AE222" s="392"/>
      <c r="AF222" s="392"/>
      <c r="AG222" s="598"/>
      <c r="AH222" s="392"/>
      <c r="AI222" s="392"/>
      <c r="AJ222" s="392"/>
      <c r="AK222" s="392"/>
      <c r="AL222" s="392"/>
      <c r="AM222" s="392"/>
      <c r="AN222" s="392"/>
      <c r="AO222" s="392"/>
      <c r="AP222" s="392"/>
      <c r="AQ222" s="392"/>
      <c r="AR222" s="392"/>
      <c r="AS222" s="392"/>
      <c r="AT222" s="392"/>
      <c r="AU222" s="392"/>
      <c r="AV222" s="392"/>
      <c r="AW222" s="392"/>
      <c r="AX222" s="392"/>
      <c r="AY222" s="392"/>
      <c r="AZ222" s="392"/>
      <c r="BA222" s="392"/>
      <c r="BB222" s="392"/>
      <c r="BC222" s="392"/>
      <c r="BD222" s="392"/>
      <c r="BE222" s="392"/>
      <c r="BF222" s="392"/>
      <c r="BG222" s="392"/>
      <c r="BH222" s="392"/>
      <c r="BI222" s="392"/>
      <c r="BJ222" s="392"/>
      <c r="BK222" s="392"/>
      <c r="BL222" s="392"/>
      <c r="BM222" s="392"/>
      <c r="BN222" s="392"/>
      <c r="BO222" s="392"/>
      <c r="BP222" s="392"/>
      <c r="BQ222" s="392"/>
      <c r="BR222" s="392"/>
      <c r="BS222" s="392"/>
      <c r="BT222" s="392"/>
      <c r="BU222" s="392"/>
      <c r="BV222" s="392"/>
      <c r="BW222" s="392"/>
      <c r="BX222" s="392"/>
      <c r="BY222" s="392"/>
      <c r="BZ222" s="392"/>
      <c r="CA222" s="392"/>
      <c r="CB222" s="392"/>
      <c r="CC222" s="392"/>
      <c r="CD222" s="392"/>
      <c r="CE222" s="392"/>
      <c r="CF222" s="392"/>
    </row>
    <row r="223" customFormat="false" ht="12.75" hidden="false" customHeight="false" outlineLevel="0" collapsed="false">
      <c r="A223" s="600"/>
      <c r="B223" s="403"/>
      <c r="C223" s="392"/>
      <c r="D223" s="392"/>
      <c r="E223" s="392"/>
      <c r="F223" s="392"/>
      <c r="G223" s="595"/>
      <c r="H223" s="595"/>
      <c r="I223" s="595"/>
      <c r="J223" s="596"/>
      <c r="K223" s="595"/>
      <c r="L223" s="597"/>
      <c r="M223" s="597"/>
      <c r="N223" s="596"/>
      <c r="O223" s="599"/>
      <c r="P223" s="596"/>
      <c r="Q223" s="601"/>
      <c r="S223" s="601"/>
      <c r="T223" s="392"/>
      <c r="U223" s="392"/>
      <c r="V223" s="392"/>
      <c r="W223" s="392"/>
      <c r="X223" s="392"/>
      <c r="Y223" s="392"/>
      <c r="Z223" s="392"/>
      <c r="AA223" s="392"/>
      <c r="AB223" s="392"/>
      <c r="AC223" s="392"/>
      <c r="AD223" s="392"/>
      <c r="AE223" s="392"/>
      <c r="AF223" s="392"/>
      <c r="AG223" s="598"/>
      <c r="AH223" s="392"/>
      <c r="AI223" s="392"/>
      <c r="AJ223" s="392"/>
      <c r="AK223" s="392"/>
      <c r="AL223" s="392"/>
      <c r="AM223" s="392"/>
      <c r="AN223" s="392"/>
      <c r="AO223" s="392"/>
      <c r="AP223" s="392"/>
      <c r="AQ223" s="392"/>
      <c r="AR223" s="392"/>
      <c r="AS223" s="392"/>
      <c r="AT223" s="392"/>
      <c r="AU223" s="392"/>
      <c r="AV223" s="392"/>
      <c r="AW223" s="392"/>
      <c r="AX223" s="392"/>
      <c r="AY223" s="392"/>
      <c r="AZ223" s="392"/>
      <c r="BA223" s="392"/>
      <c r="BB223" s="392"/>
      <c r="BC223" s="392"/>
      <c r="BD223" s="392"/>
      <c r="BE223" s="392"/>
      <c r="BF223" s="392"/>
      <c r="BG223" s="392"/>
      <c r="BH223" s="392"/>
      <c r="BI223" s="392"/>
      <c r="BJ223" s="392"/>
      <c r="BK223" s="392"/>
      <c r="BL223" s="392"/>
      <c r="BM223" s="392"/>
      <c r="BN223" s="392"/>
      <c r="BO223" s="392"/>
      <c r="BP223" s="392"/>
      <c r="BQ223" s="392"/>
      <c r="BR223" s="392"/>
      <c r="BS223" s="392"/>
      <c r="BT223" s="392"/>
      <c r="BU223" s="392"/>
      <c r="BV223" s="392"/>
      <c r="BW223" s="392"/>
      <c r="BX223" s="392"/>
      <c r="BY223" s="392"/>
      <c r="BZ223" s="392"/>
      <c r="CA223" s="392"/>
      <c r="CB223" s="392"/>
      <c r="CC223" s="392"/>
      <c r="CD223" s="392"/>
      <c r="CE223" s="392"/>
      <c r="CF223" s="392"/>
    </row>
    <row r="224" customFormat="false" ht="12.75" hidden="false" customHeight="false" outlineLevel="0" collapsed="false">
      <c r="A224" s="600"/>
      <c r="B224" s="403"/>
      <c r="C224" s="392"/>
      <c r="D224" s="392"/>
      <c r="E224" s="392"/>
      <c r="F224" s="392"/>
      <c r="G224" s="595"/>
      <c r="H224" s="595"/>
      <c r="I224" s="595"/>
      <c r="J224" s="596"/>
      <c r="K224" s="595"/>
      <c r="L224" s="597"/>
      <c r="M224" s="597"/>
      <c r="N224" s="596"/>
      <c r="O224" s="599"/>
      <c r="P224" s="596"/>
      <c r="Q224" s="601"/>
      <c r="S224" s="601"/>
      <c r="T224" s="392"/>
      <c r="U224" s="392"/>
      <c r="V224" s="392"/>
      <c r="W224" s="392"/>
      <c r="X224" s="392"/>
      <c r="Y224" s="392"/>
      <c r="Z224" s="392"/>
      <c r="AA224" s="392"/>
      <c r="AB224" s="392"/>
      <c r="AC224" s="392"/>
      <c r="AD224" s="392"/>
      <c r="AE224" s="392"/>
      <c r="AF224" s="392"/>
      <c r="AG224" s="598"/>
      <c r="AH224" s="392"/>
      <c r="AI224" s="392"/>
      <c r="AJ224" s="392"/>
      <c r="AK224" s="392"/>
      <c r="AL224" s="392"/>
      <c r="AM224" s="392"/>
      <c r="AN224" s="392"/>
      <c r="AO224" s="392"/>
      <c r="AP224" s="392"/>
      <c r="AQ224" s="392"/>
      <c r="AR224" s="392"/>
      <c r="AS224" s="392"/>
      <c r="AT224" s="392"/>
      <c r="AU224" s="392"/>
      <c r="AV224" s="392"/>
      <c r="AW224" s="392"/>
      <c r="AX224" s="392"/>
      <c r="AY224" s="392"/>
      <c r="AZ224" s="392"/>
      <c r="BA224" s="392"/>
      <c r="BB224" s="392"/>
      <c r="BC224" s="392"/>
      <c r="BD224" s="392"/>
      <c r="BE224" s="392"/>
      <c r="BF224" s="392"/>
      <c r="BG224" s="392"/>
      <c r="BH224" s="392"/>
      <c r="BI224" s="392"/>
      <c r="BJ224" s="392"/>
      <c r="BK224" s="392"/>
      <c r="BL224" s="392"/>
      <c r="BM224" s="392"/>
      <c r="BN224" s="392"/>
      <c r="BO224" s="392"/>
      <c r="BP224" s="392"/>
      <c r="BQ224" s="392"/>
      <c r="BR224" s="392"/>
      <c r="BS224" s="392"/>
      <c r="BT224" s="392"/>
      <c r="BU224" s="392"/>
      <c r="BV224" s="392"/>
      <c r="BW224" s="392"/>
      <c r="BX224" s="392"/>
      <c r="BY224" s="392"/>
      <c r="BZ224" s="392"/>
      <c r="CA224" s="392"/>
      <c r="CB224" s="392"/>
      <c r="CC224" s="392"/>
      <c r="CD224" s="392"/>
      <c r="CE224" s="392"/>
      <c r="CF224" s="392"/>
    </row>
    <row r="225" customFormat="false" ht="12.75" hidden="false" customHeight="false" outlineLevel="0" collapsed="false">
      <c r="A225" s="600"/>
      <c r="B225" s="403"/>
      <c r="C225" s="392"/>
      <c r="D225" s="392"/>
      <c r="E225" s="392"/>
      <c r="F225" s="392"/>
      <c r="G225" s="595"/>
      <c r="H225" s="595"/>
      <c r="I225" s="595"/>
      <c r="J225" s="596"/>
      <c r="K225" s="595"/>
      <c r="L225" s="597"/>
      <c r="M225" s="597"/>
      <c r="N225" s="596"/>
      <c r="O225" s="599"/>
      <c r="P225" s="596"/>
      <c r="Q225" s="601"/>
      <c r="S225" s="601"/>
      <c r="T225" s="392"/>
      <c r="U225" s="392"/>
      <c r="V225" s="392"/>
      <c r="W225" s="392"/>
      <c r="X225" s="392"/>
      <c r="Y225" s="392"/>
      <c r="Z225" s="392"/>
      <c r="AA225" s="392"/>
      <c r="AB225" s="392"/>
      <c r="AC225" s="392"/>
      <c r="AD225" s="392"/>
      <c r="AE225" s="392"/>
      <c r="AF225" s="392"/>
      <c r="AG225" s="598"/>
      <c r="AH225" s="392"/>
      <c r="AI225" s="392"/>
      <c r="AJ225" s="392"/>
      <c r="AK225" s="392"/>
      <c r="AL225" s="392"/>
      <c r="AM225" s="392"/>
      <c r="AN225" s="392"/>
      <c r="AO225" s="392"/>
      <c r="AP225" s="392"/>
      <c r="AQ225" s="392"/>
      <c r="AR225" s="392"/>
      <c r="AS225" s="392"/>
      <c r="AT225" s="392"/>
      <c r="AU225" s="392"/>
      <c r="AV225" s="392"/>
      <c r="AW225" s="392"/>
      <c r="AX225" s="392"/>
      <c r="AY225" s="392"/>
      <c r="AZ225" s="392"/>
      <c r="BA225" s="392"/>
      <c r="BB225" s="392"/>
      <c r="BC225" s="392"/>
      <c r="BD225" s="392"/>
      <c r="BE225" s="392"/>
      <c r="BF225" s="392"/>
      <c r="BG225" s="392"/>
      <c r="BH225" s="392"/>
      <c r="BI225" s="392"/>
      <c r="BJ225" s="392"/>
      <c r="BK225" s="392"/>
      <c r="BL225" s="392"/>
      <c r="BM225" s="392"/>
      <c r="BN225" s="392"/>
      <c r="BO225" s="392"/>
      <c r="BP225" s="392"/>
      <c r="BQ225" s="392"/>
      <c r="BR225" s="392"/>
      <c r="BS225" s="392"/>
      <c r="BT225" s="392"/>
      <c r="BU225" s="392"/>
      <c r="BV225" s="392"/>
      <c r="BW225" s="392"/>
      <c r="BX225" s="392"/>
      <c r="BY225" s="392"/>
      <c r="BZ225" s="392"/>
      <c r="CA225" s="392"/>
      <c r="CB225" s="392"/>
      <c r="CC225" s="392"/>
      <c r="CD225" s="392"/>
      <c r="CE225" s="392"/>
      <c r="CF225" s="392"/>
    </row>
    <row r="226" customFormat="false" ht="12.75" hidden="false" customHeight="false" outlineLevel="0" collapsed="false">
      <c r="A226" s="600"/>
      <c r="B226" s="403"/>
      <c r="C226" s="392"/>
      <c r="D226" s="392"/>
      <c r="E226" s="392"/>
      <c r="F226" s="392"/>
      <c r="G226" s="595"/>
      <c r="H226" s="595"/>
      <c r="I226" s="595"/>
      <c r="J226" s="596"/>
      <c r="K226" s="595"/>
      <c r="L226" s="597"/>
      <c r="M226" s="597"/>
      <c r="N226" s="596"/>
      <c r="O226" s="599"/>
      <c r="P226" s="596"/>
      <c r="Q226" s="601"/>
      <c r="S226" s="601"/>
      <c r="T226" s="392"/>
      <c r="U226" s="392"/>
      <c r="V226" s="392"/>
      <c r="W226" s="392"/>
      <c r="X226" s="392"/>
      <c r="Y226" s="392"/>
      <c r="Z226" s="392"/>
      <c r="AA226" s="392"/>
      <c r="AB226" s="392"/>
      <c r="AC226" s="392"/>
      <c r="AD226" s="392"/>
      <c r="AE226" s="392"/>
      <c r="AF226" s="392"/>
      <c r="AG226" s="598"/>
      <c r="AH226" s="392"/>
      <c r="AI226" s="392"/>
      <c r="AJ226" s="392"/>
      <c r="AK226" s="392"/>
      <c r="AL226" s="392"/>
      <c r="AM226" s="392"/>
      <c r="AN226" s="392"/>
      <c r="AO226" s="392"/>
      <c r="AP226" s="392"/>
      <c r="AQ226" s="392"/>
      <c r="AR226" s="392"/>
      <c r="AS226" s="392"/>
      <c r="AT226" s="392"/>
      <c r="AU226" s="392"/>
      <c r="AV226" s="392"/>
      <c r="AW226" s="392"/>
      <c r="AX226" s="392"/>
      <c r="AY226" s="392"/>
      <c r="AZ226" s="392"/>
      <c r="BA226" s="392"/>
      <c r="BB226" s="392"/>
      <c r="BC226" s="392"/>
      <c r="BD226" s="392"/>
      <c r="BE226" s="392"/>
      <c r="BF226" s="392"/>
      <c r="BG226" s="392"/>
      <c r="BH226" s="392"/>
      <c r="BI226" s="392"/>
      <c r="BJ226" s="392"/>
      <c r="BK226" s="392"/>
      <c r="BL226" s="392"/>
      <c r="BM226" s="392"/>
      <c r="BN226" s="392"/>
      <c r="BO226" s="392"/>
      <c r="BP226" s="392"/>
      <c r="BQ226" s="392"/>
      <c r="BR226" s="392"/>
      <c r="BS226" s="392"/>
      <c r="BT226" s="392"/>
      <c r="BU226" s="392"/>
      <c r="BV226" s="392"/>
      <c r="BW226" s="392"/>
      <c r="BX226" s="392"/>
      <c r="BY226" s="392"/>
      <c r="BZ226" s="392"/>
      <c r="CA226" s="392"/>
      <c r="CB226" s="392"/>
      <c r="CC226" s="392"/>
      <c r="CD226" s="392"/>
      <c r="CE226" s="392"/>
      <c r="CF226" s="392"/>
    </row>
    <row r="227" customFormat="false" ht="12.75" hidden="false" customHeight="false" outlineLevel="0" collapsed="false">
      <c r="A227" s="600"/>
      <c r="B227" s="403"/>
      <c r="C227" s="392"/>
      <c r="D227" s="392"/>
      <c r="E227" s="392"/>
      <c r="F227" s="392"/>
      <c r="G227" s="595"/>
      <c r="H227" s="595"/>
      <c r="I227" s="595"/>
      <c r="J227" s="596"/>
      <c r="K227" s="595"/>
      <c r="L227" s="597"/>
      <c r="M227" s="597"/>
      <c r="N227" s="596"/>
      <c r="O227" s="599"/>
      <c r="P227" s="596"/>
      <c r="Q227" s="601"/>
      <c r="S227" s="601"/>
      <c r="T227" s="392"/>
      <c r="U227" s="392"/>
      <c r="V227" s="392"/>
      <c r="W227" s="392"/>
      <c r="X227" s="392"/>
      <c r="Y227" s="392"/>
      <c r="Z227" s="392"/>
      <c r="AA227" s="392"/>
      <c r="AB227" s="392"/>
      <c r="AC227" s="392"/>
      <c r="AD227" s="392"/>
      <c r="AE227" s="392"/>
      <c r="AF227" s="392"/>
      <c r="AG227" s="598"/>
      <c r="AH227" s="392"/>
      <c r="AI227" s="392"/>
      <c r="AJ227" s="392"/>
      <c r="AK227" s="392"/>
      <c r="AL227" s="392"/>
      <c r="AM227" s="392"/>
      <c r="AN227" s="392"/>
      <c r="AO227" s="392"/>
      <c r="AP227" s="392"/>
      <c r="AQ227" s="392"/>
      <c r="AR227" s="392"/>
      <c r="AS227" s="392"/>
      <c r="AT227" s="392"/>
      <c r="AU227" s="392"/>
      <c r="AV227" s="392"/>
      <c r="AW227" s="392"/>
      <c r="AX227" s="392"/>
      <c r="AY227" s="392"/>
      <c r="AZ227" s="392"/>
      <c r="BA227" s="392"/>
      <c r="BB227" s="392"/>
      <c r="BC227" s="392"/>
      <c r="BD227" s="392"/>
      <c r="BE227" s="392"/>
      <c r="BF227" s="392"/>
      <c r="BG227" s="392"/>
      <c r="BH227" s="392"/>
      <c r="BI227" s="392"/>
      <c r="BJ227" s="392"/>
      <c r="BK227" s="392"/>
      <c r="BL227" s="392"/>
      <c r="BM227" s="392"/>
      <c r="BN227" s="392"/>
      <c r="BO227" s="392"/>
      <c r="BP227" s="392"/>
      <c r="BQ227" s="392"/>
      <c r="BR227" s="392"/>
      <c r="BS227" s="392"/>
      <c r="BT227" s="392"/>
      <c r="BU227" s="392"/>
      <c r="BV227" s="392"/>
      <c r="BW227" s="392"/>
      <c r="BX227" s="392"/>
      <c r="BY227" s="392"/>
      <c r="BZ227" s="392"/>
      <c r="CA227" s="392"/>
      <c r="CB227" s="392"/>
      <c r="CC227" s="392"/>
      <c r="CD227" s="392"/>
      <c r="CE227" s="392"/>
      <c r="CF227" s="392"/>
    </row>
    <row r="228" customFormat="false" ht="12.75" hidden="false" customHeight="false" outlineLevel="0" collapsed="false">
      <c r="A228" s="600"/>
      <c r="B228" s="403"/>
      <c r="C228" s="392"/>
      <c r="D228" s="392"/>
      <c r="E228" s="392"/>
      <c r="F228" s="392"/>
      <c r="G228" s="595"/>
      <c r="H228" s="595"/>
      <c r="I228" s="595"/>
      <c r="J228" s="596"/>
      <c r="K228" s="595"/>
      <c r="L228" s="597"/>
      <c r="M228" s="597"/>
      <c r="N228" s="596"/>
      <c r="O228" s="599"/>
      <c r="P228" s="596"/>
      <c r="Q228" s="601"/>
      <c r="S228" s="601"/>
      <c r="T228" s="392"/>
      <c r="U228" s="392"/>
      <c r="V228" s="392"/>
      <c r="W228" s="392"/>
      <c r="X228" s="392"/>
      <c r="Y228" s="392"/>
      <c r="Z228" s="392"/>
      <c r="AA228" s="392"/>
      <c r="AB228" s="392"/>
      <c r="AC228" s="392"/>
      <c r="AD228" s="392"/>
      <c r="AE228" s="392"/>
      <c r="AF228" s="392"/>
      <c r="AG228" s="598"/>
      <c r="AH228" s="392"/>
      <c r="AI228" s="392"/>
      <c r="AJ228" s="392"/>
      <c r="AK228" s="392"/>
      <c r="AL228" s="392"/>
      <c r="AM228" s="392"/>
      <c r="AN228" s="392"/>
      <c r="AO228" s="392"/>
      <c r="AP228" s="392"/>
      <c r="AQ228" s="392"/>
      <c r="AR228" s="392"/>
      <c r="AS228" s="392"/>
      <c r="AT228" s="392"/>
      <c r="AU228" s="392"/>
      <c r="AV228" s="392"/>
      <c r="AW228" s="392"/>
      <c r="AX228" s="392"/>
      <c r="AY228" s="392"/>
      <c r="AZ228" s="392"/>
      <c r="BA228" s="392"/>
      <c r="BB228" s="392"/>
      <c r="BC228" s="392"/>
      <c r="BD228" s="392"/>
      <c r="BE228" s="392"/>
      <c r="BF228" s="392"/>
      <c r="BG228" s="392"/>
      <c r="BH228" s="392"/>
      <c r="BI228" s="392"/>
      <c r="BJ228" s="392"/>
      <c r="BK228" s="392"/>
      <c r="BL228" s="392"/>
      <c r="BM228" s="392"/>
      <c r="BN228" s="392"/>
      <c r="BO228" s="392"/>
      <c r="BP228" s="392"/>
      <c r="BQ228" s="392"/>
      <c r="BR228" s="392"/>
      <c r="BS228" s="392"/>
      <c r="BT228" s="392"/>
      <c r="BU228" s="392"/>
      <c r="BV228" s="392"/>
      <c r="BW228" s="392"/>
      <c r="BX228" s="392"/>
      <c r="BY228" s="392"/>
      <c r="BZ228" s="392"/>
      <c r="CA228" s="392"/>
      <c r="CB228" s="392"/>
      <c r="CC228" s="392"/>
      <c r="CD228" s="392"/>
      <c r="CE228" s="392"/>
      <c r="CF228" s="392"/>
    </row>
    <row r="229" customFormat="false" ht="12.75" hidden="false" customHeight="false" outlineLevel="0" collapsed="false">
      <c r="A229" s="600"/>
      <c r="B229" s="403"/>
      <c r="C229" s="392"/>
      <c r="D229" s="392"/>
      <c r="E229" s="392"/>
      <c r="F229" s="392"/>
      <c r="G229" s="595"/>
      <c r="H229" s="595"/>
      <c r="I229" s="595"/>
      <c r="J229" s="596"/>
      <c r="K229" s="595"/>
      <c r="L229" s="597"/>
      <c r="M229" s="597"/>
      <c r="N229" s="596"/>
      <c r="O229" s="599"/>
      <c r="P229" s="596"/>
      <c r="Q229" s="601"/>
      <c r="S229" s="601"/>
      <c r="T229" s="392"/>
      <c r="U229" s="392"/>
      <c r="V229" s="392"/>
      <c r="W229" s="392"/>
      <c r="X229" s="392"/>
      <c r="Y229" s="392"/>
      <c r="Z229" s="392"/>
      <c r="AA229" s="392"/>
      <c r="AB229" s="392"/>
      <c r="AC229" s="392"/>
      <c r="AD229" s="392"/>
      <c r="AE229" s="392"/>
      <c r="AF229" s="392"/>
      <c r="AG229" s="598"/>
      <c r="AH229" s="392"/>
      <c r="AI229" s="392"/>
      <c r="AJ229" s="392"/>
      <c r="AK229" s="392"/>
      <c r="AL229" s="392"/>
      <c r="AM229" s="392"/>
      <c r="AN229" s="392"/>
      <c r="AO229" s="392"/>
      <c r="AP229" s="392"/>
      <c r="AQ229" s="392"/>
      <c r="AR229" s="392"/>
      <c r="AS229" s="392"/>
      <c r="AT229" s="392"/>
      <c r="AU229" s="392"/>
      <c r="AV229" s="392"/>
      <c r="AW229" s="392"/>
      <c r="AX229" s="392"/>
      <c r="AY229" s="392"/>
      <c r="AZ229" s="392"/>
      <c r="BA229" s="392"/>
      <c r="BB229" s="392"/>
      <c r="BC229" s="392"/>
      <c r="BD229" s="392"/>
      <c r="BE229" s="392"/>
      <c r="BF229" s="392"/>
      <c r="BG229" s="392"/>
      <c r="BH229" s="392"/>
      <c r="BI229" s="392"/>
      <c r="BJ229" s="392"/>
      <c r="BK229" s="392"/>
      <c r="BL229" s="392"/>
      <c r="BM229" s="392"/>
      <c r="BN229" s="392"/>
      <c r="BO229" s="392"/>
      <c r="BP229" s="392"/>
      <c r="BQ229" s="392"/>
      <c r="BR229" s="392"/>
      <c r="BS229" s="392"/>
      <c r="BT229" s="392"/>
      <c r="BU229" s="392"/>
      <c r="BV229" s="392"/>
      <c r="BW229" s="392"/>
      <c r="BX229" s="392"/>
      <c r="BY229" s="392"/>
      <c r="BZ229" s="392"/>
      <c r="CA229" s="392"/>
      <c r="CB229" s="392"/>
      <c r="CC229" s="392"/>
      <c r="CD229" s="392"/>
      <c r="CE229" s="392"/>
      <c r="CF229" s="392"/>
    </row>
    <row r="230" customFormat="false" ht="12.75" hidden="false" customHeight="false" outlineLevel="0" collapsed="false">
      <c r="A230" s="600"/>
      <c r="B230" s="403"/>
      <c r="C230" s="392"/>
      <c r="D230" s="392"/>
      <c r="E230" s="392"/>
      <c r="F230" s="392"/>
      <c r="G230" s="595"/>
      <c r="H230" s="595"/>
      <c r="I230" s="595"/>
      <c r="J230" s="596"/>
      <c r="K230" s="595"/>
      <c r="L230" s="597"/>
      <c r="M230" s="597"/>
      <c r="N230" s="596"/>
      <c r="O230" s="599"/>
      <c r="P230" s="596"/>
      <c r="Q230" s="601"/>
      <c r="S230" s="601"/>
      <c r="T230" s="392"/>
      <c r="U230" s="392"/>
      <c r="V230" s="392"/>
      <c r="W230" s="392"/>
      <c r="X230" s="392"/>
      <c r="Y230" s="392"/>
      <c r="Z230" s="392"/>
      <c r="AA230" s="392"/>
      <c r="AB230" s="392"/>
      <c r="AC230" s="392"/>
      <c r="AD230" s="392"/>
      <c r="AE230" s="392"/>
      <c r="AF230" s="392"/>
      <c r="AG230" s="598"/>
      <c r="AH230" s="392"/>
      <c r="AI230" s="392"/>
      <c r="AJ230" s="392"/>
      <c r="AK230" s="392"/>
      <c r="AL230" s="392"/>
      <c r="AM230" s="392"/>
      <c r="AN230" s="392"/>
      <c r="AO230" s="392"/>
      <c r="AP230" s="392"/>
      <c r="AQ230" s="392"/>
      <c r="AR230" s="392"/>
      <c r="AS230" s="392"/>
      <c r="AT230" s="392"/>
      <c r="AU230" s="392"/>
      <c r="AV230" s="392"/>
      <c r="AW230" s="392"/>
      <c r="AX230" s="392"/>
      <c r="AY230" s="392"/>
      <c r="AZ230" s="392"/>
      <c r="BA230" s="392"/>
      <c r="BB230" s="392"/>
      <c r="BC230" s="392"/>
      <c r="BD230" s="392"/>
      <c r="BE230" s="392"/>
      <c r="BF230" s="392"/>
      <c r="BG230" s="392"/>
      <c r="BH230" s="392"/>
      <c r="BI230" s="392"/>
      <c r="BJ230" s="392"/>
      <c r="BK230" s="392"/>
      <c r="BL230" s="392"/>
      <c r="BM230" s="392"/>
      <c r="BN230" s="392"/>
      <c r="BO230" s="392"/>
      <c r="BP230" s="392"/>
      <c r="BQ230" s="392"/>
      <c r="BR230" s="392"/>
      <c r="BS230" s="392"/>
      <c r="BT230" s="392"/>
      <c r="BU230" s="392"/>
      <c r="BV230" s="392"/>
      <c r="BW230" s="392"/>
      <c r="BX230" s="392"/>
      <c r="BY230" s="392"/>
      <c r="BZ230" s="392"/>
      <c r="CA230" s="392"/>
      <c r="CB230" s="392"/>
      <c r="CC230" s="392"/>
      <c r="CD230" s="392"/>
      <c r="CE230" s="392"/>
      <c r="CF230" s="392"/>
    </row>
    <row r="231" customFormat="false" ht="12.75" hidden="false" customHeight="false" outlineLevel="0" collapsed="false">
      <c r="A231" s="600"/>
      <c r="B231" s="403"/>
      <c r="C231" s="392"/>
      <c r="D231" s="392"/>
      <c r="E231" s="392"/>
      <c r="F231" s="392"/>
      <c r="G231" s="595"/>
      <c r="H231" s="595"/>
      <c r="I231" s="595"/>
      <c r="J231" s="596"/>
      <c r="K231" s="595"/>
      <c r="L231" s="597"/>
      <c r="M231" s="597"/>
      <c r="N231" s="596"/>
      <c r="O231" s="599"/>
      <c r="P231" s="596"/>
      <c r="Q231" s="601"/>
      <c r="S231" s="601"/>
      <c r="T231" s="392"/>
      <c r="U231" s="392"/>
      <c r="V231" s="392"/>
      <c r="W231" s="392"/>
      <c r="X231" s="392"/>
      <c r="Y231" s="392"/>
      <c r="Z231" s="392"/>
      <c r="AA231" s="392"/>
      <c r="AB231" s="392"/>
      <c r="AC231" s="392"/>
      <c r="AD231" s="392"/>
      <c r="AE231" s="392"/>
      <c r="AF231" s="392"/>
      <c r="AG231" s="598"/>
      <c r="AH231" s="392"/>
      <c r="AI231" s="392"/>
      <c r="AJ231" s="392"/>
      <c r="AK231" s="392"/>
      <c r="AL231" s="392"/>
      <c r="AM231" s="392"/>
      <c r="AN231" s="392"/>
      <c r="AO231" s="392"/>
      <c r="AP231" s="392"/>
      <c r="AQ231" s="392"/>
      <c r="AR231" s="392"/>
      <c r="AS231" s="392"/>
      <c r="AT231" s="392"/>
      <c r="AU231" s="392"/>
      <c r="AV231" s="392"/>
      <c r="AW231" s="392"/>
      <c r="AX231" s="392"/>
      <c r="AY231" s="392"/>
      <c r="AZ231" s="392"/>
      <c r="BA231" s="392"/>
      <c r="BB231" s="392"/>
      <c r="BC231" s="392"/>
      <c r="BD231" s="392"/>
      <c r="BE231" s="392"/>
      <c r="BF231" s="392"/>
      <c r="BG231" s="392"/>
      <c r="BH231" s="392"/>
      <c r="BI231" s="392"/>
      <c r="BJ231" s="392"/>
      <c r="BK231" s="392"/>
      <c r="BL231" s="392"/>
      <c r="BM231" s="392"/>
      <c r="BN231" s="392"/>
      <c r="BO231" s="392"/>
      <c r="BP231" s="392"/>
      <c r="BQ231" s="392"/>
      <c r="BR231" s="392"/>
      <c r="BS231" s="392"/>
      <c r="BT231" s="392"/>
      <c r="BU231" s="392"/>
      <c r="BV231" s="392"/>
      <c r="BW231" s="392"/>
      <c r="BX231" s="392"/>
      <c r="BY231" s="392"/>
      <c r="BZ231" s="392"/>
      <c r="CA231" s="392"/>
      <c r="CB231" s="392"/>
      <c r="CC231" s="392"/>
      <c r="CD231" s="392"/>
      <c r="CE231" s="392"/>
      <c r="CF231" s="392"/>
    </row>
    <row r="232" customFormat="false" ht="12.75" hidden="false" customHeight="false" outlineLevel="0" collapsed="false">
      <c r="A232" s="600"/>
      <c r="B232" s="403"/>
      <c r="C232" s="392"/>
      <c r="D232" s="392"/>
      <c r="E232" s="392"/>
      <c r="F232" s="392"/>
      <c r="G232" s="595"/>
      <c r="H232" s="595"/>
      <c r="I232" s="595"/>
      <c r="J232" s="596"/>
      <c r="K232" s="595"/>
      <c r="L232" s="597"/>
      <c r="M232" s="597"/>
      <c r="N232" s="596"/>
      <c r="O232" s="599"/>
      <c r="P232" s="596"/>
      <c r="Q232" s="601"/>
      <c r="S232" s="601"/>
      <c r="T232" s="392"/>
      <c r="U232" s="392"/>
      <c r="V232" s="392"/>
      <c r="W232" s="392"/>
      <c r="X232" s="392"/>
      <c r="Y232" s="392"/>
      <c r="Z232" s="392"/>
      <c r="AA232" s="392"/>
      <c r="AB232" s="392"/>
      <c r="AC232" s="392"/>
      <c r="AD232" s="392"/>
      <c r="AE232" s="392"/>
      <c r="AF232" s="392"/>
      <c r="AG232" s="598"/>
      <c r="AH232" s="392"/>
      <c r="AI232" s="392"/>
      <c r="AJ232" s="392"/>
      <c r="AK232" s="392"/>
      <c r="AL232" s="392"/>
      <c r="AM232" s="392"/>
      <c r="AN232" s="392"/>
      <c r="AO232" s="392"/>
      <c r="AP232" s="392"/>
      <c r="AQ232" s="392"/>
      <c r="AR232" s="392"/>
      <c r="AS232" s="392"/>
      <c r="AT232" s="392"/>
      <c r="AU232" s="392"/>
      <c r="AV232" s="392"/>
      <c r="AW232" s="392"/>
      <c r="AX232" s="392"/>
      <c r="AY232" s="392"/>
      <c r="AZ232" s="392"/>
      <c r="BA232" s="392"/>
      <c r="BB232" s="392"/>
      <c r="BC232" s="392"/>
      <c r="BD232" s="392"/>
      <c r="BE232" s="392"/>
      <c r="BF232" s="392"/>
      <c r="BG232" s="392"/>
      <c r="BH232" s="392"/>
      <c r="BI232" s="392"/>
      <c r="BJ232" s="392"/>
      <c r="BK232" s="392"/>
      <c r="BL232" s="392"/>
      <c r="BM232" s="392"/>
      <c r="BN232" s="392"/>
      <c r="BO232" s="392"/>
      <c r="BP232" s="392"/>
      <c r="BQ232" s="392"/>
      <c r="BR232" s="392"/>
      <c r="BS232" s="392"/>
      <c r="BT232" s="392"/>
      <c r="BU232" s="392"/>
      <c r="BV232" s="392"/>
      <c r="BW232" s="392"/>
      <c r="BX232" s="392"/>
      <c r="BY232" s="392"/>
      <c r="BZ232" s="392"/>
      <c r="CA232" s="392"/>
      <c r="CB232" s="392"/>
      <c r="CC232" s="392"/>
      <c r="CD232" s="392"/>
      <c r="CE232" s="392"/>
      <c r="CF232" s="392"/>
    </row>
    <row r="233" customFormat="false" ht="12.75" hidden="false" customHeight="false" outlineLevel="0" collapsed="false">
      <c r="A233" s="600"/>
      <c r="B233" s="403"/>
      <c r="C233" s="392"/>
      <c r="D233" s="392"/>
      <c r="E233" s="392"/>
      <c r="F233" s="392"/>
      <c r="G233" s="595"/>
      <c r="H233" s="595"/>
      <c r="I233" s="595"/>
      <c r="J233" s="596"/>
      <c r="K233" s="595"/>
      <c r="L233" s="597"/>
      <c r="M233" s="597"/>
      <c r="N233" s="596"/>
      <c r="O233" s="599"/>
      <c r="P233" s="596"/>
      <c r="Q233" s="601"/>
      <c r="S233" s="601"/>
      <c r="T233" s="392"/>
      <c r="U233" s="392"/>
      <c r="V233" s="392"/>
      <c r="W233" s="392"/>
      <c r="X233" s="392"/>
      <c r="Y233" s="392"/>
      <c r="Z233" s="392"/>
      <c r="AA233" s="392"/>
      <c r="AB233" s="392"/>
      <c r="AC233" s="392"/>
      <c r="AD233" s="392"/>
      <c r="AE233" s="392"/>
      <c r="AF233" s="392"/>
      <c r="AG233" s="598"/>
      <c r="AH233" s="392"/>
      <c r="AI233" s="392"/>
      <c r="AJ233" s="392"/>
      <c r="AK233" s="392"/>
      <c r="AL233" s="392"/>
      <c r="AM233" s="392"/>
      <c r="AN233" s="392"/>
      <c r="AO233" s="392"/>
      <c r="AP233" s="392"/>
      <c r="AQ233" s="392"/>
      <c r="AR233" s="392"/>
      <c r="AS233" s="392"/>
      <c r="AT233" s="392"/>
      <c r="AU233" s="392"/>
      <c r="AV233" s="392"/>
      <c r="AW233" s="392"/>
      <c r="AX233" s="392"/>
      <c r="AY233" s="392"/>
      <c r="AZ233" s="392"/>
      <c r="BA233" s="392"/>
      <c r="BB233" s="392"/>
      <c r="BC233" s="392"/>
      <c r="BD233" s="392"/>
      <c r="BE233" s="392"/>
      <c r="BF233" s="392"/>
      <c r="BG233" s="392"/>
      <c r="BH233" s="392"/>
      <c r="BI233" s="392"/>
      <c r="BJ233" s="392"/>
      <c r="BK233" s="392"/>
      <c r="BL233" s="392"/>
      <c r="BM233" s="392"/>
      <c r="BN233" s="392"/>
      <c r="BO233" s="392"/>
      <c r="BP233" s="392"/>
      <c r="BQ233" s="392"/>
      <c r="BR233" s="392"/>
      <c r="BS233" s="392"/>
      <c r="BT233" s="392"/>
      <c r="BU233" s="392"/>
      <c r="BV233" s="392"/>
      <c r="BW233" s="392"/>
      <c r="BX233" s="392"/>
      <c r="BY233" s="392"/>
      <c r="BZ233" s="392"/>
      <c r="CA233" s="392"/>
      <c r="CB233" s="392"/>
      <c r="CC233" s="392"/>
      <c r="CD233" s="392"/>
      <c r="CE233" s="392"/>
      <c r="CF233" s="392"/>
    </row>
    <row r="234" customFormat="false" ht="12.75" hidden="false" customHeight="false" outlineLevel="0" collapsed="false">
      <c r="A234" s="600"/>
      <c r="B234" s="403"/>
      <c r="C234" s="392"/>
      <c r="D234" s="392"/>
      <c r="E234" s="392"/>
      <c r="F234" s="392"/>
      <c r="G234" s="595"/>
      <c r="H234" s="595"/>
      <c r="I234" s="595"/>
      <c r="J234" s="596"/>
      <c r="K234" s="595"/>
      <c r="L234" s="597"/>
      <c r="M234" s="597"/>
      <c r="N234" s="596"/>
      <c r="O234" s="599"/>
      <c r="P234" s="596"/>
      <c r="Q234" s="601"/>
      <c r="S234" s="601"/>
      <c r="T234" s="392"/>
      <c r="U234" s="392"/>
      <c r="V234" s="392"/>
      <c r="W234" s="392"/>
      <c r="X234" s="392"/>
      <c r="Y234" s="392"/>
      <c r="Z234" s="392"/>
      <c r="AA234" s="392"/>
      <c r="AB234" s="392"/>
      <c r="AC234" s="392"/>
      <c r="AD234" s="392"/>
      <c r="AE234" s="392"/>
      <c r="AF234" s="392"/>
      <c r="AG234" s="598"/>
      <c r="AH234" s="392"/>
      <c r="AI234" s="392"/>
      <c r="AJ234" s="392"/>
      <c r="AK234" s="392"/>
      <c r="AL234" s="392"/>
      <c r="AM234" s="392"/>
      <c r="AN234" s="392"/>
      <c r="AO234" s="392"/>
      <c r="AP234" s="392"/>
      <c r="AQ234" s="392"/>
      <c r="AR234" s="392"/>
      <c r="AS234" s="392"/>
      <c r="AT234" s="392"/>
      <c r="AU234" s="392"/>
      <c r="AV234" s="392"/>
      <c r="AW234" s="392"/>
      <c r="AX234" s="392"/>
      <c r="AY234" s="392"/>
      <c r="AZ234" s="392"/>
      <c r="BA234" s="392"/>
      <c r="BB234" s="392"/>
      <c r="BC234" s="392"/>
      <c r="BD234" s="392"/>
      <c r="BE234" s="392"/>
      <c r="BF234" s="392"/>
      <c r="BG234" s="392"/>
      <c r="BH234" s="392"/>
      <c r="BI234" s="392"/>
      <c r="BJ234" s="392"/>
      <c r="BK234" s="392"/>
      <c r="BL234" s="392"/>
      <c r="BM234" s="392"/>
      <c r="BN234" s="392"/>
      <c r="BO234" s="392"/>
      <c r="BP234" s="392"/>
      <c r="BQ234" s="392"/>
      <c r="BR234" s="392"/>
      <c r="BS234" s="392"/>
      <c r="BT234" s="392"/>
      <c r="BU234" s="392"/>
      <c r="BV234" s="392"/>
      <c r="BW234" s="392"/>
      <c r="BX234" s="392"/>
      <c r="BY234" s="392"/>
      <c r="BZ234" s="392"/>
      <c r="CA234" s="392"/>
      <c r="CB234" s="392"/>
      <c r="CC234" s="392"/>
      <c r="CD234" s="392"/>
      <c r="CE234" s="392"/>
      <c r="CF234" s="392"/>
    </row>
    <row r="235" customFormat="false" ht="12.75" hidden="false" customHeight="false" outlineLevel="0" collapsed="false">
      <c r="A235" s="600"/>
      <c r="B235" s="403"/>
      <c r="C235" s="392"/>
      <c r="D235" s="392"/>
      <c r="E235" s="392"/>
      <c r="F235" s="392"/>
      <c r="G235" s="595"/>
      <c r="H235" s="595"/>
      <c r="I235" s="595"/>
      <c r="J235" s="596"/>
      <c r="K235" s="595"/>
      <c r="L235" s="597"/>
      <c r="M235" s="597"/>
      <c r="N235" s="596"/>
      <c r="O235" s="599"/>
      <c r="P235" s="596"/>
      <c r="Q235" s="601"/>
      <c r="S235" s="601"/>
      <c r="T235" s="392"/>
      <c r="U235" s="392"/>
      <c r="V235" s="392"/>
      <c r="W235" s="392"/>
      <c r="X235" s="392"/>
      <c r="Y235" s="392"/>
      <c r="Z235" s="392"/>
      <c r="AA235" s="392"/>
      <c r="AB235" s="392"/>
      <c r="AC235" s="392"/>
      <c r="AD235" s="392"/>
      <c r="AE235" s="392"/>
      <c r="AF235" s="392"/>
      <c r="AG235" s="598"/>
      <c r="AH235" s="392"/>
      <c r="AI235" s="392"/>
      <c r="AJ235" s="392"/>
      <c r="AK235" s="392"/>
      <c r="AL235" s="392"/>
      <c r="AM235" s="392"/>
      <c r="AN235" s="392"/>
      <c r="AO235" s="392"/>
      <c r="AP235" s="392"/>
      <c r="AQ235" s="392"/>
      <c r="AR235" s="392"/>
      <c r="AS235" s="392"/>
      <c r="AT235" s="392"/>
      <c r="AU235" s="392"/>
      <c r="AV235" s="392"/>
      <c r="AW235" s="392"/>
      <c r="AX235" s="392"/>
      <c r="AY235" s="392"/>
      <c r="AZ235" s="392"/>
      <c r="BA235" s="392"/>
      <c r="BB235" s="392"/>
      <c r="BC235" s="392"/>
      <c r="BD235" s="392"/>
      <c r="BE235" s="392"/>
      <c r="BF235" s="392"/>
      <c r="BG235" s="392"/>
      <c r="BH235" s="392"/>
      <c r="BI235" s="392"/>
      <c r="BJ235" s="392"/>
      <c r="BK235" s="392"/>
      <c r="BL235" s="392"/>
      <c r="BM235" s="392"/>
      <c r="BN235" s="392"/>
      <c r="BO235" s="392"/>
      <c r="BP235" s="392"/>
      <c r="BQ235" s="392"/>
      <c r="BR235" s="392"/>
      <c r="BS235" s="392"/>
      <c r="BT235" s="392"/>
      <c r="BU235" s="392"/>
      <c r="BV235" s="392"/>
      <c r="BW235" s="392"/>
      <c r="BX235" s="392"/>
      <c r="BY235" s="392"/>
      <c r="BZ235" s="392"/>
      <c r="CA235" s="392"/>
      <c r="CB235" s="392"/>
      <c r="CC235" s="392"/>
      <c r="CD235" s="392"/>
      <c r="CE235" s="392"/>
      <c r="CF235" s="392"/>
    </row>
    <row r="236" customFormat="false" ht="12.75" hidden="false" customHeight="false" outlineLevel="0" collapsed="false">
      <c r="A236" s="600"/>
      <c r="B236" s="403"/>
      <c r="C236" s="392"/>
      <c r="D236" s="392"/>
      <c r="E236" s="392"/>
      <c r="F236" s="392"/>
      <c r="G236" s="595"/>
      <c r="H236" s="595"/>
      <c r="I236" s="595"/>
      <c r="J236" s="596"/>
      <c r="K236" s="595"/>
      <c r="L236" s="597"/>
      <c r="M236" s="597"/>
      <c r="N236" s="596"/>
      <c r="O236" s="599"/>
      <c r="P236" s="596"/>
      <c r="Q236" s="601"/>
      <c r="S236" s="601"/>
      <c r="T236" s="392"/>
      <c r="U236" s="392"/>
      <c r="V236" s="392"/>
      <c r="W236" s="392"/>
      <c r="X236" s="392"/>
      <c r="Y236" s="392"/>
      <c r="Z236" s="392"/>
      <c r="AA236" s="392"/>
      <c r="AB236" s="392"/>
      <c r="AC236" s="392"/>
      <c r="AD236" s="392"/>
      <c r="AE236" s="392"/>
      <c r="AF236" s="392"/>
      <c r="AG236" s="598"/>
      <c r="AH236" s="392"/>
      <c r="AI236" s="392"/>
      <c r="AJ236" s="392"/>
      <c r="AK236" s="392"/>
      <c r="AL236" s="392"/>
      <c r="AM236" s="392"/>
      <c r="AN236" s="392"/>
      <c r="AO236" s="392"/>
      <c r="AP236" s="392"/>
      <c r="AQ236" s="392"/>
      <c r="AR236" s="392"/>
      <c r="AS236" s="392"/>
      <c r="AT236" s="392"/>
      <c r="AU236" s="392"/>
      <c r="AV236" s="392"/>
      <c r="AW236" s="392"/>
      <c r="AX236" s="392"/>
      <c r="AY236" s="392"/>
      <c r="AZ236" s="392"/>
      <c r="BA236" s="392"/>
      <c r="BB236" s="392"/>
      <c r="BC236" s="392"/>
      <c r="BD236" s="392"/>
      <c r="BE236" s="392"/>
      <c r="BF236" s="392"/>
      <c r="BG236" s="392"/>
      <c r="BH236" s="392"/>
      <c r="BI236" s="392"/>
      <c r="BJ236" s="392"/>
      <c r="BK236" s="392"/>
      <c r="BL236" s="392"/>
      <c r="BM236" s="392"/>
      <c r="BN236" s="392"/>
      <c r="BO236" s="392"/>
      <c r="BP236" s="392"/>
      <c r="BQ236" s="392"/>
      <c r="BR236" s="392"/>
      <c r="BS236" s="392"/>
      <c r="BT236" s="392"/>
      <c r="BU236" s="392"/>
      <c r="BV236" s="392"/>
      <c r="BW236" s="392"/>
      <c r="BX236" s="392"/>
      <c r="BY236" s="392"/>
      <c r="BZ236" s="392"/>
      <c r="CA236" s="392"/>
      <c r="CB236" s="392"/>
      <c r="CC236" s="392"/>
      <c r="CD236" s="392"/>
      <c r="CE236" s="392"/>
      <c r="CF236" s="392"/>
    </row>
    <row r="237" customFormat="false" ht="12.75" hidden="false" customHeight="false" outlineLevel="0" collapsed="false">
      <c r="A237" s="600"/>
      <c r="B237" s="403"/>
      <c r="C237" s="392"/>
      <c r="D237" s="392"/>
      <c r="E237" s="392"/>
      <c r="F237" s="392"/>
      <c r="G237" s="595"/>
      <c r="H237" s="595"/>
      <c r="I237" s="595"/>
      <c r="J237" s="596"/>
      <c r="K237" s="595"/>
      <c r="L237" s="597"/>
      <c r="M237" s="597"/>
      <c r="N237" s="596"/>
      <c r="O237" s="599"/>
      <c r="P237" s="596"/>
      <c r="Q237" s="601"/>
      <c r="S237" s="601"/>
      <c r="T237" s="392"/>
      <c r="U237" s="392"/>
      <c r="V237" s="392"/>
      <c r="W237" s="392"/>
      <c r="X237" s="392"/>
      <c r="Y237" s="392"/>
      <c r="Z237" s="392"/>
      <c r="AA237" s="392"/>
      <c r="AB237" s="392"/>
      <c r="AC237" s="392"/>
      <c r="AD237" s="392"/>
      <c r="AE237" s="392"/>
      <c r="AF237" s="392"/>
      <c r="AG237" s="598"/>
      <c r="AH237" s="392"/>
      <c r="AI237" s="392"/>
      <c r="AJ237" s="392"/>
      <c r="AK237" s="392"/>
      <c r="AL237" s="392"/>
      <c r="AM237" s="392"/>
      <c r="AN237" s="392"/>
      <c r="AO237" s="392"/>
      <c r="AP237" s="392"/>
      <c r="AQ237" s="392"/>
      <c r="AR237" s="392"/>
      <c r="AS237" s="392"/>
      <c r="AT237" s="392"/>
      <c r="AU237" s="392"/>
      <c r="AV237" s="392"/>
      <c r="AW237" s="392"/>
      <c r="AX237" s="392"/>
      <c r="AY237" s="392"/>
      <c r="AZ237" s="392"/>
      <c r="BA237" s="392"/>
      <c r="BB237" s="392"/>
      <c r="BC237" s="392"/>
      <c r="BD237" s="392"/>
      <c r="BE237" s="392"/>
      <c r="BF237" s="392"/>
      <c r="BG237" s="392"/>
      <c r="BH237" s="392"/>
      <c r="BI237" s="392"/>
      <c r="BJ237" s="392"/>
      <c r="BK237" s="392"/>
      <c r="BL237" s="392"/>
      <c r="BM237" s="392"/>
      <c r="BN237" s="392"/>
      <c r="BO237" s="392"/>
      <c r="BP237" s="392"/>
      <c r="BQ237" s="392"/>
      <c r="BR237" s="392"/>
      <c r="BS237" s="392"/>
      <c r="BT237" s="392"/>
      <c r="BU237" s="392"/>
      <c r="BV237" s="392"/>
      <c r="BW237" s="392"/>
      <c r="BX237" s="392"/>
      <c r="BY237" s="392"/>
      <c r="BZ237" s="392"/>
      <c r="CA237" s="392"/>
      <c r="CB237" s="392"/>
      <c r="CC237" s="392"/>
      <c r="CD237" s="392"/>
      <c r="CE237" s="392"/>
      <c r="CF237" s="392"/>
    </row>
    <row r="238" customFormat="false" ht="12.75" hidden="false" customHeight="false" outlineLevel="0" collapsed="false">
      <c r="A238" s="600"/>
      <c r="B238" s="403"/>
      <c r="C238" s="392"/>
      <c r="D238" s="392"/>
      <c r="E238" s="392"/>
      <c r="F238" s="392"/>
      <c r="G238" s="595"/>
      <c r="H238" s="595"/>
      <c r="I238" s="595"/>
      <c r="J238" s="596"/>
      <c r="K238" s="595"/>
      <c r="L238" s="597"/>
      <c r="M238" s="597"/>
      <c r="N238" s="596"/>
      <c r="O238" s="599"/>
      <c r="P238" s="596"/>
      <c r="Q238" s="601"/>
      <c r="S238" s="601"/>
      <c r="T238" s="392"/>
      <c r="U238" s="392"/>
      <c r="V238" s="392"/>
      <c r="W238" s="392"/>
      <c r="X238" s="392"/>
      <c r="Y238" s="392"/>
      <c r="Z238" s="392"/>
      <c r="AA238" s="392"/>
      <c r="AB238" s="392"/>
      <c r="AC238" s="392"/>
      <c r="AD238" s="392"/>
      <c r="AE238" s="392"/>
      <c r="AF238" s="392"/>
      <c r="AG238" s="598"/>
      <c r="AH238" s="392"/>
      <c r="AI238" s="392"/>
      <c r="AJ238" s="392"/>
      <c r="AK238" s="392"/>
      <c r="AL238" s="392"/>
      <c r="AM238" s="392"/>
      <c r="AN238" s="392"/>
      <c r="AO238" s="392"/>
      <c r="AP238" s="392"/>
      <c r="AQ238" s="392"/>
      <c r="AR238" s="392"/>
      <c r="AS238" s="392"/>
      <c r="AT238" s="392"/>
      <c r="AU238" s="392"/>
      <c r="AV238" s="392"/>
      <c r="AW238" s="392"/>
      <c r="AX238" s="392"/>
      <c r="AY238" s="392"/>
      <c r="AZ238" s="392"/>
      <c r="BA238" s="392"/>
      <c r="BB238" s="392"/>
      <c r="BC238" s="392"/>
      <c r="BD238" s="392"/>
      <c r="BE238" s="392"/>
      <c r="BF238" s="392"/>
      <c r="BG238" s="392"/>
      <c r="BH238" s="392"/>
      <c r="BI238" s="392"/>
      <c r="BJ238" s="392"/>
      <c r="BK238" s="392"/>
      <c r="BL238" s="392"/>
      <c r="BM238" s="392"/>
      <c r="BN238" s="392"/>
      <c r="BO238" s="392"/>
      <c r="BP238" s="392"/>
      <c r="BQ238" s="392"/>
      <c r="BR238" s="392"/>
      <c r="BS238" s="392"/>
      <c r="BT238" s="392"/>
      <c r="BU238" s="392"/>
      <c r="BV238" s="392"/>
      <c r="BW238" s="392"/>
      <c r="BX238" s="392"/>
      <c r="BY238" s="392"/>
      <c r="BZ238" s="392"/>
      <c r="CA238" s="392"/>
      <c r="CB238" s="392"/>
      <c r="CC238" s="392"/>
      <c r="CD238" s="392"/>
      <c r="CE238" s="392"/>
      <c r="CF238" s="392"/>
    </row>
    <row r="239" customFormat="false" ht="12.75" hidden="false" customHeight="false" outlineLevel="0" collapsed="false">
      <c r="A239" s="600"/>
      <c r="B239" s="403"/>
      <c r="C239" s="392"/>
      <c r="D239" s="392"/>
      <c r="E239" s="392"/>
      <c r="F239" s="392"/>
      <c r="G239" s="595"/>
      <c r="H239" s="595"/>
      <c r="I239" s="595"/>
      <c r="J239" s="596"/>
      <c r="K239" s="595"/>
      <c r="L239" s="597"/>
      <c r="M239" s="597"/>
      <c r="N239" s="596"/>
      <c r="O239" s="599"/>
      <c r="P239" s="596"/>
      <c r="Q239" s="601"/>
      <c r="S239" s="601"/>
      <c r="T239" s="392"/>
      <c r="U239" s="392"/>
      <c r="V239" s="392"/>
      <c r="W239" s="392"/>
      <c r="X239" s="392"/>
      <c r="Y239" s="392"/>
      <c r="Z239" s="392"/>
      <c r="AA239" s="392"/>
      <c r="AB239" s="392"/>
      <c r="AC239" s="392"/>
      <c r="AD239" s="392"/>
      <c r="AE239" s="392"/>
      <c r="AF239" s="392"/>
      <c r="AG239" s="598"/>
      <c r="AH239" s="392"/>
      <c r="AI239" s="392"/>
      <c r="AJ239" s="392"/>
      <c r="AK239" s="392"/>
      <c r="AL239" s="392"/>
      <c r="AM239" s="392"/>
      <c r="AN239" s="392"/>
      <c r="AO239" s="392"/>
      <c r="AP239" s="392"/>
      <c r="AQ239" s="392"/>
      <c r="AR239" s="392"/>
      <c r="AS239" s="392"/>
      <c r="AT239" s="392"/>
      <c r="AU239" s="392"/>
      <c r="AV239" s="392"/>
      <c r="AW239" s="392"/>
      <c r="AX239" s="392"/>
      <c r="AY239" s="392"/>
      <c r="AZ239" s="392"/>
      <c r="BA239" s="392"/>
      <c r="BB239" s="392"/>
      <c r="BC239" s="392"/>
      <c r="BD239" s="392"/>
      <c r="BE239" s="392"/>
      <c r="BF239" s="392"/>
      <c r="BG239" s="392"/>
      <c r="BH239" s="392"/>
      <c r="BI239" s="392"/>
      <c r="BJ239" s="392"/>
      <c r="BK239" s="392"/>
      <c r="BL239" s="392"/>
      <c r="BM239" s="392"/>
      <c r="BN239" s="392"/>
      <c r="BO239" s="392"/>
      <c r="BP239" s="392"/>
      <c r="BQ239" s="392"/>
      <c r="BR239" s="392"/>
      <c r="BS239" s="392"/>
      <c r="BT239" s="392"/>
      <c r="BU239" s="392"/>
      <c r="BV239" s="392"/>
      <c r="BW239" s="392"/>
      <c r="BX239" s="392"/>
      <c r="BY239" s="392"/>
      <c r="BZ239" s="392"/>
      <c r="CA239" s="392"/>
      <c r="CB239" s="392"/>
      <c r="CC239" s="392"/>
      <c r="CD239" s="392"/>
      <c r="CE239" s="392"/>
      <c r="CF239" s="392"/>
    </row>
    <row r="240" customFormat="false" ht="12.75" hidden="false" customHeight="false" outlineLevel="0" collapsed="false">
      <c r="A240" s="600"/>
      <c r="B240" s="403"/>
      <c r="C240" s="392"/>
      <c r="D240" s="392"/>
      <c r="E240" s="392"/>
      <c r="F240" s="392"/>
      <c r="G240" s="595"/>
      <c r="H240" s="595"/>
      <c r="I240" s="595"/>
      <c r="J240" s="596"/>
      <c r="K240" s="595"/>
      <c r="L240" s="597"/>
      <c r="M240" s="597"/>
      <c r="N240" s="596"/>
      <c r="O240" s="599"/>
      <c r="P240" s="596"/>
      <c r="Q240" s="601"/>
      <c r="S240" s="601"/>
      <c r="T240" s="392"/>
      <c r="U240" s="392"/>
      <c r="V240" s="392"/>
      <c r="W240" s="392"/>
      <c r="X240" s="392"/>
      <c r="Y240" s="392"/>
      <c r="Z240" s="392"/>
      <c r="AA240" s="392"/>
      <c r="AB240" s="392"/>
      <c r="AC240" s="392"/>
      <c r="AD240" s="392"/>
      <c r="AE240" s="392"/>
      <c r="AF240" s="392"/>
      <c r="AG240" s="598"/>
      <c r="AH240" s="392"/>
      <c r="AI240" s="392"/>
      <c r="AJ240" s="392"/>
      <c r="AK240" s="392"/>
      <c r="AL240" s="392"/>
      <c r="AM240" s="392"/>
      <c r="AN240" s="392"/>
      <c r="AO240" s="392"/>
      <c r="AP240" s="392"/>
      <c r="AQ240" s="392"/>
      <c r="AR240" s="392"/>
      <c r="AS240" s="392"/>
      <c r="AT240" s="392"/>
      <c r="AU240" s="392"/>
      <c r="AV240" s="392"/>
      <c r="AW240" s="392"/>
      <c r="AX240" s="392"/>
      <c r="AY240" s="392"/>
      <c r="AZ240" s="392"/>
      <c r="BA240" s="392"/>
      <c r="BB240" s="392"/>
      <c r="BC240" s="392"/>
      <c r="BD240" s="392"/>
      <c r="BE240" s="392"/>
      <c r="BF240" s="392"/>
      <c r="BG240" s="392"/>
      <c r="BH240" s="392"/>
      <c r="BI240" s="392"/>
      <c r="BJ240" s="392"/>
      <c r="BK240" s="392"/>
      <c r="BL240" s="392"/>
      <c r="BM240" s="392"/>
      <c r="BN240" s="392"/>
      <c r="BO240" s="392"/>
      <c r="BP240" s="392"/>
      <c r="BQ240" s="392"/>
      <c r="BR240" s="392"/>
      <c r="BS240" s="392"/>
      <c r="BT240" s="392"/>
      <c r="BU240" s="392"/>
      <c r="BV240" s="392"/>
      <c r="BW240" s="392"/>
      <c r="BX240" s="392"/>
      <c r="BY240" s="392"/>
      <c r="BZ240" s="392"/>
      <c r="CA240" s="392"/>
      <c r="CB240" s="392"/>
      <c r="CC240" s="392"/>
      <c r="CD240" s="392"/>
      <c r="CE240" s="392"/>
      <c r="CF240" s="392"/>
    </row>
    <row r="241" customFormat="false" ht="12.75" hidden="false" customHeight="false" outlineLevel="0" collapsed="false">
      <c r="A241" s="600"/>
      <c r="B241" s="403"/>
      <c r="C241" s="392"/>
      <c r="D241" s="392"/>
      <c r="E241" s="392"/>
      <c r="F241" s="392"/>
      <c r="G241" s="595"/>
      <c r="H241" s="595"/>
      <c r="I241" s="595"/>
      <c r="J241" s="597"/>
      <c r="K241" s="595"/>
      <c r="L241" s="597"/>
      <c r="M241" s="597"/>
      <c r="N241" s="597"/>
      <c r="O241" s="599"/>
      <c r="P241" s="392"/>
      <c r="Q241" s="393"/>
      <c r="S241" s="393"/>
      <c r="T241" s="392"/>
      <c r="U241" s="392"/>
      <c r="V241" s="392"/>
      <c r="W241" s="392"/>
      <c r="X241" s="392"/>
      <c r="Y241" s="392"/>
      <c r="Z241" s="392"/>
      <c r="AA241" s="392"/>
      <c r="AB241" s="392"/>
      <c r="AC241" s="392"/>
      <c r="AD241" s="392"/>
      <c r="AE241" s="392"/>
      <c r="AF241" s="392"/>
      <c r="AG241" s="598"/>
      <c r="AH241" s="392"/>
      <c r="AI241" s="392"/>
      <c r="AJ241" s="392"/>
      <c r="AK241" s="392"/>
      <c r="AL241" s="392"/>
      <c r="AM241" s="392"/>
      <c r="AN241" s="392"/>
      <c r="AO241" s="392"/>
      <c r="AP241" s="392"/>
      <c r="AQ241" s="392"/>
      <c r="AR241" s="392"/>
      <c r="AS241" s="392"/>
      <c r="AT241" s="392"/>
      <c r="AU241" s="392"/>
      <c r="AV241" s="392"/>
      <c r="AW241" s="392"/>
      <c r="AX241" s="392"/>
      <c r="AY241" s="392"/>
      <c r="AZ241" s="392"/>
      <c r="BA241" s="392"/>
      <c r="BB241" s="392"/>
      <c r="BC241" s="392"/>
      <c r="BD241" s="392"/>
      <c r="BE241" s="392"/>
      <c r="BF241" s="392"/>
      <c r="BG241" s="392"/>
      <c r="BH241" s="392"/>
      <c r="BI241" s="392"/>
      <c r="BJ241" s="392"/>
      <c r="BK241" s="392"/>
      <c r="BL241" s="392"/>
      <c r="BM241" s="392"/>
      <c r="BN241" s="392"/>
      <c r="BO241" s="392"/>
      <c r="BP241" s="392"/>
      <c r="BQ241" s="392"/>
      <c r="BR241" s="392"/>
      <c r="BS241" s="392"/>
      <c r="BT241" s="392"/>
      <c r="BU241" s="392"/>
      <c r="BV241" s="392"/>
      <c r="BW241" s="392"/>
      <c r="BX241" s="392"/>
      <c r="BY241" s="392"/>
      <c r="BZ241" s="392"/>
      <c r="CA241" s="392"/>
      <c r="CB241" s="392"/>
      <c r="CC241" s="392"/>
      <c r="CD241" s="392"/>
      <c r="CE241" s="392"/>
      <c r="CF241" s="392"/>
    </row>
    <row r="242" customFormat="false" ht="12.75" hidden="false" customHeight="false" outlineLevel="0" collapsed="false">
      <c r="A242" s="600"/>
      <c r="B242" s="403"/>
      <c r="C242" s="392"/>
      <c r="D242" s="392"/>
      <c r="E242" s="392"/>
      <c r="F242" s="392"/>
      <c r="G242" s="595"/>
      <c r="H242" s="595"/>
      <c r="I242" s="595"/>
      <c r="J242" s="597"/>
      <c r="K242" s="595"/>
      <c r="L242" s="597"/>
      <c r="M242" s="597"/>
      <c r="N242" s="597"/>
      <c r="O242" s="599"/>
      <c r="P242" s="392"/>
      <c r="Q242" s="393"/>
      <c r="S242" s="393"/>
      <c r="T242" s="392"/>
      <c r="U242" s="392"/>
      <c r="V242" s="392"/>
      <c r="W242" s="392"/>
      <c r="X242" s="392"/>
      <c r="Y242" s="392"/>
      <c r="Z242" s="392"/>
      <c r="AA242" s="392"/>
      <c r="AB242" s="392"/>
      <c r="AC242" s="392"/>
      <c r="AD242" s="392"/>
      <c r="AE242" s="392"/>
      <c r="AF242" s="392"/>
      <c r="AG242" s="598"/>
      <c r="AH242" s="392"/>
      <c r="AI242" s="392"/>
      <c r="AJ242" s="392"/>
      <c r="AK242" s="392"/>
      <c r="AL242" s="392"/>
      <c r="AM242" s="392"/>
      <c r="AN242" s="392"/>
      <c r="AO242" s="392"/>
      <c r="AP242" s="392"/>
      <c r="AQ242" s="392"/>
      <c r="AR242" s="392"/>
      <c r="AS242" s="392"/>
      <c r="AT242" s="392"/>
      <c r="AU242" s="392"/>
      <c r="AV242" s="392"/>
      <c r="AW242" s="392"/>
      <c r="AX242" s="392"/>
      <c r="AY242" s="392"/>
      <c r="AZ242" s="392"/>
      <c r="BA242" s="392"/>
      <c r="BB242" s="392"/>
      <c r="BC242" s="392"/>
      <c r="BD242" s="392"/>
      <c r="BE242" s="392"/>
      <c r="BF242" s="392"/>
      <c r="BG242" s="392"/>
      <c r="BH242" s="392"/>
      <c r="BI242" s="392"/>
      <c r="BJ242" s="392"/>
      <c r="BK242" s="392"/>
      <c r="BL242" s="392"/>
      <c r="BM242" s="392"/>
      <c r="BN242" s="392"/>
      <c r="BO242" s="392"/>
      <c r="BP242" s="392"/>
      <c r="BQ242" s="392"/>
      <c r="BR242" s="392"/>
      <c r="BS242" s="392"/>
      <c r="BT242" s="392"/>
      <c r="BU242" s="392"/>
      <c r="BV242" s="392"/>
      <c r="BW242" s="392"/>
      <c r="BX242" s="392"/>
      <c r="BY242" s="392"/>
      <c r="BZ242" s="392"/>
      <c r="CA242" s="392"/>
      <c r="CB242" s="392"/>
      <c r="CC242" s="392"/>
      <c r="CD242" s="392"/>
      <c r="CE242" s="392"/>
      <c r="CF242" s="392"/>
    </row>
    <row r="243" customFormat="false" ht="12.75" hidden="false" customHeight="false" outlineLevel="0" collapsed="false">
      <c r="A243" s="600"/>
      <c r="B243" s="403"/>
      <c r="C243" s="392"/>
      <c r="D243" s="392"/>
      <c r="E243" s="392"/>
      <c r="F243" s="392"/>
      <c r="G243" s="595"/>
      <c r="H243" s="595"/>
      <c r="I243" s="595"/>
      <c r="J243" s="597"/>
      <c r="K243" s="595"/>
      <c r="L243" s="597"/>
      <c r="M243" s="597"/>
      <c r="N243" s="597"/>
      <c r="O243" s="599"/>
      <c r="P243" s="392"/>
      <c r="Q243" s="393"/>
      <c r="S243" s="393"/>
      <c r="T243" s="392"/>
      <c r="U243" s="392"/>
      <c r="V243" s="392"/>
      <c r="W243" s="392"/>
      <c r="X243" s="392"/>
      <c r="Y243" s="392"/>
      <c r="Z243" s="392"/>
      <c r="AA243" s="392"/>
      <c r="AB243" s="392"/>
      <c r="AC243" s="392"/>
      <c r="AD243" s="392"/>
      <c r="AE243" s="392"/>
      <c r="AF243" s="392"/>
      <c r="AG243" s="598"/>
      <c r="AH243" s="392"/>
      <c r="AI243" s="392"/>
      <c r="AJ243" s="392"/>
      <c r="AK243" s="392"/>
      <c r="AL243" s="392"/>
      <c r="AM243" s="392"/>
      <c r="AN243" s="392"/>
      <c r="AO243" s="392"/>
      <c r="AP243" s="392"/>
      <c r="AQ243" s="392"/>
      <c r="AR243" s="392"/>
      <c r="AS243" s="392"/>
      <c r="AT243" s="392"/>
      <c r="AU243" s="392"/>
      <c r="AV243" s="392"/>
      <c r="AW243" s="392"/>
      <c r="AX243" s="392"/>
      <c r="AY243" s="392"/>
      <c r="AZ243" s="392"/>
      <c r="BA243" s="392"/>
      <c r="BB243" s="392"/>
      <c r="BC243" s="392"/>
      <c r="BD243" s="392"/>
      <c r="BE243" s="392"/>
      <c r="BF243" s="392"/>
      <c r="BG243" s="392"/>
      <c r="BH243" s="392"/>
      <c r="BI243" s="392"/>
      <c r="BJ243" s="392"/>
      <c r="BK243" s="392"/>
      <c r="BL243" s="392"/>
      <c r="BM243" s="392"/>
      <c r="BN243" s="392"/>
      <c r="BO243" s="392"/>
      <c r="BP243" s="392"/>
      <c r="BQ243" s="392"/>
      <c r="BR243" s="392"/>
      <c r="BS243" s="392"/>
      <c r="BT243" s="392"/>
      <c r="BU243" s="392"/>
      <c r="BV243" s="392"/>
      <c r="BW243" s="392"/>
      <c r="BX243" s="392"/>
      <c r="BY243" s="392"/>
      <c r="BZ243" s="392"/>
      <c r="CA243" s="392"/>
      <c r="CB243" s="392"/>
      <c r="CC243" s="392"/>
      <c r="CD243" s="392"/>
      <c r="CE243" s="392"/>
      <c r="CF243" s="392"/>
    </row>
    <row r="244" customFormat="false" ht="12.75" hidden="false" customHeight="false" outlineLevel="0" collapsed="false">
      <c r="A244" s="600"/>
      <c r="B244" s="403"/>
      <c r="C244" s="392"/>
      <c r="D244" s="392"/>
      <c r="E244" s="392"/>
      <c r="F244" s="392"/>
      <c r="G244" s="595"/>
      <c r="H244" s="595"/>
      <c r="I244" s="595"/>
      <c r="J244" s="597"/>
      <c r="K244" s="595"/>
      <c r="L244" s="597"/>
      <c r="M244" s="597"/>
      <c r="N244" s="597"/>
      <c r="O244" s="599"/>
      <c r="P244" s="392"/>
      <c r="Q244" s="393"/>
      <c r="S244" s="393"/>
      <c r="T244" s="392"/>
      <c r="U244" s="392"/>
      <c r="V244" s="392"/>
      <c r="W244" s="392"/>
      <c r="X244" s="392"/>
      <c r="Y244" s="392"/>
      <c r="Z244" s="392"/>
      <c r="AA244" s="392"/>
      <c r="AB244" s="392"/>
      <c r="AC244" s="392"/>
      <c r="AD244" s="392"/>
      <c r="AE244" s="392"/>
      <c r="AF244" s="392"/>
      <c r="AG244" s="598"/>
      <c r="AH244" s="392"/>
      <c r="AI244" s="392"/>
      <c r="AJ244" s="392"/>
      <c r="AK244" s="392"/>
      <c r="AL244" s="392"/>
      <c r="AM244" s="392"/>
      <c r="AN244" s="392"/>
      <c r="AO244" s="392"/>
      <c r="AP244" s="392"/>
      <c r="AQ244" s="392"/>
      <c r="AR244" s="392"/>
      <c r="AS244" s="392"/>
      <c r="AT244" s="392"/>
      <c r="AU244" s="392"/>
      <c r="AV244" s="392"/>
      <c r="AW244" s="392"/>
      <c r="AX244" s="392"/>
      <c r="AY244" s="392"/>
      <c r="AZ244" s="392"/>
      <c r="BA244" s="392"/>
      <c r="BB244" s="392"/>
      <c r="BC244" s="392"/>
      <c r="BD244" s="392"/>
      <c r="BE244" s="392"/>
      <c r="BF244" s="392"/>
      <c r="BG244" s="392"/>
      <c r="BH244" s="392"/>
      <c r="BI244" s="392"/>
      <c r="BJ244" s="392"/>
      <c r="BK244" s="392"/>
      <c r="BL244" s="392"/>
      <c r="BM244" s="392"/>
      <c r="BN244" s="392"/>
      <c r="BO244" s="392"/>
      <c r="BP244" s="392"/>
      <c r="BQ244" s="392"/>
      <c r="BR244" s="392"/>
      <c r="BS244" s="392"/>
      <c r="BT244" s="392"/>
      <c r="BU244" s="392"/>
      <c r="BV244" s="392"/>
      <c r="BW244" s="392"/>
      <c r="BX244" s="392"/>
      <c r="BY244" s="392"/>
      <c r="BZ244" s="392"/>
      <c r="CA244" s="392"/>
      <c r="CB244" s="392"/>
      <c r="CC244" s="392"/>
      <c r="CD244" s="392"/>
      <c r="CE244" s="392"/>
      <c r="CF244" s="392"/>
    </row>
    <row r="245" customFormat="false" ht="12.75" hidden="false" customHeight="false" outlineLevel="0" collapsed="false">
      <c r="A245" s="600"/>
      <c r="B245" s="403"/>
      <c r="C245" s="392"/>
      <c r="D245" s="392"/>
      <c r="E245" s="392"/>
      <c r="F245" s="392"/>
      <c r="G245" s="595"/>
      <c r="H245" s="595"/>
      <c r="I245" s="595"/>
      <c r="J245" s="597"/>
      <c r="K245" s="595"/>
      <c r="L245" s="597"/>
      <c r="M245" s="597"/>
      <c r="N245" s="597"/>
      <c r="O245" s="599"/>
      <c r="P245" s="392"/>
      <c r="Q245" s="393"/>
      <c r="S245" s="393"/>
      <c r="T245" s="392"/>
      <c r="U245" s="392"/>
      <c r="V245" s="392"/>
      <c r="W245" s="392"/>
      <c r="X245" s="392"/>
      <c r="Y245" s="392"/>
      <c r="Z245" s="392"/>
      <c r="AA245" s="392"/>
      <c r="AB245" s="392"/>
      <c r="AC245" s="392"/>
      <c r="AD245" s="392"/>
      <c r="AE245" s="392"/>
      <c r="AF245" s="392"/>
      <c r="AG245" s="598"/>
      <c r="AH245" s="392"/>
      <c r="AI245" s="392"/>
      <c r="AJ245" s="392"/>
      <c r="AK245" s="392"/>
      <c r="AL245" s="392"/>
      <c r="AM245" s="392"/>
      <c r="AN245" s="392"/>
      <c r="AO245" s="392"/>
      <c r="AP245" s="392"/>
      <c r="AQ245" s="392"/>
      <c r="AR245" s="392"/>
      <c r="AS245" s="392"/>
      <c r="AT245" s="392"/>
      <c r="AU245" s="392"/>
      <c r="AV245" s="392"/>
      <c r="AW245" s="392"/>
      <c r="AX245" s="392"/>
      <c r="AY245" s="392"/>
      <c r="AZ245" s="392"/>
      <c r="BA245" s="392"/>
      <c r="BB245" s="392"/>
      <c r="BC245" s="392"/>
      <c r="BD245" s="392"/>
      <c r="BE245" s="392"/>
      <c r="BF245" s="392"/>
      <c r="BG245" s="392"/>
      <c r="BH245" s="392"/>
      <c r="BI245" s="392"/>
      <c r="BJ245" s="392"/>
      <c r="BK245" s="392"/>
      <c r="BL245" s="392"/>
      <c r="BM245" s="392"/>
      <c r="BN245" s="392"/>
      <c r="BO245" s="392"/>
      <c r="BP245" s="392"/>
      <c r="BQ245" s="392"/>
      <c r="BR245" s="392"/>
      <c r="BS245" s="392"/>
      <c r="BT245" s="392"/>
      <c r="BU245" s="392"/>
      <c r="BV245" s="392"/>
      <c r="BW245" s="392"/>
      <c r="BX245" s="392"/>
      <c r="BY245" s="392"/>
      <c r="BZ245" s="392"/>
      <c r="CA245" s="392"/>
      <c r="CB245" s="392"/>
      <c r="CC245" s="392"/>
      <c r="CD245" s="392"/>
      <c r="CE245" s="392"/>
      <c r="CF245" s="392"/>
    </row>
    <row r="246" customFormat="false" ht="12.75" hidden="false" customHeight="false" outlineLevel="0" collapsed="false">
      <c r="A246" s="600"/>
      <c r="B246" s="403"/>
      <c r="C246" s="392"/>
      <c r="D246" s="392"/>
      <c r="E246" s="392"/>
      <c r="F246" s="392"/>
      <c r="G246" s="595"/>
      <c r="H246" s="595"/>
      <c r="I246" s="595"/>
      <c r="J246" s="597"/>
      <c r="K246" s="595"/>
      <c r="L246" s="597"/>
      <c r="M246" s="597"/>
      <c r="N246" s="597"/>
      <c r="O246" s="599"/>
      <c r="P246" s="392"/>
      <c r="Q246" s="393"/>
      <c r="S246" s="393"/>
      <c r="T246" s="392"/>
      <c r="U246" s="392"/>
      <c r="V246" s="392"/>
      <c r="W246" s="392"/>
      <c r="X246" s="392"/>
      <c r="Y246" s="392"/>
      <c r="Z246" s="392"/>
      <c r="AA246" s="392"/>
      <c r="AB246" s="392"/>
      <c r="AC246" s="392"/>
      <c r="AD246" s="392"/>
      <c r="AE246" s="392"/>
      <c r="AF246" s="392"/>
      <c r="AG246" s="598"/>
      <c r="AH246" s="392"/>
      <c r="AI246" s="392"/>
      <c r="AJ246" s="392"/>
      <c r="AK246" s="392"/>
      <c r="AL246" s="392"/>
      <c r="AM246" s="392"/>
      <c r="AN246" s="392"/>
      <c r="AO246" s="392"/>
      <c r="AP246" s="392"/>
      <c r="AQ246" s="392"/>
      <c r="AR246" s="392"/>
      <c r="AS246" s="392"/>
      <c r="AT246" s="392"/>
      <c r="AU246" s="392"/>
      <c r="AV246" s="392"/>
      <c r="AW246" s="392"/>
      <c r="AX246" s="392"/>
      <c r="AY246" s="392"/>
      <c r="AZ246" s="392"/>
      <c r="BA246" s="392"/>
      <c r="BB246" s="392"/>
      <c r="BC246" s="392"/>
      <c r="BD246" s="392"/>
      <c r="BE246" s="392"/>
      <c r="BF246" s="392"/>
      <c r="BG246" s="392"/>
      <c r="BH246" s="392"/>
      <c r="BI246" s="392"/>
      <c r="BJ246" s="392"/>
      <c r="BK246" s="392"/>
      <c r="BL246" s="392"/>
      <c r="BM246" s="392"/>
      <c r="BN246" s="392"/>
      <c r="BO246" s="392"/>
      <c r="BP246" s="392"/>
      <c r="BQ246" s="392"/>
      <c r="BR246" s="392"/>
      <c r="BS246" s="392"/>
      <c r="BT246" s="392"/>
      <c r="BU246" s="392"/>
      <c r="BV246" s="392"/>
      <c r="BW246" s="392"/>
      <c r="BX246" s="392"/>
      <c r="BY246" s="392"/>
      <c r="BZ246" s="392"/>
      <c r="CA246" s="392"/>
      <c r="CB246" s="392"/>
      <c r="CC246" s="392"/>
      <c r="CD246" s="392"/>
      <c r="CE246" s="392"/>
      <c r="CF246" s="392"/>
    </row>
    <row r="247" customFormat="false" ht="12.75" hidden="false" customHeight="false" outlineLevel="0" collapsed="false">
      <c r="A247" s="600"/>
      <c r="B247" s="403"/>
      <c r="C247" s="392"/>
      <c r="D247" s="392"/>
      <c r="E247" s="392"/>
      <c r="F247" s="392"/>
      <c r="G247" s="595"/>
      <c r="H247" s="595"/>
      <c r="I247" s="595"/>
      <c r="J247" s="597"/>
      <c r="K247" s="595"/>
      <c r="L247" s="597"/>
      <c r="M247" s="597"/>
      <c r="N247" s="597"/>
      <c r="O247" s="599"/>
      <c r="P247" s="392"/>
      <c r="Q247" s="393"/>
      <c r="S247" s="393"/>
      <c r="T247" s="392"/>
      <c r="U247" s="392"/>
      <c r="V247" s="392"/>
      <c r="W247" s="392"/>
      <c r="X247" s="392"/>
      <c r="Y247" s="392"/>
      <c r="Z247" s="392"/>
      <c r="AA247" s="392"/>
      <c r="AB247" s="392"/>
      <c r="AC247" s="392"/>
      <c r="AD247" s="392"/>
      <c r="AE247" s="392"/>
      <c r="AF247" s="392"/>
      <c r="AG247" s="598"/>
      <c r="AH247" s="392"/>
      <c r="AI247" s="392"/>
      <c r="AJ247" s="392"/>
      <c r="AK247" s="392"/>
      <c r="AL247" s="392"/>
      <c r="AM247" s="392"/>
      <c r="AN247" s="392"/>
      <c r="AO247" s="392"/>
      <c r="AP247" s="392"/>
      <c r="AQ247" s="392"/>
      <c r="AR247" s="392"/>
      <c r="AS247" s="392"/>
      <c r="AT247" s="392"/>
      <c r="AU247" s="392"/>
      <c r="AV247" s="392"/>
      <c r="AW247" s="392"/>
      <c r="AX247" s="392"/>
      <c r="AY247" s="392"/>
      <c r="AZ247" s="392"/>
      <c r="BA247" s="392"/>
      <c r="BB247" s="392"/>
      <c r="BC247" s="392"/>
      <c r="BD247" s="392"/>
      <c r="BE247" s="392"/>
      <c r="BF247" s="392"/>
      <c r="BG247" s="392"/>
      <c r="BH247" s="392"/>
      <c r="BI247" s="392"/>
      <c r="BJ247" s="392"/>
      <c r="BK247" s="392"/>
      <c r="BL247" s="392"/>
      <c r="BM247" s="392"/>
      <c r="BN247" s="392"/>
      <c r="BO247" s="392"/>
      <c r="BP247" s="392"/>
      <c r="BQ247" s="392"/>
      <c r="BR247" s="392"/>
      <c r="BS247" s="392"/>
      <c r="BT247" s="392"/>
      <c r="BU247" s="392"/>
      <c r="BV247" s="392"/>
      <c r="BW247" s="392"/>
      <c r="BX247" s="392"/>
      <c r="BY247" s="392"/>
      <c r="BZ247" s="392"/>
      <c r="CA247" s="392"/>
      <c r="CB247" s="392"/>
      <c r="CC247" s="392"/>
      <c r="CD247" s="392"/>
      <c r="CE247" s="392"/>
      <c r="CF247" s="392"/>
    </row>
    <row r="248" customFormat="false" ht="12.75" hidden="false" customHeight="false" outlineLevel="0" collapsed="false">
      <c r="A248" s="600"/>
      <c r="B248" s="403"/>
      <c r="C248" s="392"/>
      <c r="D248" s="403"/>
      <c r="E248" s="403"/>
      <c r="F248" s="403"/>
      <c r="G248" s="595"/>
      <c r="H248" s="595"/>
      <c r="I248" s="595"/>
      <c r="J248" s="597"/>
      <c r="K248" s="595"/>
      <c r="L248" s="597"/>
      <c r="M248" s="597"/>
      <c r="N248" s="597"/>
      <c r="O248" s="599"/>
      <c r="P248" s="392"/>
      <c r="Q248" s="393"/>
      <c r="S248" s="393"/>
      <c r="T248" s="392"/>
      <c r="U248" s="392"/>
      <c r="V248" s="392"/>
      <c r="W248" s="392"/>
      <c r="X248" s="392"/>
      <c r="Y248" s="392"/>
      <c r="Z248" s="392"/>
      <c r="AA248" s="392"/>
      <c r="AB248" s="392"/>
      <c r="AC248" s="392"/>
      <c r="AD248" s="392"/>
      <c r="AE248" s="392"/>
      <c r="AF248" s="392"/>
      <c r="AG248" s="598"/>
      <c r="AH248" s="392"/>
      <c r="AI248" s="392"/>
      <c r="AJ248" s="392"/>
      <c r="AK248" s="392"/>
      <c r="AL248" s="392"/>
      <c r="AM248" s="392"/>
      <c r="AN248" s="392"/>
      <c r="AO248" s="392"/>
      <c r="AP248" s="392"/>
      <c r="AQ248" s="392"/>
      <c r="AR248" s="392"/>
      <c r="AS248" s="392"/>
      <c r="AT248" s="392"/>
      <c r="AU248" s="392"/>
      <c r="AV248" s="392"/>
      <c r="AW248" s="392"/>
      <c r="AX248" s="392"/>
      <c r="AY248" s="392"/>
      <c r="AZ248" s="392"/>
      <c r="BA248" s="392"/>
      <c r="BB248" s="392"/>
      <c r="BC248" s="392"/>
      <c r="BD248" s="392"/>
      <c r="BE248" s="392"/>
      <c r="BF248" s="392"/>
      <c r="BG248" s="392"/>
      <c r="BH248" s="392"/>
      <c r="BI248" s="392"/>
      <c r="BJ248" s="392"/>
      <c r="BK248" s="392"/>
      <c r="BL248" s="392"/>
      <c r="BM248" s="392"/>
      <c r="BN248" s="392"/>
      <c r="BO248" s="392"/>
      <c r="BP248" s="392"/>
      <c r="BQ248" s="392"/>
      <c r="BR248" s="392"/>
      <c r="BS248" s="392"/>
      <c r="BT248" s="392"/>
      <c r="BU248" s="392"/>
      <c r="BV248" s="392"/>
      <c r="BW248" s="392"/>
      <c r="BX248" s="392"/>
      <c r="BY248" s="392"/>
      <c r="BZ248" s="392"/>
      <c r="CA248" s="392"/>
      <c r="CB248" s="392"/>
      <c r="CC248" s="392"/>
      <c r="CD248" s="392"/>
      <c r="CE248" s="392"/>
      <c r="CF248" s="392"/>
    </row>
    <row r="249" customFormat="false" ht="12.75" hidden="false" customHeight="false" outlineLevel="0" collapsed="false">
      <c r="A249" s="600"/>
      <c r="B249" s="403"/>
      <c r="C249" s="392"/>
      <c r="D249" s="403"/>
      <c r="E249" s="403"/>
      <c r="F249" s="403"/>
      <c r="G249" s="595"/>
      <c r="H249" s="595"/>
      <c r="I249" s="595"/>
      <c r="J249" s="597"/>
      <c r="K249" s="595"/>
      <c r="L249" s="597"/>
      <c r="M249" s="597"/>
      <c r="N249" s="597"/>
      <c r="O249" s="599"/>
      <c r="P249" s="392"/>
      <c r="Q249" s="392"/>
      <c r="S249" s="392"/>
      <c r="T249" s="392"/>
      <c r="U249" s="392"/>
      <c r="V249" s="392"/>
      <c r="W249" s="392"/>
      <c r="X249" s="392"/>
      <c r="Y249" s="392"/>
      <c r="Z249" s="392"/>
      <c r="AA249" s="392"/>
      <c r="AB249" s="392"/>
      <c r="AC249" s="392"/>
      <c r="AD249" s="392"/>
      <c r="AE249" s="392"/>
      <c r="AF249" s="392"/>
      <c r="AG249" s="598"/>
      <c r="AH249" s="392"/>
      <c r="AI249" s="392"/>
      <c r="AJ249" s="392"/>
      <c r="AK249" s="392"/>
      <c r="AL249" s="392"/>
      <c r="AM249" s="392"/>
      <c r="AN249" s="392"/>
      <c r="AO249" s="392"/>
      <c r="AP249" s="392"/>
      <c r="AQ249" s="392"/>
      <c r="AR249" s="392"/>
      <c r="AS249" s="392"/>
      <c r="AT249" s="392"/>
      <c r="AU249" s="392"/>
      <c r="AV249" s="392"/>
      <c r="AW249" s="392"/>
      <c r="AX249" s="392"/>
      <c r="AY249" s="392"/>
      <c r="AZ249" s="392"/>
      <c r="BA249" s="392"/>
      <c r="BB249" s="392"/>
      <c r="BC249" s="392"/>
      <c r="BD249" s="392"/>
      <c r="BE249" s="392"/>
      <c r="BF249" s="392"/>
      <c r="BG249" s="392"/>
      <c r="BH249" s="392"/>
      <c r="BI249" s="392"/>
      <c r="BJ249" s="392"/>
      <c r="BK249" s="392"/>
      <c r="BL249" s="392"/>
      <c r="BM249" s="392"/>
      <c r="BN249" s="392"/>
      <c r="BO249" s="392"/>
      <c r="BP249" s="392"/>
      <c r="BQ249" s="392"/>
      <c r="BR249" s="392"/>
      <c r="BS249" s="392"/>
      <c r="BT249" s="392"/>
      <c r="BU249" s="392"/>
      <c r="BV249" s="392"/>
      <c r="BW249" s="392"/>
      <c r="BX249" s="392"/>
      <c r="BY249" s="392"/>
      <c r="BZ249" s="392"/>
      <c r="CA249" s="392"/>
      <c r="CB249" s="392"/>
      <c r="CC249" s="392"/>
      <c r="CD249" s="392"/>
      <c r="CE249" s="392"/>
      <c r="CF249" s="392"/>
    </row>
    <row r="250" customFormat="false" ht="12.75" hidden="false" customHeight="false" outlineLevel="0" collapsed="false">
      <c r="A250" s="600"/>
      <c r="B250" s="403"/>
      <c r="C250" s="392"/>
      <c r="D250" s="403"/>
      <c r="E250" s="403"/>
      <c r="F250" s="403"/>
      <c r="G250" s="595"/>
      <c r="H250" s="595"/>
      <c r="I250" s="595"/>
      <c r="J250" s="597"/>
      <c r="K250" s="595"/>
      <c r="L250" s="597"/>
      <c r="M250" s="597"/>
      <c r="N250" s="597"/>
      <c r="O250" s="599"/>
      <c r="P250" s="392"/>
      <c r="Q250" s="392"/>
      <c r="S250" s="392"/>
      <c r="T250" s="392"/>
      <c r="U250" s="392"/>
      <c r="V250" s="392"/>
      <c r="W250" s="392"/>
      <c r="X250" s="392"/>
      <c r="Y250" s="392"/>
      <c r="Z250" s="392"/>
      <c r="AA250" s="392"/>
      <c r="AB250" s="392"/>
      <c r="AC250" s="392"/>
      <c r="AD250" s="392"/>
      <c r="AE250" s="392"/>
      <c r="AF250" s="392"/>
      <c r="AG250" s="598"/>
      <c r="AH250" s="392"/>
      <c r="AI250" s="392"/>
      <c r="AJ250" s="392"/>
      <c r="AK250" s="392"/>
      <c r="AL250" s="392"/>
      <c r="AM250" s="392"/>
      <c r="AN250" s="392"/>
      <c r="AO250" s="392"/>
      <c r="AP250" s="392"/>
      <c r="AQ250" s="392"/>
      <c r="AR250" s="392"/>
      <c r="AS250" s="392"/>
      <c r="AT250" s="392"/>
      <c r="AU250" s="392"/>
      <c r="AV250" s="392"/>
      <c r="AW250" s="392"/>
      <c r="AX250" s="392"/>
      <c r="AY250" s="392"/>
      <c r="AZ250" s="392"/>
      <c r="BA250" s="392"/>
      <c r="BB250" s="392"/>
      <c r="BC250" s="392"/>
      <c r="BD250" s="392"/>
      <c r="BE250" s="392"/>
      <c r="BF250" s="392"/>
      <c r="BG250" s="392"/>
      <c r="BH250" s="392"/>
      <c r="BI250" s="392"/>
      <c r="BJ250" s="392"/>
      <c r="BK250" s="392"/>
      <c r="BL250" s="392"/>
      <c r="BM250" s="392"/>
      <c r="BN250" s="392"/>
      <c r="BO250" s="392"/>
      <c r="BP250" s="392"/>
      <c r="BQ250" s="392"/>
      <c r="BR250" s="392"/>
      <c r="BS250" s="392"/>
      <c r="BT250" s="392"/>
      <c r="BU250" s="392"/>
      <c r="BV250" s="392"/>
      <c r="BW250" s="392"/>
      <c r="BX250" s="392"/>
      <c r="BY250" s="392"/>
      <c r="BZ250" s="392"/>
      <c r="CA250" s="392"/>
      <c r="CB250" s="392"/>
      <c r="CC250" s="392"/>
      <c r="CD250" s="392"/>
      <c r="CE250" s="392"/>
      <c r="CF250" s="392"/>
    </row>
    <row r="251" customFormat="false" ht="12.75" hidden="false" customHeight="false" outlineLevel="0" collapsed="false">
      <c r="A251" s="600"/>
      <c r="B251" s="403"/>
      <c r="C251" s="392"/>
      <c r="D251" s="403"/>
      <c r="E251" s="403"/>
      <c r="F251" s="403"/>
      <c r="G251" s="595"/>
      <c r="H251" s="595"/>
      <c r="I251" s="595"/>
      <c r="J251" s="597"/>
      <c r="K251" s="595"/>
      <c r="L251" s="597"/>
      <c r="M251" s="597"/>
      <c r="N251" s="597"/>
      <c r="O251" s="599"/>
      <c r="P251" s="392"/>
      <c r="Q251" s="392"/>
      <c r="S251" s="392"/>
      <c r="T251" s="392"/>
      <c r="U251" s="392"/>
      <c r="V251" s="392"/>
      <c r="W251" s="392"/>
      <c r="X251" s="392"/>
      <c r="Y251" s="392"/>
      <c r="Z251" s="392"/>
      <c r="AA251" s="392"/>
      <c r="AB251" s="392"/>
      <c r="AC251" s="392"/>
      <c r="AD251" s="392"/>
      <c r="AE251" s="392"/>
      <c r="AF251" s="392"/>
      <c r="AG251" s="598"/>
      <c r="AH251" s="392"/>
      <c r="AI251" s="392"/>
      <c r="AJ251" s="392"/>
      <c r="AK251" s="392"/>
      <c r="AL251" s="392"/>
      <c r="AM251" s="392"/>
      <c r="AN251" s="392"/>
      <c r="AO251" s="392"/>
      <c r="AP251" s="392"/>
      <c r="AQ251" s="392"/>
      <c r="AR251" s="392"/>
      <c r="AS251" s="392"/>
      <c r="AT251" s="392"/>
      <c r="AU251" s="392"/>
      <c r="AV251" s="392"/>
      <c r="AW251" s="392"/>
      <c r="AX251" s="392"/>
      <c r="AY251" s="392"/>
      <c r="AZ251" s="392"/>
      <c r="BA251" s="392"/>
      <c r="BB251" s="392"/>
      <c r="BC251" s="392"/>
      <c r="BD251" s="392"/>
      <c r="BE251" s="392"/>
      <c r="BF251" s="392"/>
      <c r="BG251" s="392"/>
      <c r="BH251" s="392"/>
      <c r="BI251" s="392"/>
      <c r="BJ251" s="392"/>
      <c r="BK251" s="392"/>
      <c r="BL251" s="392"/>
      <c r="BM251" s="392"/>
      <c r="BN251" s="392"/>
      <c r="BO251" s="392"/>
      <c r="BP251" s="392"/>
      <c r="BQ251" s="392"/>
      <c r="BR251" s="392"/>
      <c r="BS251" s="392"/>
      <c r="BT251" s="392"/>
      <c r="BU251" s="392"/>
      <c r="BV251" s="392"/>
      <c r="BW251" s="392"/>
      <c r="BX251" s="392"/>
      <c r="BY251" s="392"/>
      <c r="BZ251" s="392"/>
      <c r="CA251" s="392"/>
      <c r="CB251" s="392"/>
      <c r="CC251" s="392"/>
      <c r="CD251" s="392"/>
      <c r="CE251" s="392"/>
      <c r="CF251" s="392"/>
    </row>
    <row r="252" customFormat="false" ht="12.75" hidden="false" customHeight="false" outlineLevel="0" collapsed="false">
      <c r="A252" s="600"/>
      <c r="B252" s="403"/>
      <c r="C252" s="392"/>
      <c r="D252" s="403"/>
      <c r="E252" s="403"/>
      <c r="F252" s="403"/>
      <c r="G252" s="595"/>
      <c r="H252" s="595"/>
      <c r="I252" s="595"/>
      <c r="J252" s="597"/>
      <c r="K252" s="595"/>
      <c r="L252" s="597"/>
      <c r="M252" s="597"/>
      <c r="N252" s="597"/>
      <c r="O252" s="599"/>
      <c r="P252" s="392"/>
      <c r="Q252" s="392"/>
      <c r="S252" s="392"/>
      <c r="T252" s="392"/>
      <c r="U252" s="392"/>
      <c r="V252" s="392"/>
      <c r="W252" s="392"/>
      <c r="X252" s="392"/>
      <c r="Y252" s="392"/>
      <c r="Z252" s="392"/>
      <c r="AA252" s="392"/>
      <c r="AB252" s="392"/>
      <c r="AC252" s="392"/>
      <c r="AD252" s="392"/>
      <c r="AE252" s="392"/>
      <c r="AF252" s="392"/>
      <c r="AG252" s="598"/>
      <c r="AH252" s="392"/>
      <c r="AI252" s="392"/>
      <c r="AJ252" s="392"/>
      <c r="AK252" s="392"/>
      <c r="AL252" s="392"/>
      <c r="AM252" s="392"/>
      <c r="AN252" s="392"/>
      <c r="AO252" s="392"/>
      <c r="AP252" s="392"/>
      <c r="AQ252" s="392"/>
      <c r="AR252" s="392"/>
      <c r="AS252" s="392"/>
      <c r="AT252" s="392"/>
      <c r="AU252" s="392"/>
      <c r="AV252" s="392"/>
      <c r="AW252" s="392"/>
      <c r="AX252" s="392"/>
      <c r="AY252" s="392"/>
      <c r="AZ252" s="392"/>
      <c r="BA252" s="392"/>
      <c r="BB252" s="392"/>
      <c r="BC252" s="392"/>
      <c r="BD252" s="392"/>
      <c r="BE252" s="392"/>
      <c r="BF252" s="392"/>
      <c r="BG252" s="392"/>
      <c r="BH252" s="392"/>
      <c r="BI252" s="392"/>
      <c r="BJ252" s="392"/>
      <c r="BK252" s="392"/>
      <c r="BL252" s="392"/>
      <c r="BM252" s="392"/>
      <c r="BN252" s="392"/>
      <c r="BO252" s="392"/>
      <c r="BP252" s="392"/>
      <c r="BQ252" s="392"/>
      <c r="BR252" s="392"/>
      <c r="BS252" s="392"/>
      <c r="BT252" s="392"/>
      <c r="BU252" s="392"/>
      <c r="BV252" s="392"/>
      <c r="BW252" s="392"/>
      <c r="BX252" s="392"/>
      <c r="BY252" s="392"/>
      <c r="BZ252" s="392"/>
      <c r="CA252" s="392"/>
      <c r="CB252" s="392"/>
      <c r="CC252" s="392"/>
      <c r="CD252" s="392"/>
      <c r="CE252" s="392"/>
      <c r="CF252" s="392"/>
    </row>
    <row r="253" customFormat="false" ht="12.75" hidden="false" customHeight="false" outlineLevel="0" collapsed="false">
      <c r="A253" s="600"/>
      <c r="B253" s="403"/>
      <c r="C253" s="392"/>
      <c r="D253" s="403"/>
      <c r="E253" s="403"/>
      <c r="F253" s="403"/>
      <c r="G253" s="595"/>
      <c r="H253" s="595"/>
      <c r="I253" s="595"/>
      <c r="J253" s="597"/>
      <c r="K253" s="595"/>
      <c r="L253" s="597"/>
      <c r="M253" s="597"/>
      <c r="N253" s="597"/>
      <c r="O253" s="599"/>
      <c r="P253" s="392"/>
      <c r="Q253" s="392"/>
      <c r="S253" s="392"/>
      <c r="T253" s="392"/>
      <c r="U253" s="392"/>
      <c r="V253" s="392"/>
      <c r="W253" s="392"/>
      <c r="X253" s="392"/>
      <c r="Y253" s="392"/>
      <c r="Z253" s="392"/>
      <c r="AA253" s="392"/>
      <c r="AB253" s="392"/>
      <c r="AC253" s="392"/>
      <c r="AD253" s="392"/>
      <c r="AE253" s="392"/>
      <c r="AF253" s="392"/>
      <c r="AG253" s="598"/>
      <c r="AH253" s="392"/>
      <c r="AI253" s="392"/>
      <c r="AJ253" s="392"/>
      <c r="AK253" s="392"/>
      <c r="AL253" s="392"/>
      <c r="AM253" s="392"/>
      <c r="AN253" s="392"/>
      <c r="AO253" s="392"/>
      <c r="AP253" s="392"/>
      <c r="AQ253" s="392"/>
      <c r="AR253" s="392"/>
      <c r="AS253" s="392"/>
      <c r="AT253" s="392"/>
      <c r="AU253" s="392"/>
      <c r="AV253" s="392"/>
      <c r="AW253" s="392"/>
      <c r="AX253" s="392"/>
      <c r="AY253" s="392"/>
      <c r="AZ253" s="392"/>
      <c r="BA253" s="392"/>
      <c r="BB253" s="392"/>
      <c r="BC253" s="392"/>
      <c r="BD253" s="392"/>
      <c r="BE253" s="392"/>
      <c r="BF253" s="392"/>
      <c r="BG253" s="392"/>
      <c r="BH253" s="392"/>
      <c r="BI253" s="392"/>
      <c r="BJ253" s="392"/>
      <c r="BK253" s="392"/>
      <c r="BL253" s="392"/>
      <c r="BM253" s="392"/>
      <c r="BN253" s="392"/>
      <c r="BO253" s="392"/>
      <c r="BP253" s="392"/>
      <c r="BQ253" s="392"/>
      <c r="BR253" s="392"/>
      <c r="BS253" s="392"/>
      <c r="BT253" s="392"/>
      <c r="BU253" s="392"/>
      <c r="BV253" s="392"/>
      <c r="BW253" s="392"/>
      <c r="BX253" s="392"/>
      <c r="BY253" s="392"/>
      <c r="BZ253" s="392"/>
      <c r="CA253" s="392"/>
      <c r="CB253" s="392"/>
      <c r="CC253" s="392"/>
      <c r="CD253" s="392"/>
      <c r="CE253" s="392"/>
      <c r="CF253" s="392"/>
    </row>
    <row r="254" customFormat="false" ht="12.75" hidden="false" customHeight="false" outlineLevel="0" collapsed="false">
      <c r="A254" s="600"/>
      <c r="B254" s="403"/>
      <c r="C254" s="392"/>
      <c r="D254" s="403"/>
      <c r="E254" s="403"/>
      <c r="F254" s="403"/>
      <c r="G254" s="595"/>
      <c r="H254" s="595"/>
      <c r="I254" s="595"/>
      <c r="J254" s="597"/>
      <c r="K254" s="595"/>
      <c r="L254" s="597"/>
      <c r="M254" s="597"/>
      <c r="N254" s="597"/>
      <c r="O254" s="599"/>
      <c r="P254" s="392"/>
      <c r="Q254" s="392"/>
      <c r="S254" s="392"/>
      <c r="T254" s="392"/>
      <c r="U254" s="392"/>
      <c r="V254" s="392"/>
      <c r="W254" s="392"/>
      <c r="X254" s="392"/>
      <c r="Y254" s="392"/>
      <c r="Z254" s="392"/>
      <c r="AA254" s="392"/>
      <c r="AB254" s="392"/>
      <c r="AC254" s="392"/>
      <c r="AD254" s="392"/>
      <c r="AE254" s="392"/>
      <c r="AF254" s="392"/>
      <c r="AG254" s="598"/>
      <c r="AH254" s="392"/>
      <c r="AI254" s="392"/>
      <c r="AJ254" s="392"/>
      <c r="AK254" s="392"/>
      <c r="AL254" s="392"/>
      <c r="AM254" s="392"/>
      <c r="AN254" s="392"/>
      <c r="AO254" s="392"/>
      <c r="AP254" s="392"/>
      <c r="AQ254" s="392"/>
      <c r="AR254" s="392"/>
      <c r="AS254" s="392"/>
      <c r="AT254" s="392"/>
      <c r="AU254" s="392"/>
      <c r="AV254" s="392"/>
      <c r="AW254" s="392"/>
      <c r="AX254" s="392"/>
      <c r="AY254" s="392"/>
      <c r="AZ254" s="392"/>
      <c r="BA254" s="392"/>
      <c r="BB254" s="392"/>
      <c r="BC254" s="392"/>
      <c r="BD254" s="392"/>
      <c r="BE254" s="392"/>
      <c r="BF254" s="392"/>
      <c r="BG254" s="392"/>
      <c r="BH254" s="392"/>
      <c r="BI254" s="392"/>
      <c r="BJ254" s="392"/>
      <c r="BK254" s="392"/>
      <c r="BL254" s="392"/>
      <c r="BM254" s="392"/>
      <c r="BN254" s="392"/>
      <c r="BO254" s="392"/>
      <c r="BP254" s="392"/>
      <c r="BQ254" s="392"/>
      <c r="BR254" s="392"/>
      <c r="BS254" s="392"/>
      <c r="BT254" s="392"/>
      <c r="BU254" s="392"/>
      <c r="BV254" s="392"/>
      <c r="BW254" s="392"/>
      <c r="BX254" s="392"/>
      <c r="BY254" s="392"/>
      <c r="BZ254" s="392"/>
      <c r="CA254" s="392"/>
      <c r="CB254" s="392"/>
      <c r="CC254" s="392"/>
      <c r="CD254" s="392"/>
      <c r="CE254" s="392"/>
      <c r="CF254" s="392"/>
    </row>
    <row r="255" customFormat="false" ht="12.75" hidden="false" customHeight="false" outlineLevel="0" collapsed="false">
      <c r="A255" s="600"/>
      <c r="B255" s="403"/>
      <c r="C255" s="392"/>
      <c r="D255" s="403"/>
      <c r="E255" s="403"/>
      <c r="F255" s="403"/>
      <c r="G255" s="595"/>
      <c r="H255" s="595"/>
      <c r="I255" s="595"/>
      <c r="J255" s="597"/>
      <c r="K255" s="595"/>
      <c r="L255" s="597"/>
      <c r="M255" s="597"/>
      <c r="N255" s="597"/>
      <c r="O255" s="599"/>
      <c r="P255" s="392"/>
      <c r="Q255" s="392"/>
      <c r="S255" s="392"/>
      <c r="T255" s="392"/>
      <c r="U255" s="392"/>
      <c r="V255" s="392"/>
      <c r="W255" s="392"/>
      <c r="X255" s="392"/>
      <c r="Y255" s="392"/>
      <c r="Z255" s="392"/>
      <c r="AA255" s="392"/>
      <c r="AB255" s="392"/>
      <c r="AC255" s="392"/>
      <c r="AD255" s="392"/>
      <c r="AE255" s="392"/>
      <c r="AF255" s="392"/>
      <c r="AG255" s="598"/>
      <c r="AH255" s="392"/>
      <c r="AI255" s="392"/>
      <c r="AJ255" s="392"/>
      <c r="AK255" s="392"/>
      <c r="AL255" s="392"/>
      <c r="AM255" s="392"/>
      <c r="AN255" s="392"/>
      <c r="AO255" s="392"/>
      <c r="AP255" s="392"/>
      <c r="AQ255" s="392"/>
      <c r="AR255" s="392"/>
      <c r="AS255" s="392"/>
      <c r="AT255" s="392"/>
      <c r="AU255" s="392"/>
      <c r="AV255" s="392"/>
      <c r="AW255" s="392"/>
      <c r="AX255" s="392"/>
      <c r="AY255" s="392"/>
      <c r="AZ255" s="392"/>
      <c r="BA255" s="392"/>
      <c r="BB255" s="392"/>
      <c r="BC255" s="392"/>
      <c r="BD255" s="392"/>
      <c r="BE255" s="392"/>
      <c r="BF255" s="392"/>
      <c r="BG255" s="392"/>
      <c r="BH255" s="392"/>
      <c r="BI255" s="392"/>
      <c r="BJ255" s="392"/>
      <c r="BK255" s="392"/>
      <c r="BL255" s="392"/>
      <c r="BM255" s="392"/>
      <c r="BN255" s="392"/>
      <c r="BO255" s="392"/>
      <c r="BP255" s="392"/>
      <c r="BQ255" s="392"/>
      <c r="BR255" s="392"/>
      <c r="BS255" s="392"/>
      <c r="BT255" s="392"/>
      <c r="BU255" s="392"/>
      <c r="BV255" s="392"/>
      <c r="BW255" s="392"/>
      <c r="BX255" s="392"/>
      <c r="BY255" s="392"/>
      <c r="BZ255" s="392"/>
      <c r="CA255" s="392"/>
      <c r="CB255" s="392"/>
      <c r="CC255" s="392"/>
      <c r="CD255" s="392"/>
      <c r="CE255" s="392"/>
      <c r="CF255" s="392"/>
    </row>
    <row r="256" customFormat="false" ht="12.75" hidden="false" customHeight="false" outlineLevel="0" collapsed="false">
      <c r="A256" s="600"/>
      <c r="B256" s="403"/>
      <c r="C256" s="392"/>
      <c r="D256" s="403"/>
      <c r="E256" s="403"/>
      <c r="F256" s="403"/>
      <c r="G256" s="595"/>
      <c r="H256" s="595"/>
      <c r="I256" s="595"/>
      <c r="J256" s="597"/>
      <c r="K256" s="595"/>
      <c r="L256" s="597"/>
      <c r="M256" s="597"/>
      <c r="N256" s="597"/>
      <c r="O256" s="599"/>
      <c r="P256" s="392"/>
      <c r="Q256" s="392"/>
      <c r="S256" s="392"/>
      <c r="T256" s="392"/>
      <c r="U256" s="392"/>
      <c r="V256" s="392"/>
      <c r="W256" s="392"/>
      <c r="X256" s="392"/>
      <c r="Y256" s="392"/>
      <c r="Z256" s="392"/>
      <c r="AA256" s="392"/>
      <c r="AB256" s="392"/>
      <c r="AC256" s="392"/>
      <c r="AD256" s="392"/>
      <c r="AE256" s="392"/>
      <c r="AF256" s="392"/>
      <c r="AG256" s="598"/>
      <c r="AH256" s="392"/>
      <c r="AI256" s="392"/>
      <c r="AJ256" s="392"/>
      <c r="AK256" s="392"/>
      <c r="AL256" s="392"/>
      <c r="AM256" s="392"/>
      <c r="AN256" s="392"/>
      <c r="AO256" s="392"/>
      <c r="AP256" s="392"/>
      <c r="AQ256" s="392"/>
      <c r="AR256" s="392"/>
      <c r="AS256" s="392"/>
      <c r="AT256" s="392"/>
      <c r="AU256" s="392"/>
      <c r="AV256" s="392"/>
      <c r="AW256" s="392"/>
      <c r="AX256" s="392"/>
      <c r="AY256" s="392"/>
      <c r="AZ256" s="392"/>
      <c r="BA256" s="392"/>
      <c r="BB256" s="392"/>
      <c r="BC256" s="392"/>
      <c r="BD256" s="392"/>
      <c r="BE256" s="392"/>
      <c r="BF256" s="392"/>
      <c r="BG256" s="392"/>
      <c r="BH256" s="392"/>
      <c r="BI256" s="392"/>
      <c r="BJ256" s="392"/>
      <c r="BK256" s="392"/>
      <c r="BL256" s="392"/>
      <c r="BM256" s="392"/>
      <c r="BN256" s="392"/>
      <c r="BO256" s="392"/>
      <c r="BP256" s="392"/>
      <c r="BQ256" s="392"/>
      <c r="BR256" s="392"/>
      <c r="BS256" s="392"/>
      <c r="BT256" s="392"/>
      <c r="BU256" s="392"/>
      <c r="BV256" s="392"/>
      <c r="BW256" s="392"/>
      <c r="BX256" s="392"/>
      <c r="BY256" s="392"/>
      <c r="BZ256" s="392"/>
      <c r="CA256" s="392"/>
      <c r="CB256" s="392"/>
      <c r="CC256" s="392"/>
      <c r="CD256" s="392"/>
      <c r="CE256" s="392"/>
      <c r="CF256" s="392"/>
    </row>
    <row r="257" customFormat="false" ht="12.75" hidden="false" customHeight="false" outlineLevel="0" collapsed="false">
      <c r="A257" s="600"/>
      <c r="B257" s="403"/>
      <c r="C257" s="392"/>
      <c r="D257" s="403"/>
      <c r="E257" s="403"/>
      <c r="F257" s="403"/>
      <c r="G257" s="595"/>
      <c r="H257" s="595"/>
      <c r="I257" s="595"/>
      <c r="J257" s="597"/>
      <c r="K257" s="595"/>
      <c r="L257" s="597"/>
      <c r="M257" s="597"/>
      <c r="N257" s="597"/>
      <c r="O257" s="599"/>
      <c r="P257" s="392"/>
      <c r="Q257" s="392"/>
      <c r="S257" s="392"/>
      <c r="T257" s="392"/>
      <c r="U257" s="392"/>
      <c r="V257" s="392"/>
      <c r="W257" s="392"/>
      <c r="X257" s="392"/>
      <c r="Y257" s="392"/>
      <c r="Z257" s="392"/>
      <c r="AA257" s="392"/>
      <c r="AB257" s="392"/>
      <c r="AC257" s="392"/>
      <c r="AD257" s="392"/>
      <c r="AE257" s="392"/>
      <c r="AF257" s="392"/>
      <c r="AG257" s="598"/>
      <c r="AH257" s="392"/>
      <c r="AI257" s="392"/>
      <c r="AJ257" s="392"/>
      <c r="AK257" s="392"/>
      <c r="AL257" s="392"/>
      <c r="AM257" s="392"/>
      <c r="AN257" s="392"/>
      <c r="AO257" s="392"/>
      <c r="AP257" s="392"/>
      <c r="AQ257" s="392"/>
      <c r="AR257" s="392"/>
      <c r="AS257" s="392"/>
      <c r="AT257" s="392"/>
      <c r="AU257" s="392"/>
      <c r="AV257" s="392"/>
      <c r="AW257" s="392"/>
      <c r="AX257" s="392"/>
      <c r="AY257" s="392"/>
      <c r="AZ257" s="392"/>
      <c r="BA257" s="392"/>
      <c r="BB257" s="392"/>
      <c r="BC257" s="392"/>
      <c r="BD257" s="392"/>
      <c r="BE257" s="392"/>
      <c r="BF257" s="392"/>
      <c r="BG257" s="392"/>
      <c r="BH257" s="392"/>
      <c r="BI257" s="392"/>
      <c r="BJ257" s="392"/>
      <c r="BK257" s="392"/>
      <c r="BL257" s="392"/>
      <c r="BM257" s="392"/>
      <c r="BN257" s="392"/>
      <c r="BO257" s="392"/>
      <c r="BP257" s="392"/>
      <c r="BQ257" s="392"/>
      <c r="BR257" s="392"/>
      <c r="BS257" s="392"/>
      <c r="BT257" s="392"/>
      <c r="BU257" s="392"/>
      <c r="BV257" s="392"/>
      <c r="BW257" s="392"/>
      <c r="BX257" s="392"/>
      <c r="BY257" s="392"/>
      <c r="BZ257" s="392"/>
      <c r="CA257" s="392"/>
      <c r="CB257" s="392"/>
      <c r="CC257" s="392"/>
      <c r="CD257" s="392"/>
      <c r="CE257" s="392"/>
      <c r="CF257" s="392"/>
    </row>
    <row r="258" customFormat="false" ht="12.75" hidden="false" customHeight="false" outlineLevel="0" collapsed="false">
      <c r="A258" s="600"/>
      <c r="B258" s="403"/>
      <c r="C258" s="392"/>
      <c r="D258" s="403"/>
      <c r="E258" s="403"/>
      <c r="F258" s="403"/>
      <c r="G258" s="595"/>
      <c r="H258" s="595"/>
      <c r="I258" s="595"/>
      <c r="J258" s="597"/>
      <c r="K258" s="595"/>
      <c r="L258" s="597"/>
      <c r="M258" s="597"/>
      <c r="N258" s="597"/>
      <c r="O258" s="599"/>
      <c r="P258" s="392"/>
      <c r="Q258" s="392"/>
      <c r="S258" s="392"/>
      <c r="T258" s="392"/>
      <c r="U258" s="392"/>
      <c r="V258" s="392"/>
      <c r="W258" s="392"/>
      <c r="X258" s="392"/>
      <c r="Y258" s="392"/>
      <c r="Z258" s="392"/>
      <c r="AA258" s="392"/>
      <c r="AB258" s="392"/>
      <c r="AC258" s="392"/>
      <c r="AD258" s="392"/>
      <c r="AE258" s="392"/>
      <c r="AF258" s="392"/>
      <c r="AG258" s="598"/>
      <c r="AH258" s="392"/>
      <c r="AI258" s="392"/>
      <c r="AJ258" s="392"/>
      <c r="AK258" s="392"/>
      <c r="AL258" s="392"/>
      <c r="AM258" s="392"/>
      <c r="AN258" s="392"/>
      <c r="AO258" s="392"/>
      <c r="AP258" s="392"/>
      <c r="AQ258" s="392"/>
      <c r="AR258" s="392"/>
      <c r="AS258" s="392"/>
      <c r="AT258" s="392"/>
      <c r="AU258" s="392"/>
      <c r="AV258" s="392"/>
      <c r="AW258" s="392"/>
      <c r="AX258" s="392"/>
      <c r="AY258" s="392"/>
      <c r="AZ258" s="392"/>
      <c r="BA258" s="392"/>
      <c r="BB258" s="392"/>
      <c r="BC258" s="392"/>
      <c r="BD258" s="392"/>
      <c r="BE258" s="392"/>
      <c r="BF258" s="392"/>
      <c r="BG258" s="392"/>
      <c r="BH258" s="392"/>
      <c r="BI258" s="392"/>
      <c r="BJ258" s="392"/>
      <c r="BK258" s="392"/>
      <c r="BL258" s="392"/>
      <c r="BM258" s="392"/>
      <c r="BN258" s="392"/>
      <c r="BO258" s="392"/>
      <c r="BP258" s="392"/>
      <c r="BQ258" s="392"/>
      <c r="BR258" s="392"/>
      <c r="BS258" s="392"/>
      <c r="BT258" s="392"/>
      <c r="BU258" s="392"/>
      <c r="BV258" s="392"/>
      <c r="BW258" s="392"/>
      <c r="BX258" s="392"/>
      <c r="BY258" s="392"/>
      <c r="BZ258" s="392"/>
      <c r="CA258" s="392"/>
      <c r="CB258" s="392"/>
      <c r="CC258" s="392"/>
      <c r="CD258" s="392"/>
      <c r="CE258" s="392"/>
      <c r="CF258" s="392"/>
    </row>
    <row r="259" customFormat="false" ht="12.75" hidden="false" customHeight="false" outlineLevel="0" collapsed="false">
      <c r="A259" s="600"/>
      <c r="B259" s="403"/>
      <c r="C259" s="392"/>
      <c r="D259" s="403"/>
      <c r="E259" s="403"/>
      <c r="F259" s="403"/>
      <c r="G259" s="595"/>
      <c r="H259" s="595"/>
      <c r="I259" s="595"/>
      <c r="J259" s="597"/>
      <c r="K259" s="595"/>
      <c r="L259" s="597"/>
      <c r="M259" s="597"/>
      <c r="N259" s="597"/>
      <c r="O259" s="599"/>
      <c r="P259" s="392"/>
      <c r="Q259" s="392"/>
      <c r="S259" s="392"/>
      <c r="T259" s="392"/>
      <c r="U259" s="392"/>
      <c r="V259" s="392"/>
      <c r="W259" s="392"/>
      <c r="X259" s="392"/>
      <c r="Y259" s="392"/>
      <c r="Z259" s="392"/>
      <c r="AA259" s="392"/>
      <c r="AB259" s="392"/>
      <c r="AC259" s="392"/>
      <c r="AD259" s="392"/>
      <c r="AE259" s="392"/>
      <c r="AF259" s="392"/>
      <c r="AG259" s="598"/>
      <c r="AH259" s="392"/>
      <c r="AI259" s="392"/>
      <c r="AJ259" s="392"/>
      <c r="AK259" s="392"/>
      <c r="AL259" s="392"/>
      <c r="AM259" s="392"/>
      <c r="AN259" s="392"/>
      <c r="AO259" s="392"/>
      <c r="AP259" s="392"/>
      <c r="AQ259" s="392"/>
      <c r="AR259" s="392"/>
      <c r="AS259" s="392"/>
      <c r="AT259" s="392"/>
      <c r="AU259" s="392"/>
      <c r="AV259" s="392"/>
      <c r="AW259" s="392"/>
      <c r="AX259" s="392"/>
      <c r="AY259" s="392"/>
      <c r="AZ259" s="392"/>
      <c r="BA259" s="392"/>
      <c r="BB259" s="392"/>
      <c r="BC259" s="392"/>
      <c r="BD259" s="392"/>
      <c r="BE259" s="392"/>
      <c r="BF259" s="392"/>
      <c r="BG259" s="392"/>
      <c r="BH259" s="392"/>
      <c r="BI259" s="392"/>
      <c r="BJ259" s="392"/>
      <c r="BK259" s="392"/>
      <c r="BL259" s="392"/>
      <c r="BM259" s="392"/>
      <c r="BN259" s="392"/>
      <c r="BO259" s="392"/>
      <c r="BP259" s="392"/>
      <c r="BQ259" s="392"/>
      <c r="BR259" s="392"/>
      <c r="BS259" s="392"/>
      <c r="BT259" s="392"/>
      <c r="BU259" s="392"/>
      <c r="BV259" s="392"/>
      <c r="BW259" s="392"/>
      <c r="BX259" s="392"/>
      <c r="BY259" s="392"/>
      <c r="BZ259" s="392"/>
      <c r="CA259" s="392"/>
      <c r="CB259" s="392"/>
      <c r="CC259" s="392"/>
      <c r="CD259" s="392"/>
      <c r="CE259" s="392"/>
      <c r="CF259" s="392"/>
    </row>
    <row r="260" customFormat="false" ht="12.75" hidden="false" customHeight="false" outlineLevel="0" collapsed="false">
      <c r="A260" s="600"/>
      <c r="B260" s="403"/>
      <c r="C260" s="392"/>
      <c r="D260" s="403"/>
      <c r="E260" s="403"/>
      <c r="F260" s="403"/>
      <c r="G260" s="595"/>
      <c r="H260" s="595"/>
      <c r="I260" s="595"/>
      <c r="J260" s="597"/>
      <c r="K260" s="595"/>
      <c r="L260" s="597"/>
      <c r="M260" s="597"/>
      <c r="N260" s="597"/>
      <c r="O260" s="599"/>
      <c r="P260" s="392"/>
      <c r="Q260" s="392"/>
      <c r="S260" s="392"/>
      <c r="T260" s="392"/>
      <c r="U260" s="392"/>
      <c r="V260" s="392"/>
      <c r="W260" s="392"/>
      <c r="X260" s="392"/>
      <c r="Y260" s="392"/>
      <c r="Z260" s="392"/>
      <c r="AA260" s="392"/>
      <c r="AB260" s="392"/>
      <c r="AC260" s="392"/>
      <c r="AD260" s="392"/>
      <c r="AE260" s="392"/>
      <c r="AF260" s="392"/>
      <c r="AG260" s="598"/>
      <c r="AH260" s="392"/>
      <c r="AI260" s="392"/>
      <c r="AJ260" s="392"/>
      <c r="AK260" s="392"/>
      <c r="AL260" s="392"/>
      <c r="AM260" s="392"/>
      <c r="AN260" s="392"/>
      <c r="AO260" s="392"/>
      <c r="AP260" s="392"/>
      <c r="AQ260" s="392"/>
      <c r="AR260" s="392"/>
      <c r="AS260" s="392"/>
      <c r="AT260" s="392"/>
      <c r="AU260" s="392"/>
      <c r="AV260" s="392"/>
      <c r="AW260" s="392"/>
      <c r="AX260" s="392"/>
      <c r="AY260" s="392"/>
      <c r="AZ260" s="392"/>
      <c r="BA260" s="392"/>
      <c r="BB260" s="392"/>
      <c r="BC260" s="392"/>
      <c r="BD260" s="392"/>
      <c r="BE260" s="392"/>
      <c r="BF260" s="392"/>
      <c r="BG260" s="392"/>
      <c r="BH260" s="392"/>
      <c r="BI260" s="392"/>
      <c r="BJ260" s="392"/>
      <c r="BK260" s="392"/>
      <c r="BL260" s="392"/>
      <c r="BM260" s="392"/>
      <c r="BN260" s="392"/>
      <c r="BO260" s="392"/>
      <c r="BP260" s="392"/>
      <c r="BQ260" s="392"/>
      <c r="BR260" s="392"/>
      <c r="BS260" s="392"/>
      <c r="BT260" s="392"/>
      <c r="BU260" s="392"/>
      <c r="BV260" s="392"/>
      <c r="BW260" s="392"/>
      <c r="BX260" s="392"/>
      <c r="BY260" s="392"/>
      <c r="BZ260" s="392"/>
      <c r="CA260" s="392"/>
      <c r="CB260" s="392"/>
      <c r="CC260" s="392"/>
      <c r="CD260" s="392"/>
      <c r="CE260" s="392"/>
      <c r="CF260" s="392"/>
    </row>
    <row r="261" customFormat="false" ht="12.75" hidden="false" customHeight="false" outlineLevel="0" collapsed="false">
      <c r="A261" s="600"/>
      <c r="B261" s="403"/>
      <c r="C261" s="392"/>
      <c r="D261" s="403"/>
      <c r="E261" s="403"/>
      <c r="F261" s="403"/>
      <c r="G261" s="595"/>
      <c r="H261" s="595"/>
      <c r="I261" s="595"/>
      <c r="J261" s="597"/>
      <c r="K261" s="595"/>
      <c r="L261" s="597"/>
      <c r="M261" s="597"/>
      <c r="N261" s="597"/>
      <c r="O261" s="599"/>
      <c r="P261" s="392"/>
      <c r="Q261" s="392"/>
      <c r="S261" s="392"/>
      <c r="T261" s="392"/>
      <c r="U261" s="392"/>
      <c r="V261" s="392"/>
      <c r="W261" s="392"/>
      <c r="X261" s="392"/>
      <c r="Y261" s="392"/>
      <c r="Z261" s="392"/>
      <c r="AA261" s="392"/>
      <c r="AB261" s="392"/>
      <c r="AC261" s="392"/>
      <c r="AD261" s="392"/>
      <c r="AE261" s="392"/>
      <c r="AF261" s="392"/>
      <c r="AG261" s="598"/>
      <c r="AH261" s="392"/>
      <c r="AI261" s="392"/>
      <c r="AJ261" s="392"/>
      <c r="AK261" s="392"/>
      <c r="AL261" s="392"/>
      <c r="AM261" s="392"/>
      <c r="AN261" s="392"/>
      <c r="AO261" s="392"/>
      <c r="AP261" s="392"/>
      <c r="AQ261" s="392"/>
      <c r="AR261" s="392"/>
      <c r="AS261" s="392"/>
      <c r="AT261" s="392"/>
      <c r="AU261" s="392"/>
      <c r="AV261" s="392"/>
      <c r="AW261" s="392"/>
      <c r="AX261" s="392"/>
      <c r="AY261" s="392"/>
      <c r="AZ261" s="392"/>
      <c r="BA261" s="392"/>
      <c r="BB261" s="392"/>
      <c r="BC261" s="392"/>
      <c r="BD261" s="392"/>
      <c r="BE261" s="392"/>
      <c r="BF261" s="392"/>
      <c r="BG261" s="392"/>
      <c r="BH261" s="392"/>
      <c r="BI261" s="392"/>
      <c r="BJ261" s="392"/>
      <c r="BK261" s="392"/>
      <c r="BL261" s="392"/>
      <c r="BM261" s="392"/>
      <c r="BN261" s="392"/>
      <c r="BO261" s="392"/>
      <c r="BP261" s="392"/>
      <c r="BQ261" s="392"/>
      <c r="BR261" s="392"/>
      <c r="BS261" s="392"/>
      <c r="BT261" s="392"/>
      <c r="BU261" s="392"/>
      <c r="BV261" s="392"/>
      <c r="BW261" s="392"/>
      <c r="BX261" s="392"/>
      <c r="BY261" s="392"/>
      <c r="BZ261" s="392"/>
      <c r="CA261" s="392"/>
      <c r="CB261" s="392"/>
      <c r="CC261" s="392"/>
      <c r="CD261" s="392"/>
      <c r="CE261" s="392"/>
      <c r="CF261" s="392"/>
    </row>
    <row r="262" customFormat="false" ht="12.75" hidden="false" customHeight="false" outlineLevel="0" collapsed="false">
      <c r="A262" s="600"/>
      <c r="B262" s="403"/>
      <c r="C262" s="392"/>
      <c r="D262" s="403"/>
      <c r="E262" s="403"/>
      <c r="F262" s="403"/>
      <c r="G262" s="595"/>
      <c r="H262" s="595"/>
      <c r="I262" s="595"/>
      <c r="J262" s="597"/>
      <c r="K262" s="595"/>
      <c r="L262" s="597"/>
      <c r="M262" s="597"/>
      <c r="N262" s="597"/>
      <c r="O262" s="599"/>
      <c r="P262" s="392"/>
      <c r="Q262" s="392"/>
      <c r="S262" s="392"/>
      <c r="T262" s="392"/>
      <c r="U262" s="392"/>
      <c r="V262" s="392"/>
      <c r="W262" s="392"/>
      <c r="X262" s="392"/>
      <c r="Y262" s="392"/>
      <c r="Z262" s="392"/>
      <c r="AA262" s="392"/>
      <c r="AB262" s="392"/>
      <c r="AC262" s="392"/>
      <c r="AD262" s="392"/>
      <c r="AE262" s="392"/>
      <c r="AF262" s="392"/>
      <c r="AG262" s="598"/>
      <c r="AH262" s="392"/>
      <c r="AI262" s="392"/>
      <c r="AJ262" s="392"/>
      <c r="AK262" s="392"/>
      <c r="AL262" s="392"/>
      <c r="AM262" s="392"/>
      <c r="AN262" s="392"/>
      <c r="AO262" s="392"/>
      <c r="AP262" s="392"/>
      <c r="AQ262" s="392"/>
      <c r="AR262" s="392"/>
      <c r="AS262" s="392"/>
      <c r="AT262" s="392"/>
      <c r="AU262" s="392"/>
      <c r="AV262" s="392"/>
      <c r="AW262" s="392"/>
      <c r="AX262" s="392"/>
      <c r="AY262" s="392"/>
      <c r="AZ262" s="392"/>
      <c r="BA262" s="392"/>
      <c r="BB262" s="392"/>
      <c r="BC262" s="392"/>
      <c r="BD262" s="392"/>
      <c r="BE262" s="392"/>
      <c r="BF262" s="392"/>
      <c r="BG262" s="392"/>
      <c r="BH262" s="392"/>
      <c r="BI262" s="392"/>
      <c r="BJ262" s="392"/>
      <c r="BK262" s="392"/>
      <c r="BL262" s="392"/>
      <c r="BM262" s="392"/>
      <c r="BN262" s="392"/>
      <c r="BO262" s="392"/>
      <c r="BP262" s="392"/>
      <c r="BQ262" s="392"/>
      <c r="BR262" s="392"/>
      <c r="BS262" s="392"/>
      <c r="BT262" s="392"/>
      <c r="BU262" s="392"/>
      <c r="BV262" s="392"/>
      <c r="BW262" s="392"/>
      <c r="BX262" s="392"/>
      <c r="BY262" s="392"/>
      <c r="BZ262" s="392"/>
      <c r="CA262" s="392"/>
      <c r="CB262" s="392"/>
      <c r="CC262" s="392"/>
      <c r="CD262" s="392"/>
      <c r="CE262" s="392"/>
      <c r="CF262" s="392"/>
    </row>
    <row r="263" customFormat="false" ht="12.75" hidden="false" customHeight="false" outlineLevel="0" collapsed="false">
      <c r="A263" s="600"/>
      <c r="B263" s="403"/>
      <c r="C263" s="392"/>
      <c r="D263" s="403"/>
      <c r="E263" s="403"/>
      <c r="F263" s="403"/>
      <c r="G263" s="595"/>
      <c r="H263" s="595"/>
      <c r="I263" s="595"/>
      <c r="J263" s="597"/>
      <c r="K263" s="595"/>
      <c r="L263" s="597"/>
      <c r="M263" s="597"/>
      <c r="N263" s="597"/>
      <c r="O263" s="599"/>
      <c r="P263" s="392"/>
      <c r="Q263" s="392"/>
      <c r="S263" s="392"/>
      <c r="T263" s="392"/>
      <c r="U263" s="392"/>
      <c r="V263" s="392"/>
      <c r="W263" s="392"/>
      <c r="X263" s="392"/>
      <c r="Y263" s="392"/>
      <c r="Z263" s="392"/>
      <c r="AA263" s="392"/>
      <c r="AB263" s="392"/>
      <c r="AC263" s="392"/>
      <c r="AD263" s="392"/>
      <c r="AE263" s="392"/>
      <c r="AF263" s="392"/>
      <c r="AG263" s="598"/>
      <c r="AH263" s="392"/>
      <c r="AI263" s="392"/>
      <c r="AJ263" s="392"/>
      <c r="AK263" s="392"/>
      <c r="AL263" s="392"/>
      <c r="AM263" s="392"/>
      <c r="AN263" s="392"/>
      <c r="AO263" s="392"/>
      <c r="AP263" s="392"/>
      <c r="AQ263" s="392"/>
      <c r="AR263" s="392"/>
      <c r="AS263" s="392"/>
      <c r="AT263" s="392"/>
      <c r="AU263" s="392"/>
      <c r="AV263" s="392"/>
      <c r="AW263" s="392"/>
      <c r="AX263" s="392"/>
      <c r="AY263" s="392"/>
      <c r="AZ263" s="392"/>
      <c r="BA263" s="392"/>
      <c r="BB263" s="392"/>
      <c r="BC263" s="392"/>
      <c r="BD263" s="392"/>
      <c r="BE263" s="392"/>
      <c r="BF263" s="392"/>
      <c r="BG263" s="392"/>
      <c r="BH263" s="392"/>
      <c r="BI263" s="392"/>
      <c r="BJ263" s="392"/>
      <c r="BK263" s="392"/>
      <c r="BL263" s="392"/>
      <c r="BM263" s="392"/>
      <c r="BN263" s="392"/>
      <c r="BO263" s="392"/>
      <c r="BP263" s="392"/>
      <c r="BQ263" s="392"/>
      <c r="BR263" s="392"/>
      <c r="BS263" s="392"/>
      <c r="BT263" s="392"/>
      <c r="BU263" s="392"/>
      <c r="BV263" s="392"/>
      <c r="BW263" s="392"/>
      <c r="BX263" s="392"/>
      <c r="BY263" s="392"/>
      <c r="BZ263" s="392"/>
      <c r="CA263" s="392"/>
      <c r="CB263" s="392"/>
      <c r="CC263" s="392"/>
      <c r="CD263" s="392"/>
      <c r="CE263" s="392"/>
      <c r="CF263" s="392"/>
    </row>
    <row r="264" customFormat="false" ht="12.75" hidden="false" customHeight="false" outlineLevel="0" collapsed="false">
      <c r="A264" s="600"/>
      <c r="B264" s="403"/>
      <c r="C264" s="392"/>
      <c r="D264" s="403"/>
      <c r="E264" s="403"/>
      <c r="F264" s="403"/>
      <c r="G264" s="595"/>
      <c r="H264" s="595"/>
      <c r="I264" s="595"/>
      <c r="J264" s="597"/>
      <c r="K264" s="595"/>
      <c r="L264" s="597"/>
      <c r="M264" s="597"/>
      <c r="N264" s="597"/>
      <c r="O264" s="599"/>
      <c r="P264" s="392"/>
      <c r="Q264" s="392"/>
      <c r="S264" s="392"/>
      <c r="T264" s="392"/>
      <c r="U264" s="392"/>
      <c r="V264" s="392"/>
      <c r="W264" s="392"/>
      <c r="X264" s="392"/>
      <c r="Y264" s="392"/>
      <c r="Z264" s="392"/>
      <c r="AA264" s="392"/>
      <c r="AB264" s="392"/>
      <c r="AC264" s="392"/>
      <c r="AD264" s="392"/>
      <c r="AE264" s="392"/>
      <c r="AF264" s="392"/>
      <c r="AG264" s="598"/>
      <c r="AH264" s="392"/>
      <c r="AI264" s="392"/>
      <c r="AJ264" s="392"/>
      <c r="AK264" s="392"/>
      <c r="AL264" s="392"/>
      <c r="AM264" s="392"/>
      <c r="AN264" s="392"/>
      <c r="AO264" s="392"/>
      <c r="AP264" s="392"/>
      <c r="AQ264" s="392"/>
      <c r="AR264" s="392"/>
      <c r="AS264" s="392"/>
      <c r="AT264" s="392"/>
      <c r="AU264" s="392"/>
      <c r="AV264" s="392"/>
      <c r="AW264" s="392"/>
      <c r="AX264" s="392"/>
      <c r="AY264" s="392"/>
      <c r="AZ264" s="392"/>
      <c r="BA264" s="392"/>
      <c r="BB264" s="392"/>
      <c r="BC264" s="392"/>
      <c r="BD264" s="392"/>
      <c r="BE264" s="392"/>
      <c r="BF264" s="392"/>
      <c r="BG264" s="392"/>
      <c r="BH264" s="392"/>
      <c r="BI264" s="392"/>
      <c r="BJ264" s="392"/>
      <c r="BK264" s="392"/>
      <c r="BL264" s="392"/>
      <c r="BM264" s="392"/>
      <c r="BN264" s="392"/>
      <c r="BO264" s="392"/>
      <c r="BP264" s="392"/>
      <c r="BQ264" s="392"/>
      <c r="BR264" s="392"/>
      <c r="BS264" s="392"/>
      <c r="BT264" s="392"/>
      <c r="BU264" s="392"/>
      <c r="BV264" s="392"/>
      <c r="BW264" s="392"/>
      <c r="BX264" s="392"/>
      <c r="BY264" s="392"/>
      <c r="BZ264" s="392"/>
      <c r="CA264" s="392"/>
      <c r="CB264" s="392"/>
      <c r="CC264" s="392"/>
      <c r="CD264" s="392"/>
      <c r="CE264" s="392"/>
      <c r="CF264" s="392"/>
    </row>
    <row r="265" customFormat="false" ht="12.75" hidden="false" customHeight="false" outlineLevel="0" collapsed="false">
      <c r="A265" s="600"/>
      <c r="B265" s="403"/>
      <c r="C265" s="392"/>
      <c r="D265" s="403"/>
      <c r="E265" s="403"/>
      <c r="F265" s="403"/>
      <c r="G265" s="595"/>
      <c r="H265" s="595"/>
      <c r="I265" s="595"/>
      <c r="J265" s="597"/>
      <c r="K265" s="595"/>
      <c r="L265" s="597"/>
      <c r="M265" s="597"/>
      <c r="N265" s="597"/>
      <c r="O265" s="599"/>
      <c r="P265" s="392"/>
      <c r="Q265" s="392"/>
      <c r="S265" s="392"/>
      <c r="T265" s="392"/>
      <c r="U265" s="392"/>
      <c r="V265" s="392"/>
      <c r="W265" s="392"/>
      <c r="X265" s="392"/>
      <c r="Y265" s="392"/>
      <c r="Z265" s="392"/>
      <c r="AA265" s="392"/>
      <c r="AB265" s="392"/>
      <c r="AC265" s="392"/>
      <c r="AD265" s="392"/>
      <c r="AE265" s="392"/>
      <c r="AF265" s="392"/>
      <c r="AG265" s="598"/>
      <c r="AH265" s="392"/>
      <c r="AI265" s="392"/>
      <c r="AJ265" s="392"/>
      <c r="AK265" s="392"/>
      <c r="AL265" s="392"/>
      <c r="AM265" s="392"/>
      <c r="AN265" s="392"/>
      <c r="AO265" s="392"/>
      <c r="AP265" s="392"/>
      <c r="AQ265" s="392"/>
      <c r="AR265" s="392"/>
      <c r="AS265" s="392"/>
      <c r="AT265" s="392"/>
      <c r="AU265" s="392"/>
      <c r="AV265" s="392"/>
      <c r="AW265" s="392"/>
      <c r="AX265" s="392"/>
      <c r="AY265" s="392"/>
      <c r="AZ265" s="392"/>
      <c r="BA265" s="392"/>
      <c r="BB265" s="392"/>
      <c r="BC265" s="392"/>
      <c r="BD265" s="392"/>
      <c r="BE265" s="392"/>
      <c r="BF265" s="392"/>
      <c r="BG265" s="392"/>
      <c r="BH265" s="392"/>
      <c r="BI265" s="392"/>
      <c r="BJ265" s="392"/>
      <c r="BK265" s="392"/>
      <c r="BL265" s="392"/>
      <c r="BM265" s="392"/>
      <c r="BN265" s="392"/>
      <c r="BO265" s="392"/>
      <c r="BP265" s="392"/>
      <c r="BQ265" s="392"/>
      <c r="BR265" s="392"/>
      <c r="BS265" s="392"/>
      <c r="BT265" s="392"/>
      <c r="BU265" s="392"/>
      <c r="BV265" s="392"/>
      <c r="BW265" s="392"/>
      <c r="BX265" s="392"/>
      <c r="BY265" s="392"/>
      <c r="BZ265" s="392"/>
      <c r="CA265" s="392"/>
      <c r="CB265" s="392"/>
      <c r="CC265" s="392"/>
      <c r="CD265" s="392"/>
      <c r="CE265" s="392"/>
      <c r="CF265" s="392"/>
    </row>
    <row r="266" customFormat="false" ht="12.75" hidden="false" customHeight="false" outlineLevel="0" collapsed="false">
      <c r="A266" s="600"/>
      <c r="B266" s="403"/>
      <c r="C266" s="392"/>
      <c r="D266" s="403"/>
      <c r="E266" s="403"/>
      <c r="F266" s="403"/>
      <c r="G266" s="595"/>
      <c r="H266" s="595"/>
      <c r="I266" s="595"/>
      <c r="J266" s="597"/>
      <c r="K266" s="595"/>
      <c r="L266" s="597"/>
      <c r="M266" s="597"/>
      <c r="N266" s="597"/>
      <c r="O266" s="599"/>
      <c r="P266" s="392"/>
      <c r="Q266" s="392"/>
      <c r="S266" s="392"/>
      <c r="T266" s="392"/>
      <c r="U266" s="392"/>
      <c r="V266" s="392"/>
      <c r="W266" s="392"/>
      <c r="X266" s="392"/>
      <c r="Y266" s="392"/>
      <c r="Z266" s="392"/>
      <c r="AA266" s="392"/>
      <c r="AB266" s="392"/>
      <c r="AC266" s="392"/>
      <c r="AD266" s="392"/>
      <c r="AE266" s="392"/>
      <c r="AF266" s="392"/>
      <c r="AG266" s="598"/>
      <c r="AH266" s="392"/>
      <c r="AI266" s="392"/>
      <c r="AJ266" s="392"/>
      <c r="AK266" s="392"/>
      <c r="AL266" s="392"/>
      <c r="AM266" s="392"/>
      <c r="AN266" s="392"/>
      <c r="AO266" s="392"/>
      <c r="AP266" s="392"/>
      <c r="AQ266" s="392"/>
      <c r="AR266" s="392"/>
      <c r="AS266" s="392"/>
      <c r="AT266" s="392"/>
      <c r="AU266" s="392"/>
      <c r="AV266" s="392"/>
      <c r="AW266" s="392"/>
      <c r="AX266" s="392"/>
      <c r="AY266" s="392"/>
      <c r="AZ266" s="392"/>
      <c r="BA266" s="392"/>
      <c r="BB266" s="392"/>
      <c r="BC266" s="392"/>
      <c r="BD266" s="392"/>
      <c r="BE266" s="392"/>
      <c r="BF266" s="392"/>
      <c r="BG266" s="392"/>
      <c r="BH266" s="392"/>
      <c r="BI266" s="392"/>
      <c r="BJ266" s="392"/>
      <c r="BK266" s="392"/>
      <c r="BL266" s="392"/>
      <c r="BM266" s="392"/>
      <c r="BN266" s="392"/>
      <c r="BO266" s="392"/>
      <c r="BP266" s="392"/>
      <c r="BQ266" s="392"/>
      <c r="BR266" s="392"/>
      <c r="BS266" s="392"/>
      <c r="BT266" s="392"/>
      <c r="BU266" s="392"/>
      <c r="BV266" s="392"/>
      <c r="BW266" s="392"/>
      <c r="BX266" s="392"/>
      <c r="BY266" s="392"/>
      <c r="BZ266" s="392"/>
      <c r="CA266" s="392"/>
      <c r="CB266" s="392"/>
      <c r="CC266" s="392"/>
      <c r="CD266" s="392"/>
      <c r="CE266" s="392"/>
      <c r="CF266" s="392"/>
    </row>
    <row r="267" customFormat="false" ht="12.75" hidden="false" customHeight="false" outlineLevel="0" collapsed="false">
      <c r="A267" s="600"/>
      <c r="B267" s="403"/>
      <c r="C267" s="392"/>
      <c r="D267" s="403"/>
      <c r="E267" s="403"/>
      <c r="F267" s="403"/>
      <c r="G267" s="595"/>
      <c r="H267" s="595"/>
      <c r="I267" s="595"/>
      <c r="J267" s="597"/>
      <c r="K267" s="595"/>
      <c r="L267" s="597"/>
      <c r="M267" s="597"/>
      <c r="N267" s="597"/>
      <c r="O267" s="599"/>
      <c r="P267" s="392"/>
      <c r="Q267" s="392"/>
      <c r="S267" s="392"/>
      <c r="T267" s="392"/>
      <c r="U267" s="392"/>
      <c r="V267" s="392"/>
      <c r="W267" s="392"/>
      <c r="X267" s="392"/>
      <c r="Y267" s="392"/>
      <c r="Z267" s="392"/>
      <c r="AA267" s="392"/>
      <c r="AB267" s="392"/>
      <c r="AC267" s="392"/>
      <c r="AD267" s="392"/>
      <c r="AE267" s="392"/>
      <c r="AF267" s="392"/>
      <c r="AG267" s="598"/>
      <c r="AH267" s="392"/>
      <c r="AI267" s="392"/>
      <c r="AJ267" s="392"/>
      <c r="AK267" s="392"/>
      <c r="AL267" s="392"/>
      <c r="AM267" s="392"/>
      <c r="AN267" s="392"/>
      <c r="AO267" s="392"/>
      <c r="AP267" s="392"/>
      <c r="AQ267" s="392"/>
      <c r="AR267" s="392"/>
      <c r="AS267" s="392"/>
      <c r="AT267" s="392"/>
      <c r="AU267" s="392"/>
      <c r="AV267" s="392"/>
      <c r="AW267" s="392"/>
      <c r="AX267" s="392"/>
      <c r="AY267" s="392"/>
      <c r="AZ267" s="392"/>
      <c r="BA267" s="392"/>
      <c r="BB267" s="392"/>
      <c r="BC267" s="392"/>
      <c r="BD267" s="392"/>
      <c r="BE267" s="392"/>
      <c r="BF267" s="392"/>
      <c r="BG267" s="392"/>
      <c r="BH267" s="392"/>
      <c r="BI267" s="392"/>
      <c r="BJ267" s="392"/>
      <c r="BK267" s="392"/>
      <c r="BL267" s="392"/>
      <c r="BM267" s="392"/>
      <c r="BN267" s="392"/>
      <c r="BO267" s="392"/>
      <c r="BP267" s="392"/>
      <c r="BQ267" s="392"/>
      <c r="BR267" s="392"/>
      <c r="BS267" s="392"/>
      <c r="BT267" s="392"/>
      <c r="BU267" s="392"/>
      <c r="BV267" s="392"/>
      <c r="BW267" s="392"/>
      <c r="BX267" s="392"/>
      <c r="BY267" s="392"/>
      <c r="BZ267" s="392"/>
      <c r="CA267" s="392"/>
      <c r="CB267" s="392"/>
      <c r="CC267" s="392"/>
      <c r="CD267" s="392"/>
      <c r="CE267" s="392"/>
      <c r="CF267" s="392"/>
    </row>
    <row r="268" customFormat="false" ht="12.75" hidden="false" customHeight="false" outlineLevel="0" collapsed="false">
      <c r="A268" s="600"/>
      <c r="B268" s="403"/>
      <c r="C268" s="392"/>
      <c r="D268" s="403"/>
      <c r="E268" s="403"/>
      <c r="F268" s="403"/>
      <c r="G268" s="595"/>
      <c r="H268" s="595"/>
      <c r="I268" s="595"/>
      <c r="J268" s="597"/>
      <c r="K268" s="595"/>
      <c r="L268" s="597"/>
      <c r="M268" s="597"/>
      <c r="N268" s="597"/>
      <c r="O268" s="599"/>
      <c r="P268" s="392"/>
      <c r="Q268" s="392"/>
      <c r="S268" s="392"/>
      <c r="T268" s="392"/>
      <c r="U268" s="392"/>
      <c r="V268" s="392"/>
      <c r="W268" s="392"/>
      <c r="X268" s="392"/>
      <c r="Y268" s="392"/>
      <c r="Z268" s="392"/>
      <c r="AA268" s="392"/>
      <c r="AB268" s="392"/>
      <c r="AC268" s="392"/>
      <c r="AD268" s="392"/>
      <c r="AE268" s="392"/>
      <c r="AF268" s="392"/>
      <c r="AG268" s="598"/>
      <c r="AH268" s="392"/>
      <c r="AI268" s="392"/>
      <c r="AJ268" s="392"/>
      <c r="AK268" s="392"/>
      <c r="AL268" s="392"/>
      <c r="AM268" s="392"/>
      <c r="AN268" s="392"/>
      <c r="AO268" s="392"/>
      <c r="AP268" s="392"/>
      <c r="AQ268" s="392"/>
      <c r="AR268" s="392"/>
      <c r="AS268" s="392"/>
      <c r="AT268" s="392"/>
      <c r="AU268" s="392"/>
      <c r="AV268" s="392"/>
      <c r="AW268" s="392"/>
      <c r="AX268" s="392"/>
      <c r="AY268" s="392"/>
      <c r="AZ268" s="392"/>
      <c r="BA268" s="392"/>
      <c r="BB268" s="392"/>
      <c r="BC268" s="392"/>
      <c r="BD268" s="392"/>
      <c r="BE268" s="392"/>
      <c r="BF268" s="392"/>
      <c r="BG268" s="392"/>
      <c r="BH268" s="392"/>
      <c r="BI268" s="392"/>
      <c r="BJ268" s="392"/>
      <c r="BK268" s="392"/>
      <c r="BL268" s="392"/>
      <c r="BM268" s="392"/>
      <c r="BN268" s="392"/>
      <c r="BO268" s="392"/>
      <c r="BP268" s="392"/>
      <c r="BQ268" s="392"/>
      <c r="BR268" s="392"/>
      <c r="BS268" s="392"/>
      <c r="BT268" s="392"/>
      <c r="BU268" s="392"/>
      <c r="BV268" s="392"/>
      <c r="BW268" s="392"/>
      <c r="BX268" s="392"/>
      <c r="BY268" s="392"/>
      <c r="BZ268" s="392"/>
      <c r="CA268" s="392"/>
      <c r="CB268" s="392"/>
      <c r="CC268" s="392"/>
      <c r="CD268" s="392"/>
      <c r="CE268" s="392"/>
      <c r="CF268" s="392"/>
    </row>
    <row r="269" customFormat="false" ht="12.75" hidden="false" customHeight="false" outlineLevel="0" collapsed="false">
      <c r="A269" s="600"/>
      <c r="B269" s="403"/>
      <c r="C269" s="392"/>
      <c r="D269" s="403"/>
      <c r="E269" s="403"/>
      <c r="F269" s="403"/>
      <c r="G269" s="595"/>
      <c r="H269" s="595"/>
      <c r="I269" s="595"/>
      <c r="J269" s="597"/>
      <c r="K269" s="595"/>
      <c r="L269" s="597"/>
      <c r="M269" s="597"/>
      <c r="N269" s="597"/>
      <c r="O269" s="599"/>
      <c r="P269" s="392"/>
      <c r="Q269" s="392"/>
      <c r="S269" s="392"/>
      <c r="T269" s="392"/>
      <c r="U269" s="392"/>
      <c r="V269" s="392"/>
      <c r="W269" s="392"/>
      <c r="X269" s="392"/>
      <c r="Y269" s="392"/>
      <c r="Z269" s="392"/>
      <c r="AA269" s="392"/>
      <c r="AB269" s="392"/>
      <c r="AC269" s="392"/>
      <c r="AD269" s="392"/>
      <c r="AE269" s="392"/>
      <c r="AF269" s="392"/>
      <c r="AG269" s="598"/>
      <c r="AH269" s="392"/>
      <c r="AI269" s="392"/>
      <c r="AJ269" s="392"/>
      <c r="AK269" s="392"/>
      <c r="AL269" s="392"/>
      <c r="AM269" s="392"/>
      <c r="AN269" s="392"/>
      <c r="AO269" s="392"/>
      <c r="AP269" s="392"/>
      <c r="AQ269" s="392"/>
      <c r="AR269" s="392"/>
      <c r="AS269" s="392"/>
      <c r="AT269" s="392"/>
      <c r="AU269" s="392"/>
      <c r="AV269" s="392"/>
      <c r="AW269" s="392"/>
      <c r="AX269" s="392"/>
      <c r="AY269" s="392"/>
      <c r="AZ269" s="392"/>
      <c r="BA269" s="392"/>
      <c r="BB269" s="392"/>
      <c r="BC269" s="392"/>
      <c r="BD269" s="392"/>
      <c r="BE269" s="392"/>
      <c r="BF269" s="392"/>
      <c r="BG269" s="392"/>
      <c r="BH269" s="392"/>
      <c r="BI269" s="392"/>
      <c r="BJ269" s="392"/>
      <c r="BK269" s="392"/>
      <c r="BL269" s="392"/>
      <c r="BM269" s="392"/>
      <c r="BN269" s="392"/>
      <c r="BO269" s="392"/>
      <c r="BP269" s="392"/>
      <c r="BQ269" s="392"/>
      <c r="BR269" s="392"/>
      <c r="BS269" s="392"/>
      <c r="BT269" s="392"/>
      <c r="BU269" s="392"/>
      <c r="BV269" s="392"/>
      <c r="BW269" s="392"/>
      <c r="BX269" s="392"/>
      <c r="BY269" s="392"/>
      <c r="BZ269" s="392"/>
      <c r="CA269" s="392"/>
      <c r="CB269" s="392"/>
      <c r="CC269" s="392"/>
      <c r="CD269" s="392"/>
      <c r="CE269" s="392"/>
      <c r="CF269" s="392"/>
    </row>
    <row r="270" customFormat="false" ht="12.75" hidden="false" customHeight="false" outlineLevel="0" collapsed="false">
      <c r="A270" s="600"/>
      <c r="B270" s="403"/>
      <c r="C270" s="392"/>
      <c r="D270" s="403"/>
      <c r="E270" s="403"/>
      <c r="F270" s="403"/>
      <c r="G270" s="595"/>
      <c r="H270" s="595"/>
      <c r="I270" s="595"/>
      <c r="J270" s="597"/>
      <c r="K270" s="595"/>
      <c r="L270" s="597"/>
      <c r="M270" s="597"/>
      <c r="N270" s="597"/>
      <c r="O270" s="599"/>
      <c r="P270" s="392"/>
      <c r="Q270" s="392"/>
      <c r="S270" s="392"/>
      <c r="T270" s="392"/>
      <c r="U270" s="392"/>
      <c r="V270" s="392"/>
      <c r="W270" s="392"/>
      <c r="X270" s="392"/>
      <c r="Y270" s="392"/>
      <c r="Z270" s="392"/>
      <c r="AA270" s="392"/>
      <c r="AB270" s="392"/>
      <c r="AC270" s="392"/>
      <c r="AD270" s="392"/>
      <c r="AE270" s="392"/>
      <c r="AF270" s="392"/>
      <c r="AG270" s="598"/>
      <c r="AH270" s="392"/>
      <c r="AI270" s="392"/>
      <c r="AJ270" s="392"/>
      <c r="AK270" s="392"/>
      <c r="AL270" s="392"/>
      <c r="AM270" s="392"/>
      <c r="AN270" s="392"/>
      <c r="AO270" s="392"/>
      <c r="AP270" s="392"/>
      <c r="AQ270" s="392"/>
      <c r="AR270" s="392"/>
      <c r="AS270" s="392"/>
      <c r="AT270" s="392"/>
      <c r="AU270" s="392"/>
      <c r="AV270" s="392"/>
      <c r="AW270" s="392"/>
      <c r="AX270" s="392"/>
      <c r="AY270" s="392"/>
      <c r="AZ270" s="392"/>
      <c r="BA270" s="392"/>
      <c r="BB270" s="392"/>
      <c r="BC270" s="392"/>
      <c r="BD270" s="392"/>
      <c r="BE270" s="392"/>
      <c r="BF270" s="392"/>
      <c r="BG270" s="392"/>
      <c r="BH270" s="392"/>
      <c r="BI270" s="392"/>
      <c r="BJ270" s="392"/>
      <c r="BK270" s="392"/>
      <c r="BL270" s="392"/>
      <c r="BM270" s="392"/>
      <c r="BN270" s="392"/>
      <c r="BO270" s="392"/>
      <c r="BP270" s="392"/>
      <c r="BQ270" s="392"/>
      <c r="BR270" s="392"/>
      <c r="BS270" s="392"/>
      <c r="BT270" s="392"/>
      <c r="BU270" s="392"/>
      <c r="BV270" s="392"/>
      <c r="BW270" s="392"/>
      <c r="BX270" s="392"/>
      <c r="BY270" s="392"/>
      <c r="BZ270" s="392"/>
      <c r="CA270" s="392"/>
      <c r="CB270" s="392"/>
      <c r="CC270" s="392"/>
      <c r="CD270" s="392"/>
      <c r="CE270" s="392"/>
      <c r="CF270" s="392"/>
    </row>
    <row r="271" customFormat="false" ht="12.75" hidden="false" customHeight="false" outlineLevel="0" collapsed="false">
      <c r="A271" s="600"/>
      <c r="B271" s="403"/>
      <c r="C271" s="392"/>
      <c r="D271" s="403"/>
      <c r="E271" s="403"/>
      <c r="F271" s="403"/>
      <c r="G271" s="595"/>
      <c r="H271" s="595"/>
      <c r="I271" s="595"/>
      <c r="J271" s="597"/>
      <c r="K271" s="595"/>
      <c r="L271" s="597"/>
      <c r="M271" s="597"/>
      <c r="N271" s="597"/>
      <c r="O271" s="599"/>
      <c r="P271" s="392"/>
      <c r="Q271" s="392"/>
      <c r="S271" s="392"/>
      <c r="T271" s="392"/>
      <c r="U271" s="392"/>
      <c r="V271" s="392"/>
      <c r="W271" s="392"/>
      <c r="X271" s="392"/>
      <c r="Y271" s="392"/>
      <c r="Z271" s="392"/>
      <c r="AA271" s="392"/>
      <c r="AB271" s="392"/>
      <c r="AC271" s="392"/>
      <c r="AD271" s="392"/>
      <c r="AE271" s="392"/>
      <c r="AF271" s="392"/>
      <c r="AG271" s="598"/>
      <c r="AH271" s="392"/>
      <c r="AI271" s="392"/>
      <c r="AJ271" s="392"/>
      <c r="AK271" s="392"/>
      <c r="AL271" s="392"/>
      <c r="AM271" s="392"/>
      <c r="AN271" s="392"/>
      <c r="AO271" s="392"/>
      <c r="AP271" s="392"/>
      <c r="AQ271" s="392"/>
      <c r="AR271" s="392"/>
      <c r="AS271" s="392"/>
      <c r="AT271" s="392"/>
      <c r="AU271" s="392"/>
      <c r="AV271" s="392"/>
      <c r="AW271" s="392"/>
      <c r="AX271" s="392"/>
      <c r="AY271" s="392"/>
      <c r="AZ271" s="392"/>
      <c r="BA271" s="392"/>
      <c r="BB271" s="392"/>
      <c r="BC271" s="392"/>
      <c r="BD271" s="392"/>
      <c r="BE271" s="392"/>
      <c r="BF271" s="392"/>
      <c r="BG271" s="392"/>
      <c r="BH271" s="392"/>
      <c r="BI271" s="392"/>
      <c r="BJ271" s="392"/>
      <c r="BK271" s="392"/>
      <c r="BL271" s="392"/>
      <c r="BM271" s="392"/>
      <c r="BN271" s="392"/>
      <c r="BO271" s="392"/>
      <c r="BP271" s="392"/>
      <c r="BQ271" s="392"/>
      <c r="BR271" s="392"/>
      <c r="BS271" s="392"/>
      <c r="BT271" s="392"/>
      <c r="BU271" s="392"/>
      <c r="BV271" s="392"/>
      <c r="BW271" s="392"/>
      <c r="BX271" s="392"/>
      <c r="BY271" s="392"/>
      <c r="BZ271" s="392"/>
      <c r="CA271" s="392"/>
      <c r="CB271" s="392"/>
      <c r="CC271" s="392"/>
      <c r="CD271" s="392"/>
      <c r="CE271" s="392"/>
      <c r="CF271" s="392"/>
    </row>
    <row r="272" customFormat="false" ht="12.75" hidden="false" customHeight="false" outlineLevel="0" collapsed="false">
      <c r="A272" s="600"/>
      <c r="B272" s="403"/>
      <c r="C272" s="392"/>
      <c r="D272" s="403"/>
      <c r="E272" s="403"/>
      <c r="F272" s="403"/>
      <c r="G272" s="595"/>
      <c r="H272" s="595"/>
      <c r="I272" s="595"/>
      <c r="J272" s="597"/>
      <c r="K272" s="595"/>
      <c r="L272" s="597"/>
      <c r="M272" s="597"/>
      <c r="N272" s="597"/>
      <c r="O272" s="599"/>
      <c r="P272" s="392"/>
      <c r="Q272" s="392"/>
      <c r="S272" s="392"/>
      <c r="T272" s="392"/>
      <c r="U272" s="392"/>
      <c r="V272" s="392"/>
      <c r="W272" s="392"/>
      <c r="X272" s="392"/>
      <c r="Y272" s="392"/>
      <c r="Z272" s="392"/>
      <c r="AA272" s="392"/>
      <c r="AB272" s="392"/>
      <c r="AC272" s="392"/>
      <c r="AD272" s="392"/>
      <c r="AE272" s="392"/>
      <c r="AF272" s="392"/>
      <c r="AG272" s="598"/>
      <c r="AH272" s="392"/>
      <c r="AI272" s="392"/>
      <c r="AJ272" s="392"/>
      <c r="AK272" s="392"/>
      <c r="AL272" s="392"/>
      <c r="AM272" s="392"/>
      <c r="AN272" s="392"/>
      <c r="AO272" s="392"/>
      <c r="AP272" s="392"/>
      <c r="AQ272" s="392"/>
      <c r="AR272" s="392"/>
      <c r="AS272" s="392"/>
      <c r="AT272" s="392"/>
      <c r="AU272" s="392"/>
      <c r="AV272" s="392"/>
      <c r="AW272" s="392"/>
      <c r="AX272" s="392"/>
      <c r="AY272" s="392"/>
      <c r="AZ272" s="392"/>
      <c r="BA272" s="392"/>
      <c r="BB272" s="392"/>
      <c r="BC272" s="392"/>
      <c r="BD272" s="392"/>
      <c r="BE272" s="392"/>
      <c r="BF272" s="392"/>
      <c r="BG272" s="392"/>
      <c r="BH272" s="392"/>
      <c r="BI272" s="392"/>
      <c r="BJ272" s="392"/>
      <c r="BK272" s="392"/>
      <c r="BL272" s="392"/>
      <c r="BM272" s="392"/>
      <c r="BN272" s="392"/>
      <c r="BO272" s="392"/>
      <c r="BP272" s="392"/>
      <c r="BQ272" s="392"/>
      <c r="BR272" s="392"/>
      <c r="BS272" s="392"/>
      <c r="BT272" s="392"/>
      <c r="BU272" s="392"/>
      <c r="BV272" s="392"/>
      <c r="BW272" s="392"/>
      <c r="BX272" s="392"/>
      <c r="BY272" s="392"/>
      <c r="BZ272" s="392"/>
      <c r="CA272" s="392"/>
      <c r="CB272" s="392"/>
      <c r="CC272" s="392"/>
      <c r="CD272" s="392"/>
      <c r="CE272" s="392"/>
      <c r="CF272" s="392"/>
    </row>
    <row r="273" customFormat="false" ht="12.75" hidden="false" customHeight="false" outlineLevel="0" collapsed="false">
      <c r="A273" s="600"/>
      <c r="B273" s="403"/>
      <c r="C273" s="392"/>
      <c r="D273" s="403"/>
      <c r="E273" s="403"/>
      <c r="F273" s="403"/>
      <c r="G273" s="595"/>
      <c r="H273" s="595"/>
      <c r="I273" s="595"/>
      <c r="J273" s="597"/>
      <c r="K273" s="595"/>
      <c r="L273" s="597"/>
      <c r="M273" s="597"/>
      <c r="N273" s="597"/>
      <c r="O273" s="599"/>
      <c r="P273" s="392"/>
      <c r="Q273" s="392"/>
      <c r="S273" s="392"/>
      <c r="T273" s="392"/>
      <c r="U273" s="392"/>
      <c r="V273" s="392"/>
      <c r="W273" s="392"/>
      <c r="X273" s="392"/>
      <c r="Y273" s="392"/>
      <c r="Z273" s="392"/>
      <c r="AA273" s="392"/>
      <c r="AB273" s="392"/>
      <c r="AC273" s="392"/>
      <c r="AD273" s="392"/>
      <c r="AE273" s="392"/>
      <c r="AF273" s="392"/>
      <c r="AG273" s="598"/>
      <c r="AH273" s="392"/>
      <c r="AI273" s="392"/>
      <c r="AJ273" s="392"/>
      <c r="AK273" s="392"/>
      <c r="AL273" s="392"/>
      <c r="AM273" s="392"/>
      <c r="AN273" s="392"/>
      <c r="AO273" s="392"/>
      <c r="AP273" s="392"/>
      <c r="AQ273" s="392"/>
      <c r="AR273" s="392"/>
      <c r="AS273" s="392"/>
      <c r="AT273" s="392"/>
      <c r="AU273" s="392"/>
      <c r="AV273" s="392"/>
      <c r="AW273" s="392"/>
      <c r="AX273" s="392"/>
      <c r="AY273" s="392"/>
      <c r="AZ273" s="392"/>
      <c r="BA273" s="392"/>
      <c r="BB273" s="392"/>
      <c r="BC273" s="392"/>
      <c r="BD273" s="392"/>
      <c r="BE273" s="392"/>
      <c r="BF273" s="392"/>
      <c r="BG273" s="392"/>
      <c r="BH273" s="392"/>
      <c r="BI273" s="392"/>
      <c r="BJ273" s="392"/>
      <c r="BK273" s="392"/>
      <c r="BL273" s="392"/>
      <c r="BM273" s="392"/>
      <c r="BN273" s="392"/>
      <c r="BO273" s="392"/>
      <c r="BP273" s="392"/>
      <c r="BQ273" s="392"/>
      <c r="BR273" s="392"/>
      <c r="BS273" s="392"/>
      <c r="BT273" s="392"/>
      <c r="BU273" s="392"/>
      <c r="BV273" s="392"/>
      <c r="BW273" s="392"/>
      <c r="BX273" s="392"/>
      <c r="BY273" s="392"/>
      <c r="BZ273" s="392"/>
      <c r="CA273" s="392"/>
      <c r="CB273" s="392"/>
      <c r="CC273" s="392"/>
      <c r="CD273" s="392"/>
      <c r="CE273" s="392"/>
      <c r="CF273" s="392"/>
    </row>
    <row r="274" customFormat="false" ht="12.75" hidden="false" customHeight="false" outlineLevel="0" collapsed="false">
      <c r="A274" s="600"/>
      <c r="B274" s="403"/>
      <c r="C274" s="392"/>
      <c r="D274" s="403"/>
      <c r="E274" s="403"/>
      <c r="F274" s="403"/>
      <c r="G274" s="595"/>
      <c r="H274" s="595"/>
      <c r="I274" s="595"/>
      <c r="J274" s="597"/>
      <c r="K274" s="595"/>
      <c r="L274" s="597"/>
      <c r="M274" s="597"/>
      <c r="N274" s="597"/>
      <c r="O274" s="599"/>
      <c r="P274" s="392"/>
      <c r="Q274" s="392"/>
      <c r="S274" s="392"/>
      <c r="T274" s="392"/>
      <c r="U274" s="392"/>
      <c r="V274" s="392"/>
      <c r="W274" s="392"/>
      <c r="X274" s="392"/>
      <c r="Y274" s="392"/>
      <c r="Z274" s="392"/>
      <c r="AA274" s="392"/>
      <c r="AB274" s="392"/>
      <c r="AC274" s="392"/>
      <c r="AD274" s="392"/>
      <c r="AE274" s="392"/>
      <c r="AF274" s="392"/>
      <c r="AG274" s="598"/>
      <c r="AH274" s="392"/>
      <c r="AI274" s="392"/>
      <c r="AJ274" s="392"/>
      <c r="AK274" s="392"/>
      <c r="AL274" s="392"/>
      <c r="AM274" s="392"/>
      <c r="AN274" s="392"/>
      <c r="AO274" s="392"/>
      <c r="AP274" s="392"/>
      <c r="AQ274" s="392"/>
      <c r="AR274" s="392"/>
      <c r="AS274" s="392"/>
      <c r="AT274" s="392"/>
      <c r="AU274" s="392"/>
      <c r="AV274" s="392"/>
      <c r="AW274" s="392"/>
      <c r="AX274" s="392"/>
      <c r="AY274" s="392"/>
      <c r="AZ274" s="392"/>
      <c r="BA274" s="392"/>
      <c r="BB274" s="392"/>
      <c r="BC274" s="392"/>
      <c r="BD274" s="392"/>
      <c r="BE274" s="392"/>
      <c r="BF274" s="392"/>
      <c r="BG274" s="392"/>
      <c r="BH274" s="392"/>
      <c r="BI274" s="392"/>
      <c r="BJ274" s="392"/>
      <c r="BK274" s="392"/>
      <c r="BL274" s="392"/>
      <c r="BM274" s="392"/>
      <c r="BN274" s="392"/>
      <c r="BO274" s="392"/>
      <c r="BP274" s="392"/>
      <c r="BQ274" s="392"/>
      <c r="BR274" s="392"/>
      <c r="BS274" s="392"/>
      <c r="BT274" s="392"/>
      <c r="BU274" s="392"/>
      <c r="BV274" s="392"/>
      <c r="BW274" s="392"/>
      <c r="BX274" s="392"/>
      <c r="BY274" s="392"/>
      <c r="BZ274" s="392"/>
      <c r="CA274" s="392"/>
      <c r="CB274" s="392"/>
      <c r="CC274" s="392"/>
      <c r="CD274" s="392"/>
      <c r="CE274" s="392"/>
      <c r="CF274" s="392"/>
    </row>
    <row r="275" customFormat="false" ht="12.75" hidden="false" customHeight="false" outlineLevel="0" collapsed="false">
      <c r="A275" s="600"/>
      <c r="B275" s="403"/>
      <c r="C275" s="392"/>
      <c r="D275" s="403"/>
      <c r="E275" s="403"/>
      <c r="F275" s="403"/>
      <c r="G275" s="595"/>
      <c r="H275" s="595"/>
      <c r="I275" s="595"/>
      <c r="J275" s="597"/>
      <c r="K275" s="595"/>
      <c r="L275" s="597"/>
      <c r="M275" s="597"/>
      <c r="N275" s="597"/>
      <c r="O275" s="599"/>
      <c r="P275" s="392"/>
      <c r="Q275" s="392"/>
      <c r="S275" s="392"/>
      <c r="T275" s="392"/>
      <c r="U275" s="392"/>
      <c r="V275" s="392"/>
      <c r="W275" s="392"/>
      <c r="X275" s="392"/>
      <c r="Y275" s="392"/>
      <c r="Z275" s="392"/>
      <c r="AA275" s="392"/>
      <c r="AB275" s="392"/>
      <c r="AC275" s="392"/>
      <c r="AD275" s="392"/>
      <c r="AE275" s="392"/>
      <c r="AF275" s="392"/>
      <c r="AG275" s="598"/>
      <c r="AH275" s="392"/>
      <c r="AI275" s="392"/>
      <c r="AJ275" s="392"/>
      <c r="AK275" s="392"/>
      <c r="AL275" s="392"/>
      <c r="AM275" s="392"/>
      <c r="AN275" s="392"/>
      <c r="AO275" s="392"/>
      <c r="AP275" s="392"/>
      <c r="AQ275" s="392"/>
      <c r="AR275" s="392"/>
      <c r="AS275" s="392"/>
      <c r="AT275" s="392"/>
      <c r="AU275" s="392"/>
      <c r="AV275" s="392"/>
      <c r="AW275" s="392"/>
      <c r="AX275" s="392"/>
      <c r="AY275" s="392"/>
      <c r="AZ275" s="392"/>
      <c r="BA275" s="392"/>
      <c r="BB275" s="392"/>
      <c r="BC275" s="392"/>
      <c r="BD275" s="392"/>
      <c r="BE275" s="392"/>
      <c r="BF275" s="392"/>
      <c r="BG275" s="392"/>
      <c r="BH275" s="392"/>
      <c r="BI275" s="392"/>
      <c r="BJ275" s="392"/>
      <c r="BK275" s="392"/>
      <c r="BL275" s="392"/>
      <c r="BM275" s="392"/>
      <c r="BN275" s="392"/>
      <c r="BO275" s="392"/>
      <c r="BP275" s="392"/>
      <c r="BQ275" s="392"/>
      <c r="BR275" s="392"/>
      <c r="BS275" s="392"/>
      <c r="BT275" s="392"/>
      <c r="BU275" s="392"/>
      <c r="BV275" s="392"/>
      <c r="BW275" s="392"/>
      <c r="BX275" s="392"/>
      <c r="BY275" s="392"/>
      <c r="BZ275" s="392"/>
      <c r="CA275" s="392"/>
      <c r="CB275" s="392"/>
      <c r="CC275" s="392"/>
      <c r="CD275" s="392"/>
      <c r="CE275" s="392"/>
      <c r="CF275" s="392"/>
    </row>
    <row r="276" customFormat="false" ht="12.75" hidden="false" customHeight="false" outlineLevel="0" collapsed="false">
      <c r="A276" s="600"/>
      <c r="B276" s="403"/>
      <c r="C276" s="392"/>
      <c r="D276" s="403"/>
      <c r="E276" s="403"/>
      <c r="F276" s="403"/>
      <c r="G276" s="595"/>
      <c r="H276" s="595"/>
      <c r="I276" s="595"/>
      <c r="J276" s="597"/>
      <c r="K276" s="595"/>
      <c r="L276" s="597"/>
      <c r="M276" s="597"/>
      <c r="N276" s="597"/>
      <c r="O276" s="599"/>
      <c r="P276" s="392"/>
      <c r="Q276" s="392"/>
      <c r="S276" s="392"/>
      <c r="T276" s="392"/>
      <c r="U276" s="392"/>
      <c r="V276" s="392"/>
      <c r="W276" s="392"/>
      <c r="X276" s="392"/>
      <c r="Y276" s="392"/>
      <c r="Z276" s="392"/>
      <c r="AA276" s="392"/>
      <c r="AB276" s="392"/>
      <c r="AC276" s="392"/>
      <c r="AD276" s="392"/>
      <c r="AE276" s="392"/>
      <c r="AF276" s="392"/>
      <c r="AG276" s="598"/>
      <c r="AH276" s="392"/>
      <c r="AI276" s="392"/>
      <c r="AJ276" s="392"/>
      <c r="AK276" s="392"/>
      <c r="AL276" s="392"/>
      <c r="AM276" s="392"/>
      <c r="AN276" s="392"/>
      <c r="AO276" s="392"/>
      <c r="AP276" s="392"/>
      <c r="AQ276" s="392"/>
      <c r="AR276" s="392"/>
      <c r="AS276" s="392"/>
      <c r="AT276" s="392"/>
      <c r="AU276" s="392"/>
      <c r="AV276" s="392"/>
      <c r="AW276" s="392"/>
      <c r="AX276" s="392"/>
      <c r="AY276" s="392"/>
      <c r="AZ276" s="392"/>
      <c r="BA276" s="392"/>
      <c r="BB276" s="392"/>
      <c r="BC276" s="392"/>
      <c r="BD276" s="392"/>
      <c r="BE276" s="392"/>
      <c r="BF276" s="392"/>
      <c r="BG276" s="392"/>
      <c r="BH276" s="392"/>
      <c r="BI276" s="392"/>
      <c r="BJ276" s="392"/>
      <c r="BK276" s="392"/>
      <c r="BL276" s="392"/>
      <c r="BM276" s="392"/>
      <c r="BN276" s="392"/>
      <c r="BO276" s="392"/>
      <c r="BP276" s="392"/>
      <c r="BQ276" s="392"/>
      <c r="BR276" s="392"/>
      <c r="BS276" s="392"/>
      <c r="BT276" s="392"/>
      <c r="BU276" s="392"/>
      <c r="BV276" s="392"/>
      <c r="BW276" s="392"/>
      <c r="BX276" s="392"/>
      <c r="BY276" s="392"/>
      <c r="BZ276" s="392"/>
      <c r="CA276" s="392"/>
      <c r="CB276" s="392"/>
      <c r="CC276" s="392"/>
      <c r="CD276" s="392"/>
      <c r="CE276" s="392"/>
      <c r="CF276" s="392"/>
    </row>
    <row r="277" customFormat="false" ht="12.75" hidden="false" customHeight="false" outlineLevel="0" collapsed="false">
      <c r="A277" s="600"/>
      <c r="B277" s="403"/>
      <c r="C277" s="392"/>
      <c r="D277" s="403"/>
      <c r="E277" s="403"/>
      <c r="F277" s="403"/>
      <c r="G277" s="595"/>
      <c r="H277" s="595"/>
      <c r="I277" s="595"/>
      <c r="J277" s="597"/>
      <c r="K277" s="595"/>
      <c r="L277" s="597"/>
      <c r="M277" s="597"/>
      <c r="N277" s="597"/>
      <c r="O277" s="599"/>
      <c r="P277" s="392"/>
      <c r="Q277" s="392"/>
      <c r="S277" s="392"/>
      <c r="T277" s="392"/>
      <c r="U277" s="392"/>
      <c r="V277" s="392"/>
      <c r="W277" s="392"/>
      <c r="X277" s="392"/>
      <c r="Y277" s="392"/>
      <c r="Z277" s="392"/>
      <c r="AA277" s="392"/>
      <c r="AB277" s="392"/>
      <c r="AC277" s="392"/>
      <c r="AD277" s="392"/>
      <c r="AE277" s="392"/>
      <c r="AF277" s="392"/>
      <c r="AG277" s="598"/>
      <c r="AH277" s="392"/>
      <c r="AI277" s="392"/>
      <c r="AJ277" s="392"/>
      <c r="AK277" s="392"/>
      <c r="AL277" s="392"/>
      <c r="AM277" s="392"/>
      <c r="AN277" s="392"/>
      <c r="AO277" s="392"/>
      <c r="AP277" s="392"/>
      <c r="AQ277" s="392"/>
      <c r="AR277" s="392"/>
      <c r="AS277" s="392"/>
      <c r="AT277" s="392"/>
      <c r="AU277" s="392"/>
      <c r="AV277" s="392"/>
      <c r="AW277" s="392"/>
      <c r="AX277" s="392"/>
      <c r="AY277" s="392"/>
      <c r="AZ277" s="392"/>
      <c r="BA277" s="392"/>
      <c r="BB277" s="392"/>
      <c r="BC277" s="392"/>
      <c r="BD277" s="392"/>
      <c r="BE277" s="392"/>
      <c r="BF277" s="392"/>
      <c r="BG277" s="392"/>
      <c r="BH277" s="392"/>
      <c r="BI277" s="392"/>
      <c r="BJ277" s="392"/>
      <c r="BK277" s="392"/>
      <c r="BL277" s="392"/>
      <c r="BM277" s="392"/>
      <c r="BN277" s="392"/>
      <c r="BO277" s="392"/>
      <c r="BP277" s="392"/>
      <c r="BQ277" s="392"/>
      <c r="BR277" s="392"/>
      <c r="BS277" s="392"/>
      <c r="BT277" s="392"/>
      <c r="BU277" s="392"/>
      <c r="BV277" s="392"/>
      <c r="BW277" s="392"/>
      <c r="BX277" s="392"/>
      <c r="BY277" s="392"/>
      <c r="BZ277" s="392"/>
      <c r="CA277" s="392"/>
      <c r="CB277" s="392"/>
      <c r="CC277" s="392"/>
      <c r="CD277" s="392"/>
      <c r="CE277" s="392"/>
      <c r="CF277" s="392"/>
    </row>
    <row r="278" customFormat="false" ht="12.75" hidden="false" customHeight="false" outlineLevel="0" collapsed="false">
      <c r="A278" s="600"/>
      <c r="B278" s="403"/>
      <c r="C278" s="392"/>
      <c r="D278" s="403"/>
      <c r="E278" s="403"/>
      <c r="F278" s="403"/>
      <c r="G278" s="595"/>
      <c r="H278" s="595"/>
      <c r="I278" s="595"/>
      <c r="J278" s="597"/>
      <c r="K278" s="595"/>
      <c r="L278" s="597"/>
      <c r="M278" s="597"/>
      <c r="N278" s="597"/>
      <c r="O278" s="599"/>
      <c r="P278" s="392"/>
      <c r="Q278" s="392"/>
      <c r="S278" s="392"/>
      <c r="T278" s="392"/>
      <c r="U278" s="392"/>
      <c r="V278" s="392"/>
      <c r="W278" s="392"/>
      <c r="X278" s="392"/>
      <c r="Y278" s="392"/>
      <c r="Z278" s="392"/>
      <c r="AA278" s="392"/>
      <c r="AB278" s="392"/>
      <c r="AC278" s="392"/>
      <c r="AD278" s="392"/>
      <c r="AE278" s="392"/>
      <c r="AF278" s="392"/>
      <c r="AG278" s="598"/>
      <c r="AH278" s="392"/>
      <c r="AI278" s="392"/>
      <c r="AJ278" s="392"/>
      <c r="AK278" s="392"/>
      <c r="AL278" s="392"/>
      <c r="AM278" s="392"/>
      <c r="AN278" s="392"/>
      <c r="AO278" s="392"/>
      <c r="AP278" s="392"/>
      <c r="AQ278" s="392"/>
      <c r="AR278" s="392"/>
      <c r="AS278" s="392"/>
      <c r="AT278" s="392"/>
      <c r="AU278" s="392"/>
      <c r="AV278" s="392"/>
      <c r="AW278" s="392"/>
      <c r="AX278" s="392"/>
      <c r="AY278" s="392"/>
      <c r="AZ278" s="392"/>
      <c r="BA278" s="392"/>
      <c r="BB278" s="392"/>
      <c r="BC278" s="392"/>
      <c r="BD278" s="392"/>
      <c r="BE278" s="392"/>
      <c r="BF278" s="392"/>
      <c r="BG278" s="392"/>
      <c r="BH278" s="392"/>
      <c r="BI278" s="392"/>
      <c r="BJ278" s="392"/>
      <c r="BK278" s="392"/>
      <c r="BL278" s="392"/>
      <c r="BM278" s="392"/>
      <c r="BN278" s="392"/>
      <c r="BO278" s="392"/>
      <c r="BP278" s="392"/>
      <c r="BQ278" s="392"/>
      <c r="BR278" s="392"/>
      <c r="BS278" s="392"/>
      <c r="BT278" s="392"/>
      <c r="BU278" s="392"/>
      <c r="BV278" s="392"/>
      <c r="BW278" s="392"/>
      <c r="BX278" s="392"/>
      <c r="BY278" s="392"/>
      <c r="BZ278" s="392"/>
      <c r="CA278" s="392"/>
      <c r="CB278" s="392"/>
      <c r="CC278" s="392"/>
      <c r="CD278" s="392"/>
      <c r="CE278" s="392"/>
      <c r="CF278" s="392"/>
    </row>
    <row r="279" customFormat="false" ht="12.75" hidden="false" customHeight="false" outlineLevel="0" collapsed="false">
      <c r="A279" s="600"/>
      <c r="B279" s="403"/>
      <c r="C279" s="392"/>
      <c r="D279" s="403"/>
      <c r="E279" s="403"/>
      <c r="F279" s="403"/>
      <c r="G279" s="595"/>
      <c r="H279" s="595"/>
      <c r="I279" s="595"/>
      <c r="J279" s="597"/>
      <c r="K279" s="595"/>
      <c r="L279" s="597"/>
      <c r="M279" s="597"/>
      <c r="N279" s="597"/>
      <c r="O279" s="599"/>
      <c r="P279" s="392"/>
      <c r="Q279" s="392"/>
      <c r="S279" s="392"/>
      <c r="T279" s="392"/>
      <c r="U279" s="392"/>
      <c r="V279" s="392"/>
      <c r="W279" s="392"/>
      <c r="X279" s="392"/>
      <c r="Y279" s="392"/>
      <c r="Z279" s="392"/>
      <c r="AA279" s="392"/>
      <c r="AB279" s="392"/>
      <c r="AC279" s="392"/>
      <c r="AD279" s="392"/>
      <c r="AE279" s="392"/>
      <c r="AF279" s="392"/>
      <c r="AG279" s="598"/>
      <c r="AH279" s="392"/>
      <c r="AI279" s="392"/>
      <c r="AJ279" s="392"/>
      <c r="AK279" s="392"/>
      <c r="AL279" s="392"/>
      <c r="AM279" s="392"/>
      <c r="AN279" s="392"/>
      <c r="AO279" s="392"/>
      <c r="AP279" s="392"/>
      <c r="AQ279" s="392"/>
      <c r="AR279" s="392"/>
      <c r="AS279" s="392"/>
      <c r="AT279" s="392"/>
      <c r="AU279" s="392"/>
      <c r="AV279" s="392"/>
      <c r="AW279" s="392"/>
      <c r="AX279" s="392"/>
      <c r="AY279" s="392"/>
      <c r="AZ279" s="392"/>
      <c r="BA279" s="392"/>
      <c r="BB279" s="392"/>
      <c r="BC279" s="392"/>
      <c r="BD279" s="392"/>
      <c r="BE279" s="392"/>
      <c r="BF279" s="392"/>
      <c r="BG279" s="392"/>
      <c r="BH279" s="392"/>
      <c r="BI279" s="392"/>
      <c r="BJ279" s="392"/>
      <c r="BK279" s="392"/>
      <c r="BL279" s="392"/>
      <c r="BM279" s="392"/>
      <c r="BN279" s="392"/>
      <c r="BO279" s="392"/>
      <c r="BP279" s="392"/>
      <c r="BQ279" s="392"/>
      <c r="BR279" s="392"/>
      <c r="BS279" s="392"/>
      <c r="BT279" s="392"/>
      <c r="BU279" s="392"/>
      <c r="BV279" s="392"/>
      <c r="BW279" s="392"/>
      <c r="BX279" s="392"/>
      <c r="BY279" s="392"/>
      <c r="BZ279" s="392"/>
      <c r="CA279" s="392"/>
      <c r="CB279" s="392"/>
      <c r="CC279" s="392"/>
      <c r="CD279" s="392"/>
      <c r="CE279" s="392"/>
      <c r="CF279" s="392"/>
    </row>
    <row r="280" customFormat="false" ht="12.75" hidden="false" customHeight="false" outlineLevel="0" collapsed="false">
      <c r="A280" s="600"/>
      <c r="B280" s="403"/>
      <c r="C280" s="392"/>
      <c r="D280" s="403"/>
      <c r="E280" s="403"/>
      <c r="F280" s="403"/>
      <c r="G280" s="595"/>
      <c r="H280" s="595"/>
      <c r="I280" s="595"/>
      <c r="J280" s="597"/>
      <c r="K280" s="595"/>
      <c r="L280" s="597"/>
      <c r="M280" s="597"/>
      <c r="N280" s="597"/>
      <c r="O280" s="599"/>
      <c r="P280" s="392"/>
      <c r="Q280" s="392"/>
      <c r="S280" s="392"/>
      <c r="T280" s="392"/>
      <c r="U280" s="392"/>
      <c r="V280" s="392"/>
      <c r="W280" s="392"/>
      <c r="X280" s="392"/>
      <c r="Y280" s="392"/>
      <c r="Z280" s="392"/>
      <c r="AA280" s="392"/>
      <c r="AB280" s="392"/>
      <c r="AC280" s="392"/>
      <c r="AD280" s="392"/>
      <c r="AE280" s="392"/>
      <c r="AF280" s="392"/>
      <c r="AG280" s="598"/>
      <c r="AH280" s="392"/>
      <c r="AI280" s="392"/>
      <c r="AJ280" s="392"/>
      <c r="AK280" s="392"/>
      <c r="AL280" s="392"/>
      <c r="AM280" s="392"/>
      <c r="AN280" s="392"/>
      <c r="AO280" s="392"/>
      <c r="AP280" s="392"/>
      <c r="AQ280" s="392"/>
      <c r="AR280" s="392"/>
      <c r="AS280" s="392"/>
      <c r="AT280" s="392"/>
      <c r="AU280" s="392"/>
      <c r="AV280" s="392"/>
      <c r="AW280" s="392"/>
      <c r="AX280" s="392"/>
      <c r="AY280" s="392"/>
      <c r="AZ280" s="392"/>
      <c r="BA280" s="392"/>
      <c r="BB280" s="392"/>
      <c r="BC280" s="392"/>
      <c r="BD280" s="392"/>
      <c r="BE280" s="392"/>
      <c r="BF280" s="392"/>
      <c r="BG280" s="392"/>
      <c r="BH280" s="392"/>
      <c r="BI280" s="392"/>
      <c r="BJ280" s="392"/>
      <c r="BK280" s="392"/>
      <c r="BL280" s="392"/>
      <c r="BM280" s="392"/>
      <c r="BN280" s="392"/>
      <c r="BO280" s="392"/>
      <c r="BP280" s="392"/>
      <c r="BQ280" s="392"/>
      <c r="BR280" s="392"/>
      <c r="BS280" s="392"/>
      <c r="BT280" s="392"/>
      <c r="BU280" s="392"/>
      <c r="BV280" s="392"/>
      <c r="BW280" s="392"/>
      <c r="BX280" s="392"/>
      <c r="BY280" s="392"/>
      <c r="BZ280" s="392"/>
      <c r="CA280" s="392"/>
      <c r="CB280" s="392"/>
      <c r="CC280" s="392"/>
      <c r="CD280" s="392"/>
      <c r="CE280" s="392"/>
      <c r="CF280" s="392"/>
    </row>
    <row r="281" customFormat="false" ht="12.75" hidden="false" customHeight="false" outlineLevel="0" collapsed="false">
      <c r="A281" s="600"/>
      <c r="B281" s="403"/>
      <c r="C281" s="392"/>
      <c r="D281" s="403"/>
      <c r="E281" s="403"/>
      <c r="F281" s="403"/>
      <c r="G281" s="595"/>
      <c r="H281" s="595"/>
      <c r="I281" s="595"/>
      <c r="J281" s="597"/>
      <c r="K281" s="595"/>
      <c r="L281" s="597"/>
      <c r="M281" s="597"/>
      <c r="N281" s="597"/>
      <c r="O281" s="599"/>
      <c r="P281" s="392"/>
      <c r="Q281" s="392"/>
      <c r="S281" s="392"/>
      <c r="T281" s="392"/>
      <c r="U281" s="392"/>
      <c r="V281" s="392"/>
      <c r="W281" s="392"/>
      <c r="X281" s="392"/>
      <c r="Y281" s="392"/>
      <c r="Z281" s="392"/>
      <c r="AA281" s="392"/>
      <c r="AB281" s="392"/>
      <c r="AC281" s="392"/>
      <c r="AD281" s="392"/>
      <c r="AE281" s="392"/>
      <c r="AF281" s="392"/>
      <c r="AG281" s="598"/>
      <c r="AH281" s="392"/>
      <c r="AI281" s="392"/>
      <c r="AJ281" s="392"/>
      <c r="AK281" s="392"/>
      <c r="AL281" s="392"/>
      <c r="AM281" s="392"/>
      <c r="AN281" s="392"/>
      <c r="AO281" s="392"/>
      <c r="AP281" s="392"/>
      <c r="AQ281" s="392"/>
      <c r="AR281" s="392"/>
      <c r="AS281" s="392"/>
      <c r="AT281" s="392"/>
      <c r="AU281" s="392"/>
      <c r="AV281" s="392"/>
      <c r="AW281" s="392"/>
      <c r="AX281" s="392"/>
      <c r="AY281" s="392"/>
      <c r="AZ281" s="392"/>
      <c r="BA281" s="392"/>
      <c r="BB281" s="392"/>
      <c r="BC281" s="392"/>
      <c r="BD281" s="392"/>
      <c r="BE281" s="392"/>
      <c r="BF281" s="392"/>
      <c r="BG281" s="392"/>
      <c r="BH281" s="392"/>
      <c r="BI281" s="392"/>
      <c r="BJ281" s="392"/>
      <c r="BK281" s="392"/>
      <c r="BL281" s="392"/>
      <c r="BM281" s="392"/>
      <c r="BN281" s="392"/>
      <c r="BO281" s="392"/>
      <c r="BP281" s="392"/>
      <c r="BQ281" s="392"/>
      <c r="BR281" s="392"/>
      <c r="BS281" s="392"/>
      <c r="BT281" s="392"/>
      <c r="BU281" s="392"/>
      <c r="BV281" s="392"/>
      <c r="BW281" s="392"/>
      <c r="BX281" s="392"/>
      <c r="BY281" s="392"/>
      <c r="BZ281" s="392"/>
      <c r="CA281" s="392"/>
      <c r="CB281" s="392"/>
      <c r="CC281" s="392"/>
      <c r="CD281" s="392"/>
      <c r="CE281" s="392"/>
      <c r="CF281" s="392"/>
    </row>
    <row r="282" customFormat="false" ht="12.75" hidden="false" customHeight="false" outlineLevel="0" collapsed="false">
      <c r="A282" s="600"/>
      <c r="B282" s="403"/>
      <c r="C282" s="392"/>
      <c r="D282" s="403"/>
      <c r="E282" s="403"/>
      <c r="F282" s="403"/>
      <c r="G282" s="595"/>
      <c r="H282" s="595"/>
      <c r="I282" s="595"/>
      <c r="J282" s="597"/>
      <c r="K282" s="595"/>
      <c r="L282" s="597"/>
      <c r="M282" s="597"/>
      <c r="N282" s="597"/>
      <c r="O282" s="599"/>
      <c r="P282" s="392"/>
      <c r="Q282" s="392"/>
      <c r="S282" s="392"/>
      <c r="T282" s="392"/>
      <c r="U282" s="392"/>
      <c r="V282" s="392"/>
      <c r="W282" s="392"/>
      <c r="X282" s="392"/>
      <c r="Y282" s="392"/>
      <c r="Z282" s="392"/>
      <c r="AA282" s="392"/>
      <c r="AB282" s="392"/>
      <c r="AC282" s="392"/>
      <c r="AD282" s="392"/>
      <c r="AE282" s="392"/>
      <c r="AF282" s="392"/>
      <c r="AG282" s="598"/>
      <c r="AH282" s="392"/>
      <c r="AI282" s="392"/>
      <c r="AJ282" s="392"/>
      <c r="AK282" s="392"/>
      <c r="AL282" s="392"/>
      <c r="AM282" s="392"/>
      <c r="AN282" s="392"/>
      <c r="AO282" s="392"/>
      <c r="AP282" s="392"/>
      <c r="AQ282" s="392"/>
      <c r="AR282" s="392"/>
      <c r="AS282" s="392"/>
      <c r="AT282" s="392"/>
      <c r="AU282" s="392"/>
      <c r="AV282" s="392"/>
      <c r="AW282" s="392"/>
      <c r="AX282" s="392"/>
      <c r="AY282" s="392"/>
      <c r="AZ282" s="392"/>
      <c r="BA282" s="392"/>
      <c r="BB282" s="392"/>
      <c r="BC282" s="392"/>
      <c r="BD282" s="392"/>
      <c r="BE282" s="392"/>
      <c r="BF282" s="392"/>
      <c r="BG282" s="392"/>
      <c r="BH282" s="392"/>
      <c r="BI282" s="392"/>
      <c r="BJ282" s="392"/>
      <c r="BK282" s="392"/>
      <c r="BL282" s="392"/>
      <c r="BM282" s="392"/>
      <c r="BN282" s="392"/>
      <c r="BO282" s="392"/>
      <c r="BP282" s="392"/>
      <c r="BQ282" s="392"/>
      <c r="BR282" s="392"/>
      <c r="BS282" s="392"/>
      <c r="BT282" s="392"/>
      <c r="BU282" s="392"/>
      <c r="BV282" s="392"/>
      <c r="BW282" s="392"/>
      <c r="BX282" s="392"/>
      <c r="BY282" s="392"/>
      <c r="BZ282" s="392"/>
      <c r="CA282" s="392"/>
      <c r="CB282" s="392"/>
      <c r="CC282" s="392"/>
      <c r="CD282" s="392"/>
      <c r="CE282" s="392"/>
      <c r="CF282" s="392"/>
    </row>
    <row r="283" customFormat="false" ht="12.75" hidden="false" customHeight="false" outlineLevel="0" collapsed="false">
      <c r="A283" s="600"/>
      <c r="B283" s="403"/>
      <c r="C283" s="392"/>
      <c r="D283" s="403"/>
      <c r="E283" s="403"/>
      <c r="F283" s="403"/>
      <c r="G283" s="595"/>
      <c r="H283" s="595"/>
      <c r="I283" s="595"/>
      <c r="J283" s="597"/>
      <c r="K283" s="595"/>
      <c r="L283" s="597"/>
      <c r="M283" s="597"/>
      <c r="N283" s="597"/>
      <c r="O283" s="599"/>
      <c r="P283" s="392"/>
      <c r="Q283" s="392"/>
      <c r="S283" s="392"/>
      <c r="T283" s="392"/>
      <c r="U283" s="392"/>
      <c r="V283" s="392"/>
      <c r="W283" s="392"/>
      <c r="X283" s="392"/>
      <c r="Y283" s="392"/>
      <c r="Z283" s="392"/>
      <c r="AA283" s="392"/>
      <c r="AB283" s="392"/>
      <c r="AC283" s="392"/>
      <c r="AD283" s="392"/>
      <c r="AE283" s="392"/>
      <c r="AF283" s="392"/>
      <c r="AG283" s="598"/>
      <c r="AH283" s="392"/>
      <c r="AI283" s="392"/>
      <c r="AJ283" s="392"/>
      <c r="AK283" s="392"/>
      <c r="AL283" s="392"/>
      <c r="AM283" s="392"/>
      <c r="AN283" s="392"/>
      <c r="AO283" s="392"/>
      <c r="AP283" s="392"/>
      <c r="AQ283" s="392"/>
      <c r="AR283" s="392"/>
      <c r="AS283" s="392"/>
      <c r="AT283" s="392"/>
      <c r="AU283" s="392"/>
      <c r="AV283" s="392"/>
      <c r="AW283" s="392"/>
      <c r="AX283" s="392"/>
      <c r="AY283" s="392"/>
      <c r="AZ283" s="392"/>
      <c r="BA283" s="392"/>
      <c r="BB283" s="392"/>
      <c r="BC283" s="392"/>
      <c r="BD283" s="392"/>
      <c r="BE283" s="392"/>
      <c r="BF283" s="392"/>
      <c r="BG283" s="392"/>
      <c r="BH283" s="392"/>
      <c r="BI283" s="392"/>
      <c r="BJ283" s="392"/>
      <c r="BK283" s="392"/>
      <c r="BL283" s="392"/>
      <c r="BM283" s="392"/>
      <c r="BN283" s="392"/>
      <c r="BO283" s="392"/>
      <c r="BP283" s="392"/>
      <c r="BQ283" s="392"/>
      <c r="BR283" s="392"/>
      <c r="BS283" s="392"/>
      <c r="BT283" s="392"/>
      <c r="BU283" s="392"/>
      <c r="BV283" s="392"/>
      <c r="BW283" s="392"/>
      <c r="BX283" s="392"/>
      <c r="BY283" s="392"/>
      <c r="BZ283" s="392"/>
      <c r="CA283" s="392"/>
      <c r="CB283" s="392"/>
      <c r="CC283" s="392"/>
      <c r="CD283" s="392"/>
      <c r="CE283" s="392"/>
      <c r="CF283" s="392"/>
    </row>
    <row r="284" customFormat="false" ht="12.75" hidden="false" customHeight="false" outlineLevel="0" collapsed="false">
      <c r="A284" s="600"/>
      <c r="B284" s="403"/>
      <c r="C284" s="392"/>
      <c r="D284" s="403"/>
      <c r="E284" s="403"/>
      <c r="F284" s="403"/>
      <c r="G284" s="595"/>
      <c r="H284" s="595"/>
      <c r="I284" s="595"/>
      <c r="J284" s="597"/>
      <c r="K284" s="595"/>
      <c r="L284" s="597"/>
      <c r="M284" s="597"/>
      <c r="N284" s="597"/>
      <c r="O284" s="599"/>
      <c r="P284" s="392"/>
      <c r="Q284" s="392"/>
      <c r="S284" s="392"/>
      <c r="T284" s="392"/>
      <c r="U284" s="392"/>
      <c r="V284" s="392"/>
      <c r="W284" s="392"/>
      <c r="X284" s="392"/>
      <c r="Y284" s="392"/>
      <c r="Z284" s="392"/>
      <c r="AA284" s="392"/>
      <c r="AB284" s="392"/>
      <c r="AC284" s="392"/>
      <c r="AD284" s="392"/>
      <c r="AE284" s="392"/>
      <c r="AF284" s="392"/>
      <c r="AG284" s="598"/>
      <c r="AH284" s="392"/>
      <c r="AI284" s="392"/>
      <c r="AJ284" s="392"/>
      <c r="AK284" s="392"/>
      <c r="AL284" s="392"/>
      <c r="AM284" s="392"/>
      <c r="AN284" s="392"/>
      <c r="AO284" s="392"/>
      <c r="AP284" s="392"/>
      <c r="AQ284" s="392"/>
      <c r="AR284" s="392"/>
      <c r="AS284" s="392"/>
      <c r="AT284" s="392"/>
      <c r="AU284" s="392"/>
      <c r="AV284" s="392"/>
      <c r="AW284" s="392"/>
      <c r="AX284" s="392"/>
      <c r="AY284" s="392"/>
      <c r="AZ284" s="392"/>
      <c r="BA284" s="392"/>
      <c r="BB284" s="392"/>
      <c r="BC284" s="392"/>
      <c r="BD284" s="392"/>
      <c r="BE284" s="392"/>
      <c r="BF284" s="392"/>
      <c r="BG284" s="392"/>
      <c r="BH284" s="392"/>
      <c r="BI284" s="392"/>
      <c r="BJ284" s="392"/>
      <c r="BK284" s="392"/>
      <c r="BL284" s="392"/>
      <c r="BM284" s="392"/>
      <c r="BN284" s="392"/>
      <c r="BO284" s="392"/>
      <c r="BP284" s="392"/>
      <c r="BQ284" s="392"/>
      <c r="BR284" s="392"/>
      <c r="BS284" s="392"/>
      <c r="BT284" s="392"/>
      <c r="BU284" s="392"/>
      <c r="BV284" s="392"/>
      <c r="BW284" s="392"/>
      <c r="BX284" s="392"/>
      <c r="BY284" s="392"/>
      <c r="BZ284" s="392"/>
      <c r="CA284" s="392"/>
      <c r="CB284" s="392"/>
      <c r="CC284" s="392"/>
      <c r="CD284" s="392"/>
      <c r="CE284" s="392"/>
      <c r="CF284" s="392"/>
    </row>
    <row r="285" customFormat="false" ht="12.75" hidden="false" customHeight="false" outlineLevel="0" collapsed="false">
      <c r="A285" s="600"/>
      <c r="B285" s="403"/>
      <c r="C285" s="392"/>
      <c r="D285" s="403"/>
      <c r="E285" s="403"/>
      <c r="F285" s="403"/>
      <c r="G285" s="595"/>
      <c r="H285" s="595"/>
      <c r="I285" s="595"/>
      <c r="J285" s="597"/>
      <c r="K285" s="595"/>
      <c r="L285" s="597"/>
      <c r="M285" s="597"/>
      <c r="N285" s="597"/>
      <c r="O285" s="599"/>
      <c r="P285" s="392"/>
      <c r="Q285" s="392"/>
      <c r="S285" s="392"/>
      <c r="T285" s="392"/>
      <c r="U285" s="392"/>
      <c r="V285" s="392"/>
      <c r="W285" s="392"/>
      <c r="X285" s="392"/>
      <c r="Y285" s="392"/>
      <c r="Z285" s="392"/>
      <c r="AA285" s="392"/>
      <c r="AB285" s="392"/>
      <c r="AC285" s="392"/>
      <c r="AD285" s="392"/>
      <c r="AE285" s="392"/>
      <c r="AF285" s="392"/>
      <c r="AG285" s="598"/>
      <c r="AH285" s="392"/>
      <c r="AI285" s="392"/>
      <c r="AJ285" s="392"/>
      <c r="AK285" s="392"/>
      <c r="AL285" s="392"/>
      <c r="AM285" s="392"/>
      <c r="AN285" s="392"/>
      <c r="AO285" s="392"/>
      <c r="AP285" s="392"/>
      <c r="AQ285" s="392"/>
      <c r="AR285" s="392"/>
      <c r="AS285" s="392"/>
      <c r="AT285" s="392"/>
      <c r="AU285" s="392"/>
      <c r="AV285" s="392"/>
      <c r="AW285" s="392"/>
      <c r="AX285" s="392"/>
      <c r="AY285" s="392"/>
      <c r="AZ285" s="392"/>
      <c r="BA285" s="392"/>
      <c r="BB285" s="392"/>
      <c r="BC285" s="392"/>
      <c r="BD285" s="392"/>
      <c r="BE285" s="392"/>
      <c r="BF285" s="392"/>
      <c r="BG285" s="392"/>
      <c r="BH285" s="392"/>
      <c r="BI285" s="392"/>
      <c r="BJ285" s="392"/>
      <c r="BK285" s="392"/>
      <c r="BL285" s="392"/>
      <c r="BM285" s="392"/>
      <c r="BN285" s="392"/>
      <c r="BO285" s="392"/>
      <c r="BP285" s="392"/>
      <c r="BQ285" s="392"/>
      <c r="BR285" s="392"/>
      <c r="BS285" s="392"/>
      <c r="BT285" s="392"/>
      <c r="BU285" s="392"/>
      <c r="BV285" s="392"/>
      <c r="BW285" s="392"/>
      <c r="BX285" s="392"/>
      <c r="BY285" s="392"/>
      <c r="BZ285" s="392"/>
      <c r="CA285" s="392"/>
      <c r="CB285" s="392"/>
      <c r="CC285" s="392"/>
      <c r="CD285" s="392"/>
      <c r="CE285" s="392"/>
      <c r="CF285" s="392"/>
    </row>
    <row r="286" customFormat="false" ht="12.75" hidden="false" customHeight="false" outlineLevel="0" collapsed="false">
      <c r="A286" s="600"/>
      <c r="B286" s="403"/>
      <c r="C286" s="392"/>
      <c r="D286" s="403"/>
      <c r="E286" s="403"/>
      <c r="F286" s="403"/>
      <c r="G286" s="595"/>
      <c r="H286" s="595"/>
      <c r="I286" s="595"/>
      <c r="J286" s="597"/>
      <c r="K286" s="595"/>
      <c r="L286" s="597"/>
      <c r="M286" s="597"/>
      <c r="N286" s="597"/>
      <c r="O286" s="599"/>
      <c r="P286" s="392"/>
      <c r="Q286" s="392"/>
      <c r="S286" s="392"/>
      <c r="T286" s="392"/>
      <c r="U286" s="392"/>
      <c r="V286" s="392"/>
      <c r="W286" s="392"/>
      <c r="X286" s="392"/>
      <c r="Y286" s="392"/>
      <c r="Z286" s="392"/>
      <c r="AA286" s="392"/>
      <c r="AB286" s="392"/>
      <c r="AC286" s="392"/>
      <c r="AD286" s="392"/>
      <c r="AE286" s="392"/>
      <c r="AF286" s="392"/>
      <c r="AG286" s="598"/>
      <c r="AH286" s="392"/>
      <c r="AI286" s="392"/>
      <c r="AJ286" s="392"/>
      <c r="AK286" s="392"/>
      <c r="AL286" s="392"/>
      <c r="AM286" s="392"/>
      <c r="AN286" s="392"/>
      <c r="AO286" s="392"/>
      <c r="AP286" s="392"/>
      <c r="AQ286" s="392"/>
      <c r="AR286" s="392"/>
      <c r="AS286" s="392"/>
      <c r="AT286" s="392"/>
      <c r="AU286" s="392"/>
      <c r="AV286" s="392"/>
      <c r="AW286" s="392"/>
      <c r="AX286" s="392"/>
      <c r="AY286" s="392"/>
      <c r="AZ286" s="392"/>
      <c r="BA286" s="392"/>
      <c r="BB286" s="392"/>
      <c r="BC286" s="392"/>
      <c r="BD286" s="392"/>
      <c r="BE286" s="392"/>
      <c r="BF286" s="392"/>
      <c r="BG286" s="392"/>
      <c r="BH286" s="392"/>
      <c r="BI286" s="392"/>
      <c r="BJ286" s="392"/>
      <c r="BK286" s="392"/>
      <c r="BL286" s="392"/>
      <c r="BM286" s="392"/>
      <c r="BN286" s="392"/>
      <c r="BO286" s="392"/>
      <c r="BP286" s="392"/>
      <c r="BQ286" s="392"/>
      <c r="BR286" s="392"/>
      <c r="BS286" s="392"/>
      <c r="BT286" s="392"/>
      <c r="BU286" s="392"/>
      <c r="BV286" s="392"/>
      <c r="BW286" s="392"/>
      <c r="BX286" s="392"/>
      <c r="BY286" s="392"/>
      <c r="BZ286" s="392"/>
      <c r="CA286" s="392"/>
      <c r="CB286" s="392"/>
      <c r="CC286" s="392"/>
      <c r="CD286" s="392"/>
      <c r="CE286" s="392"/>
      <c r="CF286" s="392"/>
    </row>
    <row r="287" customFormat="false" ht="12.75" hidden="false" customHeight="false" outlineLevel="0" collapsed="false">
      <c r="A287" s="600"/>
      <c r="B287" s="403"/>
      <c r="C287" s="392"/>
      <c r="D287" s="403"/>
      <c r="E287" s="403"/>
      <c r="F287" s="403"/>
      <c r="G287" s="595"/>
      <c r="H287" s="595"/>
      <c r="I287" s="595"/>
      <c r="J287" s="597"/>
      <c r="K287" s="595"/>
      <c r="L287" s="597"/>
      <c r="M287" s="597"/>
      <c r="N287" s="597"/>
      <c r="O287" s="599"/>
      <c r="P287" s="392"/>
      <c r="Q287" s="392"/>
      <c r="S287" s="392"/>
      <c r="T287" s="392"/>
      <c r="U287" s="392"/>
      <c r="V287" s="392"/>
      <c r="W287" s="392"/>
      <c r="X287" s="392"/>
      <c r="Y287" s="392"/>
      <c r="Z287" s="392"/>
      <c r="AA287" s="392"/>
      <c r="AB287" s="392"/>
      <c r="AC287" s="392"/>
      <c r="AD287" s="392"/>
      <c r="AE287" s="392"/>
      <c r="AF287" s="392"/>
      <c r="AG287" s="598"/>
      <c r="AH287" s="392"/>
      <c r="AI287" s="392"/>
      <c r="AJ287" s="392"/>
      <c r="AK287" s="392"/>
      <c r="AL287" s="392"/>
      <c r="AM287" s="392"/>
      <c r="AN287" s="392"/>
      <c r="AO287" s="392"/>
      <c r="AP287" s="392"/>
      <c r="AQ287" s="392"/>
      <c r="AR287" s="392"/>
      <c r="AS287" s="392"/>
      <c r="AT287" s="392"/>
      <c r="AU287" s="392"/>
      <c r="AV287" s="392"/>
      <c r="AW287" s="392"/>
      <c r="AX287" s="392"/>
      <c r="AY287" s="392"/>
      <c r="AZ287" s="392"/>
      <c r="BA287" s="392"/>
      <c r="BB287" s="392"/>
      <c r="BC287" s="392"/>
      <c r="BD287" s="392"/>
      <c r="BE287" s="392"/>
      <c r="BF287" s="392"/>
      <c r="BG287" s="392"/>
      <c r="BH287" s="392"/>
      <c r="BI287" s="392"/>
      <c r="BJ287" s="392"/>
      <c r="BK287" s="392"/>
      <c r="BL287" s="392"/>
      <c r="BM287" s="392"/>
      <c r="BN287" s="392"/>
      <c r="BO287" s="392"/>
      <c r="BP287" s="392"/>
      <c r="BQ287" s="392"/>
      <c r="BR287" s="392"/>
      <c r="BS287" s="392"/>
      <c r="BT287" s="392"/>
      <c r="BU287" s="392"/>
      <c r="BV287" s="392"/>
      <c r="BW287" s="392"/>
      <c r="BX287" s="392"/>
      <c r="BY287" s="392"/>
      <c r="BZ287" s="392"/>
      <c r="CA287" s="392"/>
      <c r="CB287" s="392"/>
      <c r="CC287" s="392"/>
      <c r="CD287" s="392"/>
      <c r="CE287" s="392"/>
      <c r="CF287" s="392"/>
    </row>
    <row r="288" customFormat="false" ht="12.75" hidden="false" customHeight="false" outlineLevel="0" collapsed="false">
      <c r="A288" s="600"/>
      <c r="B288" s="403"/>
      <c r="C288" s="392"/>
      <c r="D288" s="403"/>
      <c r="E288" s="403"/>
      <c r="F288" s="403"/>
      <c r="G288" s="595"/>
      <c r="H288" s="595"/>
      <c r="I288" s="595"/>
      <c r="J288" s="597"/>
      <c r="K288" s="595"/>
      <c r="L288" s="597"/>
      <c r="M288" s="597"/>
      <c r="N288" s="597"/>
      <c r="O288" s="599"/>
      <c r="P288" s="392"/>
      <c r="Q288" s="392"/>
      <c r="S288" s="392"/>
      <c r="T288" s="392"/>
      <c r="U288" s="392"/>
      <c r="V288" s="392"/>
      <c r="W288" s="392"/>
      <c r="X288" s="392"/>
      <c r="Y288" s="392"/>
      <c r="Z288" s="392"/>
      <c r="AA288" s="392"/>
      <c r="AB288" s="392"/>
      <c r="AC288" s="392"/>
      <c r="AD288" s="392"/>
      <c r="AE288" s="392"/>
      <c r="AF288" s="392"/>
      <c r="AG288" s="598"/>
      <c r="AH288" s="392"/>
      <c r="AI288" s="392"/>
      <c r="AJ288" s="392"/>
      <c r="AK288" s="392"/>
      <c r="AL288" s="392"/>
      <c r="AM288" s="392"/>
      <c r="AN288" s="392"/>
      <c r="AO288" s="392"/>
      <c r="AP288" s="392"/>
      <c r="AQ288" s="392"/>
      <c r="AR288" s="392"/>
      <c r="AS288" s="392"/>
      <c r="AT288" s="392"/>
      <c r="AU288" s="392"/>
      <c r="AV288" s="392"/>
      <c r="AW288" s="392"/>
      <c r="AX288" s="392"/>
      <c r="AY288" s="392"/>
      <c r="AZ288" s="392"/>
      <c r="BA288" s="392"/>
      <c r="BB288" s="392"/>
      <c r="BC288" s="392"/>
      <c r="BD288" s="392"/>
      <c r="BE288" s="392"/>
      <c r="BF288" s="392"/>
      <c r="BG288" s="392"/>
      <c r="BH288" s="392"/>
      <c r="BI288" s="392"/>
      <c r="BJ288" s="392"/>
      <c r="BK288" s="392"/>
      <c r="BL288" s="392"/>
      <c r="BM288" s="392"/>
      <c r="BN288" s="392"/>
      <c r="BO288" s="392"/>
      <c r="BP288" s="392"/>
      <c r="BQ288" s="392"/>
      <c r="BR288" s="392"/>
      <c r="BS288" s="392"/>
      <c r="BT288" s="392"/>
      <c r="BU288" s="392"/>
      <c r="BV288" s="392"/>
      <c r="BW288" s="392"/>
      <c r="BX288" s="392"/>
      <c r="BY288" s="392"/>
      <c r="BZ288" s="392"/>
      <c r="CA288" s="392"/>
      <c r="CB288" s="392"/>
      <c r="CC288" s="392"/>
      <c r="CD288" s="392"/>
      <c r="CE288" s="392"/>
      <c r="CF288" s="392"/>
    </row>
    <row r="289" customFormat="false" ht="12.75" hidden="false" customHeight="false" outlineLevel="0" collapsed="false">
      <c r="A289" s="600"/>
      <c r="B289" s="403"/>
      <c r="C289" s="392"/>
      <c r="D289" s="403"/>
      <c r="E289" s="403"/>
      <c r="F289" s="403"/>
      <c r="G289" s="595"/>
      <c r="H289" s="595"/>
      <c r="I289" s="595"/>
      <c r="J289" s="597"/>
      <c r="K289" s="595"/>
      <c r="L289" s="597"/>
      <c r="M289" s="597"/>
      <c r="N289" s="597"/>
      <c r="O289" s="599"/>
      <c r="P289" s="392"/>
      <c r="Q289" s="392"/>
      <c r="S289" s="392"/>
      <c r="T289" s="392"/>
      <c r="U289" s="392"/>
      <c r="V289" s="392"/>
      <c r="W289" s="392"/>
      <c r="X289" s="392"/>
      <c r="Y289" s="392"/>
      <c r="Z289" s="392"/>
      <c r="AA289" s="392"/>
      <c r="AB289" s="392"/>
      <c r="AC289" s="392"/>
      <c r="AD289" s="392"/>
      <c r="AE289" s="392"/>
      <c r="AF289" s="392"/>
      <c r="AG289" s="598"/>
      <c r="AH289" s="392"/>
      <c r="AI289" s="392"/>
      <c r="AJ289" s="392"/>
      <c r="AK289" s="392"/>
      <c r="AL289" s="392"/>
      <c r="AM289" s="392"/>
      <c r="AN289" s="392"/>
      <c r="AO289" s="392"/>
      <c r="AP289" s="392"/>
      <c r="AQ289" s="392"/>
      <c r="AR289" s="392"/>
      <c r="AS289" s="392"/>
      <c r="AT289" s="392"/>
      <c r="AU289" s="392"/>
      <c r="AV289" s="392"/>
      <c r="AW289" s="392"/>
      <c r="AX289" s="392"/>
      <c r="AY289" s="392"/>
      <c r="AZ289" s="392"/>
      <c r="BA289" s="392"/>
      <c r="BB289" s="392"/>
      <c r="BC289" s="392"/>
      <c r="BD289" s="392"/>
      <c r="BE289" s="392"/>
      <c r="BF289" s="392"/>
      <c r="BG289" s="392"/>
      <c r="BH289" s="392"/>
      <c r="BI289" s="392"/>
      <c r="BJ289" s="392"/>
      <c r="BK289" s="392"/>
      <c r="BL289" s="392"/>
      <c r="BM289" s="392"/>
      <c r="BN289" s="392"/>
      <c r="BO289" s="392"/>
      <c r="BP289" s="392"/>
      <c r="BQ289" s="392"/>
      <c r="BR289" s="392"/>
      <c r="BS289" s="392"/>
      <c r="BT289" s="392"/>
      <c r="BU289" s="392"/>
      <c r="BV289" s="392"/>
      <c r="BW289" s="392"/>
      <c r="BX289" s="392"/>
      <c r="BY289" s="392"/>
      <c r="BZ289" s="392"/>
      <c r="CA289" s="392"/>
      <c r="CB289" s="392"/>
      <c r="CC289" s="392"/>
      <c r="CD289" s="392"/>
      <c r="CE289" s="392"/>
      <c r="CF289" s="392"/>
    </row>
    <row r="290" customFormat="false" ht="12.75" hidden="false" customHeight="false" outlineLevel="0" collapsed="false">
      <c r="A290" s="600"/>
      <c r="B290" s="403"/>
      <c r="C290" s="392"/>
      <c r="D290" s="403"/>
      <c r="E290" s="403"/>
      <c r="F290" s="403"/>
      <c r="G290" s="595"/>
      <c r="H290" s="595"/>
      <c r="I290" s="595"/>
      <c r="J290" s="597"/>
      <c r="K290" s="595"/>
      <c r="L290" s="597"/>
      <c r="M290" s="597"/>
      <c r="N290" s="597"/>
      <c r="O290" s="599"/>
      <c r="P290" s="392"/>
      <c r="Q290" s="392"/>
      <c r="S290" s="392"/>
      <c r="T290" s="392"/>
      <c r="U290" s="392"/>
      <c r="V290" s="392"/>
      <c r="W290" s="392"/>
      <c r="X290" s="392"/>
      <c r="Y290" s="392"/>
      <c r="Z290" s="392"/>
      <c r="AA290" s="392"/>
      <c r="AB290" s="392"/>
      <c r="AC290" s="392"/>
      <c r="AD290" s="392"/>
      <c r="AE290" s="392"/>
      <c r="AF290" s="392"/>
      <c r="AG290" s="598"/>
      <c r="AH290" s="392"/>
      <c r="AI290" s="392"/>
      <c r="AJ290" s="392"/>
      <c r="AK290" s="392"/>
      <c r="AL290" s="392"/>
      <c r="AM290" s="392"/>
      <c r="AN290" s="392"/>
      <c r="AO290" s="392"/>
      <c r="AP290" s="392"/>
      <c r="AQ290" s="392"/>
      <c r="AR290" s="392"/>
      <c r="AS290" s="392"/>
      <c r="AT290" s="392"/>
      <c r="AU290" s="392"/>
      <c r="AV290" s="392"/>
      <c r="AW290" s="392"/>
      <c r="AX290" s="392"/>
      <c r="AY290" s="392"/>
      <c r="AZ290" s="392"/>
      <c r="BA290" s="392"/>
      <c r="BB290" s="392"/>
      <c r="BC290" s="392"/>
      <c r="BD290" s="392"/>
      <c r="BE290" s="392"/>
      <c r="BF290" s="392"/>
      <c r="BG290" s="392"/>
      <c r="BH290" s="392"/>
      <c r="BI290" s="392"/>
      <c r="BJ290" s="392"/>
      <c r="BK290" s="392"/>
      <c r="BL290" s="392"/>
      <c r="BM290" s="392"/>
      <c r="BN290" s="392"/>
      <c r="BO290" s="392"/>
      <c r="BP290" s="392"/>
      <c r="BQ290" s="392"/>
      <c r="BR290" s="392"/>
      <c r="BS290" s="392"/>
      <c r="BT290" s="392"/>
      <c r="BU290" s="392"/>
      <c r="BV290" s="392"/>
      <c r="BW290" s="392"/>
      <c r="BX290" s="392"/>
      <c r="BY290" s="392"/>
      <c r="BZ290" s="392"/>
      <c r="CA290" s="392"/>
      <c r="CB290" s="392"/>
      <c r="CC290" s="392"/>
      <c r="CD290" s="392"/>
      <c r="CE290" s="392"/>
      <c r="CF290" s="392"/>
    </row>
    <row r="291" customFormat="false" ht="12.75" hidden="false" customHeight="false" outlineLevel="0" collapsed="false">
      <c r="A291" s="600"/>
      <c r="B291" s="403"/>
      <c r="C291" s="392"/>
      <c r="D291" s="403"/>
      <c r="E291" s="403"/>
      <c r="F291" s="403"/>
      <c r="G291" s="595"/>
      <c r="H291" s="595"/>
      <c r="I291" s="595"/>
      <c r="J291" s="597"/>
      <c r="K291" s="595"/>
      <c r="L291" s="597"/>
      <c r="M291" s="597"/>
      <c r="N291" s="597"/>
      <c r="O291" s="599"/>
      <c r="P291" s="392"/>
      <c r="Q291" s="392"/>
      <c r="S291" s="392"/>
      <c r="T291" s="392"/>
      <c r="U291" s="392"/>
      <c r="V291" s="392"/>
      <c r="W291" s="392"/>
      <c r="X291" s="392"/>
      <c r="Y291" s="392"/>
      <c r="Z291" s="392"/>
      <c r="AA291" s="392"/>
      <c r="AB291" s="392"/>
      <c r="AC291" s="392"/>
      <c r="AD291" s="392"/>
      <c r="AE291" s="392"/>
      <c r="AF291" s="392"/>
      <c r="AG291" s="598"/>
      <c r="AH291" s="392"/>
      <c r="AI291" s="392"/>
      <c r="AJ291" s="392"/>
      <c r="AK291" s="392"/>
      <c r="AL291" s="392"/>
      <c r="AM291" s="392"/>
      <c r="AN291" s="392"/>
      <c r="AO291" s="392"/>
      <c r="AP291" s="392"/>
      <c r="AQ291" s="392"/>
      <c r="AR291" s="392"/>
      <c r="AS291" s="392"/>
      <c r="AT291" s="392"/>
      <c r="AU291" s="392"/>
      <c r="AV291" s="392"/>
      <c r="AW291" s="392"/>
      <c r="AX291" s="392"/>
      <c r="AY291" s="392"/>
      <c r="AZ291" s="392"/>
      <c r="BA291" s="392"/>
      <c r="BB291" s="392"/>
      <c r="BC291" s="392"/>
      <c r="BD291" s="392"/>
      <c r="BE291" s="392"/>
      <c r="BF291" s="392"/>
      <c r="BG291" s="392"/>
      <c r="BH291" s="392"/>
      <c r="BI291" s="392"/>
      <c r="BJ291" s="392"/>
      <c r="BK291" s="392"/>
      <c r="BL291" s="392"/>
      <c r="BM291" s="392"/>
      <c r="BN291" s="392"/>
      <c r="BO291" s="392"/>
      <c r="BP291" s="392"/>
      <c r="BQ291" s="392"/>
      <c r="BR291" s="392"/>
      <c r="BS291" s="392"/>
      <c r="BT291" s="392"/>
      <c r="BU291" s="392"/>
      <c r="BV291" s="392"/>
      <c r="BW291" s="392"/>
      <c r="BX291" s="392"/>
      <c r="BY291" s="392"/>
      <c r="BZ291" s="392"/>
      <c r="CA291" s="392"/>
      <c r="CB291" s="392"/>
      <c r="CC291" s="392"/>
      <c r="CD291" s="392"/>
      <c r="CE291" s="392"/>
      <c r="CF291" s="392"/>
    </row>
    <row r="292" customFormat="false" ht="12.75" hidden="false" customHeight="false" outlineLevel="0" collapsed="false">
      <c r="A292" s="600"/>
      <c r="B292" s="403"/>
      <c r="C292" s="392"/>
      <c r="D292" s="403"/>
      <c r="E292" s="403"/>
      <c r="F292" s="403"/>
      <c r="G292" s="595"/>
      <c r="H292" s="595"/>
      <c r="I292" s="595"/>
      <c r="J292" s="597"/>
      <c r="K292" s="595"/>
      <c r="L292" s="597"/>
      <c r="M292" s="597"/>
      <c r="N292" s="597"/>
      <c r="O292" s="599"/>
      <c r="P292" s="392"/>
      <c r="Q292" s="392"/>
      <c r="S292" s="392"/>
      <c r="T292" s="392"/>
      <c r="U292" s="392"/>
      <c r="V292" s="392"/>
      <c r="W292" s="392"/>
      <c r="X292" s="392"/>
      <c r="Y292" s="392"/>
      <c r="Z292" s="392"/>
      <c r="AA292" s="392"/>
      <c r="AB292" s="392"/>
      <c r="AC292" s="392"/>
      <c r="AD292" s="392"/>
      <c r="AE292" s="392"/>
      <c r="AF292" s="392"/>
      <c r="AG292" s="598"/>
      <c r="AH292" s="392"/>
      <c r="AI292" s="392"/>
      <c r="AJ292" s="392"/>
      <c r="AK292" s="392"/>
      <c r="AL292" s="392"/>
      <c r="AM292" s="392"/>
      <c r="AN292" s="392"/>
      <c r="AO292" s="392"/>
      <c r="AP292" s="392"/>
      <c r="AQ292" s="392"/>
      <c r="AR292" s="392"/>
      <c r="AS292" s="392"/>
      <c r="AT292" s="392"/>
      <c r="AU292" s="392"/>
      <c r="AV292" s="392"/>
      <c r="AW292" s="392"/>
      <c r="AX292" s="392"/>
      <c r="AY292" s="392"/>
      <c r="AZ292" s="392"/>
      <c r="BA292" s="392"/>
      <c r="BB292" s="392"/>
      <c r="BC292" s="392"/>
      <c r="BD292" s="392"/>
      <c r="BE292" s="392"/>
      <c r="BF292" s="392"/>
      <c r="BG292" s="392"/>
      <c r="BH292" s="392"/>
      <c r="BI292" s="392"/>
      <c r="BJ292" s="392"/>
      <c r="BK292" s="392"/>
      <c r="BL292" s="392"/>
      <c r="BM292" s="392"/>
      <c r="BN292" s="392"/>
      <c r="BO292" s="392"/>
      <c r="BP292" s="392"/>
      <c r="BQ292" s="392"/>
      <c r="BR292" s="392"/>
      <c r="BS292" s="392"/>
      <c r="BT292" s="392"/>
      <c r="BU292" s="392"/>
      <c r="BV292" s="392"/>
      <c r="BW292" s="392"/>
      <c r="BX292" s="392"/>
      <c r="BY292" s="392"/>
      <c r="BZ292" s="392"/>
      <c r="CA292" s="392"/>
      <c r="CB292" s="392"/>
      <c r="CC292" s="392"/>
      <c r="CD292" s="392"/>
      <c r="CE292" s="392"/>
      <c r="CF292" s="392"/>
    </row>
    <row r="293" customFormat="false" ht="12.75" hidden="false" customHeight="false" outlineLevel="0" collapsed="false">
      <c r="A293" s="600"/>
      <c r="B293" s="403"/>
      <c r="C293" s="392"/>
      <c r="D293" s="403"/>
      <c r="E293" s="403"/>
      <c r="F293" s="403"/>
      <c r="G293" s="595"/>
      <c r="H293" s="595"/>
      <c r="I293" s="595"/>
      <c r="J293" s="597"/>
      <c r="K293" s="595"/>
      <c r="L293" s="597"/>
      <c r="M293" s="597"/>
      <c r="N293" s="597"/>
      <c r="O293" s="599"/>
      <c r="P293" s="392"/>
      <c r="Q293" s="392"/>
      <c r="S293" s="392"/>
      <c r="T293" s="392"/>
      <c r="U293" s="392"/>
      <c r="V293" s="392"/>
      <c r="W293" s="392"/>
      <c r="X293" s="392"/>
      <c r="Y293" s="392"/>
      <c r="Z293" s="392"/>
      <c r="AA293" s="392"/>
      <c r="AB293" s="392"/>
      <c r="AC293" s="392"/>
      <c r="AD293" s="392"/>
      <c r="AE293" s="392"/>
      <c r="AF293" s="392"/>
      <c r="AG293" s="598"/>
      <c r="AH293" s="392"/>
      <c r="AI293" s="392"/>
      <c r="AJ293" s="392"/>
      <c r="AK293" s="392"/>
      <c r="AL293" s="392"/>
      <c r="AM293" s="392"/>
      <c r="AN293" s="392"/>
      <c r="AO293" s="392"/>
      <c r="AP293" s="392"/>
      <c r="AQ293" s="392"/>
      <c r="AR293" s="392"/>
      <c r="AS293" s="392"/>
      <c r="AT293" s="392"/>
      <c r="AU293" s="392"/>
      <c r="AV293" s="392"/>
      <c r="AW293" s="392"/>
      <c r="AX293" s="392"/>
      <c r="AY293" s="392"/>
      <c r="AZ293" s="392"/>
      <c r="BA293" s="392"/>
      <c r="BB293" s="392"/>
      <c r="BC293" s="392"/>
      <c r="BD293" s="392"/>
      <c r="BE293" s="392"/>
      <c r="BF293" s="392"/>
      <c r="BG293" s="392"/>
      <c r="BH293" s="392"/>
      <c r="BI293" s="392"/>
      <c r="BJ293" s="392"/>
      <c r="BK293" s="392"/>
      <c r="BL293" s="392"/>
      <c r="BM293" s="392"/>
      <c r="BN293" s="392"/>
      <c r="BO293" s="392"/>
      <c r="BP293" s="392"/>
      <c r="BQ293" s="392"/>
      <c r="BR293" s="392"/>
      <c r="BS293" s="392"/>
      <c r="BT293" s="392"/>
      <c r="BU293" s="392"/>
      <c r="BV293" s="392"/>
      <c r="BW293" s="392"/>
      <c r="BX293" s="392"/>
      <c r="BY293" s="392"/>
      <c r="BZ293" s="392"/>
      <c r="CA293" s="392"/>
      <c r="CB293" s="392"/>
      <c r="CC293" s="392"/>
      <c r="CD293" s="392"/>
      <c r="CE293" s="392"/>
      <c r="CF293" s="392"/>
    </row>
    <row r="294" customFormat="false" ht="12.75" hidden="false" customHeight="false" outlineLevel="0" collapsed="false">
      <c r="A294" s="600"/>
      <c r="B294" s="403"/>
      <c r="C294" s="392"/>
      <c r="D294" s="403"/>
      <c r="E294" s="403"/>
      <c r="F294" s="403"/>
      <c r="G294" s="595"/>
      <c r="H294" s="595"/>
      <c r="I294" s="595"/>
      <c r="J294" s="597"/>
      <c r="K294" s="595"/>
      <c r="L294" s="597"/>
      <c r="M294" s="597"/>
      <c r="N294" s="597"/>
      <c r="O294" s="599"/>
      <c r="P294" s="392"/>
      <c r="Q294" s="392"/>
      <c r="S294" s="392"/>
      <c r="T294" s="392"/>
      <c r="U294" s="392"/>
      <c r="V294" s="392"/>
      <c r="W294" s="392"/>
      <c r="X294" s="392"/>
      <c r="Y294" s="392"/>
      <c r="Z294" s="392"/>
      <c r="AA294" s="392"/>
      <c r="AB294" s="392"/>
      <c r="AC294" s="392"/>
      <c r="AD294" s="392"/>
      <c r="AE294" s="392"/>
      <c r="AF294" s="392"/>
      <c r="AG294" s="598"/>
      <c r="AH294" s="392"/>
      <c r="AI294" s="392"/>
      <c r="AJ294" s="392"/>
      <c r="AK294" s="392"/>
      <c r="AL294" s="392"/>
      <c r="AM294" s="392"/>
      <c r="AN294" s="392"/>
      <c r="AO294" s="392"/>
      <c r="AP294" s="392"/>
      <c r="AQ294" s="392"/>
      <c r="AR294" s="392"/>
      <c r="AS294" s="392"/>
      <c r="AT294" s="392"/>
      <c r="AU294" s="392"/>
      <c r="AV294" s="392"/>
      <c r="AW294" s="392"/>
      <c r="AX294" s="392"/>
      <c r="AY294" s="392"/>
      <c r="AZ294" s="392"/>
      <c r="BA294" s="392"/>
      <c r="BB294" s="392"/>
      <c r="BC294" s="392"/>
      <c r="BD294" s="392"/>
      <c r="BE294" s="392"/>
      <c r="BF294" s="392"/>
      <c r="BG294" s="392"/>
      <c r="BH294" s="392"/>
      <c r="BI294" s="392"/>
      <c r="BJ294" s="392"/>
      <c r="BK294" s="392"/>
      <c r="BL294" s="392"/>
      <c r="BM294" s="392"/>
      <c r="BN294" s="392"/>
      <c r="BO294" s="392"/>
      <c r="BP294" s="392"/>
      <c r="BQ294" s="392"/>
      <c r="BR294" s="392"/>
      <c r="BS294" s="392"/>
      <c r="BT294" s="392"/>
      <c r="BU294" s="392"/>
      <c r="BV294" s="392"/>
      <c r="BW294" s="392"/>
      <c r="BX294" s="392"/>
      <c r="BY294" s="392"/>
      <c r="BZ294" s="392"/>
      <c r="CA294" s="392"/>
      <c r="CB294" s="392"/>
      <c r="CC294" s="392"/>
      <c r="CD294" s="392"/>
      <c r="CE294" s="392"/>
      <c r="CF294" s="392"/>
    </row>
    <row r="295" customFormat="false" ht="12.75" hidden="false" customHeight="false" outlineLevel="0" collapsed="false">
      <c r="A295" s="600"/>
      <c r="B295" s="403"/>
      <c r="C295" s="392"/>
      <c r="D295" s="403"/>
      <c r="E295" s="403"/>
      <c r="F295" s="403"/>
      <c r="G295" s="595"/>
      <c r="H295" s="595"/>
      <c r="I295" s="595"/>
      <c r="J295" s="597"/>
      <c r="K295" s="595"/>
      <c r="L295" s="597"/>
      <c r="M295" s="597"/>
      <c r="N295" s="597"/>
      <c r="O295" s="599"/>
      <c r="P295" s="392"/>
      <c r="Q295" s="392"/>
      <c r="S295" s="392"/>
      <c r="T295" s="392"/>
      <c r="U295" s="392"/>
      <c r="V295" s="392"/>
      <c r="W295" s="392"/>
      <c r="X295" s="392"/>
      <c r="Y295" s="392"/>
      <c r="Z295" s="392"/>
      <c r="AA295" s="392"/>
      <c r="AB295" s="392"/>
      <c r="AC295" s="392"/>
      <c r="AD295" s="392"/>
      <c r="AE295" s="392"/>
      <c r="AF295" s="392"/>
      <c r="AG295" s="598"/>
      <c r="AH295" s="392"/>
      <c r="AI295" s="392"/>
      <c r="AJ295" s="392"/>
      <c r="AK295" s="392"/>
      <c r="AL295" s="392"/>
      <c r="AM295" s="392"/>
      <c r="AN295" s="392"/>
      <c r="AO295" s="392"/>
      <c r="AP295" s="392"/>
      <c r="AQ295" s="392"/>
      <c r="AR295" s="392"/>
      <c r="AS295" s="392"/>
      <c r="AT295" s="392"/>
      <c r="AU295" s="392"/>
      <c r="AV295" s="392"/>
      <c r="AW295" s="392"/>
      <c r="AX295" s="392"/>
      <c r="AY295" s="392"/>
      <c r="AZ295" s="392"/>
      <c r="BA295" s="392"/>
      <c r="BB295" s="392"/>
      <c r="BC295" s="392"/>
      <c r="BD295" s="392"/>
      <c r="BE295" s="392"/>
      <c r="BF295" s="392"/>
      <c r="BG295" s="392"/>
      <c r="BH295" s="392"/>
      <c r="BI295" s="392"/>
      <c r="BJ295" s="392"/>
      <c r="BK295" s="392"/>
      <c r="BL295" s="392"/>
      <c r="BM295" s="392"/>
      <c r="BN295" s="392"/>
      <c r="BO295" s="392"/>
      <c r="BP295" s="392"/>
      <c r="BQ295" s="392"/>
      <c r="BR295" s="392"/>
      <c r="BS295" s="392"/>
      <c r="BT295" s="392"/>
      <c r="BU295" s="392"/>
      <c r="BV295" s="392"/>
      <c r="BW295" s="392"/>
      <c r="BX295" s="392"/>
      <c r="BY295" s="392"/>
      <c r="BZ295" s="392"/>
      <c r="CA295" s="392"/>
      <c r="CB295" s="392"/>
      <c r="CC295" s="392"/>
      <c r="CD295" s="392"/>
      <c r="CE295" s="392"/>
      <c r="CF295" s="392"/>
    </row>
    <row r="296" customFormat="false" ht="12.75" hidden="false" customHeight="false" outlineLevel="0" collapsed="false">
      <c r="A296" s="600"/>
      <c r="B296" s="403"/>
      <c r="C296" s="392"/>
      <c r="D296" s="403"/>
      <c r="E296" s="403"/>
      <c r="F296" s="403"/>
      <c r="G296" s="595"/>
      <c r="H296" s="595"/>
      <c r="I296" s="595"/>
      <c r="J296" s="597"/>
      <c r="K296" s="595"/>
      <c r="L296" s="597"/>
      <c r="M296" s="597"/>
      <c r="N296" s="597"/>
      <c r="O296" s="599"/>
      <c r="P296" s="392"/>
      <c r="Q296" s="392"/>
      <c r="S296" s="392"/>
      <c r="T296" s="392"/>
      <c r="U296" s="392"/>
      <c r="V296" s="392"/>
      <c r="W296" s="392"/>
      <c r="X296" s="392"/>
      <c r="Y296" s="392"/>
      <c r="Z296" s="392"/>
      <c r="AA296" s="392"/>
      <c r="AB296" s="392"/>
      <c r="AC296" s="392"/>
      <c r="AD296" s="392"/>
      <c r="AE296" s="392"/>
      <c r="AF296" s="392"/>
      <c r="AG296" s="598"/>
      <c r="AH296" s="392"/>
      <c r="AI296" s="392"/>
      <c r="AJ296" s="392"/>
      <c r="AK296" s="392"/>
      <c r="AL296" s="392"/>
      <c r="AM296" s="392"/>
      <c r="AN296" s="392"/>
      <c r="AO296" s="392"/>
      <c r="AP296" s="392"/>
      <c r="AQ296" s="392"/>
      <c r="AR296" s="392"/>
      <c r="AS296" s="392"/>
      <c r="AT296" s="392"/>
      <c r="AU296" s="392"/>
      <c r="AV296" s="392"/>
      <c r="AW296" s="392"/>
      <c r="AX296" s="392"/>
      <c r="AY296" s="392"/>
      <c r="AZ296" s="392"/>
      <c r="BA296" s="392"/>
      <c r="BB296" s="392"/>
      <c r="BC296" s="392"/>
      <c r="BD296" s="392"/>
      <c r="BE296" s="392"/>
      <c r="BF296" s="392"/>
      <c r="BG296" s="392"/>
      <c r="BH296" s="392"/>
      <c r="BI296" s="392"/>
      <c r="BJ296" s="392"/>
      <c r="BK296" s="392"/>
      <c r="BL296" s="392"/>
      <c r="BM296" s="392"/>
      <c r="BN296" s="392"/>
      <c r="BO296" s="392"/>
      <c r="BP296" s="392"/>
      <c r="BQ296" s="392"/>
      <c r="BR296" s="392"/>
      <c r="BS296" s="392"/>
      <c r="BT296" s="392"/>
      <c r="BU296" s="392"/>
      <c r="BV296" s="392"/>
      <c r="BW296" s="392"/>
      <c r="BX296" s="392"/>
      <c r="BY296" s="392"/>
      <c r="BZ296" s="392"/>
      <c r="CA296" s="392"/>
      <c r="CB296" s="392"/>
      <c r="CC296" s="392"/>
      <c r="CD296" s="392"/>
      <c r="CE296" s="392"/>
      <c r="CF296" s="392"/>
    </row>
    <row r="297" customFormat="false" ht="12.75" hidden="false" customHeight="false" outlineLevel="0" collapsed="false">
      <c r="A297" s="600"/>
      <c r="B297" s="403"/>
      <c r="C297" s="392"/>
      <c r="D297" s="403"/>
      <c r="E297" s="403"/>
      <c r="F297" s="403"/>
      <c r="G297" s="595"/>
      <c r="H297" s="595"/>
      <c r="I297" s="595"/>
      <c r="J297" s="597"/>
      <c r="K297" s="595"/>
      <c r="L297" s="597"/>
      <c r="M297" s="597"/>
      <c r="N297" s="597"/>
      <c r="O297" s="599"/>
      <c r="P297" s="392"/>
      <c r="Q297" s="392"/>
      <c r="S297" s="392"/>
      <c r="T297" s="392"/>
      <c r="U297" s="392"/>
      <c r="V297" s="392"/>
      <c r="W297" s="392"/>
      <c r="X297" s="392"/>
      <c r="Y297" s="392"/>
      <c r="Z297" s="392"/>
      <c r="AA297" s="392"/>
      <c r="AB297" s="392"/>
      <c r="AC297" s="392"/>
      <c r="AD297" s="392"/>
      <c r="AE297" s="392"/>
      <c r="AF297" s="392"/>
      <c r="AG297" s="598"/>
      <c r="AH297" s="392"/>
      <c r="AI297" s="392"/>
      <c r="AJ297" s="392"/>
      <c r="AK297" s="392"/>
      <c r="AL297" s="392"/>
      <c r="AM297" s="392"/>
      <c r="AN297" s="392"/>
      <c r="AO297" s="392"/>
      <c r="AP297" s="392"/>
      <c r="AQ297" s="392"/>
      <c r="AR297" s="392"/>
      <c r="AS297" s="392"/>
      <c r="AT297" s="392"/>
      <c r="AU297" s="392"/>
      <c r="AV297" s="392"/>
      <c r="AW297" s="392"/>
      <c r="AX297" s="392"/>
      <c r="AY297" s="392"/>
      <c r="AZ297" s="392"/>
      <c r="BA297" s="392"/>
      <c r="BB297" s="392"/>
      <c r="BC297" s="392"/>
      <c r="BD297" s="392"/>
      <c r="BE297" s="392"/>
      <c r="BF297" s="392"/>
      <c r="BG297" s="392"/>
      <c r="BH297" s="392"/>
      <c r="BI297" s="392"/>
      <c r="BJ297" s="392"/>
      <c r="BK297" s="392"/>
      <c r="BL297" s="392"/>
      <c r="BM297" s="392"/>
      <c r="BN297" s="392"/>
      <c r="BO297" s="392"/>
      <c r="BP297" s="392"/>
      <c r="BQ297" s="392"/>
      <c r="BR297" s="392"/>
      <c r="BS297" s="392"/>
      <c r="BT297" s="392"/>
      <c r="BU297" s="392"/>
      <c r="BV297" s="392"/>
      <c r="BW297" s="392"/>
      <c r="BX297" s="392"/>
      <c r="BY297" s="392"/>
      <c r="BZ297" s="392"/>
      <c r="CA297" s="392"/>
      <c r="CB297" s="392"/>
      <c r="CC297" s="392"/>
      <c r="CD297" s="392"/>
      <c r="CE297" s="392"/>
      <c r="CF297" s="392"/>
    </row>
    <row r="298" customFormat="false" ht="12.75" hidden="false" customHeight="false" outlineLevel="0" collapsed="false">
      <c r="A298" s="600"/>
      <c r="B298" s="403"/>
      <c r="C298" s="392"/>
      <c r="D298" s="403"/>
      <c r="E298" s="403"/>
      <c r="F298" s="403"/>
      <c r="G298" s="595"/>
      <c r="H298" s="595"/>
      <c r="I298" s="595"/>
      <c r="J298" s="597"/>
      <c r="K298" s="595"/>
      <c r="L298" s="597"/>
      <c r="M298" s="597"/>
      <c r="N298" s="597"/>
      <c r="O298" s="599"/>
      <c r="P298" s="392"/>
      <c r="Q298" s="392"/>
      <c r="S298" s="392"/>
      <c r="T298" s="392"/>
      <c r="U298" s="392"/>
      <c r="V298" s="392"/>
      <c r="W298" s="392"/>
      <c r="X298" s="392"/>
      <c r="Y298" s="392"/>
      <c r="Z298" s="392"/>
      <c r="AA298" s="392"/>
      <c r="AB298" s="392"/>
      <c r="AC298" s="392"/>
      <c r="AD298" s="392"/>
      <c r="AE298" s="392"/>
      <c r="AF298" s="392"/>
      <c r="AG298" s="598"/>
      <c r="AH298" s="392"/>
      <c r="AI298" s="392"/>
      <c r="AJ298" s="392"/>
      <c r="AK298" s="392"/>
      <c r="AL298" s="392"/>
      <c r="AM298" s="392"/>
      <c r="AN298" s="392"/>
      <c r="AO298" s="392"/>
      <c r="AP298" s="392"/>
      <c r="AQ298" s="392"/>
      <c r="AR298" s="392"/>
      <c r="AS298" s="392"/>
      <c r="AT298" s="392"/>
      <c r="AU298" s="392"/>
      <c r="AV298" s="392"/>
      <c r="AW298" s="392"/>
      <c r="AX298" s="392"/>
      <c r="AY298" s="392"/>
      <c r="AZ298" s="392"/>
      <c r="BA298" s="392"/>
      <c r="BB298" s="392"/>
      <c r="BC298" s="392"/>
      <c r="BD298" s="392"/>
      <c r="BE298" s="392"/>
      <c r="BF298" s="392"/>
      <c r="BG298" s="392"/>
      <c r="BH298" s="392"/>
      <c r="BI298" s="392"/>
      <c r="BJ298" s="392"/>
      <c r="BK298" s="392"/>
      <c r="BL298" s="392"/>
      <c r="BM298" s="392"/>
      <c r="BN298" s="392"/>
      <c r="BO298" s="392"/>
      <c r="BP298" s="392"/>
      <c r="BQ298" s="392"/>
      <c r="BR298" s="392"/>
      <c r="BS298" s="392"/>
      <c r="BT298" s="392"/>
      <c r="BU298" s="392"/>
      <c r="BV298" s="392"/>
      <c r="BW298" s="392"/>
      <c r="BX298" s="392"/>
      <c r="BY298" s="392"/>
      <c r="BZ298" s="392"/>
      <c r="CA298" s="392"/>
      <c r="CB298" s="392"/>
      <c r="CC298" s="392"/>
      <c r="CD298" s="392"/>
      <c r="CE298" s="392"/>
      <c r="CF298" s="392"/>
    </row>
    <row r="299" customFormat="false" ht="12.75" hidden="false" customHeight="false" outlineLevel="0" collapsed="false">
      <c r="A299" s="600"/>
      <c r="B299" s="403"/>
      <c r="C299" s="392"/>
      <c r="D299" s="403"/>
      <c r="E299" s="403"/>
      <c r="F299" s="403"/>
      <c r="G299" s="595"/>
      <c r="H299" s="595"/>
      <c r="I299" s="595"/>
      <c r="J299" s="597"/>
      <c r="K299" s="595"/>
      <c r="L299" s="597"/>
      <c r="M299" s="597"/>
      <c r="N299" s="597"/>
      <c r="O299" s="599"/>
      <c r="P299" s="392"/>
      <c r="Q299" s="392"/>
      <c r="S299" s="392"/>
      <c r="T299" s="392"/>
      <c r="U299" s="392"/>
      <c r="V299" s="392"/>
      <c r="W299" s="392"/>
      <c r="X299" s="392"/>
      <c r="Y299" s="392"/>
      <c r="Z299" s="392"/>
      <c r="AA299" s="392"/>
      <c r="AB299" s="392"/>
      <c r="AC299" s="392"/>
      <c r="AD299" s="392"/>
      <c r="AE299" s="392"/>
      <c r="AF299" s="392"/>
      <c r="AG299" s="598"/>
      <c r="AH299" s="392"/>
      <c r="AI299" s="392"/>
      <c r="AJ299" s="392"/>
      <c r="AK299" s="392"/>
      <c r="AL299" s="392"/>
      <c r="AM299" s="392"/>
      <c r="AN299" s="392"/>
      <c r="AO299" s="392"/>
      <c r="AP299" s="392"/>
      <c r="AQ299" s="392"/>
      <c r="AR299" s="392"/>
      <c r="AS299" s="392"/>
      <c r="AT299" s="392"/>
      <c r="AU299" s="392"/>
      <c r="AV299" s="392"/>
      <c r="AW299" s="392"/>
      <c r="AX299" s="392"/>
      <c r="AY299" s="392"/>
      <c r="AZ299" s="392"/>
      <c r="BA299" s="392"/>
      <c r="BB299" s="392"/>
      <c r="BC299" s="392"/>
      <c r="BD299" s="392"/>
      <c r="BE299" s="392"/>
      <c r="BF299" s="392"/>
      <c r="BG299" s="392"/>
      <c r="BH299" s="392"/>
      <c r="BI299" s="392"/>
      <c r="BJ299" s="392"/>
      <c r="BK299" s="392"/>
      <c r="BL299" s="392"/>
      <c r="BM299" s="392"/>
      <c r="BN299" s="392"/>
      <c r="BO299" s="392"/>
      <c r="BP299" s="392"/>
      <c r="BQ299" s="392"/>
      <c r="BR299" s="392"/>
      <c r="BS299" s="392"/>
      <c r="BT299" s="392"/>
      <c r="BU299" s="392"/>
      <c r="BV299" s="392"/>
      <c r="BW299" s="392"/>
      <c r="BX299" s="392"/>
      <c r="BY299" s="392"/>
      <c r="BZ299" s="392"/>
      <c r="CA299" s="392"/>
      <c r="CB299" s="392"/>
      <c r="CC299" s="392"/>
      <c r="CD299" s="392"/>
      <c r="CE299" s="392"/>
      <c r="CF299" s="392"/>
    </row>
    <row r="300" customFormat="false" ht="12.75" hidden="false" customHeight="false" outlineLevel="0" collapsed="false">
      <c r="A300" s="600"/>
      <c r="B300" s="403"/>
      <c r="C300" s="392"/>
      <c r="D300" s="403"/>
      <c r="E300" s="403"/>
      <c r="F300" s="403"/>
      <c r="G300" s="595"/>
      <c r="H300" s="595"/>
      <c r="I300" s="595"/>
      <c r="J300" s="597"/>
      <c r="K300" s="595"/>
      <c r="L300" s="597"/>
      <c r="M300" s="597"/>
      <c r="N300" s="597"/>
      <c r="O300" s="599"/>
      <c r="P300" s="392"/>
      <c r="Q300" s="392"/>
      <c r="S300" s="392"/>
      <c r="T300" s="392"/>
      <c r="U300" s="392"/>
      <c r="V300" s="392"/>
      <c r="W300" s="392"/>
      <c r="X300" s="392"/>
      <c r="Y300" s="392"/>
      <c r="Z300" s="392"/>
      <c r="AA300" s="392"/>
      <c r="AB300" s="392"/>
      <c r="AC300" s="392"/>
      <c r="AD300" s="392"/>
      <c r="AE300" s="392"/>
      <c r="AF300" s="392"/>
      <c r="AG300" s="598"/>
      <c r="AH300" s="392"/>
      <c r="AI300" s="392"/>
      <c r="AJ300" s="392"/>
      <c r="AK300" s="392"/>
      <c r="AL300" s="392"/>
      <c r="AM300" s="392"/>
      <c r="AN300" s="392"/>
      <c r="AO300" s="392"/>
      <c r="AP300" s="392"/>
      <c r="AQ300" s="392"/>
      <c r="AR300" s="392"/>
      <c r="AS300" s="392"/>
      <c r="AT300" s="392"/>
      <c r="AU300" s="392"/>
      <c r="AV300" s="392"/>
      <c r="AW300" s="392"/>
      <c r="AX300" s="392"/>
      <c r="AY300" s="392"/>
      <c r="AZ300" s="392"/>
      <c r="BA300" s="392"/>
      <c r="BB300" s="392"/>
      <c r="BC300" s="392"/>
      <c r="BD300" s="392"/>
      <c r="BE300" s="392"/>
      <c r="BF300" s="392"/>
      <c r="BG300" s="392"/>
      <c r="BH300" s="392"/>
      <c r="BI300" s="392"/>
      <c r="BJ300" s="392"/>
      <c r="BK300" s="392"/>
      <c r="BL300" s="392"/>
      <c r="BM300" s="392"/>
      <c r="BN300" s="392"/>
      <c r="BO300" s="392"/>
      <c r="BP300" s="392"/>
      <c r="BQ300" s="392"/>
      <c r="BR300" s="392"/>
      <c r="BS300" s="392"/>
      <c r="BT300" s="392"/>
      <c r="BU300" s="392"/>
      <c r="BV300" s="392"/>
      <c r="BW300" s="392"/>
      <c r="BX300" s="392"/>
      <c r="BY300" s="392"/>
      <c r="BZ300" s="392"/>
      <c r="CA300" s="392"/>
      <c r="CB300" s="392"/>
      <c r="CC300" s="392"/>
      <c r="CD300" s="392"/>
      <c r="CE300" s="392"/>
      <c r="CF300" s="392"/>
    </row>
    <row r="301" customFormat="false" ht="12.75" hidden="false" customHeight="false" outlineLevel="0" collapsed="false">
      <c r="A301" s="600"/>
      <c r="B301" s="403"/>
      <c r="C301" s="392"/>
      <c r="D301" s="403"/>
      <c r="E301" s="403"/>
      <c r="F301" s="403"/>
      <c r="G301" s="595"/>
      <c r="H301" s="595"/>
      <c r="I301" s="595"/>
      <c r="J301" s="597"/>
      <c r="K301" s="595"/>
      <c r="L301" s="597"/>
      <c r="M301" s="597"/>
      <c r="N301" s="597"/>
      <c r="O301" s="599"/>
      <c r="P301" s="392"/>
      <c r="Q301" s="392"/>
      <c r="S301" s="392"/>
      <c r="T301" s="392"/>
      <c r="U301" s="392"/>
      <c r="V301" s="392"/>
      <c r="W301" s="392"/>
      <c r="X301" s="392"/>
      <c r="Y301" s="392"/>
      <c r="Z301" s="392"/>
      <c r="AA301" s="392"/>
      <c r="AB301" s="392"/>
      <c r="AC301" s="392"/>
      <c r="AD301" s="392"/>
      <c r="AE301" s="392"/>
      <c r="AF301" s="392"/>
      <c r="AG301" s="598"/>
      <c r="AH301" s="392"/>
      <c r="AI301" s="392"/>
      <c r="AJ301" s="392"/>
      <c r="AK301" s="392"/>
      <c r="AL301" s="392"/>
      <c r="AM301" s="392"/>
      <c r="AN301" s="392"/>
      <c r="AO301" s="392"/>
      <c r="AP301" s="392"/>
      <c r="AQ301" s="392"/>
      <c r="AR301" s="392"/>
      <c r="AS301" s="392"/>
      <c r="AT301" s="392"/>
      <c r="AU301" s="392"/>
      <c r="AV301" s="392"/>
      <c r="AW301" s="392"/>
      <c r="AX301" s="392"/>
      <c r="AY301" s="392"/>
      <c r="AZ301" s="392"/>
      <c r="BA301" s="392"/>
      <c r="BB301" s="392"/>
      <c r="BC301" s="392"/>
      <c r="BD301" s="392"/>
      <c r="BE301" s="392"/>
      <c r="BF301" s="392"/>
      <c r="BG301" s="392"/>
      <c r="BH301" s="392"/>
      <c r="BI301" s="392"/>
      <c r="BJ301" s="392"/>
      <c r="BK301" s="392"/>
      <c r="BL301" s="392"/>
      <c r="BM301" s="392"/>
      <c r="BN301" s="392"/>
      <c r="BO301" s="392"/>
      <c r="BP301" s="392"/>
      <c r="BQ301" s="392"/>
      <c r="BR301" s="392"/>
      <c r="BS301" s="392"/>
      <c r="BT301" s="392"/>
      <c r="BU301" s="392"/>
      <c r="BV301" s="392"/>
      <c r="BW301" s="392"/>
      <c r="BX301" s="392"/>
      <c r="BY301" s="392"/>
      <c r="BZ301" s="392"/>
      <c r="CA301" s="392"/>
      <c r="CB301" s="392"/>
      <c r="CC301" s="392"/>
      <c r="CD301" s="392"/>
      <c r="CE301" s="392"/>
      <c r="CF301" s="392"/>
    </row>
    <row r="302" customFormat="false" ht="12.75" hidden="false" customHeight="false" outlineLevel="0" collapsed="false">
      <c r="A302" s="600"/>
      <c r="B302" s="403"/>
      <c r="C302" s="392"/>
      <c r="D302" s="403"/>
      <c r="E302" s="403"/>
      <c r="F302" s="403"/>
      <c r="G302" s="595"/>
      <c r="H302" s="595"/>
      <c r="I302" s="595"/>
      <c r="J302" s="597"/>
      <c r="K302" s="595"/>
      <c r="L302" s="597"/>
      <c r="M302" s="597"/>
      <c r="N302" s="597"/>
      <c r="O302" s="599"/>
      <c r="P302" s="392"/>
      <c r="Q302" s="392"/>
      <c r="S302" s="392"/>
      <c r="T302" s="392"/>
      <c r="U302" s="392"/>
      <c r="V302" s="392"/>
      <c r="W302" s="392"/>
      <c r="X302" s="392"/>
      <c r="Y302" s="392"/>
      <c r="Z302" s="392"/>
      <c r="AA302" s="392"/>
      <c r="AB302" s="392"/>
      <c r="AC302" s="392"/>
      <c r="AD302" s="392"/>
      <c r="AE302" s="392"/>
      <c r="AF302" s="392"/>
      <c r="AG302" s="598"/>
      <c r="AH302" s="392"/>
      <c r="AI302" s="392"/>
      <c r="AJ302" s="392"/>
      <c r="AK302" s="392"/>
      <c r="AL302" s="392"/>
      <c r="AM302" s="392"/>
      <c r="AN302" s="392"/>
      <c r="AO302" s="392"/>
      <c r="AP302" s="392"/>
      <c r="AQ302" s="392"/>
      <c r="AR302" s="392"/>
      <c r="AS302" s="392"/>
      <c r="AT302" s="392"/>
      <c r="AU302" s="392"/>
      <c r="AV302" s="392"/>
      <c r="AW302" s="392"/>
      <c r="AX302" s="392"/>
      <c r="AY302" s="392"/>
      <c r="AZ302" s="392"/>
      <c r="BA302" s="392"/>
      <c r="BB302" s="392"/>
      <c r="BC302" s="392"/>
      <c r="BD302" s="392"/>
      <c r="BE302" s="392"/>
      <c r="BF302" s="392"/>
      <c r="BG302" s="392"/>
      <c r="BH302" s="392"/>
      <c r="BI302" s="392"/>
      <c r="BJ302" s="392"/>
      <c r="BK302" s="392"/>
      <c r="BL302" s="392"/>
      <c r="BM302" s="392"/>
      <c r="BN302" s="392"/>
      <c r="BO302" s="392"/>
      <c r="BP302" s="392"/>
      <c r="BQ302" s="392"/>
      <c r="BR302" s="392"/>
      <c r="BS302" s="392"/>
      <c r="BT302" s="392"/>
      <c r="BU302" s="392"/>
      <c r="BV302" s="392"/>
      <c r="BW302" s="392"/>
      <c r="BX302" s="392"/>
      <c r="BY302" s="392"/>
      <c r="BZ302" s="392"/>
      <c r="CA302" s="392"/>
      <c r="CB302" s="392"/>
      <c r="CC302" s="392"/>
      <c r="CD302" s="392"/>
      <c r="CE302" s="392"/>
      <c r="CF302" s="392"/>
    </row>
    <row r="303" customFormat="false" ht="12.75" hidden="false" customHeight="false" outlineLevel="0" collapsed="false">
      <c r="A303" s="600"/>
      <c r="B303" s="403"/>
      <c r="C303" s="392"/>
      <c r="D303" s="403"/>
      <c r="E303" s="403"/>
      <c r="F303" s="403"/>
      <c r="G303" s="595"/>
      <c r="H303" s="595"/>
      <c r="I303" s="595"/>
      <c r="J303" s="597"/>
      <c r="K303" s="595"/>
      <c r="L303" s="597"/>
      <c r="M303" s="597"/>
      <c r="N303" s="597"/>
      <c r="O303" s="599"/>
      <c r="P303" s="392"/>
      <c r="Q303" s="392"/>
      <c r="S303" s="392"/>
      <c r="T303" s="392"/>
      <c r="U303" s="392"/>
      <c r="V303" s="392"/>
      <c r="W303" s="392"/>
      <c r="X303" s="392"/>
      <c r="Y303" s="392"/>
      <c r="Z303" s="392"/>
      <c r="AA303" s="392"/>
      <c r="AB303" s="392"/>
      <c r="AC303" s="392"/>
      <c r="AD303" s="392"/>
      <c r="AE303" s="392"/>
      <c r="AF303" s="392"/>
      <c r="AG303" s="598"/>
      <c r="AH303" s="392"/>
      <c r="AI303" s="392"/>
      <c r="AJ303" s="392"/>
      <c r="AK303" s="392"/>
      <c r="AL303" s="392"/>
      <c r="AM303" s="392"/>
      <c r="AN303" s="392"/>
      <c r="AO303" s="392"/>
      <c r="AP303" s="392"/>
      <c r="AQ303" s="392"/>
      <c r="AR303" s="392"/>
      <c r="AS303" s="392"/>
      <c r="AT303" s="392"/>
      <c r="AU303" s="392"/>
      <c r="AV303" s="392"/>
      <c r="AW303" s="392"/>
      <c r="AX303" s="392"/>
      <c r="AY303" s="392"/>
      <c r="AZ303" s="392"/>
      <c r="BA303" s="392"/>
      <c r="BB303" s="392"/>
      <c r="BC303" s="392"/>
      <c r="BD303" s="392"/>
      <c r="BE303" s="392"/>
      <c r="BF303" s="392"/>
      <c r="BG303" s="392"/>
      <c r="BH303" s="392"/>
      <c r="BI303" s="392"/>
      <c r="BJ303" s="392"/>
      <c r="BK303" s="392"/>
      <c r="BL303" s="392"/>
      <c r="BM303" s="392"/>
      <c r="BN303" s="392"/>
      <c r="BO303" s="392"/>
      <c r="BP303" s="392"/>
      <c r="BQ303" s="392"/>
      <c r="BR303" s="392"/>
      <c r="BS303" s="392"/>
      <c r="BT303" s="392"/>
      <c r="BU303" s="392"/>
      <c r="BV303" s="392"/>
      <c r="BW303" s="392"/>
      <c r="BX303" s="392"/>
      <c r="BY303" s="392"/>
      <c r="BZ303" s="392"/>
      <c r="CA303" s="392"/>
      <c r="CB303" s="392"/>
      <c r="CC303" s="392"/>
      <c r="CD303" s="392"/>
      <c r="CE303" s="392"/>
      <c r="CF303" s="392"/>
    </row>
    <row r="304" customFormat="false" ht="12.75" hidden="false" customHeight="false" outlineLevel="0" collapsed="false">
      <c r="A304" s="600"/>
      <c r="B304" s="403"/>
      <c r="C304" s="392"/>
      <c r="D304" s="403"/>
      <c r="E304" s="403"/>
      <c r="F304" s="403"/>
      <c r="G304" s="595"/>
      <c r="H304" s="595"/>
      <c r="I304" s="595"/>
      <c r="J304" s="597"/>
      <c r="K304" s="595"/>
      <c r="L304" s="597"/>
      <c r="M304" s="597"/>
      <c r="N304" s="597"/>
      <c r="O304" s="599"/>
      <c r="P304" s="392"/>
      <c r="Q304" s="392"/>
      <c r="S304" s="392"/>
      <c r="T304" s="392"/>
      <c r="U304" s="392"/>
      <c r="V304" s="392"/>
      <c r="W304" s="392"/>
      <c r="X304" s="392"/>
      <c r="Y304" s="392"/>
      <c r="Z304" s="392"/>
      <c r="AA304" s="392"/>
      <c r="AB304" s="392"/>
      <c r="AC304" s="392"/>
      <c r="AD304" s="392"/>
      <c r="AE304" s="392"/>
      <c r="AF304" s="392"/>
      <c r="AG304" s="598"/>
      <c r="AH304" s="392"/>
      <c r="AI304" s="392"/>
      <c r="AJ304" s="392"/>
      <c r="AK304" s="392"/>
      <c r="AL304" s="392"/>
      <c r="AM304" s="392"/>
      <c r="AN304" s="392"/>
      <c r="AO304" s="392"/>
      <c r="AP304" s="392"/>
      <c r="AQ304" s="392"/>
      <c r="AR304" s="392"/>
      <c r="AS304" s="392"/>
      <c r="AT304" s="392"/>
      <c r="AU304" s="392"/>
      <c r="AV304" s="392"/>
      <c r="AW304" s="392"/>
      <c r="AX304" s="392"/>
      <c r="AY304" s="392"/>
      <c r="AZ304" s="392"/>
      <c r="BA304" s="392"/>
      <c r="BB304" s="392"/>
      <c r="BC304" s="392"/>
      <c r="BD304" s="392"/>
      <c r="BE304" s="392"/>
      <c r="BF304" s="392"/>
      <c r="BG304" s="392"/>
      <c r="BH304" s="392"/>
      <c r="BI304" s="392"/>
      <c r="BJ304" s="392"/>
      <c r="BK304" s="392"/>
      <c r="BL304" s="392"/>
      <c r="BM304" s="392"/>
      <c r="BN304" s="392"/>
      <c r="BO304" s="392"/>
      <c r="BP304" s="392"/>
      <c r="BQ304" s="392"/>
      <c r="BR304" s="392"/>
      <c r="BS304" s="392"/>
      <c r="BT304" s="392"/>
      <c r="BU304" s="392"/>
      <c r="BV304" s="392"/>
      <c r="BW304" s="392"/>
      <c r="BX304" s="392"/>
      <c r="BY304" s="392"/>
      <c r="BZ304" s="392"/>
      <c r="CA304" s="392"/>
      <c r="CB304" s="392"/>
      <c r="CC304" s="392"/>
      <c r="CD304" s="392"/>
      <c r="CE304" s="392"/>
      <c r="CF304" s="392"/>
    </row>
    <row r="305" customFormat="false" ht="12.75" hidden="false" customHeight="false" outlineLevel="0" collapsed="false">
      <c r="A305" s="600"/>
      <c r="B305" s="403"/>
      <c r="C305" s="392"/>
      <c r="D305" s="403"/>
      <c r="E305" s="403"/>
      <c r="F305" s="403"/>
      <c r="G305" s="595"/>
      <c r="H305" s="595"/>
      <c r="I305" s="595"/>
      <c r="J305" s="597"/>
      <c r="K305" s="595"/>
      <c r="L305" s="597"/>
      <c r="M305" s="597"/>
      <c r="N305" s="597"/>
      <c r="O305" s="599"/>
      <c r="P305" s="392"/>
      <c r="Q305" s="392"/>
      <c r="S305" s="392"/>
      <c r="T305" s="392"/>
      <c r="U305" s="392"/>
      <c r="V305" s="392"/>
      <c r="W305" s="392"/>
      <c r="X305" s="392"/>
      <c r="Y305" s="392"/>
      <c r="Z305" s="392"/>
      <c r="AA305" s="392"/>
      <c r="AB305" s="392"/>
      <c r="AC305" s="392"/>
      <c r="AD305" s="392"/>
      <c r="AE305" s="392"/>
      <c r="AF305" s="392"/>
      <c r="AG305" s="598"/>
      <c r="AH305" s="392"/>
      <c r="AI305" s="392"/>
      <c r="AJ305" s="392"/>
      <c r="AK305" s="392"/>
      <c r="AL305" s="392"/>
      <c r="AM305" s="392"/>
      <c r="AN305" s="392"/>
      <c r="AO305" s="392"/>
      <c r="AP305" s="392"/>
      <c r="AQ305" s="392"/>
      <c r="AR305" s="392"/>
      <c r="AS305" s="392"/>
      <c r="AT305" s="392"/>
      <c r="AU305" s="392"/>
      <c r="AV305" s="392"/>
      <c r="AW305" s="392"/>
      <c r="AX305" s="392"/>
      <c r="AY305" s="392"/>
      <c r="AZ305" s="392"/>
      <c r="BA305" s="392"/>
      <c r="BB305" s="392"/>
      <c r="BC305" s="392"/>
      <c r="BD305" s="392"/>
      <c r="BE305" s="392"/>
      <c r="BF305" s="392"/>
      <c r="BG305" s="392"/>
      <c r="BH305" s="392"/>
      <c r="BI305" s="392"/>
      <c r="BJ305" s="392"/>
      <c r="BK305" s="392"/>
      <c r="BL305" s="392"/>
      <c r="BM305" s="392"/>
      <c r="BN305" s="392"/>
      <c r="BO305" s="392"/>
      <c r="BP305" s="392"/>
      <c r="BQ305" s="392"/>
      <c r="BR305" s="392"/>
      <c r="BS305" s="392"/>
      <c r="BT305" s="392"/>
      <c r="BU305" s="392"/>
      <c r="BV305" s="392"/>
      <c r="BW305" s="392"/>
      <c r="BX305" s="392"/>
      <c r="BY305" s="392"/>
      <c r="BZ305" s="392"/>
      <c r="CA305" s="392"/>
      <c r="CB305" s="392"/>
      <c r="CC305" s="392"/>
      <c r="CD305" s="392"/>
      <c r="CE305" s="392"/>
      <c r="CF305" s="392"/>
    </row>
    <row r="306" customFormat="false" ht="12.75" hidden="false" customHeight="false" outlineLevel="0" collapsed="false">
      <c r="A306" s="600"/>
      <c r="B306" s="403"/>
      <c r="C306" s="392"/>
      <c r="D306" s="403"/>
      <c r="E306" s="403"/>
      <c r="F306" s="403"/>
      <c r="G306" s="595"/>
      <c r="H306" s="595"/>
      <c r="I306" s="595"/>
      <c r="J306" s="597"/>
      <c r="K306" s="595"/>
      <c r="L306" s="597"/>
      <c r="M306" s="597"/>
      <c r="N306" s="597"/>
      <c r="O306" s="599"/>
      <c r="P306" s="392"/>
      <c r="Q306" s="392"/>
      <c r="S306" s="392"/>
      <c r="T306" s="392"/>
      <c r="U306" s="392"/>
      <c r="V306" s="392"/>
      <c r="W306" s="392"/>
      <c r="X306" s="392"/>
      <c r="Y306" s="392"/>
      <c r="Z306" s="392"/>
      <c r="AA306" s="392"/>
      <c r="AB306" s="392"/>
      <c r="AC306" s="392"/>
      <c r="AD306" s="392"/>
      <c r="AE306" s="392"/>
      <c r="AF306" s="392"/>
      <c r="AG306" s="598"/>
      <c r="AH306" s="392"/>
      <c r="AI306" s="392"/>
      <c r="AJ306" s="392"/>
      <c r="AK306" s="392"/>
      <c r="AL306" s="392"/>
      <c r="AM306" s="392"/>
      <c r="AN306" s="392"/>
      <c r="AO306" s="392"/>
      <c r="AP306" s="392"/>
      <c r="AQ306" s="392"/>
      <c r="AR306" s="392"/>
      <c r="AS306" s="392"/>
      <c r="AT306" s="392"/>
      <c r="AU306" s="392"/>
      <c r="AV306" s="392"/>
      <c r="AW306" s="392"/>
      <c r="AX306" s="392"/>
      <c r="AY306" s="392"/>
      <c r="AZ306" s="392"/>
      <c r="BA306" s="392"/>
      <c r="BB306" s="392"/>
      <c r="BC306" s="392"/>
      <c r="BD306" s="392"/>
      <c r="BE306" s="392"/>
      <c r="BF306" s="392"/>
      <c r="BG306" s="392"/>
      <c r="BH306" s="392"/>
      <c r="BI306" s="392"/>
      <c r="BJ306" s="392"/>
      <c r="BK306" s="392"/>
      <c r="BL306" s="392"/>
      <c r="BM306" s="392"/>
      <c r="BN306" s="392"/>
      <c r="BO306" s="392"/>
      <c r="BP306" s="392"/>
      <c r="BQ306" s="392"/>
      <c r="BR306" s="392"/>
      <c r="BS306" s="392"/>
      <c r="BT306" s="392"/>
      <c r="BU306" s="392"/>
      <c r="BV306" s="392"/>
      <c r="BW306" s="392"/>
      <c r="BX306" s="392"/>
      <c r="BY306" s="392"/>
      <c r="BZ306" s="392"/>
      <c r="CA306" s="392"/>
      <c r="CB306" s="392"/>
      <c r="CC306" s="392"/>
      <c r="CD306" s="392"/>
      <c r="CE306" s="392"/>
      <c r="CF306" s="392"/>
    </row>
    <row r="307" customFormat="false" ht="12.75" hidden="false" customHeight="false" outlineLevel="0" collapsed="false">
      <c r="A307" s="600"/>
      <c r="B307" s="403"/>
      <c r="C307" s="392"/>
      <c r="D307" s="403"/>
      <c r="E307" s="403"/>
      <c r="F307" s="403"/>
      <c r="G307" s="595"/>
      <c r="H307" s="595"/>
      <c r="I307" s="595"/>
      <c r="J307" s="597"/>
      <c r="K307" s="595"/>
      <c r="L307" s="597"/>
      <c r="M307" s="597"/>
      <c r="N307" s="597"/>
      <c r="O307" s="599"/>
      <c r="P307" s="392"/>
      <c r="Q307" s="392"/>
      <c r="S307" s="392"/>
      <c r="T307" s="392"/>
      <c r="U307" s="392"/>
      <c r="V307" s="392"/>
      <c r="W307" s="392"/>
      <c r="X307" s="392"/>
      <c r="Y307" s="392"/>
      <c r="Z307" s="392"/>
      <c r="AA307" s="392"/>
      <c r="AB307" s="392"/>
      <c r="AC307" s="392"/>
      <c r="AD307" s="392"/>
      <c r="AE307" s="392"/>
      <c r="AF307" s="392"/>
      <c r="AG307" s="598"/>
      <c r="AH307" s="392"/>
      <c r="AI307" s="392"/>
      <c r="AJ307" s="392"/>
      <c r="AK307" s="392"/>
      <c r="AL307" s="392"/>
      <c r="AM307" s="392"/>
      <c r="AN307" s="392"/>
      <c r="AO307" s="392"/>
      <c r="AP307" s="392"/>
      <c r="AQ307" s="392"/>
      <c r="AR307" s="392"/>
      <c r="AS307" s="392"/>
      <c r="AT307" s="392"/>
      <c r="AU307" s="392"/>
      <c r="AV307" s="392"/>
      <c r="AW307" s="392"/>
      <c r="AX307" s="392"/>
      <c r="AY307" s="392"/>
      <c r="AZ307" s="392"/>
      <c r="BA307" s="392"/>
      <c r="BB307" s="392"/>
      <c r="BC307" s="392"/>
      <c r="BD307" s="392"/>
      <c r="BE307" s="392"/>
      <c r="BF307" s="392"/>
      <c r="BG307" s="392"/>
      <c r="BH307" s="392"/>
      <c r="BI307" s="392"/>
      <c r="BJ307" s="392"/>
      <c r="BK307" s="392"/>
      <c r="BL307" s="392"/>
      <c r="BM307" s="392"/>
      <c r="BN307" s="392"/>
      <c r="BO307" s="392"/>
      <c r="BP307" s="392"/>
      <c r="BQ307" s="392"/>
      <c r="BR307" s="392"/>
      <c r="BS307" s="392"/>
      <c r="BT307" s="392"/>
      <c r="BU307" s="392"/>
      <c r="BV307" s="392"/>
      <c r="BW307" s="392"/>
      <c r="BX307" s="392"/>
      <c r="BY307" s="392"/>
      <c r="BZ307" s="392"/>
      <c r="CA307" s="392"/>
      <c r="CB307" s="392"/>
      <c r="CC307" s="392"/>
      <c r="CD307" s="392"/>
      <c r="CE307" s="392"/>
      <c r="CF307" s="392"/>
    </row>
    <row r="308" customFormat="false" ht="12.75" hidden="false" customHeight="false" outlineLevel="0" collapsed="false">
      <c r="A308" s="600"/>
      <c r="B308" s="403"/>
      <c r="C308" s="392"/>
      <c r="D308" s="403"/>
      <c r="E308" s="403"/>
      <c r="F308" s="403"/>
      <c r="G308" s="595"/>
      <c r="H308" s="595"/>
      <c r="I308" s="595"/>
      <c r="J308" s="597"/>
      <c r="K308" s="595"/>
      <c r="L308" s="597"/>
      <c r="M308" s="597"/>
      <c r="N308" s="597"/>
      <c r="O308" s="599"/>
      <c r="P308" s="392"/>
      <c r="Q308" s="392"/>
      <c r="S308" s="392"/>
      <c r="T308" s="392"/>
      <c r="U308" s="392"/>
      <c r="V308" s="392"/>
      <c r="W308" s="392"/>
      <c r="X308" s="392"/>
      <c r="Y308" s="392"/>
      <c r="Z308" s="392"/>
      <c r="AA308" s="392"/>
      <c r="AB308" s="392"/>
      <c r="AC308" s="392"/>
      <c r="AD308" s="392"/>
      <c r="AE308" s="392"/>
      <c r="AF308" s="392"/>
      <c r="AG308" s="598"/>
      <c r="AH308" s="392"/>
      <c r="AI308" s="392"/>
      <c r="AJ308" s="392"/>
      <c r="AK308" s="392"/>
      <c r="AL308" s="392"/>
      <c r="AM308" s="392"/>
      <c r="AN308" s="392"/>
      <c r="AO308" s="392"/>
      <c r="AP308" s="392"/>
      <c r="AQ308" s="392"/>
      <c r="AR308" s="392"/>
      <c r="AS308" s="392"/>
      <c r="AT308" s="392"/>
      <c r="AU308" s="392"/>
      <c r="AV308" s="392"/>
      <c r="AW308" s="392"/>
      <c r="AX308" s="392"/>
      <c r="AY308" s="392"/>
      <c r="AZ308" s="392"/>
      <c r="BA308" s="392"/>
      <c r="BB308" s="392"/>
      <c r="BC308" s="392"/>
      <c r="BD308" s="392"/>
      <c r="BE308" s="392"/>
      <c r="BF308" s="392"/>
      <c r="BG308" s="392"/>
      <c r="BH308" s="392"/>
      <c r="BI308" s="392"/>
      <c r="BJ308" s="392"/>
      <c r="BK308" s="392"/>
      <c r="BL308" s="392"/>
      <c r="BM308" s="392"/>
      <c r="BN308" s="392"/>
      <c r="BO308" s="392"/>
      <c r="BP308" s="392"/>
      <c r="BQ308" s="392"/>
      <c r="BR308" s="392"/>
      <c r="BS308" s="392"/>
      <c r="BT308" s="392"/>
      <c r="BU308" s="392"/>
      <c r="BV308" s="392"/>
      <c r="BW308" s="392"/>
      <c r="BX308" s="392"/>
      <c r="BY308" s="392"/>
      <c r="BZ308" s="392"/>
      <c r="CA308" s="392"/>
      <c r="CB308" s="392"/>
      <c r="CC308" s="392"/>
      <c r="CD308" s="392"/>
      <c r="CE308" s="392"/>
      <c r="CF308" s="392"/>
    </row>
    <row r="309" customFormat="false" ht="12.75" hidden="false" customHeight="false" outlineLevel="0" collapsed="false">
      <c r="A309" s="600"/>
      <c r="B309" s="403"/>
      <c r="C309" s="392"/>
      <c r="D309" s="403"/>
      <c r="E309" s="403"/>
      <c r="F309" s="403"/>
      <c r="G309" s="595"/>
      <c r="H309" s="595"/>
      <c r="I309" s="595"/>
      <c r="J309" s="597"/>
      <c r="K309" s="595"/>
      <c r="L309" s="597"/>
      <c r="M309" s="597"/>
      <c r="N309" s="597"/>
      <c r="O309" s="599"/>
      <c r="P309" s="392"/>
      <c r="Q309" s="392"/>
      <c r="S309" s="392"/>
      <c r="T309" s="392"/>
      <c r="U309" s="392"/>
      <c r="V309" s="392"/>
      <c r="W309" s="392"/>
      <c r="X309" s="392"/>
      <c r="Y309" s="392"/>
      <c r="Z309" s="392"/>
      <c r="AA309" s="392"/>
      <c r="AB309" s="392"/>
      <c r="AC309" s="392"/>
      <c r="AD309" s="392"/>
      <c r="AE309" s="392"/>
      <c r="AF309" s="392"/>
      <c r="AG309" s="598"/>
      <c r="AH309" s="392"/>
      <c r="AI309" s="392"/>
      <c r="AJ309" s="392"/>
      <c r="AK309" s="392"/>
      <c r="AL309" s="392"/>
      <c r="AM309" s="392"/>
      <c r="AN309" s="392"/>
      <c r="AO309" s="392"/>
      <c r="AP309" s="392"/>
      <c r="AQ309" s="392"/>
      <c r="AR309" s="392"/>
      <c r="AS309" s="392"/>
      <c r="AT309" s="392"/>
      <c r="AU309" s="392"/>
      <c r="AV309" s="392"/>
      <c r="AW309" s="392"/>
      <c r="AX309" s="392"/>
      <c r="AY309" s="392"/>
      <c r="AZ309" s="392"/>
      <c r="BA309" s="392"/>
      <c r="BB309" s="392"/>
      <c r="BC309" s="392"/>
      <c r="BD309" s="392"/>
      <c r="BE309" s="392"/>
      <c r="BF309" s="392"/>
      <c r="BG309" s="392"/>
      <c r="BH309" s="392"/>
      <c r="BI309" s="392"/>
      <c r="BJ309" s="392"/>
      <c r="BK309" s="392"/>
      <c r="BL309" s="392"/>
      <c r="BM309" s="392"/>
      <c r="BN309" s="392"/>
      <c r="BO309" s="392"/>
      <c r="BP309" s="392"/>
      <c r="BQ309" s="392"/>
      <c r="BR309" s="392"/>
      <c r="BS309" s="392"/>
      <c r="BT309" s="392"/>
      <c r="BU309" s="392"/>
      <c r="BV309" s="392"/>
      <c r="BW309" s="392"/>
      <c r="BX309" s="392"/>
      <c r="BY309" s="392"/>
      <c r="BZ309" s="392"/>
      <c r="CA309" s="392"/>
      <c r="CB309" s="392"/>
      <c r="CC309" s="392"/>
      <c r="CD309" s="392"/>
      <c r="CE309" s="392"/>
      <c r="CF309" s="392"/>
    </row>
    <row r="310" customFormat="false" ht="12.75" hidden="false" customHeight="false" outlineLevel="0" collapsed="false">
      <c r="A310" s="600"/>
      <c r="B310" s="403"/>
      <c r="C310" s="392"/>
      <c r="D310" s="403"/>
      <c r="E310" s="403"/>
      <c r="F310" s="403"/>
      <c r="G310" s="595"/>
      <c r="H310" s="595"/>
      <c r="I310" s="595"/>
      <c r="J310" s="597"/>
      <c r="K310" s="595"/>
      <c r="L310" s="597"/>
      <c r="M310" s="597"/>
      <c r="N310" s="597"/>
      <c r="O310" s="599"/>
      <c r="P310" s="392"/>
      <c r="Q310" s="392"/>
      <c r="S310" s="392"/>
      <c r="T310" s="392"/>
      <c r="U310" s="392"/>
      <c r="V310" s="392"/>
      <c r="W310" s="392"/>
      <c r="X310" s="392"/>
      <c r="Y310" s="392"/>
      <c r="Z310" s="392"/>
      <c r="AA310" s="392"/>
      <c r="AB310" s="392"/>
      <c r="AC310" s="392"/>
      <c r="AD310" s="392"/>
      <c r="AE310" s="392"/>
      <c r="AF310" s="392"/>
      <c r="AG310" s="598"/>
      <c r="AH310" s="392"/>
      <c r="AI310" s="392"/>
      <c r="AJ310" s="392"/>
      <c r="AK310" s="392"/>
      <c r="AL310" s="392"/>
      <c r="AM310" s="392"/>
      <c r="AN310" s="392"/>
      <c r="AO310" s="392"/>
      <c r="AP310" s="392"/>
      <c r="AQ310" s="392"/>
      <c r="AR310" s="392"/>
      <c r="AS310" s="392"/>
      <c r="AT310" s="392"/>
      <c r="AU310" s="392"/>
      <c r="AV310" s="392"/>
      <c r="AW310" s="392"/>
      <c r="AX310" s="392"/>
      <c r="AY310" s="392"/>
      <c r="AZ310" s="392"/>
      <c r="BA310" s="392"/>
      <c r="BB310" s="392"/>
      <c r="BC310" s="392"/>
      <c r="BD310" s="392"/>
      <c r="BE310" s="392"/>
      <c r="BF310" s="392"/>
      <c r="BG310" s="392"/>
      <c r="BH310" s="392"/>
      <c r="BI310" s="392"/>
      <c r="BJ310" s="392"/>
      <c r="BK310" s="392"/>
      <c r="BL310" s="392"/>
      <c r="BM310" s="392"/>
      <c r="BN310" s="392"/>
      <c r="BO310" s="392"/>
      <c r="BP310" s="392"/>
      <c r="BQ310" s="392"/>
      <c r="BR310" s="392"/>
      <c r="BS310" s="392"/>
      <c r="BT310" s="392"/>
      <c r="BU310" s="392"/>
      <c r="BV310" s="392"/>
      <c r="BW310" s="392"/>
      <c r="BX310" s="392"/>
      <c r="BY310" s="392"/>
      <c r="BZ310" s="392"/>
      <c r="CA310" s="392"/>
      <c r="CB310" s="392"/>
      <c r="CC310" s="392"/>
      <c r="CD310" s="392"/>
      <c r="CE310" s="392"/>
      <c r="CF310" s="392"/>
    </row>
    <row r="311" customFormat="false" ht="12.75" hidden="false" customHeight="false" outlineLevel="0" collapsed="false">
      <c r="A311" s="600"/>
      <c r="B311" s="403"/>
      <c r="C311" s="392"/>
      <c r="D311" s="403"/>
      <c r="E311" s="403"/>
      <c r="F311" s="403"/>
      <c r="G311" s="595"/>
      <c r="H311" s="595"/>
      <c r="I311" s="595"/>
      <c r="J311" s="597"/>
      <c r="K311" s="595"/>
      <c r="L311" s="597"/>
      <c r="M311" s="597"/>
      <c r="N311" s="597"/>
      <c r="O311" s="599"/>
      <c r="P311" s="392"/>
      <c r="Q311" s="392"/>
      <c r="S311" s="392"/>
      <c r="T311" s="392"/>
      <c r="U311" s="392"/>
      <c r="V311" s="392"/>
      <c r="W311" s="392"/>
      <c r="X311" s="392"/>
      <c r="Y311" s="392"/>
      <c r="Z311" s="392"/>
      <c r="AA311" s="392"/>
      <c r="AB311" s="392"/>
      <c r="AC311" s="392"/>
      <c r="AD311" s="392"/>
      <c r="AE311" s="392"/>
      <c r="AF311" s="392"/>
      <c r="AG311" s="598"/>
      <c r="AH311" s="392"/>
      <c r="AI311" s="392"/>
      <c r="AJ311" s="392"/>
      <c r="AK311" s="392"/>
      <c r="AL311" s="392"/>
      <c r="AM311" s="392"/>
      <c r="AN311" s="392"/>
      <c r="AO311" s="392"/>
      <c r="AP311" s="392"/>
      <c r="AQ311" s="392"/>
      <c r="AR311" s="392"/>
      <c r="AS311" s="392"/>
      <c r="AT311" s="392"/>
      <c r="AU311" s="392"/>
      <c r="AV311" s="392"/>
      <c r="AW311" s="392"/>
      <c r="AX311" s="392"/>
      <c r="AY311" s="392"/>
      <c r="AZ311" s="392"/>
      <c r="BA311" s="392"/>
      <c r="BB311" s="392"/>
      <c r="BC311" s="392"/>
      <c r="BD311" s="392"/>
      <c r="BE311" s="392"/>
      <c r="BF311" s="392"/>
      <c r="BG311" s="392"/>
      <c r="BH311" s="392"/>
      <c r="BI311" s="392"/>
      <c r="BJ311" s="392"/>
      <c r="BK311" s="392"/>
      <c r="BL311" s="392"/>
      <c r="BM311" s="392"/>
      <c r="BN311" s="392"/>
      <c r="BO311" s="392"/>
      <c r="BP311" s="392"/>
      <c r="BQ311" s="392"/>
      <c r="BR311" s="392"/>
      <c r="BS311" s="392"/>
      <c r="BT311" s="392"/>
      <c r="BU311" s="392"/>
      <c r="BV311" s="392"/>
      <c r="BW311" s="392"/>
      <c r="BX311" s="392"/>
      <c r="BY311" s="392"/>
      <c r="BZ311" s="392"/>
      <c r="CA311" s="392"/>
      <c r="CB311" s="392"/>
      <c r="CC311" s="392"/>
      <c r="CD311" s="392"/>
      <c r="CE311" s="392"/>
      <c r="CF311" s="392"/>
    </row>
    <row r="312" customFormat="false" ht="12.75" hidden="false" customHeight="false" outlineLevel="0" collapsed="false">
      <c r="A312" s="600"/>
      <c r="B312" s="403"/>
      <c r="C312" s="392"/>
      <c r="D312" s="403"/>
      <c r="E312" s="403"/>
      <c r="F312" s="403"/>
      <c r="G312" s="595"/>
      <c r="H312" s="595"/>
      <c r="I312" s="595"/>
      <c r="J312" s="597"/>
      <c r="K312" s="595"/>
      <c r="L312" s="597"/>
      <c r="M312" s="597"/>
      <c r="N312" s="597"/>
      <c r="O312" s="599"/>
      <c r="P312" s="392"/>
      <c r="Q312" s="392"/>
      <c r="S312" s="392"/>
      <c r="T312" s="392"/>
      <c r="U312" s="392"/>
      <c r="V312" s="392"/>
      <c r="W312" s="392"/>
      <c r="X312" s="392"/>
      <c r="Y312" s="392"/>
      <c r="Z312" s="392"/>
      <c r="AA312" s="392"/>
      <c r="AB312" s="392"/>
      <c r="AC312" s="392"/>
      <c r="AD312" s="392"/>
      <c r="AE312" s="392"/>
      <c r="AF312" s="392"/>
      <c r="AG312" s="598"/>
      <c r="AH312" s="392"/>
      <c r="AI312" s="392"/>
      <c r="AJ312" s="392"/>
      <c r="AK312" s="392"/>
      <c r="AL312" s="392"/>
      <c r="AM312" s="392"/>
      <c r="AN312" s="392"/>
      <c r="AO312" s="392"/>
      <c r="AP312" s="392"/>
      <c r="AQ312" s="392"/>
      <c r="AR312" s="392"/>
      <c r="AS312" s="392"/>
      <c r="AT312" s="392"/>
      <c r="AU312" s="392"/>
      <c r="AV312" s="392"/>
      <c r="AW312" s="392"/>
      <c r="AX312" s="392"/>
      <c r="AY312" s="392"/>
      <c r="AZ312" s="392"/>
      <c r="BA312" s="392"/>
      <c r="BB312" s="392"/>
      <c r="BC312" s="392"/>
      <c r="BD312" s="392"/>
      <c r="BE312" s="392"/>
      <c r="BF312" s="392"/>
      <c r="BG312" s="392"/>
      <c r="BH312" s="392"/>
      <c r="BI312" s="392"/>
      <c r="BJ312" s="392"/>
      <c r="BK312" s="392"/>
      <c r="BL312" s="392"/>
      <c r="BM312" s="392"/>
      <c r="BN312" s="392"/>
      <c r="BO312" s="392"/>
      <c r="BP312" s="392"/>
      <c r="BQ312" s="392"/>
      <c r="BR312" s="392"/>
      <c r="BS312" s="392"/>
      <c r="BT312" s="392"/>
      <c r="BU312" s="392"/>
      <c r="BV312" s="392"/>
      <c r="BW312" s="392"/>
      <c r="BX312" s="392"/>
      <c r="BY312" s="392"/>
      <c r="BZ312" s="392"/>
      <c r="CA312" s="392"/>
      <c r="CB312" s="392"/>
      <c r="CC312" s="392"/>
      <c r="CD312" s="392"/>
      <c r="CE312" s="392"/>
      <c r="CF312" s="392"/>
    </row>
    <row r="313" customFormat="false" ht="12.75" hidden="false" customHeight="false" outlineLevel="0" collapsed="false">
      <c r="A313" s="600"/>
      <c r="B313" s="403"/>
      <c r="C313" s="392"/>
      <c r="D313" s="403"/>
      <c r="E313" s="403"/>
      <c r="F313" s="403"/>
      <c r="G313" s="595"/>
      <c r="H313" s="595"/>
      <c r="I313" s="595"/>
      <c r="J313" s="597"/>
      <c r="K313" s="595"/>
      <c r="L313" s="597"/>
      <c r="M313" s="597"/>
      <c r="N313" s="597"/>
      <c r="O313" s="599"/>
      <c r="P313" s="392"/>
      <c r="Q313" s="392"/>
      <c r="S313" s="392"/>
      <c r="T313" s="392"/>
      <c r="U313" s="392"/>
      <c r="V313" s="392"/>
      <c r="W313" s="392"/>
      <c r="X313" s="392"/>
      <c r="Y313" s="392"/>
      <c r="Z313" s="392"/>
      <c r="AA313" s="392"/>
      <c r="AB313" s="392"/>
      <c r="AC313" s="392"/>
      <c r="AD313" s="392"/>
      <c r="AE313" s="392"/>
      <c r="AF313" s="392"/>
      <c r="AG313" s="598"/>
      <c r="AH313" s="392"/>
      <c r="AI313" s="392"/>
      <c r="AJ313" s="392"/>
      <c r="AK313" s="392"/>
      <c r="AL313" s="392"/>
      <c r="AM313" s="392"/>
      <c r="AN313" s="392"/>
      <c r="AO313" s="392"/>
      <c r="AP313" s="392"/>
      <c r="AQ313" s="392"/>
      <c r="AR313" s="392"/>
      <c r="AS313" s="392"/>
      <c r="AT313" s="392"/>
      <c r="AU313" s="392"/>
      <c r="AV313" s="392"/>
      <c r="AW313" s="392"/>
      <c r="AX313" s="392"/>
      <c r="AY313" s="392"/>
      <c r="AZ313" s="392"/>
      <c r="BA313" s="392"/>
      <c r="BB313" s="392"/>
      <c r="BC313" s="392"/>
      <c r="BD313" s="392"/>
      <c r="BE313" s="392"/>
      <c r="BF313" s="392"/>
      <c r="BG313" s="392"/>
      <c r="BH313" s="392"/>
      <c r="BI313" s="392"/>
      <c r="BJ313" s="392"/>
      <c r="BK313" s="392"/>
      <c r="BL313" s="392"/>
      <c r="BM313" s="392"/>
      <c r="BN313" s="392"/>
      <c r="BO313" s="392"/>
      <c r="BP313" s="392"/>
      <c r="BQ313" s="392"/>
      <c r="BR313" s="392"/>
      <c r="BS313" s="392"/>
      <c r="BT313" s="392"/>
      <c r="BU313" s="392"/>
      <c r="BV313" s="392"/>
      <c r="BW313" s="392"/>
      <c r="BX313" s="392"/>
      <c r="BY313" s="392"/>
      <c r="BZ313" s="392"/>
      <c r="CA313" s="392"/>
      <c r="CB313" s="392"/>
      <c r="CC313" s="392"/>
      <c r="CD313" s="392"/>
      <c r="CE313" s="392"/>
      <c r="CF313" s="392"/>
    </row>
    <row r="314" customFormat="false" ht="12.75" hidden="false" customHeight="false" outlineLevel="0" collapsed="false">
      <c r="A314" s="600"/>
      <c r="B314" s="403"/>
      <c r="C314" s="392"/>
      <c r="D314" s="403"/>
      <c r="E314" s="403"/>
      <c r="F314" s="403"/>
      <c r="G314" s="595"/>
      <c r="H314" s="595"/>
      <c r="I314" s="595"/>
      <c r="J314" s="597"/>
      <c r="K314" s="595"/>
      <c r="L314" s="597"/>
      <c r="M314" s="597"/>
      <c r="N314" s="597"/>
      <c r="O314" s="599"/>
      <c r="P314" s="392"/>
      <c r="Q314" s="392"/>
      <c r="S314" s="392"/>
      <c r="T314" s="392"/>
      <c r="U314" s="392"/>
      <c r="V314" s="392"/>
      <c r="W314" s="392"/>
      <c r="X314" s="392"/>
      <c r="Y314" s="392"/>
      <c r="Z314" s="392"/>
      <c r="AA314" s="392"/>
      <c r="AB314" s="392"/>
      <c r="AC314" s="392"/>
      <c r="AD314" s="392"/>
      <c r="AE314" s="392"/>
      <c r="AF314" s="392"/>
      <c r="AG314" s="598"/>
      <c r="AH314" s="392"/>
      <c r="AI314" s="392"/>
      <c r="AJ314" s="392"/>
      <c r="AK314" s="392"/>
      <c r="AL314" s="392"/>
      <c r="AM314" s="392"/>
      <c r="AN314" s="392"/>
      <c r="AO314" s="392"/>
      <c r="AP314" s="392"/>
      <c r="AQ314" s="392"/>
      <c r="AR314" s="392"/>
      <c r="AS314" s="392"/>
      <c r="AT314" s="392"/>
      <c r="AU314" s="392"/>
      <c r="AV314" s="392"/>
      <c r="AW314" s="392"/>
      <c r="AX314" s="392"/>
      <c r="AY314" s="392"/>
      <c r="AZ314" s="392"/>
      <c r="BA314" s="392"/>
      <c r="BB314" s="392"/>
      <c r="BC314" s="392"/>
      <c r="BD314" s="392"/>
      <c r="BE314" s="392"/>
      <c r="BF314" s="392"/>
      <c r="BG314" s="392"/>
      <c r="BH314" s="392"/>
      <c r="BI314" s="392"/>
      <c r="BJ314" s="392"/>
      <c r="BK314" s="392"/>
      <c r="BL314" s="392"/>
      <c r="BM314" s="392"/>
      <c r="BN314" s="392"/>
      <c r="BO314" s="392"/>
      <c r="BP314" s="392"/>
      <c r="BQ314" s="392"/>
      <c r="BR314" s="392"/>
      <c r="BS314" s="392"/>
      <c r="BT314" s="392"/>
      <c r="BU314" s="392"/>
      <c r="BV314" s="392"/>
      <c r="BW314" s="392"/>
      <c r="BX314" s="392"/>
      <c r="BY314" s="392"/>
      <c r="BZ314" s="392"/>
      <c r="CA314" s="392"/>
      <c r="CB314" s="392"/>
      <c r="CC314" s="392"/>
      <c r="CD314" s="392"/>
      <c r="CE314" s="392"/>
      <c r="CF314" s="392"/>
    </row>
    <row r="315" customFormat="false" ht="12.75" hidden="false" customHeight="false" outlineLevel="0" collapsed="false">
      <c r="A315" s="600"/>
      <c r="B315" s="403"/>
      <c r="C315" s="392"/>
      <c r="D315" s="403"/>
      <c r="E315" s="403"/>
      <c r="F315" s="403"/>
      <c r="G315" s="595"/>
      <c r="H315" s="595"/>
      <c r="I315" s="595"/>
      <c r="J315" s="597"/>
      <c r="K315" s="595"/>
      <c r="L315" s="597"/>
      <c r="M315" s="597"/>
      <c r="N315" s="597"/>
      <c r="O315" s="599"/>
      <c r="P315" s="392"/>
      <c r="Q315" s="392"/>
      <c r="S315" s="392"/>
      <c r="T315" s="392"/>
      <c r="U315" s="392"/>
      <c r="V315" s="392"/>
      <c r="W315" s="392"/>
      <c r="X315" s="392"/>
      <c r="Y315" s="392"/>
      <c r="Z315" s="392"/>
      <c r="AA315" s="392"/>
      <c r="AB315" s="392"/>
      <c r="AC315" s="392"/>
      <c r="AD315" s="392"/>
      <c r="AE315" s="392"/>
      <c r="AF315" s="392"/>
      <c r="AG315" s="598"/>
      <c r="AH315" s="392"/>
      <c r="AI315" s="392"/>
      <c r="AJ315" s="392"/>
      <c r="AK315" s="392"/>
      <c r="AL315" s="392"/>
      <c r="AM315" s="392"/>
      <c r="AN315" s="392"/>
      <c r="AO315" s="392"/>
      <c r="AP315" s="392"/>
      <c r="AQ315" s="392"/>
      <c r="AR315" s="392"/>
      <c r="AS315" s="392"/>
      <c r="AT315" s="392"/>
      <c r="AU315" s="392"/>
      <c r="AV315" s="392"/>
      <c r="AW315" s="392"/>
      <c r="AX315" s="392"/>
      <c r="AY315" s="392"/>
      <c r="AZ315" s="392"/>
      <c r="BA315" s="392"/>
      <c r="BB315" s="392"/>
      <c r="BC315" s="392"/>
      <c r="BD315" s="392"/>
      <c r="BE315" s="392"/>
      <c r="BF315" s="392"/>
      <c r="BG315" s="392"/>
      <c r="BH315" s="392"/>
      <c r="BI315" s="392"/>
      <c r="BJ315" s="392"/>
      <c r="BK315" s="392"/>
      <c r="BL315" s="392"/>
      <c r="BM315" s="392"/>
      <c r="BN315" s="392"/>
      <c r="BO315" s="392"/>
      <c r="BP315" s="392"/>
      <c r="BQ315" s="392"/>
      <c r="BR315" s="392"/>
      <c r="BS315" s="392"/>
      <c r="BT315" s="392"/>
      <c r="BU315" s="392"/>
      <c r="BV315" s="392"/>
      <c r="BW315" s="392"/>
      <c r="BX315" s="392"/>
      <c r="BY315" s="392"/>
      <c r="BZ315" s="392"/>
      <c r="CA315" s="392"/>
      <c r="CB315" s="392"/>
      <c r="CC315" s="392"/>
      <c r="CD315" s="392"/>
      <c r="CE315" s="392"/>
      <c r="CF315" s="392"/>
    </row>
    <row r="316" customFormat="false" ht="12.75" hidden="false" customHeight="false" outlineLevel="0" collapsed="false">
      <c r="A316" s="600"/>
      <c r="B316" s="403"/>
      <c r="C316" s="392"/>
      <c r="D316" s="403"/>
      <c r="E316" s="403"/>
      <c r="F316" s="403"/>
      <c r="G316" s="595"/>
      <c r="H316" s="595"/>
      <c r="I316" s="595"/>
      <c r="J316" s="597"/>
      <c r="K316" s="595"/>
      <c r="L316" s="597"/>
      <c r="M316" s="597"/>
      <c r="N316" s="597"/>
      <c r="O316" s="599"/>
      <c r="P316" s="392"/>
      <c r="Q316" s="392"/>
      <c r="S316" s="392"/>
      <c r="T316" s="392"/>
      <c r="U316" s="392"/>
      <c r="V316" s="392"/>
      <c r="W316" s="392"/>
      <c r="X316" s="392"/>
      <c r="Y316" s="392"/>
      <c r="Z316" s="392"/>
      <c r="AA316" s="392"/>
      <c r="AB316" s="392"/>
      <c r="AC316" s="392"/>
      <c r="AD316" s="392"/>
      <c r="AE316" s="392"/>
      <c r="AF316" s="392"/>
      <c r="AG316" s="598"/>
      <c r="AH316" s="392"/>
      <c r="AI316" s="392"/>
      <c r="AJ316" s="392"/>
      <c r="AK316" s="392"/>
      <c r="AL316" s="392"/>
      <c r="AM316" s="392"/>
      <c r="AN316" s="392"/>
      <c r="AO316" s="392"/>
      <c r="AP316" s="392"/>
      <c r="AQ316" s="392"/>
      <c r="AR316" s="392"/>
      <c r="AS316" s="392"/>
      <c r="AT316" s="392"/>
      <c r="AU316" s="392"/>
      <c r="AV316" s="392"/>
      <c r="AW316" s="392"/>
      <c r="AX316" s="392"/>
      <c r="AY316" s="392"/>
      <c r="AZ316" s="392"/>
      <c r="BA316" s="392"/>
      <c r="BB316" s="392"/>
      <c r="BC316" s="392"/>
      <c r="BD316" s="392"/>
      <c r="BE316" s="392"/>
      <c r="BF316" s="392"/>
      <c r="BG316" s="392"/>
      <c r="BH316" s="392"/>
      <c r="BI316" s="392"/>
      <c r="BJ316" s="392"/>
      <c r="BK316" s="392"/>
      <c r="BL316" s="392"/>
      <c r="BM316" s="392"/>
      <c r="BN316" s="392"/>
      <c r="BO316" s="392"/>
      <c r="BP316" s="392"/>
      <c r="BQ316" s="392"/>
      <c r="BR316" s="392"/>
      <c r="BS316" s="392"/>
      <c r="BT316" s="392"/>
      <c r="BU316" s="392"/>
      <c r="BV316" s="392"/>
      <c r="BW316" s="392"/>
      <c r="BX316" s="392"/>
      <c r="BY316" s="392"/>
      <c r="BZ316" s="392"/>
      <c r="CA316" s="392"/>
      <c r="CB316" s="392"/>
      <c r="CC316" s="392"/>
      <c r="CD316" s="392"/>
      <c r="CE316" s="392"/>
      <c r="CF316" s="392"/>
    </row>
    <row r="317" customFormat="false" ht="12.75" hidden="false" customHeight="false" outlineLevel="0" collapsed="false">
      <c r="A317" s="600"/>
      <c r="B317" s="403"/>
      <c r="C317" s="392"/>
      <c r="D317" s="403"/>
      <c r="E317" s="403"/>
      <c r="F317" s="403"/>
      <c r="G317" s="595"/>
      <c r="H317" s="595"/>
      <c r="I317" s="595"/>
      <c r="J317" s="597"/>
      <c r="K317" s="595"/>
      <c r="L317" s="597"/>
      <c r="M317" s="597"/>
      <c r="N317" s="597"/>
      <c r="O317" s="599"/>
      <c r="P317" s="392"/>
      <c r="Q317" s="392"/>
      <c r="S317" s="392"/>
      <c r="T317" s="392"/>
      <c r="U317" s="392"/>
      <c r="V317" s="392"/>
      <c r="W317" s="392"/>
      <c r="X317" s="392"/>
      <c r="Y317" s="392"/>
      <c r="Z317" s="392"/>
      <c r="AA317" s="392"/>
      <c r="AB317" s="392"/>
      <c r="AC317" s="392"/>
      <c r="AD317" s="392"/>
      <c r="AE317" s="392"/>
      <c r="AF317" s="392"/>
      <c r="AG317" s="598"/>
      <c r="AH317" s="392"/>
      <c r="AI317" s="392"/>
      <c r="AJ317" s="392"/>
      <c r="AK317" s="392"/>
      <c r="AL317" s="392"/>
      <c r="AM317" s="392"/>
      <c r="AN317" s="392"/>
      <c r="AO317" s="392"/>
      <c r="AP317" s="392"/>
      <c r="AQ317" s="392"/>
      <c r="AR317" s="392"/>
      <c r="AS317" s="392"/>
      <c r="AT317" s="392"/>
      <c r="AU317" s="392"/>
      <c r="AV317" s="392"/>
      <c r="AW317" s="392"/>
      <c r="AX317" s="392"/>
      <c r="AY317" s="392"/>
      <c r="AZ317" s="392"/>
      <c r="BA317" s="392"/>
      <c r="BB317" s="392"/>
      <c r="BC317" s="392"/>
      <c r="BD317" s="392"/>
      <c r="BE317" s="392"/>
      <c r="BF317" s="392"/>
      <c r="BG317" s="392"/>
      <c r="BH317" s="392"/>
      <c r="BI317" s="392"/>
      <c r="BJ317" s="392"/>
      <c r="BK317" s="392"/>
      <c r="BL317" s="392"/>
      <c r="BM317" s="392"/>
      <c r="BN317" s="392"/>
      <c r="BO317" s="392"/>
      <c r="BP317" s="392"/>
      <c r="BQ317" s="392"/>
      <c r="BR317" s="392"/>
      <c r="BS317" s="392"/>
      <c r="BT317" s="392"/>
      <c r="BU317" s="392"/>
      <c r="BV317" s="392"/>
      <c r="BW317" s="392"/>
      <c r="BX317" s="392"/>
      <c r="BY317" s="392"/>
      <c r="BZ317" s="392"/>
      <c r="CA317" s="392"/>
      <c r="CB317" s="392"/>
      <c r="CC317" s="392"/>
      <c r="CD317" s="392"/>
      <c r="CE317" s="392"/>
      <c r="CF317" s="392"/>
    </row>
    <row r="318" customFormat="false" ht="12.75" hidden="false" customHeight="false" outlineLevel="0" collapsed="false">
      <c r="A318" s="600"/>
      <c r="B318" s="403"/>
      <c r="C318" s="392"/>
      <c r="D318" s="403"/>
      <c r="E318" s="403"/>
      <c r="F318" s="403"/>
      <c r="G318" s="595"/>
      <c r="H318" s="595"/>
      <c r="I318" s="595"/>
      <c r="J318" s="597"/>
      <c r="K318" s="595"/>
      <c r="L318" s="597"/>
      <c r="M318" s="597"/>
      <c r="N318" s="597"/>
      <c r="O318" s="599"/>
      <c r="P318" s="392"/>
      <c r="Q318" s="392"/>
      <c r="S318" s="392"/>
      <c r="T318" s="392"/>
      <c r="U318" s="392"/>
      <c r="V318" s="392"/>
      <c r="W318" s="392"/>
      <c r="X318" s="392"/>
      <c r="Y318" s="392"/>
      <c r="Z318" s="392"/>
      <c r="AA318" s="392"/>
      <c r="AB318" s="392"/>
      <c r="AC318" s="392"/>
      <c r="AD318" s="392"/>
      <c r="AE318" s="392"/>
      <c r="AF318" s="392"/>
      <c r="AG318" s="598"/>
      <c r="AH318" s="392"/>
      <c r="AI318" s="392"/>
      <c r="AJ318" s="392"/>
      <c r="AK318" s="392"/>
      <c r="AL318" s="392"/>
      <c r="AM318" s="392"/>
      <c r="AN318" s="392"/>
      <c r="AO318" s="392"/>
      <c r="AP318" s="392"/>
      <c r="AQ318" s="392"/>
      <c r="AR318" s="392"/>
      <c r="AS318" s="392"/>
      <c r="AT318" s="392"/>
      <c r="AU318" s="392"/>
      <c r="AV318" s="392"/>
      <c r="AW318" s="392"/>
      <c r="AX318" s="392"/>
      <c r="AY318" s="392"/>
      <c r="AZ318" s="392"/>
      <c r="BA318" s="392"/>
      <c r="BB318" s="392"/>
      <c r="BC318" s="392"/>
      <c r="BD318" s="392"/>
      <c r="BE318" s="392"/>
      <c r="BF318" s="392"/>
      <c r="BG318" s="392"/>
      <c r="BH318" s="392"/>
      <c r="BI318" s="392"/>
      <c r="BJ318" s="392"/>
      <c r="BK318" s="392"/>
      <c r="BL318" s="392"/>
      <c r="BM318" s="392"/>
      <c r="BN318" s="392"/>
      <c r="BO318" s="392"/>
      <c r="BP318" s="392"/>
      <c r="BQ318" s="392"/>
      <c r="BR318" s="392"/>
      <c r="BS318" s="392"/>
      <c r="BT318" s="392"/>
      <c r="BU318" s="392"/>
      <c r="BV318" s="392"/>
      <c r="BW318" s="392"/>
      <c r="BX318" s="392"/>
      <c r="BY318" s="392"/>
      <c r="BZ318" s="392"/>
      <c r="CA318" s="392"/>
      <c r="CB318" s="392"/>
      <c r="CC318" s="392"/>
      <c r="CD318" s="392"/>
      <c r="CE318" s="392"/>
      <c r="CF318" s="392"/>
    </row>
    <row r="319" customFormat="false" ht="12.75" hidden="false" customHeight="false" outlineLevel="0" collapsed="false">
      <c r="A319" s="600"/>
      <c r="B319" s="403"/>
      <c r="C319" s="392"/>
      <c r="D319" s="403"/>
      <c r="E319" s="403"/>
      <c r="F319" s="403"/>
      <c r="G319" s="595"/>
      <c r="H319" s="595"/>
      <c r="I319" s="595"/>
      <c r="J319" s="597"/>
      <c r="K319" s="595"/>
      <c r="L319" s="597"/>
      <c r="M319" s="597"/>
      <c r="N319" s="597"/>
      <c r="O319" s="599"/>
      <c r="P319" s="392"/>
      <c r="Q319" s="392"/>
      <c r="S319" s="392"/>
      <c r="T319" s="392"/>
      <c r="U319" s="392"/>
      <c r="V319" s="392"/>
      <c r="W319" s="392"/>
      <c r="X319" s="392"/>
      <c r="Y319" s="392"/>
      <c r="Z319" s="392"/>
      <c r="AA319" s="392"/>
      <c r="AB319" s="392"/>
      <c r="AC319" s="392"/>
      <c r="AD319" s="392"/>
      <c r="AE319" s="392"/>
      <c r="AF319" s="392"/>
      <c r="AG319" s="598"/>
      <c r="AH319" s="392"/>
      <c r="AI319" s="392"/>
      <c r="AJ319" s="392"/>
      <c r="AK319" s="392"/>
      <c r="AL319" s="392"/>
      <c r="AM319" s="392"/>
      <c r="AN319" s="392"/>
      <c r="AO319" s="392"/>
      <c r="AP319" s="392"/>
      <c r="AQ319" s="392"/>
      <c r="AR319" s="392"/>
      <c r="AS319" s="392"/>
      <c r="AT319" s="392"/>
      <c r="AU319" s="392"/>
      <c r="AV319" s="392"/>
      <c r="AW319" s="392"/>
      <c r="AX319" s="392"/>
      <c r="AY319" s="392"/>
      <c r="AZ319" s="392"/>
      <c r="BA319" s="392"/>
      <c r="BB319" s="392"/>
      <c r="BC319" s="392"/>
      <c r="BD319" s="392"/>
      <c r="BE319" s="392"/>
      <c r="BF319" s="392"/>
      <c r="BG319" s="392"/>
      <c r="BH319" s="392"/>
      <c r="BI319" s="392"/>
      <c r="BJ319" s="392"/>
      <c r="BK319" s="392"/>
      <c r="BL319" s="392"/>
      <c r="BM319" s="392"/>
      <c r="BN319" s="392"/>
      <c r="BO319" s="392"/>
      <c r="BP319" s="392"/>
      <c r="BQ319" s="392"/>
      <c r="BR319" s="392"/>
      <c r="BS319" s="392"/>
      <c r="BT319" s="392"/>
      <c r="BU319" s="392"/>
      <c r="BV319" s="392"/>
      <c r="BW319" s="392"/>
      <c r="BX319" s="392"/>
      <c r="BY319" s="392"/>
      <c r="BZ319" s="392"/>
      <c r="CA319" s="392"/>
      <c r="CB319" s="392"/>
      <c r="CC319" s="392"/>
      <c r="CD319" s="392"/>
      <c r="CE319" s="392"/>
      <c r="CF319" s="392"/>
    </row>
    <row r="320" customFormat="false" ht="12.75" hidden="false" customHeight="false" outlineLevel="0" collapsed="false">
      <c r="A320" s="600"/>
      <c r="B320" s="403"/>
      <c r="C320" s="392"/>
      <c r="D320" s="403"/>
      <c r="E320" s="403"/>
      <c r="F320" s="403"/>
      <c r="G320" s="595"/>
      <c r="H320" s="595"/>
      <c r="I320" s="595"/>
      <c r="J320" s="597"/>
      <c r="K320" s="595"/>
      <c r="L320" s="597"/>
      <c r="M320" s="597"/>
      <c r="N320" s="597"/>
      <c r="O320" s="599"/>
      <c r="P320" s="392"/>
      <c r="Q320" s="392"/>
      <c r="S320" s="392"/>
      <c r="T320" s="392"/>
      <c r="U320" s="392"/>
      <c r="V320" s="392"/>
      <c r="W320" s="392"/>
      <c r="X320" s="392"/>
      <c r="Y320" s="392"/>
      <c r="Z320" s="392"/>
      <c r="AA320" s="392"/>
      <c r="AB320" s="392"/>
      <c r="AC320" s="392"/>
      <c r="AD320" s="392"/>
      <c r="AE320" s="392"/>
      <c r="AF320" s="392"/>
      <c r="AG320" s="598"/>
      <c r="AH320" s="392"/>
      <c r="AI320" s="392"/>
      <c r="AJ320" s="392"/>
      <c r="AK320" s="392"/>
      <c r="AL320" s="392"/>
      <c r="AM320" s="392"/>
      <c r="AN320" s="392"/>
      <c r="AO320" s="392"/>
      <c r="AP320" s="392"/>
      <c r="AQ320" s="392"/>
      <c r="AR320" s="392"/>
      <c r="AS320" s="392"/>
      <c r="AT320" s="392"/>
      <c r="AU320" s="392"/>
      <c r="AV320" s="392"/>
      <c r="AW320" s="392"/>
      <c r="AX320" s="392"/>
      <c r="AY320" s="392"/>
      <c r="AZ320" s="392"/>
      <c r="BA320" s="392"/>
      <c r="BB320" s="392"/>
      <c r="BC320" s="392"/>
      <c r="BD320" s="392"/>
      <c r="BE320" s="392"/>
      <c r="BF320" s="392"/>
      <c r="BG320" s="392"/>
      <c r="BH320" s="392"/>
      <c r="BI320" s="392"/>
      <c r="BJ320" s="392"/>
      <c r="BK320" s="392"/>
      <c r="BL320" s="392"/>
      <c r="BM320" s="392"/>
      <c r="BN320" s="392"/>
      <c r="BO320" s="392"/>
      <c r="BP320" s="392"/>
      <c r="BQ320" s="392"/>
      <c r="BR320" s="392"/>
      <c r="BS320" s="392"/>
      <c r="BT320" s="392"/>
      <c r="BU320" s="392"/>
      <c r="BV320" s="392"/>
      <c r="BW320" s="392"/>
      <c r="BX320" s="392"/>
      <c r="BY320" s="392"/>
      <c r="BZ320" s="392"/>
      <c r="CA320" s="392"/>
      <c r="CB320" s="392"/>
      <c r="CC320" s="392"/>
      <c r="CD320" s="392"/>
      <c r="CE320" s="392"/>
      <c r="CF320" s="392"/>
    </row>
    <row r="321" customFormat="false" ht="12.75" hidden="false" customHeight="false" outlineLevel="0" collapsed="false">
      <c r="A321" s="600"/>
      <c r="B321" s="403"/>
      <c r="C321" s="392"/>
      <c r="D321" s="403"/>
      <c r="E321" s="403"/>
      <c r="F321" s="403"/>
      <c r="G321" s="595"/>
      <c r="H321" s="595"/>
      <c r="I321" s="595"/>
      <c r="J321" s="597"/>
      <c r="K321" s="595"/>
      <c r="L321" s="597"/>
      <c r="M321" s="597"/>
      <c r="N321" s="597"/>
      <c r="O321" s="599"/>
      <c r="P321" s="392"/>
      <c r="Q321" s="392"/>
      <c r="S321" s="392"/>
      <c r="T321" s="392"/>
      <c r="U321" s="392"/>
      <c r="V321" s="392"/>
      <c r="W321" s="392"/>
      <c r="X321" s="392"/>
      <c r="Y321" s="392"/>
      <c r="Z321" s="392"/>
      <c r="AA321" s="392"/>
      <c r="AB321" s="392"/>
      <c r="AC321" s="392"/>
      <c r="AD321" s="392"/>
      <c r="AE321" s="392"/>
      <c r="AF321" s="392"/>
      <c r="AG321" s="598"/>
      <c r="AH321" s="392"/>
      <c r="AI321" s="392"/>
      <c r="AJ321" s="392"/>
      <c r="AK321" s="392"/>
      <c r="AL321" s="392"/>
      <c r="AM321" s="392"/>
      <c r="AN321" s="392"/>
      <c r="AO321" s="392"/>
      <c r="AP321" s="392"/>
      <c r="AQ321" s="392"/>
      <c r="AR321" s="392"/>
      <c r="AS321" s="392"/>
      <c r="AT321" s="392"/>
      <c r="AU321" s="392"/>
      <c r="AV321" s="392"/>
      <c r="AW321" s="392"/>
      <c r="AX321" s="392"/>
      <c r="AY321" s="392"/>
      <c r="AZ321" s="392"/>
      <c r="BA321" s="392"/>
      <c r="BB321" s="392"/>
      <c r="BC321" s="392"/>
      <c r="BD321" s="392"/>
      <c r="BE321" s="392"/>
      <c r="BF321" s="392"/>
      <c r="BG321" s="392"/>
      <c r="BH321" s="392"/>
      <c r="BI321" s="392"/>
      <c r="BJ321" s="392"/>
      <c r="BK321" s="392"/>
      <c r="BL321" s="392"/>
      <c r="BM321" s="392"/>
      <c r="BN321" s="392"/>
      <c r="BO321" s="392"/>
      <c r="BP321" s="392"/>
      <c r="BQ321" s="392"/>
      <c r="BR321" s="392"/>
      <c r="BS321" s="392"/>
      <c r="BT321" s="392"/>
      <c r="BU321" s="392"/>
      <c r="BV321" s="392"/>
      <c r="BW321" s="392"/>
      <c r="BX321" s="392"/>
      <c r="BY321" s="392"/>
      <c r="BZ321" s="392"/>
      <c r="CA321" s="392"/>
      <c r="CB321" s="392"/>
      <c r="CC321" s="392"/>
      <c r="CD321" s="392"/>
      <c r="CE321" s="392"/>
      <c r="CF321" s="392"/>
    </row>
    <row r="322" customFormat="false" ht="12.75" hidden="false" customHeight="false" outlineLevel="0" collapsed="false">
      <c r="A322" s="600"/>
      <c r="B322" s="403"/>
      <c r="C322" s="392"/>
      <c r="D322" s="403"/>
      <c r="E322" s="403"/>
      <c r="F322" s="403"/>
      <c r="G322" s="595"/>
      <c r="H322" s="595"/>
      <c r="I322" s="595"/>
      <c r="J322" s="597"/>
      <c r="K322" s="595"/>
      <c r="L322" s="597"/>
      <c r="M322" s="597"/>
      <c r="N322" s="597"/>
      <c r="O322" s="599"/>
      <c r="P322" s="392"/>
      <c r="Q322" s="392"/>
      <c r="S322" s="392"/>
      <c r="T322" s="392"/>
      <c r="U322" s="392"/>
      <c r="V322" s="392"/>
      <c r="W322" s="392"/>
      <c r="X322" s="392"/>
      <c r="Y322" s="392"/>
      <c r="Z322" s="392"/>
      <c r="AA322" s="392"/>
      <c r="AB322" s="392"/>
      <c r="AC322" s="392"/>
      <c r="AD322" s="392"/>
      <c r="AE322" s="392"/>
      <c r="AF322" s="392"/>
      <c r="AG322" s="598"/>
      <c r="AH322" s="392"/>
      <c r="AI322" s="392"/>
      <c r="AJ322" s="392"/>
      <c r="AK322" s="392"/>
      <c r="AL322" s="392"/>
      <c r="AM322" s="392"/>
      <c r="AN322" s="392"/>
      <c r="AO322" s="392"/>
      <c r="AP322" s="392"/>
      <c r="AQ322" s="392"/>
      <c r="AR322" s="392"/>
      <c r="AS322" s="392"/>
      <c r="AT322" s="392"/>
      <c r="AU322" s="392"/>
      <c r="AV322" s="392"/>
      <c r="AW322" s="392"/>
      <c r="AX322" s="392"/>
      <c r="AY322" s="392"/>
      <c r="AZ322" s="392"/>
      <c r="BA322" s="392"/>
      <c r="BB322" s="392"/>
      <c r="BC322" s="392"/>
      <c r="BD322" s="392"/>
      <c r="BE322" s="392"/>
      <c r="BF322" s="392"/>
      <c r="BG322" s="392"/>
      <c r="BH322" s="392"/>
      <c r="BI322" s="392"/>
      <c r="BJ322" s="392"/>
      <c r="BK322" s="392"/>
      <c r="BL322" s="392"/>
      <c r="BM322" s="392"/>
      <c r="BN322" s="392"/>
      <c r="BO322" s="392"/>
      <c r="BP322" s="392"/>
      <c r="BQ322" s="392"/>
      <c r="BR322" s="392"/>
      <c r="BS322" s="392"/>
      <c r="BT322" s="392"/>
      <c r="BU322" s="392"/>
      <c r="BV322" s="392"/>
      <c r="BW322" s="392"/>
      <c r="BX322" s="392"/>
      <c r="BY322" s="392"/>
      <c r="BZ322" s="392"/>
      <c r="CA322" s="392"/>
      <c r="CB322" s="392"/>
      <c r="CC322" s="392"/>
      <c r="CD322" s="392"/>
      <c r="CE322" s="392"/>
      <c r="CF322" s="392"/>
    </row>
    <row r="323" customFormat="false" ht="12.75" hidden="false" customHeight="false" outlineLevel="0" collapsed="false">
      <c r="A323" s="600"/>
      <c r="B323" s="403"/>
      <c r="C323" s="392"/>
      <c r="D323" s="403"/>
      <c r="E323" s="403"/>
      <c r="F323" s="403"/>
      <c r="G323" s="595"/>
      <c r="H323" s="595"/>
      <c r="I323" s="595"/>
      <c r="J323" s="597"/>
      <c r="K323" s="595"/>
      <c r="L323" s="597"/>
      <c r="M323" s="597"/>
      <c r="N323" s="597"/>
      <c r="O323" s="599"/>
      <c r="P323" s="392"/>
      <c r="Q323" s="392"/>
      <c r="S323" s="392"/>
      <c r="T323" s="392"/>
      <c r="U323" s="392"/>
      <c r="V323" s="392"/>
      <c r="W323" s="392"/>
      <c r="X323" s="392"/>
      <c r="Y323" s="392"/>
      <c r="Z323" s="392"/>
      <c r="AA323" s="392"/>
      <c r="AB323" s="392"/>
      <c r="AC323" s="392"/>
      <c r="AD323" s="392"/>
      <c r="AE323" s="392"/>
      <c r="AF323" s="392"/>
      <c r="AG323" s="598"/>
      <c r="AH323" s="392"/>
      <c r="AI323" s="392"/>
      <c r="AJ323" s="392"/>
      <c r="AK323" s="392"/>
      <c r="AL323" s="392"/>
      <c r="AM323" s="392"/>
      <c r="AN323" s="392"/>
      <c r="AO323" s="392"/>
      <c r="AP323" s="392"/>
      <c r="AQ323" s="392"/>
      <c r="AR323" s="392"/>
      <c r="AS323" s="392"/>
      <c r="AT323" s="392"/>
      <c r="AU323" s="392"/>
      <c r="AV323" s="392"/>
      <c r="AW323" s="392"/>
      <c r="AX323" s="392"/>
      <c r="AY323" s="392"/>
      <c r="AZ323" s="392"/>
      <c r="BA323" s="392"/>
      <c r="BB323" s="392"/>
      <c r="BC323" s="392"/>
      <c r="BD323" s="392"/>
      <c r="BE323" s="392"/>
      <c r="BF323" s="392"/>
      <c r="BG323" s="392"/>
      <c r="BH323" s="392"/>
      <c r="BI323" s="392"/>
      <c r="BJ323" s="392"/>
      <c r="BK323" s="392"/>
      <c r="BL323" s="392"/>
      <c r="BM323" s="392"/>
      <c r="BN323" s="392"/>
      <c r="BO323" s="392"/>
      <c r="BP323" s="392"/>
      <c r="BQ323" s="392"/>
      <c r="BR323" s="392"/>
      <c r="BS323" s="392"/>
      <c r="BT323" s="392"/>
      <c r="BU323" s="392"/>
      <c r="BV323" s="392"/>
      <c r="BW323" s="392"/>
      <c r="BX323" s="392"/>
      <c r="BY323" s="392"/>
      <c r="BZ323" s="392"/>
      <c r="CA323" s="392"/>
      <c r="CB323" s="392"/>
      <c r="CC323" s="392"/>
      <c r="CD323" s="392"/>
      <c r="CE323" s="392"/>
      <c r="CF323" s="392"/>
    </row>
    <row r="324" customFormat="false" ht="12.75" hidden="false" customHeight="false" outlineLevel="0" collapsed="false">
      <c r="A324" s="600"/>
      <c r="B324" s="403"/>
      <c r="C324" s="392"/>
      <c r="D324" s="403"/>
      <c r="E324" s="403"/>
      <c r="F324" s="403"/>
      <c r="G324" s="595"/>
      <c r="H324" s="595"/>
      <c r="I324" s="595"/>
      <c r="J324" s="597"/>
      <c r="K324" s="595"/>
      <c r="L324" s="597"/>
      <c r="M324" s="597"/>
      <c r="N324" s="597"/>
      <c r="O324" s="599"/>
      <c r="P324" s="392"/>
      <c r="Q324" s="392"/>
      <c r="S324" s="392"/>
      <c r="T324" s="392"/>
      <c r="U324" s="392"/>
      <c r="V324" s="392"/>
      <c r="W324" s="392"/>
      <c r="X324" s="392"/>
      <c r="Y324" s="392"/>
      <c r="Z324" s="392"/>
      <c r="AA324" s="392"/>
      <c r="AB324" s="392"/>
      <c r="AC324" s="392"/>
      <c r="AD324" s="392"/>
      <c r="AE324" s="392"/>
      <c r="AF324" s="392"/>
      <c r="AG324" s="598"/>
      <c r="AH324" s="392"/>
      <c r="AI324" s="392"/>
      <c r="AJ324" s="392"/>
      <c r="AK324" s="392"/>
      <c r="AL324" s="392"/>
      <c r="AM324" s="392"/>
      <c r="AN324" s="392"/>
      <c r="AO324" s="392"/>
      <c r="AP324" s="392"/>
      <c r="AQ324" s="392"/>
      <c r="AR324" s="392"/>
      <c r="AS324" s="392"/>
      <c r="AT324" s="392"/>
      <c r="AU324" s="392"/>
      <c r="AV324" s="392"/>
      <c r="AW324" s="392"/>
      <c r="AX324" s="392"/>
      <c r="AY324" s="392"/>
      <c r="AZ324" s="392"/>
      <c r="BA324" s="392"/>
      <c r="BB324" s="392"/>
      <c r="BC324" s="392"/>
      <c r="BD324" s="392"/>
      <c r="BE324" s="392"/>
      <c r="BF324" s="392"/>
      <c r="BG324" s="392"/>
      <c r="BH324" s="392"/>
      <c r="BI324" s="392"/>
      <c r="BJ324" s="392"/>
      <c r="BK324" s="392"/>
      <c r="BL324" s="392"/>
      <c r="BM324" s="392"/>
      <c r="BN324" s="392"/>
      <c r="BO324" s="392"/>
      <c r="BP324" s="392"/>
      <c r="BQ324" s="392"/>
      <c r="BR324" s="392"/>
      <c r="BS324" s="392"/>
      <c r="BT324" s="392"/>
      <c r="BU324" s="392"/>
      <c r="BV324" s="392"/>
      <c r="BW324" s="392"/>
      <c r="BX324" s="392"/>
      <c r="BY324" s="392"/>
      <c r="BZ324" s="392"/>
      <c r="CA324" s="392"/>
      <c r="CB324" s="392"/>
      <c r="CC324" s="392"/>
      <c r="CD324" s="392"/>
      <c r="CE324" s="392"/>
      <c r="CF324" s="392"/>
    </row>
    <row r="325" customFormat="false" ht="12.75" hidden="false" customHeight="false" outlineLevel="0" collapsed="false">
      <c r="A325" s="600"/>
      <c r="B325" s="403"/>
      <c r="C325" s="392"/>
      <c r="D325" s="403"/>
      <c r="E325" s="403"/>
      <c r="F325" s="403"/>
      <c r="G325" s="595"/>
      <c r="H325" s="595"/>
      <c r="I325" s="595"/>
      <c r="J325" s="597"/>
      <c r="K325" s="595"/>
      <c r="L325" s="597"/>
      <c r="M325" s="597"/>
      <c r="N325" s="597"/>
      <c r="O325" s="599"/>
      <c r="P325" s="392"/>
      <c r="Q325" s="392"/>
      <c r="S325" s="392"/>
      <c r="T325" s="392"/>
      <c r="U325" s="392"/>
      <c r="V325" s="392"/>
      <c r="W325" s="392"/>
      <c r="X325" s="392"/>
      <c r="Y325" s="392"/>
      <c r="Z325" s="392"/>
      <c r="AA325" s="392"/>
      <c r="AB325" s="392"/>
      <c r="AC325" s="392"/>
      <c r="AD325" s="392"/>
      <c r="AE325" s="392"/>
      <c r="AF325" s="392"/>
      <c r="AG325" s="598"/>
      <c r="AH325" s="392"/>
      <c r="AI325" s="392"/>
      <c r="AJ325" s="392"/>
      <c r="AK325" s="392"/>
      <c r="AL325" s="392"/>
      <c r="AM325" s="392"/>
      <c r="AN325" s="392"/>
      <c r="AO325" s="392"/>
      <c r="AP325" s="392"/>
      <c r="AQ325" s="392"/>
      <c r="AR325" s="392"/>
      <c r="AS325" s="392"/>
      <c r="AT325" s="392"/>
      <c r="AU325" s="392"/>
      <c r="AV325" s="392"/>
      <c r="AW325" s="392"/>
      <c r="AX325" s="392"/>
      <c r="AY325" s="392"/>
      <c r="AZ325" s="392"/>
      <c r="BA325" s="392"/>
      <c r="BB325" s="392"/>
      <c r="BC325" s="392"/>
      <c r="BD325" s="392"/>
      <c r="BE325" s="392"/>
      <c r="BF325" s="392"/>
      <c r="BG325" s="392"/>
      <c r="BH325" s="392"/>
      <c r="BI325" s="392"/>
      <c r="BJ325" s="392"/>
      <c r="BK325" s="392"/>
      <c r="BL325" s="392"/>
      <c r="BM325" s="392"/>
      <c r="BN325" s="392"/>
      <c r="BO325" s="392"/>
      <c r="BP325" s="392"/>
      <c r="BQ325" s="392"/>
      <c r="BR325" s="392"/>
      <c r="BS325" s="392"/>
      <c r="BT325" s="392"/>
      <c r="BU325" s="392"/>
      <c r="BV325" s="392"/>
      <c r="BW325" s="392"/>
      <c r="BX325" s="392"/>
      <c r="BY325" s="392"/>
      <c r="BZ325" s="392"/>
      <c r="CA325" s="392"/>
      <c r="CB325" s="392"/>
      <c r="CC325" s="392"/>
      <c r="CD325" s="392"/>
      <c r="CE325" s="392"/>
      <c r="CF325" s="392"/>
    </row>
    <row r="326" customFormat="false" ht="12.75" hidden="false" customHeight="false" outlineLevel="0" collapsed="false">
      <c r="A326" s="600"/>
      <c r="B326" s="403"/>
      <c r="C326" s="392"/>
      <c r="D326" s="403"/>
      <c r="E326" s="403"/>
      <c r="F326" s="403"/>
      <c r="G326" s="595"/>
      <c r="H326" s="595"/>
      <c r="I326" s="595"/>
      <c r="J326" s="597"/>
      <c r="K326" s="595"/>
      <c r="L326" s="597"/>
      <c r="M326" s="597"/>
      <c r="N326" s="597"/>
      <c r="O326" s="599"/>
      <c r="P326" s="392"/>
      <c r="Q326" s="392"/>
      <c r="S326" s="392"/>
      <c r="T326" s="392"/>
      <c r="U326" s="392"/>
      <c r="V326" s="392"/>
      <c r="W326" s="392"/>
      <c r="X326" s="392"/>
      <c r="Y326" s="392"/>
      <c r="Z326" s="392"/>
      <c r="AA326" s="392"/>
      <c r="AB326" s="392"/>
      <c r="AC326" s="392"/>
      <c r="AD326" s="392"/>
      <c r="AE326" s="392"/>
      <c r="AF326" s="392"/>
      <c r="AG326" s="598"/>
      <c r="AH326" s="392"/>
      <c r="AI326" s="392"/>
      <c r="AJ326" s="392"/>
      <c r="AK326" s="392"/>
      <c r="AL326" s="392"/>
      <c r="AM326" s="392"/>
      <c r="AN326" s="392"/>
      <c r="AO326" s="392"/>
      <c r="AP326" s="392"/>
      <c r="AQ326" s="392"/>
      <c r="AR326" s="392"/>
      <c r="AS326" s="392"/>
      <c r="AT326" s="392"/>
      <c r="AU326" s="392"/>
      <c r="AV326" s="392"/>
      <c r="AW326" s="392"/>
      <c r="AX326" s="392"/>
      <c r="AY326" s="392"/>
      <c r="AZ326" s="392"/>
      <c r="BA326" s="392"/>
      <c r="BB326" s="392"/>
      <c r="BC326" s="392"/>
      <c r="BD326" s="392"/>
      <c r="BE326" s="392"/>
      <c r="BF326" s="392"/>
      <c r="BG326" s="392"/>
      <c r="BH326" s="392"/>
      <c r="BI326" s="392"/>
      <c r="BJ326" s="392"/>
      <c r="BK326" s="392"/>
      <c r="BL326" s="392"/>
      <c r="BM326" s="392"/>
      <c r="BN326" s="392"/>
      <c r="BO326" s="392"/>
      <c r="BP326" s="392"/>
      <c r="BQ326" s="392"/>
      <c r="BR326" s="392"/>
      <c r="BS326" s="392"/>
      <c r="BT326" s="392"/>
      <c r="BU326" s="392"/>
      <c r="BV326" s="392"/>
      <c r="BW326" s="392"/>
      <c r="BX326" s="392"/>
      <c r="BY326" s="392"/>
      <c r="BZ326" s="392"/>
      <c r="CA326" s="392"/>
      <c r="CB326" s="392"/>
      <c r="CC326" s="392"/>
      <c r="CD326" s="392"/>
      <c r="CE326" s="392"/>
      <c r="CF326" s="392"/>
    </row>
    <row r="327" customFormat="false" ht="12.75" hidden="false" customHeight="false" outlineLevel="0" collapsed="false">
      <c r="A327" s="600"/>
      <c r="B327" s="403"/>
      <c r="C327" s="392"/>
      <c r="D327" s="403"/>
      <c r="E327" s="403"/>
      <c r="F327" s="403"/>
      <c r="G327" s="595"/>
      <c r="H327" s="595"/>
      <c r="I327" s="595"/>
      <c r="J327" s="597"/>
      <c r="K327" s="595"/>
      <c r="L327" s="597"/>
      <c r="M327" s="597"/>
      <c r="N327" s="597"/>
      <c r="O327" s="599"/>
      <c r="P327" s="392"/>
      <c r="Q327" s="392"/>
      <c r="S327" s="392"/>
      <c r="T327" s="392"/>
      <c r="U327" s="392"/>
      <c r="V327" s="392"/>
      <c r="W327" s="392"/>
      <c r="X327" s="392"/>
      <c r="Y327" s="392"/>
      <c r="Z327" s="392"/>
      <c r="AA327" s="392"/>
      <c r="AB327" s="392"/>
      <c r="AC327" s="392"/>
      <c r="AD327" s="392"/>
      <c r="AE327" s="392"/>
      <c r="AF327" s="392"/>
      <c r="AG327" s="598"/>
      <c r="AH327" s="392"/>
      <c r="AI327" s="392"/>
      <c r="AJ327" s="392"/>
      <c r="AK327" s="392"/>
      <c r="AL327" s="392"/>
      <c r="AM327" s="392"/>
      <c r="AN327" s="392"/>
      <c r="AO327" s="392"/>
      <c r="AP327" s="392"/>
      <c r="AQ327" s="392"/>
      <c r="AR327" s="392"/>
      <c r="AS327" s="392"/>
      <c r="AT327" s="392"/>
      <c r="AU327" s="392"/>
      <c r="AV327" s="392"/>
      <c r="AW327" s="392"/>
      <c r="AX327" s="392"/>
      <c r="AY327" s="392"/>
      <c r="AZ327" s="392"/>
      <c r="BA327" s="392"/>
      <c r="BB327" s="392"/>
      <c r="BC327" s="392"/>
      <c r="BD327" s="392"/>
      <c r="BE327" s="392"/>
      <c r="BF327" s="392"/>
      <c r="BG327" s="392"/>
      <c r="BH327" s="392"/>
      <c r="BI327" s="392"/>
      <c r="BJ327" s="392"/>
      <c r="BK327" s="392"/>
      <c r="BL327" s="392"/>
      <c r="BM327" s="392"/>
      <c r="BN327" s="392"/>
      <c r="BO327" s="392"/>
      <c r="BP327" s="392"/>
      <c r="BQ327" s="392"/>
      <c r="BR327" s="392"/>
      <c r="BS327" s="392"/>
      <c r="BT327" s="392"/>
      <c r="BU327" s="392"/>
      <c r="BV327" s="392"/>
      <c r="BW327" s="392"/>
      <c r="BX327" s="392"/>
      <c r="BY327" s="392"/>
      <c r="BZ327" s="392"/>
      <c r="CA327" s="392"/>
      <c r="CB327" s="392"/>
      <c r="CC327" s="392"/>
      <c r="CD327" s="392"/>
      <c r="CE327" s="392"/>
      <c r="CF327" s="392"/>
    </row>
    <row r="328" customFormat="false" ht="12.75" hidden="false" customHeight="false" outlineLevel="0" collapsed="false">
      <c r="A328" s="600"/>
      <c r="B328" s="403"/>
      <c r="C328" s="392"/>
      <c r="D328" s="403"/>
      <c r="E328" s="403"/>
      <c r="F328" s="403"/>
      <c r="G328" s="595"/>
      <c r="H328" s="595"/>
      <c r="I328" s="595"/>
      <c r="J328" s="597"/>
      <c r="K328" s="595"/>
      <c r="L328" s="597"/>
      <c r="M328" s="597"/>
      <c r="N328" s="597"/>
      <c r="O328" s="599"/>
      <c r="P328" s="392"/>
      <c r="Q328" s="392"/>
      <c r="S328" s="392"/>
      <c r="T328" s="392"/>
      <c r="U328" s="392"/>
      <c r="V328" s="392"/>
      <c r="W328" s="392"/>
      <c r="X328" s="392"/>
      <c r="Y328" s="392"/>
      <c r="Z328" s="392"/>
      <c r="AA328" s="392"/>
      <c r="AB328" s="392"/>
      <c r="AC328" s="392"/>
      <c r="AD328" s="392"/>
      <c r="AE328" s="392"/>
      <c r="AF328" s="392"/>
      <c r="AG328" s="598"/>
      <c r="AH328" s="392"/>
      <c r="AI328" s="392"/>
      <c r="AJ328" s="392"/>
      <c r="AK328" s="392"/>
      <c r="AL328" s="392"/>
      <c r="AM328" s="392"/>
      <c r="AN328" s="392"/>
      <c r="AO328" s="392"/>
      <c r="AP328" s="392"/>
      <c r="AQ328" s="392"/>
      <c r="AR328" s="392"/>
      <c r="AS328" s="392"/>
      <c r="AT328" s="392"/>
      <c r="AU328" s="392"/>
      <c r="AV328" s="392"/>
      <c r="AW328" s="392"/>
      <c r="AX328" s="392"/>
      <c r="AY328" s="392"/>
      <c r="AZ328" s="392"/>
      <c r="BA328" s="392"/>
      <c r="BB328" s="392"/>
      <c r="BC328" s="392"/>
      <c r="BD328" s="392"/>
      <c r="BE328" s="392"/>
      <c r="BF328" s="392"/>
      <c r="BG328" s="392"/>
      <c r="BH328" s="392"/>
      <c r="BI328" s="392"/>
      <c r="BJ328" s="392"/>
      <c r="BK328" s="392"/>
      <c r="BL328" s="392"/>
      <c r="BM328" s="392"/>
      <c r="BN328" s="392"/>
      <c r="BO328" s="392"/>
      <c r="BP328" s="392"/>
      <c r="BQ328" s="392"/>
      <c r="BR328" s="392"/>
      <c r="BS328" s="392"/>
      <c r="BT328" s="392"/>
      <c r="BU328" s="392"/>
      <c r="BV328" s="392"/>
      <c r="BW328" s="392"/>
      <c r="BX328" s="392"/>
      <c r="BY328" s="392"/>
      <c r="BZ328" s="392"/>
      <c r="CA328" s="392"/>
      <c r="CB328" s="392"/>
      <c r="CC328" s="392"/>
      <c r="CD328" s="392"/>
      <c r="CE328" s="392"/>
      <c r="CF328" s="392"/>
    </row>
    <row r="329" customFormat="false" ht="12.75" hidden="false" customHeight="false" outlineLevel="0" collapsed="false">
      <c r="A329" s="600"/>
      <c r="B329" s="403"/>
      <c r="C329" s="392"/>
      <c r="D329" s="403"/>
      <c r="E329" s="403"/>
      <c r="F329" s="403"/>
      <c r="G329" s="595"/>
      <c r="H329" s="595"/>
      <c r="I329" s="595"/>
      <c r="J329" s="597"/>
      <c r="K329" s="595"/>
      <c r="L329" s="597"/>
      <c r="M329" s="597"/>
      <c r="N329" s="597"/>
      <c r="O329" s="599"/>
      <c r="P329" s="392"/>
      <c r="Q329" s="392"/>
      <c r="S329" s="392"/>
      <c r="T329" s="392"/>
      <c r="U329" s="392"/>
      <c r="V329" s="392"/>
      <c r="W329" s="392"/>
      <c r="X329" s="392"/>
      <c r="Y329" s="392"/>
      <c r="Z329" s="392"/>
      <c r="AA329" s="392"/>
      <c r="AB329" s="392"/>
      <c r="AC329" s="392"/>
      <c r="AD329" s="392"/>
      <c r="AE329" s="392"/>
      <c r="AF329" s="392"/>
      <c r="AG329" s="598"/>
      <c r="AH329" s="392"/>
      <c r="AI329" s="392"/>
      <c r="AJ329" s="392"/>
      <c r="AK329" s="392"/>
      <c r="AL329" s="392"/>
      <c r="AM329" s="392"/>
      <c r="AN329" s="392"/>
      <c r="AO329" s="392"/>
      <c r="AP329" s="392"/>
      <c r="AQ329" s="392"/>
      <c r="AR329" s="392"/>
      <c r="AS329" s="392"/>
      <c r="AT329" s="392"/>
      <c r="AU329" s="392"/>
      <c r="AV329" s="392"/>
      <c r="AW329" s="392"/>
      <c r="AX329" s="392"/>
      <c r="AY329" s="392"/>
      <c r="AZ329" s="392"/>
      <c r="BA329" s="392"/>
      <c r="BB329" s="392"/>
      <c r="BC329" s="392"/>
      <c r="BD329" s="392"/>
      <c r="BE329" s="392"/>
      <c r="BF329" s="392"/>
      <c r="BG329" s="392"/>
      <c r="BH329" s="392"/>
      <c r="BI329" s="392"/>
      <c r="BJ329" s="392"/>
      <c r="BK329" s="392"/>
      <c r="BL329" s="392"/>
      <c r="BM329" s="392"/>
      <c r="BN329" s="392"/>
      <c r="BO329" s="392"/>
      <c r="BP329" s="392"/>
      <c r="BQ329" s="392"/>
      <c r="BR329" s="392"/>
      <c r="BS329" s="392"/>
      <c r="BT329" s="392"/>
      <c r="BU329" s="392"/>
      <c r="BV329" s="392"/>
      <c r="BW329" s="392"/>
      <c r="BX329" s="392"/>
      <c r="BY329" s="392"/>
      <c r="BZ329" s="392"/>
      <c r="CA329" s="392"/>
      <c r="CB329" s="392"/>
      <c r="CC329" s="392"/>
      <c r="CD329" s="392"/>
      <c r="CE329" s="392"/>
      <c r="CF329" s="392"/>
    </row>
    <row r="330" customFormat="false" ht="12.75" hidden="false" customHeight="false" outlineLevel="0" collapsed="false">
      <c r="A330" s="600"/>
      <c r="B330" s="403"/>
      <c r="C330" s="392"/>
      <c r="D330" s="403"/>
      <c r="E330" s="403"/>
      <c r="F330" s="403"/>
      <c r="G330" s="595"/>
      <c r="H330" s="595"/>
      <c r="I330" s="595"/>
      <c r="J330" s="597"/>
      <c r="K330" s="595"/>
      <c r="L330" s="597"/>
      <c r="M330" s="597"/>
      <c r="N330" s="597"/>
      <c r="O330" s="599"/>
      <c r="P330" s="392"/>
      <c r="Q330" s="392"/>
      <c r="S330" s="392"/>
      <c r="T330" s="392"/>
      <c r="U330" s="392"/>
      <c r="V330" s="392"/>
      <c r="W330" s="392"/>
      <c r="X330" s="392"/>
      <c r="Y330" s="392"/>
      <c r="Z330" s="392"/>
      <c r="AA330" s="392"/>
      <c r="AB330" s="392"/>
      <c r="AC330" s="392"/>
      <c r="AD330" s="392"/>
      <c r="AE330" s="392"/>
      <c r="AF330" s="392"/>
      <c r="AG330" s="598"/>
      <c r="AH330" s="392"/>
      <c r="AI330" s="392"/>
      <c r="AJ330" s="392"/>
      <c r="AK330" s="392"/>
      <c r="AL330" s="392"/>
      <c r="AM330" s="392"/>
      <c r="AN330" s="392"/>
      <c r="AO330" s="392"/>
      <c r="AP330" s="392"/>
      <c r="AQ330" s="392"/>
      <c r="AR330" s="392"/>
      <c r="AS330" s="392"/>
      <c r="AT330" s="392"/>
      <c r="AU330" s="392"/>
      <c r="AV330" s="392"/>
      <c r="AW330" s="392"/>
      <c r="AX330" s="392"/>
      <c r="AY330" s="392"/>
      <c r="AZ330" s="392"/>
      <c r="BA330" s="392"/>
      <c r="BB330" s="392"/>
      <c r="BC330" s="392"/>
      <c r="BD330" s="392"/>
      <c r="BE330" s="392"/>
      <c r="BF330" s="392"/>
      <c r="BG330" s="392"/>
      <c r="BH330" s="392"/>
      <c r="BI330" s="392"/>
      <c r="BJ330" s="392"/>
      <c r="BK330" s="392"/>
      <c r="BL330" s="392"/>
      <c r="BM330" s="392"/>
      <c r="BN330" s="392"/>
      <c r="BO330" s="392"/>
      <c r="BP330" s="392"/>
      <c r="BQ330" s="392"/>
      <c r="BR330" s="392"/>
      <c r="BS330" s="392"/>
      <c r="BT330" s="392"/>
      <c r="BU330" s="392"/>
      <c r="BV330" s="392"/>
      <c r="BW330" s="392"/>
      <c r="BX330" s="392"/>
      <c r="BY330" s="392"/>
      <c r="BZ330" s="392"/>
      <c r="CA330" s="392"/>
      <c r="CB330" s="392"/>
      <c r="CC330" s="392"/>
      <c r="CD330" s="392"/>
      <c r="CE330" s="392"/>
      <c r="CF330" s="392"/>
    </row>
    <row r="331" customFormat="false" ht="12.75" hidden="false" customHeight="false" outlineLevel="0" collapsed="false">
      <c r="A331" s="600"/>
      <c r="B331" s="403"/>
      <c r="C331" s="392"/>
      <c r="D331" s="403"/>
      <c r="E331" s="403"/>
      <c r="F331" s="403"/>
      <c r="G331" s="595"/>
      <c r="H331" s="595"/>
      <c r="I331" s="595"/>
      <c r="J331" s="597"/>
      <c r="K331" s="595"/>
      <c r="L331" s="597"/>
      <c r="M331" s="597"/>
      <c r="N331" s="597"/>
      <c r="O331" s="599"/>
      <c r="P331" s="392"/>
      <c r="Q331" s="392"/>
      <c r="S331" s="392"/>
      <c r="T331" s="392"/>
      <c r="U331" s="392"/>
      <c r="V331" s="392"/>
      <c r="W331" s="392"/>
      <c r="X331" s="392"/>
      <c r="Y331" s="392"/>
      <c r="Z331" s="392"/>
      <c r="AA331" s="392"/>
      <c r="AB331" s="392"/>
      <c r="AC331" s="392"/>
      <c r="AD331" s="392"/>
      <c r="AE331" s="392"/>
      <c r="AF331" s="392"/>
      <c r="AG331" s="598"/>
      <c r="AH331" s="392"/>
      <c r="AI331" s="392"/>
      <c r="AJ331" s="392"/>
      <c r="AK331" s="392"/>
      <c r="AL331" s="392"/>
      <c r="AM331" s="392"/>
      <c r="AN331" s="392"/>
      <c r="AO331" s="392"/>
      <c r="AP331" s="392"/>
      <c r="AQ331" s="392"/>
      <c r="AR331" s="392"/>
      <c r="AS331" s="392"/>
      <c r="AT331" s="392"/>
      <c r="AU331" s="392"/>
      <c r="AV331" s="392"/>
      <c r="AW331" s="392"/>
      <c r="AX331" s="392"/>
      <c r="AY331" s="392"/>
      <c r="AZ331" s="392"/>
      <c r="BA331" s="392"/>
      <c r="BB331" s="392"/>
      <c r="BC331" s="392"/>
      <c r="BD331" s="392"/>
      <c r="BE331" s="392"/>
      <c r="BF331" s="392"/>
      <c r="BG331" s="392"/>
      <c r="BH331" s="392"/>
      <c r="BI331" s="392"/>
      <c r="BJ331" s="392"/>
      <c r="BK331" s="392"/>
      <c r="BL331" s="392"/>
      <c r="BM331" s="392"/>
      <c r="BN331" s="392"/>
      <c r="BO331" s="392"/>
      <c r="BP331" s="392"/>
      <c r="BQ331" s="392"/>
      <c r="BR331" s="392"/>
      <c r="BS331" s="392"/>
      <c r="BT331" s="392"/>
      <c r="BU331" s="392"/>
      <c r="BV331" s="392"/>
      <c r="BW331" s="392"/>
      <c r="BX331" s="392"/>
      <c r="BY331" s="392"/>
      <c r="BZ331" s="392"/>
      <c r="CA331" s="392"/>
      <c r="CB331" s="392"/>
      <c r="CC331" s="392"/>
      <c r="CD331" s="392"/>
      <c r="CE331" s="392"/>
      <c r="CF331" s="392"/>
    </row>
    <row r="332" customFormat="false" ht="12.75" hidden="false" customHeight="false" outlineLevel="0" collapsed="false">
      <c r="A332" s="600"/>
      <c r="B332" s="403"/>
      <c r="C332" s="392"/>
      <c r="D332" s="403"/>
      <c r="E332" s="403"/>
      <c r="F332" s="403"/>
      <c r="G332" s="595"/>
      <c r="H332" s="595"/>
      <c r="I332" s="595"/>
      <c r="J332" s="597"/>
      <c r="K332" s="595"/>
      <c r="L332" s="597"/>
      <c r="M332" s="597"/>
      <c r="N332" s="597"/>
      <c r="O332" s="599"/>
      <c r="P332" s="392"/>
      <c r="Q332" s="392"/>
      <c r="S332" s="392"/>
      <c r="T332" s="392"/>
      <c r="U332" s="392"/>
      <c r="V332" s="392"/>
      <c r="W332" s="392"/>
      <c r="X332" s="392"/>
      <c r="Y332" s="392"/>
      <c r="Z332" s="392"/>
      <c r="AA332" s="392"/>
      <c r="AB332" s="392"/>
      <c r="AC332" s="392"/>
      <c r="AD332" s="392"/>
      <c r="AE332" s="392"/>
      <c r="AF332" s="392"/>
      <c r="AG332" s="598"/>
      <c r="AH332" s="392"/>
      <c r="AI332" s="392"/>
      <c r="AJ332" s="392"/>
      <c r="AK332" s="392"/>
      <c r="AL332" s="392"/>
      <c r="AM332" s="392"/>
      <c r="AN332" s="392"/>
      <c r="AO332" s="392"/>
      <c r="AP332" s="392"/>
      <c r="AQ332" s="392"/>
      <c r="AR332" s="392"/>
      <c r="AS332" s="392"/>
      <c r="AT332" s="392"/>
      <c r="AU332" s="392"/>
      <c r="AV332" s="392"/>
      <c r="AW332" s="392"/>
      <c r="AX332" s="392"/>
      <c r="AY332" s="392"/>
      <c r="AZ332" s="392"/>
      <c r="BA332" s="392"/>
      <c r="BB332" s="392"/>
      <c r="BC332" s="392"/>
      <c r="BD332" s="392"/>
      <c r="BE332" s="392"/>
      <c r="BF332" s="392"/>
      <c r="BG332" s="392"/>
      <c r="BH332" s="392"/>
      <c r="BI332" s="392"/>
      <c r="BJ332" s="392"/>
      <c r="BK332" s="392"/>
      <c r="BL332" s="392"/>
      <c r="BM332" s="392"/>
      <c r="BN332" s="392"/>
      <c r="BO332" s="392"/>
      <c r="BP332" s="392"/>
      <c r="BQ332" s="392"/>
      <c r="BR332" s="392"/>
      <c r="BS332" s="392"/>
      <c r="BT332" s="392"/>
      <c r="BU332" s="392"/>
      <c r="BV332" s="392"/>
      <c r="BW332" s="392"/>
      <c r="BX332" s="392"/>
      <c r="BY332" s="392"/>
      <c r="BZ332" s="392"/>
      <c r="CA332" s="392"/>
      <c r="CB332" s="392"/>
      <c r="CC332" s="392"/>
      <c r="CD332" s="392"/>
      <c r="CE332" s="392"/>
      <c r="CF332" s="392"/>
    </row>
    <row r="333" customFormat="false" ht="12.75" hidden="false" customHeight="false" outlineLevel="0" collapsed="false">
      <c r="A333" s="600"/>
      <c r="B333" s="403"/>
      <c r="C333" s="392"/>
      <c r="D333" s="403"/>
      <c r="E333" s="403"/>
      <c r="F333" s="403"/>
      <c r="G333" s="595"/>
      <c r="H333" s="595"/>
      <c r="I333" s="595"/>
      <c r="J333" s="597"/>
      <c r="K333" s="595"/>
      <c r="L333" s="597"/>
      <c r="M333" s="597"/>
      <c r="N333" s="597"/>
      <c r="O333" s="599"/>
      <c r="P333" s="392"/>
      <c r="Q333" s="392"/>
      <c r="S333" s="392"/>
      <c r="T333" s="392"/>
      <c r="U333" s="392"/>
      <c r="V333" s="392"/>
      <c r="W333" s="392"/>
      <c r="X333" s="392"/>
      <c r="Y333" s="392"/>
      <c r="Z333" s="392"/>
      <c r="AA333" s="392"/>
      <c r="AB333" s="392"/>
      <c r="AC333" s="392"/>
      <c r="AD333" s="392"/>
      <c r="AE333" s="392"/>
      <c r="AF333" s="392"/>
      <c r="AG333" s="598"/>
      <c r="AH333" s="392"/>
      <c r="AI333" s="392"/>
      <c r="AJ333" s="392"/>
      <c r="AK333" s="392"/>
      <c r="AL333" s="392"/>
      <c r="AM333" s="392"/>
      <c r="AN333" s="392"/>
      <c r="AO333" s="392"/>
      <c r="AP333" s="392"/>
      <c r="AQ333" s="392"/>
      <c r="AR333" s="392"/>
      <c r="AS333" s="392"/>
      <c r="AT333" s="392"/>
      <c r="AU333" s="392"/>
      <c r="AV333" s="392"/>
      <c r="AW333" s="392"/>
      <c r="AX333" s="392"/>
      <c r="AY333" s="392"/>
      <c r="AZ333" s="392"/>
      <c r="BA333" s="392"/>
      <c r="BB333" s="392"/>
      <c r="BC333" s="392"/>
      <c r="BD333" s="392"/>
      <c r="BE333" s="392"/>
      <c r="BF333" s="392"/>
      <c r="BG333" s="392"/>
      <c r="BH333" s="392"/>
      <c r="BI333" s="392"/>
      <c r="BJ333" s="392"/>
      <c r="BK333" s="392"/>
      <c r="BL333" s="392"/>
      <c r="BM333" s="392"/>
      <c r="BN333" s="392"/>
      <c r="BO333" s="392"/>
      <c r="BP333" s="392"/>
      <c r="BQ333" s="392"/>
      <c r="BR333" s="392"/>
      <c r="BS333" s="392"/>
      <c r="BT333" s="392"/>
      <c r="BU333" s="392"/>
      <c r="BV333" s="392"/>
      <c r="BW333" s="392"/>
      <c r="BX333" s="392"/>
      <c r="BY333" s="392"/>
      <c r="BZ333" s="392"/>
      <c r="CA333" s="392"/>
      <c r="CB333" s="392"/>
      <c r="CC333" s="392"/>
      <c r="CD333" s="392"/>
      <c r="CE333" s="392"/>
      <c r="CF333" s="392"/>
    </row>
    <row r="334" customFormat="false" ht="12.75" hidden="false" customHeight="false" outlineLevel="0" collapsed="false">
      <c r="A334" s="600"/>
      <c r="B334" s="403"/>
      <c r="C334" s="392"/>
      <c r="D334" s="403"/>
      <c r="E334" s="403"/>
      <c r="F334" s="403"/>
      <c r="G334" s="595"/>
      <c r="H334" s="595"/>
      <c r="I334" s="595"/>
      <c r="J334" s="597"/>
      <c r="K334" s="595"/>
      <c r="L334" s="597"/>
      <c r="M334" s="597"/>
      <c r="N334" s="597"/>
      <c r="O334" s="599"/>
      <c r="P334" s="392"/>
      <c r="Q334" s="392"/>
      <c r="S334" s="392"/>
      <c r="T334" s="392"/>
      <c r="U334" s="392"/>
      <c r="V334" s="392"/>
      <c r="W334" s="392"/>
      <c r="X334" s="392"/>
      <c r="Y334" s="392"/>
      <c r="Z334" s="392"/>
      <c r="AA334" s="392"/>
      <c r="AB334" s="392"/>
      <c r="AC334" s="392"/>
      <c r="AD334" s="392"/>
      <c r="AE334" s="392"/>
      <c r="AF334" s="392"/>
      <c r="AG334" s="598"/>
      <c r="AH334" s="392"/>
      <c r="AI334" s="392"/>
      <c r="AJ334" s="392"/>
      <c r="AK334" s="392"/>
      <c r="AL334" s="392"/>
      <c r="AM334" s="392"/>
      <c r="AN334" s="392"/>
      <c r="AO334" s="392"/>
      <c r="AP334" s="392"/>
      <c r="AQ334" s="392"/>
      <c r="AR334" s="392"/>
      <c r="AS334" s="392"/>
      <c r="AT334" s="392"/>
      <c r="AU334" s="392"/>
      <c r="AV334" s="392"/>
      <c r="AW334" s="392"/>
      <c r="AX334" s="392"/>
      <c r="AY334" s="392"/>
      <c r="AZ334" s="392"/>
      <c r="BA334" s="392"/>
      <c r="BB334" s="392"/>
      <c r="BC334" s="392"/>
      <c r="BD334" s="392"/>
      <c r="BE334" s="392"/>
      <c r="BF334" s="392"/>
      <c r="BG334" s="392"/>
      <c r="BH334" s="392"/>
      <c r="BI334" s="392"/>
      <c r="BJ334" s="392"/>
      <c r="BK334" s="392"/>
      <c r="BL334" s="392"/>
      <c r="BM334" s="392"/>
      <c r="BN334" s="392"/>
      <c r="BO334" s="392"/>
      <c r="BP334" s="392"/>
      <c r="BQ334" s="392"/>
      <c r="BR334" s="392"/>
      <c r="BS334" s="392"/>
      <c r="BT334" s="392"/>
      <c r="BU334" s="392"/>
      <c r="BV334" s="392"/>
      <c r="BW334" s="392"/>
      <c r="BX334" s="392"/>
      <c r="BY334" s="392"/>
      <c r="BZ334" s="392"/>
      <c r="CA334" s="392"/>
      <c r="CB334" s="392"/>
      <c r="CC334" s="392"/>
      <c r="CD334" s="392"/>
      <c r="CE334" s="392"/>
      <c r="CF334" s="392"/>
    </row>
    <row r="335" customFormat="false" ht="12.75" hidden="false" customHeight="false" outlineLevel="0" collapsed="false">
      <c r="A335" s="600"/>
      <c r="B335" s="403"/>
      <c r="C335" s="392"/>
      <c r="D335" s="403"/>
      <c r="E335" s="403"/>
      <c r="F335" s="403"/>
      <c r="G335" s="595"/>
      <c r="H335" s="595"/>
      <c r="I335" s="595"/>
      <c r="J335" s="597"/>
      <c r="K335" s="595"/>
      <c r="L335" s="597"/>
      <c r="M335" s="597"/>
      <c r="N335" s="597"/>
      <c r="O335" s="599"/>
      <c r="P335" s="392"/>
      <c r="Q335" s="392"/>
      <c r="S335" s="392"/>
      <c r="T335" s="392"/>
      <c r="U335" s="392"/>
      <c r="V335" s="392"/>
      <c r="W335" s="392"/>
      <c r="X335" s="392"/>
      <c r="Y335" s="392"/>
      <c r="Z335" s="392"/>
      <c r="AA335" s="392"/>
      <c r="AB335" s="392"/>
      <c r="AC335" s="392"/>
      <c r="AD335" s="392"/>
      <c r="AE335" s="392"/>
      <c r="AF335" s="392"/>
      <c r="AG335" s="598"/>
      <c r="AH335" s="392"/>
      <c r="AI335" s="392"/>
      <c r="AJ335" s="392"/>
      <c r="AK335" s="392"/>
      <c r="AL335" s="392"/>
      <c r="AM335" s="392"/>
      <c r="AN335" s="392"/>
      <c r="AO335" s="392"/>
      <c r="AP335" s="392"/>
      <c r="AQ335" s="392"/>
      <c r="AR335" s="392"/>
      <c r="AS335" s="392"/>
      <c r="AT335" s="392"/>
      <c r="AU335" s="392"/>
      <c r="AV335" s="392"/>
      <c r="AW335" s="392"/>
      <c r="AX335" s="392"/>
      <c r="AY335" s="392"/>
      <c r="AZ335" s="392"/>
      <c r="BA335" s="392"/>
      <c r="BB335" s="392"/>
      <c r="BC335" s="392"/>
      <c r="BD335" s="392"/>
      <c r="BE335" s="392"/>
      <c r="BF335" s="392"/>
      <c r="BG335" s="392"/>
      <c r="BH335" s="392"/>
      <c r="BI335" s="392"/>
      <c r="BJ335" s="392"/>
      <c r="BK335" s="392"/>
      <c r="BL335" s="392"/>
      <c r="BM335" s="392"/>
      <c r="BN335" s="392"/>
      <c r="BO335" s="392"/>
      <c r="BP335" s="392"/>
      <c r="BQ335" s="392"/>
      <c r="BR335" s="392"/>
      <c r="BS335" s="392"/>
      <c r="BT335" s="392"/>
      <c r="BU335" s="392"/>
      <c r="BV335" s="392"/>
      <c r="BW335" s="392"/>
      <c r="BX335" s="392"/>
      <c r="BY335" s="392"/>
      <c r="BZ335" s="392"/>
      <c r="CA335" s="392"/>
      <c r="CB335" s="392"/>
      <c r="CC335" s="392"/>
      <c r="CD335" s="392"/>
      <c r="CE335" s="392"/>
      <c r="CF335" s="392"/>
    </row>
    <row r="336" customFormat="false" ht="12.75" hidden="false" customHeight="false" outlineLevel="0" collapsed="false">
      <c r="A336" s="600"/>
      <c r="B336" s="403"/>
      <c r="C336" s="392"/>
      <c r="D336" s="403"/>
      <c r="E336" s="403"/>
      <c r="F336" s="403"/>
      <c r="G336" s="595"/>
      <c r="H336" s="595"/>
      <c r="I336" s="595"/>
      <c r="J336" s="597"/>
      <c r="K336" s="595"/>
      <c r="L336" s="597"/>
      <c r="M336" s="597"/>
      <c r="N336" s="597"/>
      <c r="O336" s="599"/>
      <c r="P336" s="392"/>
      <c r="Q336" s="392"/>
      <c r="S336" s="392"/>
      <c r="T336" s="392"/>
      <c r="U336" s="392"/>
      <c r="V336" s="392"/>
      <c r="W336" s="392"/>
      <c r="X336" s="392"/>
      <c r="Y336" s="392"/>
      <c r="Z336" s="392"/>
      <c r="AA336" s="392"/>
      <c r="AB336" s="392"/>
      <c r="AC336" s="392"/>
      <c r="AD336" s="392"/>
      <c r="AE336" s="392"/>
      <c r="AF336" s="392"/>
      <c r="AG336" s="598"/>
      <c r="AH336" s="392"/>
      <c r="AI336" s="392"/>
      <c r="AJ336" s="392"/>
      <c r="AK336" s="392"/>
      <c r="AL336" s="392"/>
      <c r="AM336" s="392"/>
      <c r="AN336" s="392"/>
      <c r="AO336" s="392"/>
      <c r="AP336" s="392"/>
      <c r="AQ336" s="392"/>
      <c r="AR336" s="392"/>
      <c r="AS336" s="392"/>
      <c r="AT336" s="392"/>
      <c r="AU336" s="392"/>
      <c r="AV336" s="392"/>
      <c r="AW336" s="392"/>
      <c r="AX336" s="392"/>
      <c r="AY336" s="392"/>
      <c r="AZ336" s="392"/>
      <c r="BA336" s="392"/>
      <c r="BB336" s="392"/>
      <c r="BC336" s="392"/>
      <c r="BD336" s="392"/>
      <c r="BE336" s="392"/>
      <c r="BF336" s="392"/>
      <c r="BG336" s="392"/>
      <c r="BH336" s="392"/>
      <c r="BI336" s="392"/>
      <c r="BJ336" s="392"/>
      <c r="BK336" s="392"/>
      <c r="BL336" s="392"/>
      <c r="BM336" s="392"/>
      <c r="BN336" s="392"/>
      <c r="BO336" s="392"/>
      <c r="BP336" s="392"/>
      <c r="BQ336" s="392"/>
      <c r="BR336" s="392"/>
      <c r="BS336" s="392"/>
      <c r="BT336" s="392"/>
      <c r="BU336" s="392"/>
      <c r="BV336" s="392"/>
      <c r="BW336" s="392"/>
      <c r="BX336" s="392"/>
      <c r="BY336" s="392"/>
      <c r="BZ336" s="392"/>
      <c r="CA336" s="392"/>
      <c r="CB336" s="392"/>
      <c r="CC336" s="392"/>
      <c r="CD336" s="392"/>
      <c r="CE336" s="392"/>
      <c r="CF336" s="392"/>
    </row>
    <row r="337" customFormat="false" ht="12.75" hidden="false" customHeight="false" outlineLevel="0" collapsed="false">
      <c r="A337" s="600"/>
      <c r="B337" s="403"/>
      <c r="C337" s="392"/>
      <c r="D337" s="403"/>
      <c r="E337" s="403"/>
      <c r="F337" s="403"/>
      <c r="G337" s="595"/>
      <c r="H337" s="595"/>
      <c r="I337" s="595"/>
      <c r="J337" s="597"/>
      <c r="K337" s="595"/>
      <c r="L337" s="597"/>
      <c r="M337" s="597"/>
      <c r="N337" s="597"/>
      <c r="O337" s="599"/>
      <c r="P337" s="392"/>
      <c r="Q337" s="392"/>
      <c r="S337" s="392"/>
      <c r="T337" s="392"/>
      <c r="U337" s="392"/>
      <c r="V337" s="392"/>
      <c r="W337" s="392"/>
      <c r="X337" s="392"/>
      <c r="Y337" s="392"/>
      <c r="Z337" s="392"/>
      <c r="AA337" s="392"/>
      <c r="AB337" s="392"/>
      <c r="AC337" s="392"/>
      <c r="AD337" s="392"/>
      <c r="AE337" s="392"/>
      <c r="AF337" s="392"/>
      <c r="AG337" s="598"/>
      <c r="AH337" s="392"/>
      <c r="AI337" s="392"/>
      <c r="AJ337" s="392"/>
      <c r="AK337" s="392"/>
      <c r="AL337" s="392"/>
      <c r="AM337" s="392"/>
      <c r="AN337" s="392"/>
      <c r="AO337" s="392"/>
      <c r="AP337" s="392"/>
      <c r="AQ337" s="392"/>
      <c r="AR337" s="392"/>
      <c r="AS337" s="392"/>
      <c r="AT337" s="392"/>
      <c r="AU337" s="392"/>
      <c r="AV337" s="392"/>
      <c r="AW337" s="392"/>
      <c r="AX337" s="392"/>
      <c r="AY337" s="392"/>
      <c r="AZ337" s="392"/>
      <c r="BA337" s="392"/>
      <c r="BB337" s="392"/>
      <c r="BC337" s="392"/>
      <c r="BD337" s="392"/>
      <c r="BE337" s="392"/>
      <c r="BF337" s="392"/>
      <c r="BG337" s="392"/>
      <c r="BH337" s="392"/>
      <c r="BI337" s="392"/>
      <c r="BJ337" s="392"/>
      <c r="BK337" s="392"/>
      <c r="BL337" s="392"/>
      <c r="BM337" s="392"/>
      <c r="BN337" s="392"/>
      <c r="BO337" s="392"/>
      <c r="BP337" s="392"/>
      <c r="BQ337" s="392"/>
      <c r="BR337" s="392"/>
      <c r="BS337" s="392"/>
      <c r="BT337" s="392"/>
      <c r="BU337" s="392"/>
      <c r="BV337" s="392"/>
      <c r="BW337" s="392"/>
      <c r="BX337" s="392"/>
      <c r="BY337" s="392"/>
      <c r="BZ337" s="392"/>
      <c r="CA337" s="392"/>
      <c r="CB337" s="392"/>
      <c r="CC337" s="392"/>
      <c r="CD337" s="392"/>
      <c r="CE337" s="392"/>
      <c r="CF337" s="392"/>
    </row>
    <row r="338" customFormat="false" ht="12.75" hidden="false" customHeight="false" outlineLevel="0" collapsed="false">
      <c r="A338" s="600"/>
      <c r="B338" s="403"/>
      <c r="C338" s="392"/>
      <c r="D338" s="403"/>
      <c r="E338" s="403"/>
      <c r="F338" s="403"/>
      <c r="G338" s="595"/>
      <c r="H338" s="595"/>
      <c r="I338" s="595"/>
      <c r="J338" s="597"/>
      <c r="K338" s="595"/>
      <c r="L338" s="597"/>
      <c r="M338" s="597"/>
      <c r="N338" s="597"/>
      <c r="O338" s="599"/>
      <c r="P338" s="392"/>
      <c r="Q338" s="392"/>
      <c r="S338" s="392"/>
      <c r="T338" s="392"/>
      <c r="U338" s="392"/>
      <c r="V338" s="392"/>
      <c r="W338" s="392"/>
      <c r="X338" s="392"/>
      <c r="Y338" s="392"/>
      <c r="Z338" s="392"/>
      <c r="AA338" s="392"/>
      <c r="AB338" s="392"/>
      <c r="AC338" s="392"/>
      <c r="AD338" s="392"/>
      <c r="AE338" s="392"/>
      <c r="AF338" s="392"/>
      <c r="AG338" s="598"/>
      <c r="AH338" s="392"/>
      <c r="AI338" s="392"/>
      <c r="AJ338" s="392"/>
      <c r="AK338" s="392"/>
      <c r="AL338" s="392"/>
      <c r="AM338" s="392"/>
      <c r="AN338" s="392"/>
      <c r="AO338" s="392"/>
      <c r="AP338" s="392"/>
      <c r="AQ338" s="392"/>
      <c r="AR338" s="392"/>
      <c r="AS338" s="392"/>
      <c r="AT338" s="392"/>
      <c r="AU338" s="392"/>
      <c r="AV338" s="392"/>
      <c r="AW338" s="392"/>
      <c r="AX338" s="392"/>
      <c r="AY338" s="392"/>
      <c r="AZ338" s="392"/>
      <c r="BA338" s="392"/>
      <c r="BB338" s="392"/>
      <c r="BC338" s="392"/>
      <c r="BD338" s="392"/>
      <c r="BE338" s="392"/>
      <c r="BF338" s="392"/>
      <c r="BG338" s="392"/>
      <c r="BH338" s="392"/>
      <c r="BI338" s="392"/>
      <c r="BJ338" s="392"/>
      <c r="BK338" s="392"/>
      <c r="BL338" s="392"/>
      <c r="BM338" s="392"/>
      <c r="BN338" s="392"/>
      <c r="BO338" s="392"/>
      <c r="BP338" s="392"/>
      <c r="BQ338" s="392"/>
      <c r="BR338" s="392"/>
      <c r="BS338" s="392"/>
      <c r="BT338" s="392"/>
      <c r="BU338" s="392"/>
      <c r="BV338" s="392"/>
      <c r="BW338" s="392"/>
      <c r="BX338" s="392"/>
      <c r="BY338" s="392"/>
      <c r="BZ338" s="392"/>
      <c r="CA338" s="392"/>
      <c r="CB338" s="392"/>
      <c r="CC338" s="392"/>
      <c r="CD338" s="392"/>
      <c r="CE338" s="392"/>
      <c r="CF338" s="392"/>
    </row>
    <row r="339" customFormat="false" ht="12.75" hidden="false" customHeight="false" outlineLevel="0" collapsed="false">
      <c r="A339" s="600"/>
      <c r="B339" s="403"/>
      <c r="C339" s="392"/>
      <c r="D339" s="403"/>
      <c r="E339" s="403"/>
      <c r="F339" s="403"/>
      <c r="G339" s="595"/>
      <c r="H339" s="595"/>
      <c r="I339" s="595"/>
      <c r="J339" s="597"/>
      <c r="K339" s="595"/>
      <c r="L339" s="597"/>
      <c r="M339" s="597"/>
      <c r="N339" s="597"/>
      <c r="O339" s="599"/>
      <c r="P339" s="392"/>
      <c r="Q339" s="392"/>
      <c r="S339" s="392"/>
      <c r="T339" s="392"/>
      <c r="U339" s="392"/>
      <c r="V339" s="392"/>
      <c r="W339" s="392"/>
      <c r="X339" s="392"/>
      <c r="Y339" s="392"/>
      <c r="Z339" s="392"/>
      <c r="AA339" s="392"/>
      <c r="AB339" s="392"/>
      <c r="AC339" s="392"/>
      <c r="AD339" s="392"/>
      <c r="AE339" s="392"/>
      <c r="AF339" s="392"/>
      <c r="AG339" s="598"/>
      <c r="AH339" s="392"/>
      <c r="AI339" s="392"/>
      <c r="AJ339" s="392"/>
      <c r="AK339" s="392"/>
      <c r="AL339" s="392"/>
      <c r="AM339" s="392"/>
      <c r="AN339" s="392"/>
      <c r="AO339" s="392"/>
      <c r="AP339" s="392"/>
      <c r="AQ339" s="392"/>
      <c r="AR339" s="392"/>
      <c r="AS339" s="392"/>
      <c r="AT339" s="392"/>
      <c r="AU339" s="392"/>
      <c r="AV339" s="392"/>
      <c r="AW339" s="392"/>
      <c r="AX339" s="392"/>
      <c r="AY339" s="392"/>
      <c r="AZ339" s="392"/>
      <c r="BA339" s="392"/>
      <c r="BB339" s="392"/>
      <c r="BC339" s="392"/>
      <c r="BD339" s="392"/>
      <c r="BE339" s="392"/>
      <c r="BF339" s="392"/>
      <c r="BG339" s="392"/>
      <c r="BH339" s="392"/>
      <c r="BI339" s="392"/>
      <c r="BJ339" s="392"/>
      <c r="BK339" s="392"/>
      <c r="BL339" s="392"/>
      <c r="BM339" s="392"/>
      <c r="BN339" s="392"/>
      <c r="BO339" s="392"/>
      <c r="BP339" s="392"/>
      <c r="BQ339" s="392"/>
      <c r="BR339" s="392"/>
      <c r="BS339" s="392"/>
      <c r="BT339" s="392"/>
      <c r="BU339" s="392"/>
      <c r="BV339" s="392"/>
      <c r="BW339" s="392"/>
      <c r="BX339" s="392"/>
      <c r="BY339" s="392"/>
      <c r="BZ339" s="392"/>
      <c r="CA339" s="392"/>
      <c r="CB339" s="392"/>
      <c r="CC339" s="392"/>
      <c r="CD339" s="392"/>
      <c r="CE339" s="392"/>
      <c r="CF339" s="392"/>
    </row>
    <row r="340" customFormat="false" ht="12.75" hidden="false" customHeight="false" outlineLevel="0" collapsed="false">
      <c r="A340" s="600"/>
      <c r="B340" s="403"/>
      <c r="C340" s="392"/>
      <c r="D340" s="403"/>
      <c r="E340" s="403"/>
      <c r="F340" s="403"/>
      <c r="G340" s="595"/>
      <c r="H340" s="595"/>
      <c r="I340" s="595"/>
      <c r="J340" s="597"/>
      <c r="K340" s="595"/>
      <c r="L340" s="597"/>
      <c r="M340" s="597"/>
      <c r="N340" s="597"/>
      <c r="O340" s="599"/>
      <c r="P340" s="392"/>
      <c r="Q340" s="392"/>
      <c r="S340" s="392"/>
      <c r="T340" s="392"/>
      <c r="U340" s="392"/>
      <c r="V340" s="392"/>
      <c r="W340" s="392"/>
      <c r="X340" s="392"/>
      <c r="Y340" s="392"/>
      <c r="Z340" s="392"/>
      <c r="AA340" s="392"/>
      <c r="AB340" s="392"/>
      <c r="AC340" s="392"/>
      <c r="AD340" s="392"/>
      <c r="AE340" s="392"/>
      <c r="AF340" s="392"/>
      <c r="AG340" s="598"/>
      <c r="AH340" s="392"/>
      <c r="AI340" s="392"/>
      <c r="AJ340" s="392"/>
      <c r="AK340" s="392"/>
      <c r="AL340" s="392"/>
      <c r="AM340" s="392"/>
      <c r="AN340" s="392"/>
      <c r="AO340" s="392"/>
      <c r="AP340" s="392"/>
      <c r="AQ340" s="392"/>
      <c r="AR340" s="392"/>
      <c r="AS340" s="392"/>
      <c r="AT340" s="392"/>
      <c r="AU340" s="392"/>
      <c r="AV340" s="392"/>
      <c r="AW340" s="392"/>
      <c r="AX340" s="392"/>
      <c r="AY340" s="392"/>
      <c r="AZ340" s="392"/>
      <c r="BA340" s="392"/>
      <c r="BB340" s="392"/>
      <c r="BC340" s="392"/>
      <c r="BD340" s="392"/>
      <c r="BE340" s="392"/>
      <c r="BF340" s="392"/>
      <c r="BG340" s="392"/>
      <c r="BH340" s="392"/>
      <c r="BI340" s="392"/>
      <c r="BJ340" s="392"/>
      <c r="BK340" s="392"/>
      <c r="BL340" s="392"/>
      <c r="BM340" s="392"/>
      <c r="BN340" s="392"/>
      <c r="BO340" s="392"/>
      <c r="BP340" s="392"/>
      <c r="BQ340" s="392"/>
      <c r="BR340" s="392"/>
      <c r="BS340" s="392"/>
      <c r="BT340" s="392"/>
      <c r="BU340" s="392"/>
      <c r="BV340" s="392"/>
      <c r="BW340" s="392"/>
      <c r="BX340" s="392"/>
      <c r="BY340" s="392"/>
      <c r="BZ340" s="392"/>
      <c r="CA340" s="392"/>
      <c r="CB340" s="392"/>
      <c r="CC340" s="392"/>
      <c r="CD340" s="392"/>
      <c r="CE340" s="392"/>
      <c r="CF340" s="392"/>
    </row>
    <row r="341" customFormat="false" ht="12.75" hidden="false" customHeight="false" outlineLevel="0" collapsed="false">
      <c r="A341" s="600"/>
      <c r="B341" s="403"/>
      <c r="C341" s="392"/>
      <c r="D341" s="403"/>
      <c r="E341" s="403"/>
      <c r="F341" s="403"/>
      <c r="G341" s="595"/>
      <c r="H341" s="595"/>
      <c r="I341" s="595"/>
      <c r="J341" s="597"/>
      <c r="K341" s="595"/>
      <c r="L341" s="597"/>
      <c r="M341" s="597"/>
      <c r="N341" s="597"/>
      <c r="O341" s="599"/>
      <c r="P341" s="392"/>
      <c r="Q341" s="392"/>
      <c r="S341" s="392"/>
      <c r="T341" s="392"/>
      <c r="U341" s="392"/>
      <c r="V341" s="392"/>
      <c r="W341" s="392"/>
      <c r="X341" s="392"/>
      <c r="Y341" s="392"/>
      <c r="Z341" s="392"/>
      <c r="AA341" s="392"/>
      <c r="AB341" s="392"/>
      <c r="AC341" s="392"/>
      <c r="AD341" s="392"/>
      <c r="AE341" s="392"/>
      <c r="AF341" s="392"/>
      <c r="AG341" s="598"/>
      <c r="AH341" s="392"/>
      <c r="AI341" s="392"/>
      <c r="AJ341" s="392"/>
      <c r="AK341" s="392"/>
      <c r="AL341" s="392"/>
      <c r="AM341" s="392"/>
      <c r="AN341" s="392"/>
      <c r="AO341" s="392"/>
      <c r="AP341" s="392"/>
      <c r="AQ341" s="392"/>
      <c r="AR341" s="392"/>
      <c r="AS341" s="392"/>
      <c r="AT341" s="392"/>
      <c r="AU341" s="392"/>
      <c r="AV341" s="392"/>
      <c r="AW341" s="392"/>
      <c r="AX341" s="392"/>
      <c r="AY341" s="392"/>
      <c r="AZ341" s="392"/>
      <c r="BA341" s="392"/>
      <c r="BB341" s="392"/>
      <c r="BC341" s="392"/>
      <c r="BD341" s="392"/>
      <c r="BE341" s="392"/>
      <c r="BF341" s="392"/>
      <c r="BG341" s="392"/>
      <c r="BH341" s="392"/>
      <c r="BI341" s="392"/>
      <c r="BJ341" s="392"/>
      <c r="BK341" s="392"/>
      <c r="BL341" s="392"/>
      <c r="BM341" s="392"/>
      <c r="BN341" s="392"/>
      <c r="BO341" s="392"/>
      <c r="BP341" s="392"/>
      <c r="BQ341" s="392"/>
      <c r="BR341" s="392"/>
      <c r="BS341" s="392"/>
      <c r="BT341" s="392"/>
      <c r="BU341" s="392"/>
      <c r="BV341" s="392"/>
      <c r="BW341" s="392"/>
      <c r="BX341" s="392"/>
      <c r="BY341" s="392"/>
      <c r="BZ341" s="392"/>
      <c r="CA341" s="392"/>
      <c r="CB341" s="392"/>
      <c r="CC341" s="392"/>
      <c r="CD341" s="392"/>
      <c r="CE341" s="392"/>
      <c r="CF341" s="392"/>
    </row>
    <row r="342" customFormat="false" ht="12.75" hidden="false" customHeight="false" outlineLevel="0" collapsed="false">
      <c r="A342" s="600"/>
      <c r="B342" s="403"/>
      <c r="C342" s="392"/>
      <c r="D342" s="403"/>
      <c r="E342" s="403"/>
      <c r="F342" s="403"/>
      <c r="G342" s="595"/>
      <c r="H342" s="595"/>
      <c r="I342" s="595"/>
      <c r="J342" s="597"/>
      <c r="K342" s="595"/>
      <c r="L342" s="597"/>
      <c r="M342" s="597"/>
      <c r="N342" s="597"/>
      <c r="O342" s="599"/>
      <c r="P342" s="392"/>
      <c r="Q342" s="392"/>
      <c r="S342" s="392"/>
      <c r="T342" s="392"/>
      <c r="U342" s="392"/>
      <c r="V342" s="392"/>
      <c r="W342" s="392"/>
      <c r="X342" s="392"/>
      <c r="Y342" s="392"/>
      <c r="Z342" s="392"/>
      <c r="AA342" s="392"/>
      <c r="AB342" s="392"/>
      <c r="AC342" s="392"/>
      <c r="AD342" s="392"/>
      <c r="AE342" s="392"/>
      <c r="AF342" s="392"/>
      <c r="AG342" s="598"/>
      <c r="AH342" s="392"/>
      <c r="AI342" s="392"/>
      <c r="AJ342" s="392"/>
      <c r="AK342" s="392"/>
      <c r="AL342" s="392"/>
      <c r="AM342" s="392"/>
      <c r="AN342" s="392"/>
      <c r="AO342" s="392"/>
      <c r="AP342" s="392"/>
      <c r="AQ342" s="392"/>
      <c r="AR342" s="392"/>
      <c r="AS342" s="392"/>
      <c r="AT342" s="392"/>
      <c r="AU342" s="392"/>
      <c r="AV342" s="392"/>
      <c r="AW342" s="392"/>
      <c r="AX342" s="392"/>
      <c r="AY342" s="392"/>
      <c r="AZ342" s="392"/>
      <c r="BA342" s="392"/>
      <c r="BB342" s="392"/>
      <c r="BC342" s="392"/>
      <c r="BD342" s="392"/>
      <c r="BE342" s="392"/>
      <c r="BF342" s="392"/>
      <c r="BG342" s="392"/>
      <c r="BH342" s="392"/>
      <c r="BI342" s="392"/>
      <c r="BJ342" s="392"/>
      <c r="BK342" s="392"/>
      <c r="BL342" s="392"/>
      <c r="BM342" s="392"/>
      <c r="BN342" s="392"/>
      <c r="BO342" s="392"/>
      <c r="BP342" s="392"/>
      <c r="BQ342" s="392"/>
      <c r="BR342" s="392"/>
      <c r="BS342" s="392"/>
      <c r="BT342" s="392"/>
      <c r="BU342" s="392"/>
      <c r="BV342" s="392"/>
      <c r="BW342" s="392"/>
      <c r="BX342" s="392"/>
      <c r="BY342" s="392"/>
      <c r="BZ342" s="392"/>
      <c r="CA342" s="392"/>
      <c r="CB342" s="392"/>
      <c r="CC342" s="392"/>
      <c r="CD342" s="392"/>
      <c r="CE342" s="392"/>
      <c r="CF342" s="392"/>
    </row>
    <row r="343" customFormat="false" ht="12.75" hidden="false" customHeight="false" outlineLevel="0" collapsed="false">
      <c r="A343" s="600"/>
      <c r="B343" s="403"/>
      <c r="C343" s="392"/>
      <c r="D343" s="403"/>
      <c r="E343" s="403"/>
      <c r="F343" s="403"/>
      <c r="G343" s="595"/>
      <c r="H343" s="595"/>
      <c r="I343" s="595"/>
      <c r="J343" s="597"/>
      <c r="K343" s="595"/>
      <c r="L343" s="597"/>
      <c r="M343" s="597"/>
      <c r="N343" s="597"/>
      <c r="O343" s="599"/>
      <c r="P343" s="392"/>
      <c r="Q343" s="392"/>
      <c r="S343" s="392"/>
      <c r="T343" s="392"/>
      <c r="U343" s="392"/>
      <c r="V343" s="392"/>
      <c r="W343" s="392"/>
      <c r="X343" s="392"/>
      <c r="Y343" s="392"/>
      <c r="Z343" s="392"/>
      <c r="AA343" s="392"/>
      <c r="AB343" s="392"/>
      <c r="AC343" s="392"/>
      <c r="AD343" s="392"/>
      <c r="AE343" s="392"/>
      <c r="AF343" s="392"/>
      <c r="AG343" s="598"/>
      <c r="AH343" s="392"/>
      <c r="AI343" s="392"/>
      <c r="AJ343" s="392"/>
      <c r="AK343" s="392"/>
      <c r="AL343" s="392"/>
      <c r="AM343" s="392"/>
      <c r="AN343" s="392"/>
      <c r="AO343" s="392"/>
      <c r="AP343" s="392"/>
      <c r="AQ343" s="392"/>
      <c r="AR343" s="392"/>
      <c r="AS343" s="392"/>
      <c r="AT343" s="392"/>
      <c r="AU343" s="392"/>
      <c r="AV343" s="392"/>
      <c r="AW343" s="392"/>
      <c r="AX343" s="392"/>
      <c r="AY343" s="392"/>
      <c r="AZ343" s="392"/>
      <c r="BA343" s="392"/>
      <c r="BB343" s="392"/>
      <c r="BC343" s="392"/>
      <c r="BD343" s="392"/>
      <c r="BE343" s="392"/>
      <c r="BF343" s="392"/>
      <c r="BG343" s="392"/>
      <c r="BH343" s="392"/>
      <c r="BI343" s="392"/>
      <c r="BJ343" s="392"/>
      <c r="BK343" s="392"/>
      <c r="BL343" s="392"/>
      <c r="BM343" s="392"/>
      <c r="BN343" s="392"/>
      <c r="BO343" s="392"/>
      <c r="BP343" s="392"/>
      <c r="BQ343" s="392"/>
      <c r="BR343" s="392"/>
      <c r="BS343" s="392"/>
      <c r="BT343" s="392"/>
      <c r="BU343" s="392"/>
      <c r="BV343" s="392"/>
      <c r="BW343" s="392"/>
      <c r="BX343" s="392"/>
      <c r="BY343" s="392"/>
      <c r="BZ343" s="392"/>
      <c r="CA343" s="392"/>
      <c r="CB343" s="392"/>
      <c r="CC343" s="392"/>
      <c r="CD343" s="392"/>
      <c r="CE343" s="392"/>
      <c r="CF343" s="392"/>
    </row>
    <row r="344" customFormat="false" ht="12.75" hidden="false" customHeight="false" outlineLevel="0" collapsed="false">
      <c r="A344" s="600"/>
      <c r="B344" s="403"/>
      <c r="C344" s="392"/>
      <c r="D344" s="403"/>
      <c r="E344" s="403"/>
      <c r="F344" s="403"/>
      <c r="G344" s="595"/>
      <c r="H344" s="595"/>
      <c r="I344" s="595"/>
      <c r="J344" s="597"/>
      <c r="K344" s="595"/>
      <c r="L344" s="597"/>
      <c r="M344" s="597"/>
      <c r="N344" s="597"/>
      <c r="O344" s="599"/>
      <c r="P344" s="392"/>
      <c r="Q344" s="392"/>
      <c r="S344" s="392"/>
      <c r="T344" s="392"/>
      <c r="U344" s="392"/>
      <c r="V344" s="392"/>
      <c r="W344" s="392"/>
      <c r="X344" s="392"/>
      <c r="Y344" s="392"/>
      <c r="Z344" s="392"/>
      <c r="AA344" s="392"/>
      <c r="AB344" s="392"/>
      <c r="AC344" s="392"/>
      <c r="AD344" s="392"/>
      <c r="AE344" s="392"/>
      <c r="AF344" s="392"/>
      <c r="AG344" s="598"/>
      <c r="AH344" s="392"/>
      <c r="AI344" s="392"/>
      <c r="AJ344" s="392"/>
      <c r="AK344" s="392"/>
      <c r="AL344" s="392"/>
      <c r="AM344" s="392"/>
      <c r="AN344" s="392"/>
      <c r="AO344" s="392"/>
      <c r="AP344" s="392"/>
      <c r="AQ344" s="392"/>
      <c r="AR344" s="392"/>
      <c r="AS344" s="392"/>
      <c r="AT344" s="392"/>
      <c r="AU344" s="392"/>
      <c r="AV344" s="392"/>
      <c r="AW344" s="392"/>
      <c r="AX344" s="392"/>
      <c r="AY344" s="392"/>
      <c r="AZ344" s="392"/>
      <c r="BA344" s="392"/>
      <c r="BB344" s="392"/>
      <c r="BC344" s="392"/>
      <c r="BD344" s="392"/>
      <c r="BE344" s="392"/>
      <c r="BF344" s="392"/>
      <c r="BG344" s="392"/>
      <c r="BH344" s="392"/>
      <c r="BI344" s="392"/>
      <c r="BJ344" s="392"/>
      <c r="BK344" s="392"/>
      <c r="BL344" s="392"/>
      <c r="BM344" s="392"/>
      <c r="BN344" s="392"/>
      <c r="BO344" s="392"/>
      <c r="BP344" s="392"/>
      <c r="BQ344" s="392"/>
      <c r="BR344" s="392"/>
      <c r="BS344" s="392"/>
      <c r="BT344" s="392"/>
      <c r="BU344" s="392"/>
      <c r="BV344" s="392"/>
      <c r="BW344" s="392"/>
      <c r="BX344" s="392"/>
      <c r="BY344" s="392"/>
      <c r="BZ344" s="392"/>
      <c r="CA344" s="392"/>
      <c r="CB344" s="392"/>
      <c r="CC344" s="392"/>
      <c r="CD344" s="392"/>
      <c r="CE344" s="392"/>
      <c r="CF344" s="392"/>
    </row>
    <row r="345" customFormat="false" ht="12.75" hidden="false" customHeight="false" outlineLevel="0" collapsed="false">
      <c r="A345" s="600"/>
      <c r="B345" s="403"/>
      <c r="C345" s="392"/>
      <c r="D345" s="403"/>
      <c r="E345" s="403"/>
      <c r="F345" s="403"/>
      <c r="G345" s="595"/>
      <c r="H345" s="595"/>
      <c r="I345" s="595"/>
      <c r="J345" s="597"/>
      <c r="K345" s="595"/>
      <c r="L345" s="597"/>
      <c r="M345" s="597"/>
      <c r="N345" s="597"/>
      <c r="O345" s="599"/>
      <c r="P345" s="392"/>
      <c r="Q345" s="392"/>
      <c r="S345" s="392"/>
      <c r="T345" s="392"/>
      <c r="U345" s="392"/>
      <c r="V345" s="392"/>
      <c r="W345" s="392"/>
      <c r="X345" s="392"/>
      <c r="Y345" s="392"/>
      <c r="Z345" s="392"/>
      <c r="AA345" s="392"/>
      <c r="AB345" s="392"/>
      <c r="AC345" s="392"/>
      <c r="AD345" s="392"/>
      <c r="AE345" s="392"/>
      <c r="AF345" s="392"/>
      <c r="AG345" s="598"/>
      <c r="AH345" s="392"/>
      <c r="AI345" s="392"/>
      <c r="AJ345" s="392"/>
      <c r="AK345" s="392"/>
      <c r="AL345" s="392"/>
      <c r="AM345" s="392"/>
      <c r="AN345" s="392"/>
      <c r="AO345" s="392"/>
      <c r="AP345" s="392"/>
      <c r="AQ345" s="392"/>
      <c r="AR345" s="392"/>
      <c r="AS345" s="392"/>
      <c r="AT345" s="392"/>
      <c r="AU345" s="392"/>
      <c r="AV345" s="392"/>
      <c r="AW345" s="392"/>
      <c r="AX345" s="392"/>
      <c r="AY345" s="392"/>
      <c r="AZ345" s="392"/>
      <c r="BA345" s="392"/>
      <c r="BB345" s="392"/>
      <c r="BC345" s="392"/>
      <c r="BD345" s="392"/>
      <c r="BE345" s="392"/>
      <c r="BF345" s="392"/>
      <c r="BG345" s="392"/>
      <c r="BH345" s="392"/>
      <c r="BI345" s="392"/>
      <c r="BJ345" s="392"/>
      <c r="BK345" s="392"/>
      <c r="BL345" s="392"/>
      <c r="BM345" s="392"/>
      <c r="BN345" s="392"/>
      <c r="BO345" s="392"/>
      <c r="BP345" s="392"/>
      <c r="BQ345" s="392"/>
      <c r="BR345" s="392"/>
      <c r="BS345" s="392"/>
      <c r="BT345" s="392"/>
      <c r="BU345" s="392"/>
      <c r="BV345" s="392"/>
      <c r="BW345" s="392"/>
      <c r="BX345" s="392"/>
      <c r="BY345" s="392"/>
      <c r="BZ345" s="392"/>
      <c r="CA345" s="392"/>
      <c r="CB345" s="392"/>
      <c r="CC345" s="392"/>
      <c r="CD345" s="392"/>
      <c r="CE345" s="392"/>
      <c r="CF345" s="392"/>
    </row>
    <row r="346" customFormat="false" ht="12.75" hidden="false" customHeight="false" outlineLevel="0" collapsed="false">
      <c r="A346" s="600"/>
      <c r="B346" s="403"/>
      <c r="C346" s="392"/>
      <c r="D346" s="403"/>
      <c r="E346" s="403"/>
      <c r="F346" s="403"/>
      <c r="G346" s="595"/>
      <c r="H346" s="595"/>
      <c r="I346" s="595"/>
      <c r="J346" s="597"/>
      <c r="K346" s="595"/>
      <c r="L346" s="597"/>
      <c r="M346" s="597"/>
      <c r="N346" s="597"/>
      <c r="O346" s="599"/>
      <c r="P346" s="392"/>
      <c r="Q346" s="392"/>
      <c r="S346" s="392"/>
      <c r="T346" s="392"/>
      <c r="U346" s="392"/>
      <c r="V346" s="392"/>
      <c r="W346" s="392"/>
      <c r="X346" s="392"/>
      <c r="Y346" s="392"/>
      <c r="Z346" s="392"/>
      <c r="AA346" s="392"/>
      <c r="AB346" s="392"/>
      <c r="AC346" s="392"/>
      <c r="AD346" s="392"/>
      <c r="AE346" s="392"/>
      <c r="AF346" s="392"/>
      <c r="AG346" s="598"/>
      <c r="AH346" s="392"/>
      <c r="AI346" s="392"/>
      <c r="AJ346" s="392"/>
      <c r="AK346" s="392"/>
      <c r="AL346" s="392"/>
      <c r="AM346" s="392"/>
      <c r="AN346" s="392"/>
      <c r="AO346" s="392"/>
      <c r="AP346" s="392"/>
      <c r="AQ346" s="392"/>
      <c r="AR346" s="392"/>
      <c r="AS346" s="392"/>
      <c r="AT346" s="392"/>
      <c r="AU346" s="392"/>
      <c r="AV346" s="392"/>
      <c r="AW346" s="392"/>
      <c r="AX346" s="392"/>
      <c r="AY346" s="392"/>
      <c r="AZ346" s="392"/>
      <c r="BA346" s="392"/>
      <c r="BB346" s="392"/>
      <c r="BC346" s="392"/>
      <c r="BD346" s="392"/>
      <c r="BE346" s="392"/>
      <c r="BF346" s="392"/>
      <c r="BG346" s="392"/>
      <c r="BH346" s="392"/>
      <c r="BI346" s="392"/>
      <c r="BJ346" s="392"/>
      <c r="BK346" s="392"/>
      <c r="BL346" s="392"/>
      <c r="BM346" s="392"/>
      <c r="BN346" s="392"/>
      <c r="BO346" s="392"/>
      <c r="BP346" s="392"/>
      <c r="BQ346" s="392"/>
      <c r="BR346" s="392"/>
      <c r="BS346" s="392"/>
      <c r="BT346" s="392"/>
      <c r="BU346" s="392"/>
      <c r="BV346" s="392"/>
      <c r="BW346" s="392"/>
      <c r="BX346" s="392"/>
      <c r="BY346" s="392"/>
      <c r="BZ346" s="392"/>
      <c r="CA346" s="392"/>
      <c r="CB346" s="392"/>
      <c r="CC346" s="392"/>
      <c r="CD346" s="392"/>
      <c r="CE346" s="392"/>
      <c r="CF346" s="392"/>
    </row>
    <row r="347" customFormat="false" ht="12.75" hidden="false" customHeight="false" outlineLevel="0" collapsed="false">
      <c r="A347" s="600"/>
      <c r="B347" s="403"/>
      <c r="C347" s="392"/>
      <c r="D347" s="403"/>
      <c r="E347" s="403"/>
      <c r="F347" s="403"/>
      <c r="G347" s="595"/>
      <c r="H347" s="595"/>
      <c r="I347" s="595"/>
      <c r="J347" s="597"/>
      <c r="K347" s="595"/>
      <c r="L347" s="597"/>
      <c r="M347" s="597"/>
      <c r="N347" s="597"/>
      <c r="O347" s="599"/>
      <c r="P347" s="392"/>
      <c r="Q347" s="392"/>
      <c r="S347" s="392"/>
      <c r="T347" s="392"/>
      <c r="U347" s="392"/>
      <c r="V347" s="392"/>
      <c r="W347" s="392"/>
      <c r="X347" s="392"/>
      <c r="Y347" s="392"/>
      <c r="Z347" s="392"/>
      <c r="AA347" s="392"/>
      <c r="AB347" s="392"/>
      <c r="AC347" s="392"/>
      <c r="AD347" s="392"/>
      <c r="AE347" s="392"/>
      <c r="AF347" s="392"/>
      <c r="AG347" s="598"/>
      <c r="AH347" s="392"/>
      <c r="AI347" s="392"/>
      <c r="AJ347" s="392"/>
      <c r="AK347" s="392"/>
      <c r="AL347" s="392"/>
      <c r="AM347" s="392"/>
      <c r="AN347" s="392"/>
      <c r="AO347" s="392"/>
      <c r="AP347" s="392"/>
      <c r="AQ347" s="392"/>
      <c r="AR347" s="392"/>
      <c r="AS347" s="392"/>
      <c r="AT347" s="392"/>
      <c r="AU347" s="392"/>
      <c r="AV347" s="392"/>
      <c r="AW347" s="392"/>
      <c r="AX347" s="392"/>
      <c r="AY347" s="392"/>
      <c r="AZ347" s="392"/>
      <c r="BA347" s="392"/>
      <c r="BB347" s="392"/>
      <c r="BC347" s="392"/>
      <c r="BD347" s="392"/>
      <c r="BE347" s="392"/>
      <c r="BF347" s="392"/>
      <c r="BG347" s="392"/>
      <c r="BH347" s="392"/>
      <c r="BI347" s="392"/>
      <c r="BJ347" s="392"/>
      <c r="BK347" s="392"/>
      <c r="BL347" s="392"/>
      <c r="BM347" s="392"/>
      <c r="BN347" s="392"/>
      <c r="BO347" s="392"/>
      <c r="BP347" s="392"/>
      <c r="BQ347" s="392"/>
      <c r="BR347" s="392"/>
      <c r="BS347" s="392"/>
      <c r="BT347" s="392"/>
      <c r="BU347" s="392"/>
      <c r="BV347" s="392"/>
      <c r="BW347" s="392"/>
      <c r="BX347" s="392"/>
      <c r="BY347" s="392"/>
      <c r="BZ347" s="392"/>
      <c r="CA347" s="392"/>
      <c r="CB347" s="392"/>
      <c r="CC347" s="392"/>
      <c r="CD347" s="392"/>
      <c r="CE347" s="392"/>
      <c r="CF347" s="392"/>
    </row>
    <row r="348" customFormat="false" ht="12.75" hidden="false" customHeight="false" outlineLevel="0" collapsed="false">
      <c r="A348" s="600"/>
      <c r="B348" s="403"/>
      <c r="C348" s="392"/>
      <c r="D348" s="403"/>
      <c r="E348" s="403"/>
      <c r="F348" s="403"/>
      <c r="G348" s="595"/>
      <c r="H348" s="595"/>
      <c r="I348" s="595"/>
      <c r="J348" s="597"/>
      <c r="K348" s="595"/>
      <c r="L348" s="597"/>
      <c r="M348" s="597"/>
      <c r="N348" s="597"/>
      <c r="O348" s="599"/>
      <c r="P348" s="392"/>
      <c r="Q348" s="392"/>
      <c r="S348" s="392"/>
      <c r="T348" s="392"/>
      <c r="U348" s="392"/>
      <c r="V348" s="392"/>
      <c r="W348" s="392"/>
      <c r="X348" s="392"/>
      <c r="Y348" s="392"/>
      <c r="Z348" s="392"/>
      <c r="AA348" s="392"/>
      <c r="AB348" s="392"/>
      <c r="AC348" s="392"/>
      <c r="AD348" s="392"/>
      <c r="AE348" s="392"/>
      <c r="AF348" s="392"/>
      <c r="AG348" s="598"/>
      <c r="AH348" s="392"/>
      <c r="AI348" s="392"/>
      <c r="AJ348" s="392"/>
      <c r="AK348" s="392"/>
      <c r="AL348" s="392"/>
      <c r="AM348" s="392"/>
      <c r="AN348" s="392"/>
      <c r="AO348" s="392"/>
      <c r="AP348" s="392"/>
      <c r="AQ348" s="392"/>
      <c r="AR348" s="392"/>
      <c r="AS348" s="392"/>
      <c r="AT348" s="392"/>
      <c r="AU348" s="392"/>
      <c r="AV348" s="392"/>
      <c r="AW348" s="392"/>
      <c r="AX348" s="392"/>
      <c r="AY348" s="392"/>
      <c r="AZ348" s="392"/>
      <c r="BA348" s="392"/>
      <c r="BB348" s="392"/>
      <c r="BC348" s="392"/>
      <c r="BD348" s="392"/>
      <c r="BE348" s="392"/>
      <c r="BF348" s="392"/>
      <c r="BG348" s="392"/>
      <c r="BH348" s="392"/>
      <c r="BI348" s="392"/>
      <c r="BJ348" s="392"/>
      <c r="BK348" s="392"/>
      <c r="BL348" s="392"/>
      <c r="BM348" s="392"/>
      <c r="BN348" s="392"/>
      <c r="BO348" s="392"/>
      <c r="BP348" s="392"/>
      <c r="BQ348" s="392"/>
      <c r="BR348" s="392"/>
      <c r="BS348" s="392"/>
      <c r="BT348" s="392"/>
      <c r="BU348" s="392"/>
      <c r="BV348" s="392"/>
      <c r="BW348" s="392"/>
      <c r="BX348" s="392"/>
      <c r="BY348" s="392"/>
      <c r="BZ348" s="392"/>
      <c r="CA348" s="392"/>
      <c r="CB348" s="392"/>
      <c r="CC348" s="392"/>
      <c r="CD348" s="392"/>
      <c r="CE348" s="392"/>
      <c r="CF348" s="392"/>
    </row>
    <row r="349" customFormat="false" ht="12.75" hidden="false" customHeight="false" outlineLevel="0" collapsed="false">
      <c r="A349" s="600"/>
      <c r="B349" s="403"/>
      <c r="C349" s="392"/>
      <c r="D349" s="403"/>
      <c r="E349" s="403"/>
      <c r="F349" s="403"/>
      <c r="G349" s="595"/>
      <c r="H349" s="595"/>
      <c r="I349" s="595"/>
      <c r="J349" s="597"/>
      <c r="K349" s="595"/>
      <c r="L349" s="597"/>
      <c r="M349" s="597"/>
      <c r="N349" s="597"/>
      <c r="O349" s="602"/>
      <c r="P349" s="392"/>
      <c r="Q349" s="392"/>
      <c r="S349" s="392"/>
      <c r="T349" s="392"/>
      <c r="U349" s="392"/>
      <c r="V349" s="392"/>
      <c r="W349" s="392"/>
      <c r="X349" s="392"/>
      <c r="Y349" s="392"/>
      <c r="Z349" s="392"/>
      <c r="AA349" s="392"/>
      <c r="AB349" s="392"/>
      <c r="AC349" s="392"/>
      <c r="AD349" s="392"/>
      <c r="AE349" s="392"/>
      <c r="AF349" s="392"/>
      <c r="AG349" s="598"/>
      <c r="AH349" s="392"/>
      <c r="AI349" s="392"/>
      <c r="AJ349" s="392"/>
      <c r="AK349" s="392"/>
      <c r="AL349" s="392"/>
      <c r="AM349" s="392"/>
      <c r="AN349" s="392"/>
      <c r="AO349" s="392"/>
      <c r="AP349" s="392"/>
      <c r="AQ349" s="392"/>
      <c r="AR349" s="392"/>
      <c r="AS349" s="392"/>
      <c r="AT349" s="392"/>
      <c r="AU349" s="392"/>
      <c r="AV349" s="392"/>
      <c r="AW349" s="392"/>
      <c r="AX349" s="392"/>
      <c r="AY349" s="392"/>
      <c r="AZ349" s="392"/>
      <c r="BA349" s="392"/>
      <c r="BB349" s="392"/>
      <c r="BC349" s="392"/>
      <c r="BD349" s="392"/>
      <c r="BE349" s="392"/>
      <c r="BF349" s="392"/>
      <c r="BG349" s="392"/>
      <c r="BH349" s="392"/>
      <c r="BI349" s="392"/>
      <c r="BJ349" s="392"/>
      <c r="BK349" s="392"/>
      <c r="BL349" s="392"/>
      <c r="BM349" s="392"/>
      <c r="BN349" s="392"/>
      <c r="BO349" s="392"/>
      <c r="BP349" s="392"/>
      <c r="BQ349" s="392"/>
      <c r="BR349" s="392"/>
      <c r="BS349" s="392"/>
      <c r="BT349" s="392"/>
      <c r="BU349" s="392"/>
      <c r="BV349" s="392"/>
      <c r="BW349" s="392"/>
      <c r="BX349" s="392"/>
      <c r="BY349" s="392"/>
      <c r="BZ349" s="392"/>
      <c r="CA349" s="392"/>
      <c r="CB349" s="392"/>
      <c r="CC349" s="392"/>
      <c r="CD349" s="392"/>
      <c r="CE349" s="392"/>
      <c r="CF349" s="392"/>
    </row>
    <row r="350" customFormat="false" ht="12.75" hidden="false" customHeight="false" outlineLevel="0" collapsed="false">
      <c r="A350" s="600"/>
      <c r="B350" s="403"/>
      <c r="C350" s="392"/>
      <c r="D350" s="403"/>
      <c r="E350" s="403"/>
      <c r="F350" s="403"/>
      <c r="G350" s="595"/>
      <c r="H350" s="595"/>
      <c r="I350" s="595"/>
      <c r="J350" s="392"/>
      <c r="K350" s="595"/>
      <c r="L350" s="392"/>
      <c r="M350" s="392"/>
      <c r="N350" s="392"/>
      <c r="O350" s="602"/>
      <c r="P350" s="392"/>
      <c r="Q350" s="392"/>
      <c r="S350" s="392"/>
      <c r="T350" s="392"/>
      <c r="U350" s="392"/>
      <c r="V350" s="392"/>
      <c r="W350" s="392"/>
      <c r="X350" s="392"/>
      <c r="Y350" s="392"/>
      <c r="Z350" s="392"/>
      <c r="AA350" s="392"/>
      <c r="AB350" s="392"/>
      <c r="AC350" s="392"/>
      <c r="AD350" s="392"/>
      <c r="AE350" s="392"/>
      <c r="AF350" s="392"/>
      <c r="AG350" s="598"/>
      <c r="AH350" s="392"/>
      <c r="AI350" s="392"/>
      <c r="AJ350" s="392"/>
      <c r="AK350" s="392"/>
      <c r="AL350" s="392"/>
      <c r="AM350" s="392"/>
      <c r="AN350" s="392"/>
      <c r="AO350" s="392"/>
      <c r="AP350" s="392"/>
      <c r="AQ350" s="392"/>
      <c r="AR350" s="392"/>
      <c r="AS350" s="392"/>
      <c r="AT350" s="392"/>
      <c r="AU350" s="392"/>
      <c r="AV350" s="392"/>
      <c r="AW350" s="392"/>
      <c r="AX350" s="392"/>
      <c r="AY350" s="392"/>
      <c r="AZ350" s="392"/>
      <c r="BA350" s="392"/>
      <c r="BB350" s="392"/>
      <c r="BC350" s="392"/>
      <c r="BD350" s="392"/>
      <c r="BE350" s="392"/>
      <c r="BF350" s="392"/>
      <c r="BG350" s="392"/>
      <c r="BH350" s="392"/>
      <c r="BI350" s="392"/>
      <c r="BJ350" s="392"/>
      <c r="BK350" s="392"/>
      <c r="BL350" s="392"/>
      <c r="BM350" s="392"/>
      <c r="BN350" s="392"/>
      <c r="BO350" s="392"/>
      <c r="BP350" s="392"/>
      <c r="BQ350" s="392"/>
      <c r="BR350" s="392"/>
      <c r="BS350" s="392"/>
      <c r="BT350" s="392"/>
      <c r="BU350" s="392"/>
      <c r="BV350" s="392"/>
      <c r="BW350" s="392"/>
      <c r="BX350" s="392"/>
      <c r="BY350" s="392"/>
      <c r="BZ350" s="392"/>
      <c r="CA350" s="392"/>
      <c r="CB350" s="392"/>
      <c r="CC350" s="392"/>
      <c r="CD350" s="392"/>
      <c r="CE350" s="392"/>
      <c r="CF350" s="392"/>
    </row>
    <row r="351" customFormat="false" ht="12.75" hidden="false" customHeight="false" outlineLevel="0" collapsed="false">
      <c r="A351" s="600"/>
      <c r="B351" s="403"/>
      <c r="C351" s="392"/>
      <c r="D351" s="403"/>
      <c r="E351" s="403"/>
      <c r="F351" s="403"/>
      <c r="G351" s="595"/>
      <c r="H351" s="595"/>
      <c r="I351" s="603"/>
      <c r="J351" s="392"/>
      <c r="K351" s="595"/>
      <c r="L351" s="392"/>
      <c r="M351" s="392"/>
      <c r="N351" s="392"/>
      <c r="O351" s="602"/>
      <c r="P351" s="392"/>
      <c r="Q351" s="392"/>
      <c r="S351" s="392"/>
      <c r="T351" s="392"/>
      <c r="U351" s="392"/>
      <c r="V351" s="392"/>
      <c r="W351" s="392"/>
      <c r="X351" s="392"/>
      <c r="Y351" s="392"/>
      <c r="Z351" s="392"/>
      <c r="AA351" s="392"/>
      <c r="AB351" s="392"/>
      <c r="AC351" s="392"/>
      <c r="AD351" s="392"/>
      <c r="AE351" s="392"/>
      <c r="AF351" s="392"/>
      <c r="AG351" s="598"/>
      <c r="AH351" s="392"/>
      <c r="AI351" s="392"/>
      <c r="AJ351" s="392"/>
      <c r="AK351" s="392"/>
      <c r="AL351" s="392"/>
      <c r="AM351" s="392"/>
      <c r="AN351" s="392"/>
      <c r="AO351" s="392"/>
      <c r="AP351" s="392"/>
      <c r="AQ351" s="392"/>
      <c r="AR351" s="392"/>
      <c r="AS351" s="392"/>
      <c r="AT351" s="392"/>
      <c r="AU351" s="392"/>
      <c r="AV351" s="392"/>
      <c r="AW351" s="392"/>
      <c r="AX351" s="392"/>
      <c r="AY351" s="392"/>
      <c r="AZ351" s="392"/>
      <c r="BA351" s="392"/>
      <c r="BB351" s="392"/>
      <c r="BC351" s="392"/>
      <c r="BD351" s="392"/>
      <c r="BE351" s="392"/>
      <c r="BF351" s="392"/>
      <c r="BG351" s="392"/>
      <c r="BH351" s="392"/>
      <c r="BI351" s="392"/>
      <c r="BJ351" s="392"/>
      <c r="BK351" s="392"/>
      <c r="BL351" s="392"/>
      <c r="BM351" s="392"/>
      <c r="BN351" s="392"/>
      <c r="BO351" s="392"/>
      <c r="BP351" s="392"/>
      <c r="BQ351" s="392"/>
      <c r="BR351" s="392"/>
      <c r="BS351" s="392"/>
      <c r="BT351" s="392"/>
      <c r="BU351" s="392"/>
      <c r="BV351" s="392"/>
      <c r="BW351" s="392"/>
      <c r="BX351" s="392"/>
      <c r="BY351" s="392"/>
      <c r="BZ351" s="392"/>
      <c r="CA351" s="392"/>
      <c r="CB351" s="392"/>
      <c r="CC351" s="392"/>
      <c r="CD351" s="392"/>
      <c r="CE351" s="392"/>
      <c r="CF351" s="392"/>
    </row>
    <row r="352" customFormat="false" ht="12.75" hidden="false" customHeight="false" outlineLevel="0" collapsed="false">
      <c r="A352" s="600"/>
      <c r="B352" s="403"/>
      <c r="C352" s="392"/>
      <c r="D352" s="403"/>
      <c r="E352" s="403"/>
      <c r="F352" s="403"/>
      <c r="G352" s="603"/>
      <c r="H352" s="603"/>
      <c r="I352" s="603"/>
      <c r="J352" s="392"/>
      <c r="K352" s="392"/>
      <c r="L352" s="392"/>
      <c r="M352" s="392"/>
      <c r="N352" s="392"/>
      <c r="O352" s="602"/>
      <c r="P352" s="392"/>
      <c r="Q352" s="392"/>
      <c r="S352" s="392"/>
      <c r="T352" s="392"/>
      <c r="U352" s="392"/>
      <c r="V352" s="392"/>
      <c r="W352" s="392"/>
      <c r="X352" s="392"/>
      <c r="Y352" s="392"/>
      <c r="Z352" s="392"/>
      <c r="AA352" s="392"/>
      <c r="AB352" s="392"/>
      <c r="AC352" s="392"/>
      <c r="AD352" s="392"/>
      <c r="AE352" s="392"/>
      <c r="AF352" s="392"/>
      <c r="AG352" s="598"/>
      <c r="AH352" s="392"/>
      <c r="AI352" s="392"/>
      <c r="AJ352" s="392"/>
      <c r="AK352" s="392"/>
      <c r="AL352" s="392"/>
      <c r="AM352" s="392"/>
      <c r="AN352" s="392"/>
      <c r="AO352" s="392"/>
      <c r="AP352" s="392"/>
      <c r="AQ352" s="392"/>
      <c r="AR352" s="392"/>
      <c r="AS352" s="392"/>
      <c r="AT352" s="392"/>
      <c r="AU352" s="392"/>
      <c r="AV352" s="392"/>
      <c r="AW352" s="392"/>
      <c r="AX352" s="392"/>
      <c r="AY352" s="392"/>
      <c r="AZ352" s="392"/>
      <c r="BA352" s="392"/>
      <c r="BB352" s="392"/>
      <c r="BC352" s="392"/>
      <c r="BD352" s="392"/>
      <c r="BE352" s="392"/>
      <c r="BF352" s="392"/>
      <c r="BG352" s="392"/>
      <c r="BH352" s="392"/>
      <c r="BI352" s="392"/>
      <c r="BJ352" s="392"/>
      <c r="BK352" s="392"/>
      <c r="BL352" s="392"/>
      <c r="BM352" s="392"/>
      <c r="BN352" s="392"/>
      <c r="BO352" s="392"/>
      <c r="BP352" s="392"/>
      <c r="BQ352" s="392"/>
      <c r="BR352" s="392"/>
      <c r="BS352" s="392"/>
      <c r="BT352" s="392"/>
      <c r="BU352" s="392"/>
      <c r="BV352" s="392"/>
      <c r="BW352" s="392"/>
      <c r="BX352" s="392"/>
      <c r="BY352" s="392"/>
      <c r="BZ352" s="392"/>
      <c r="CA352" s="392"/>
      <c r="CB352" s="392"/>
      <c r="CC352" s="392"/>
      <c r="CD352" s="392"/>
      <c r="CE352" s="392"/>
      <c r="CF352" s="392"/>
    </row>
    <row r="353" customFormat="false" ht="12.75" hidden="false" customHeight="false" outlineLevel="0" collapsed="false">
      <c r="A353" s="600"/>
      <c r="B353" s="403"/>
      <c r="C353" s="392"/>
      <c r="D353" s="403"/>
      <c r="E353" s="403"/>
      <c r="F353" s="403"/>
      <c r="G353" s="603"/>
      <c r="H353" s="603"/>
      <c r="I353" s="603"/>
      <c r="J353" s="392"/>
      <c r="K353" s="392"/>
      <c r="L353" s="392"/>
      <c r="M353" s="392"/>
      <c r="N353" s="392"/>
      <c r="O353" s="602"/>
      <c r="P353" s="392"/>
      <c r="Q353" s="392"/>
      <c r="S353" s="392"/>
      <c r="T353" s="392"/>
      <c r="U353" s="392"/>
      <c r="V353" s="392"/>
      <c r="W353" s="392"/>
      <c r="X353" s="392"/>
      <c r="Y353" s="392"/>
      <c r="Z353" s="392"/>
      <c r="AA353" s="392"/>
      <c r="AB353" s="392"/>
      <c r="AC353" s="392"/>
      <c r="AD353" s="392"/>
      <c r="AE353" s="392"/>
      <c r="AF353" s="392"/>
      <c r="AG353" s="598"/>
      <c r="AH353" s="392"/>
      <c r="AI353" s="392"/>
      <c r="AJ353" s="392"/>
      <c r="AK353" s="392"/>
      <c r="AL353" s="392"/>
      <c r="AM353" s="392"/>
      <c r="AN353" s="392"/>
      <c r="AO353" s="392"/>
      <c r="AP353" s="392"/>
      <c r="AQ353" s="392"/>
      <c r="AR353" s="392"/>
      <c r="AS353" s="392"/>
      <c r="AT353" s="392"/>
      <c r="AU353" s="392"/>
      <c r="AV353" s="392"/>
      <c r="AW353" s="392"/>
      <c r="AX353" s="392"/>
      <c r="AY353" s="392"/>
      <c r="AZ353" s="392"/>
      <c r="BA353" s="392"/>
      <c r="BB353" s="392"/>
      <c r="BC353" s="392"/>
      <c r="BD353" s="392"/>
      <c r="BE353" s="392"/>
      <c r="BF353" s="392"/>
      <c r="BG353" s="392"/>
      <c r="BH353" s="392"/>
      <c r="BI353" s="392"/>
      <c r="BJ353" s="392"/>
      <c r="BK353" s="392"/>
      <c r="BL353" s="392"/>
      <c r="BM353" s="392"/>
      <c r="BN353" s="392"/>
      <c r="BO353" s="392"/>
      <c r="BP353" s="392"/>
      <c r="BQ353" s="392"/>
      <c r="BR353" s="392"/>
      <c r="BS353" s="392"/>
      <c r="BT353" s="392"/>
      <c r="BU353" s="392"/>
      <c r="BV353" s="392"/>
      <c r="BW353" s="392"/>
      <c r="BX353" s="392"/>
      <c r="BY353" s="392"/>
      <c r="BZ353" s="392"/>
      <c r="CA353" s="392"/>
      <c r="CB353" s="392"/>
      <c r="CC353" s="392"/>
      <c r="CD353" s="392"/>
      <c r="CE353" s="392"/>
      <c r="CF353" s="392"/>
    </row>
    <row r="354" customFormat="false" ht="12.75" hidden="false" customHeight="false" outlineLevel="0" collapsed="false">
      <c r="A354" s="600"/>
      <c r="B354" s="403"/>
      <c r="C354" s="392"/>
      <c r="D354" s="403"/>
      <c r="E354" s="403"/>
      <c r="F354" s="403"/>
      <c r="G354" s="603"/>
      <c r="H354" s="603"/>
      <c r="I354" s="603"/>
      <c r="J354" s="392"/>
      <c r="K354" s="392"/>
      <c r="L354" s="392"/>
      <c r="M354" s="392"/>
      <c r="N354" s="392"/>
      <c r="O354" s="602"/>
      <c r="P354" s="392"/>
      <c r="Q354" s="392"/>
      <c r="S354" s="392"/>
      <c r="T354" s="392"/>
      <c r="U354" s="392"/>
      <c r="V354" s="392"/>
      <c r="W354" s="392"/>
      <c r="X354" s="392"/>
      <c r="Y354" s="392"/>
      <c r="Z354" s="392"/>
      <c r="AA354" s="392"/>
      <c r="AB354" s="392"/>
      <c r="AC354" s="392"/>
      <c r="AD354" s="392"/>
      <c r="AE354" s="392"/>
      <c r="AF354" s="392"/>
      <c r="AG354" s="598"/>
      <c r="AH354" s="392"/>
      <c r="AI354" s="392"/>
      <c r="AJ354" s="392"/>
      <c r="AK354" s="392"/>
      <c r="AL354" s="392"/>
      <c r="AM354" s="392"/>
      <c r="AN354" s="392"/>
      <c r="AO354" s="392"/>
      <c r="AP354" s="392"/>
      <c r="AQ354" s="392"/>
      <c r="AR354" s="392"/>
      <c r="AS354" s="392"/>
      <c r="AT354" s="392"/>
      <c r="AU354" s="392"/>
      <c r="AV354" s="392"/>
      <c r="AW354" s="392"/>
      <c r="AX354" s="392"/>
      <c r="AY354" s="392"/>
      <c r="AZ354" s="392"/>
      <c r="BA354" s="392"/>
      <c r="BB354" s="392"/>
      <c r="BC354" s="392"/>
      <c r="BD354" s="392"/>
      <c r="BE354" s="392"/>
      <c r="BF354" s="392"/>
      <c r="BG354" s="392"/>
      <c r="BH354" s="392"/>
      <c r="BI354" s="392"/>
      <c r="BJ354" s="392"/>
      <c r="BK354" s="392"/>
      <c r="BL354" s="392"/>
      <c r="BM354" s="392"/>
      <c r="BN354" s="392"/>
      <c r="BO354" s="392"/>
      <c r="BP354" s="392"/>
      <c r="BQ354" s="392"/>
      <c r="BR354" s="392"/>
      <c r="BS354" s="392"/>
      <c r="BT354" s="392"/>
      <c r="BU354" s="392"/>
      <c r="BV354" s="392"/>
      <c r="BW354" s="392"/>
      <c r="BX354" s="392"/>
      <c r="BY354" s="392"/>
      <c r="BZ354" s="392"/>
      <c r="CA354" s="392"/>
      <c r="CB354" s="392"/>
      <c r="CC354" s="392"/>
      <c r="CD354" s="392"/>
      <c r="CE354" s="392"/>
      <c r="CF354" s="392"/>
    </row>
    <row r="355" customFormat="false" ht="12.75" hidden="false" customHeight="false" outlineLevel="0" collapsed="false">
      <c r="A355" s="600"/>
      <c r="B355" s="403"/>
      <c r="C355" s="392"/>
      <c r="D355" s="403"/>
      <c r="E355" s="403"/>
      <c r="F355" s="403"/>
      <c r="G355" s="603"/>
      <c r="H355" s="603"/>
      <c r="I355" s="603"/>
      <c r="J355" s="392"/>
      <c r="K355" s="392"/>
      <c r="L355" s="392"/>
      <c r="M355" s="392"/>
      <c r="N355" s="392"/>
      <c r="O355" s="602"/>
      <c r="P355" s="392"/>
      <c r="Q355" s="392"/>
      <c r="S355" s="392"/>
      <c r="T355" s="392"/>
      <c r="U355" s="392"/>
      <c r="V355" s="392"/>
      <c r="W355" s="392"/>
      <c r="X355" s="392"/>
      <c r="Y355" s="392"/>
      <c r="Z355" s="392"/>
      <c r="AA355" s="392"/>
      <c r="AB355" s="392"/>
      <c r="AC355" s="392"/>
      <c r="AD355" s="392"/>
      <c r="AE355" s="392"/>
      <c r="AF355" s="392"/>
      <c r="AG355" s="598"/>
      <c r="AH355" s="392"/>
      <c r="AI355" s="392"/>
      <c r="AJ355" s="392"/>
      <c r="AK355" s="392"/>
      <c r="AL355" s="392"/>
      <c r="AM355" s="392"/>
      <c r="AN355" s="392"/>
      <c r="AO355" s="392"/>
      <c r="AP355" s="392"/>
      <c r="AQ355" s="392"/>
      <c r="AR355" s="392"/>
      <c r="AS355" s="392"/>
      <c r="AT355" s="392"/>
      <c r="AU355" s="392"/>
      <c r="AV355" s="392"/>
      <c r="AW355" s="392"/>
      <c r="AX355" s="392"/>
      <c r="AY355" s="392"/>
      <c r="AZ355" s="392"/>
      <c r="BA355" s="392"/>
      <c r="BB355" s="392"/>
      <c r="BC355" s="392"/>
      <c r="BD355" s="392"/>
      <c r="BE355" s="392"/>
      <c r="BF355" s="392"/>
      <c r="BG355" s="392"/>
      <c r="BH355" s="392"/>
      <c r="BI355" s="392"/>
      <c r="BJ355" s="392"/>
      <c r="BK355" s="392"/>
      <c r="BL355" s="392"/>
      <c r="BM355" s="392"/>
      <c r="BN355" s="392"/>
      <c r="BO355" s="392"/>
      <c r="BP355" s="392"/>
      <c r="BQ355" s="392"/>
      <c r="BR355" s="392"/>
      <c r="BS355" s="392"/>
      <c r="BT355" s="392"/>
      <c r="BU355" s="392"/>
      <c r="BV355" s="392"/>
      <c r="BW355" s="392"/>
      <c r="BX355" s="392"/>
      <c r="BY355" s="392"/>
      <c r="BZ355" s="392"/>
      <c r="CA355" s="392"/>
      <c r="CB355" s="392"/>
      <c r="CC355" s="392"/>
      <c r="CD355" s="392"/>
      <c r="CE355" s="392"/>
      <c r="CF355" s="392"/>
    </row>
    <row r="356" customFormat="false" ht="12.75" hidden="false" customHeight="false" outlineLevel="0" collapsed="false">
      <c r="A356" s="600"/>
      <c r="B356" s="403"/>
      <c r="C356" s="392"/>
      <c r="D356" s="403"/>
      <c r="E356" s="403"/>
      <c r="F356" s="403"/>
      <c r="G356" s="603"/>
      <c r="H356" s="603"/>
      <c r="I356" s="603"/>
      <c r="J356" s="392"/>
      <c r="K356" s="603"/>
      <c r="L356" s="392"/>
      <c r="M356" s="392"/>
      <c r="N356" s="392"/>
      <c r="O356" s="602"/>
      <c r="P356" s="392"/>
      <c r="Q356" s="392"/>
      <c r="S356" s="392"/>
      <c r="T356" s="392"/>
      <c r="U356" s="392"/>
      <c r="V356" s="392"/>
      <c r="W356" s="392"/>
      <c r="X356" s="392"/>
      <c r="Y356" s="392"/>
      <c r="Z356" s="392"/>
      <c r="AA356" s="392"/>
      <c r="AB356" s="392"/>
      <c r="AC356" s="392"/>
      <c r="AD356" s="392"/>
      <c r="AE356" s="392"/>
      <c r="AF356" s="392"/>
      <c r="AG356" s="598"/>
      <c r="AH356" s="392"/>
      <c r="AI356" s="392"/>
      <c r="AJ356" s="392"/>
      <c r="AK356" s="392"/>
      <c r="AL356" s="392"/>
      <c r="AM356" s="392"/>
      <c r="AN356" s="392"/>
      <c r="AO356" s="392"/>
      <c r="AP356" s="392"/>
      <c r="AQ356" s="392"/>
      <c r="AR356" s="392"/>
      <c r="AS356" s="392"/>
      <c r="AT356" s="392"/>
      <c r="AU356" s="392"/>
      <c r="AV356" s="392"/>
      <c r="AW356" s="392"/>
      <c r="AX356" s="392"/>
      <c r="AY356" s="392"/>
      <c r="AZ356" s="392"/>
      <c r="BA356" s="392"/>
      <c r="BB356" s="392"/>
      <c r="BC356" s="392"/>
      <c r="BD356" s="392"/>
      <c r="BE356" s="392"/>
      <c r="BF356" s="392"/>
      <c r="BG356" s="392"/>
      <c r="BH356" s="392"/>
      <c r="BI356" s="392"/>
      <c r="BJ356" s="392"/>
      <c r="BK356" s="392"/>
      <c r="BL356" s="392"/>
      <c r="BM356" s="392"/>
      <c r="BN356" s="392"/>
      <c r="BO356" s="392"/>
      <c r="BP356" s="392"/>
      <c r="BQ356" s="392"/>
      <c r="BR356" s="392"/>
      <c r="BS356" s="392"/>
      <c r="BT356" s="392"/>
      <c r="BU356" s="392"/>
      <c r="BV356" s="392"/>
      <c r="BW356" s="392"/>
      <c r="BX356" s="392"/>
      <c r="BY356" s="392"/>
      <c r="BZ356" s="392"/>
      <c r="CA356" s="392"/>
      <c r="CB356" s="392"/>
      <c r="CC356" s="392"/>
      <c r="CD356" s="392"/>
      <c r="CE356" s="392"/>
      <c r="CF356" s="392"/>
    </row>
    <row r="357" customFormat="false" ht="12.75" hidden="false" customHeight="false" outlineLevel="0" collapsed="false">
      <c r="A357" s="600"/>
      <c r="B357" s="403"/>
      <c r="C357" s="392"/>
      <c r="D357" s="403"/>
      <c r="E357" s="403"/>
      <c r="F357" s="403"/>
      <c r="G357" s="603"/>
      <c r="H357" s="603"/>
      <c r="I357" s="603"/>
      <c r="J357" s="392"/>
      <c r="K357" s="603"/>
      <c r="L357" s="392"/>
      <c r="M357" s="392"/>
      <c r="N357" s="392"/>
      <c r="O357" s="602"/>
      <c r="P357" s="392"/>
      <c r="Q357" s="392"/>
      <c r="S357" s="392"/>
      <c r="T357" s="392"/>
      <c r="U357" s="392"/>
      <c r="V357" s="392"/>
      <c r="W357" s="392"/>
      <c r="X357" s="392"/>
      <c r="Y357" s="392"/>
      <c r="Z357" s="392"/>
      <c r="AA357" s="392"/>
      <c r="AB357" s="392"/>
      <c r="AC357" s="392"/>
      <c r="AD357" s="392"/>
      <c r="AE357" s="392"/>
      <c r="AF357" s="392"/>
      <c r="AG357" s="598"/>
      <c r="AH357" s="392"/>
      <c r="AI357" s="392"/>
      <c r="AJ357" s="392"/>
      <c r="AK357" s="392"/>
      <c r="AL357" s="392"/>
      <c r="AM357" s="392"/>
      <c r="AN357" s="392"/>
      <c r="AO357" s="392"/>
      <c r="AP357" s="392"/>
      <c r="AQ357" s="392"/>
      <c r="AR357" s="392"/>
      <c r="AS357" s="392"/>
      <c r="AT357" s="392"/>
      <c r="AU357" s="392"/>
      <c r="AV357" s="392"/>
      <c r="AW357" s="392"/>
      <c r="AX357" s="392"/>
      <c r="AY357" s="392"/>
      <c r="AZ357" s="392"/>
      <c r="BA357" s="392"/>
      <c r="BB357" s="392"/>
      <c r="BC357" s="392"/>
      <c r="BD357" s="392"/>
      <c r="BE357" s="392"/>
      <c r="BF357" s="392"/>
      <c r="BG357" s="392"/>
      <c r="BH357" s="392"/>
      <c r="BI357" s="392"/>
      <c r="BJ357" s="392"/>
      <c r="BK357" s="392"/>
      <c r="BL357" s="392"/>
      <c r="BM357" s="392"/>
      <c r="BN357" s="392"/>
      <c r="BO357" s="392"/>
      <c r="BP357" s="392"/>
      <c r="BQ357" s="392"/>
      <c r="BR357" s="392"/>
      <c r="BS357" s="392"/>
      <c r="BT357" s="392"/>
      <c r="BU357" s="392"/>
      <c r="BV357" s="392"/>
      <c r="BW357" s="392"/>
      <c r="BX357" s="392"/>
      <c r="BY357" s="392"/>
      <c r="BZ357" s="392"/>
      <c r="CA357" s="392"/>
      <c r="CB357" s="392"/>
      <c r="CC357" s="392"/>
      <c r="CD357" s="392"/>
      <c r="CE357" s="392"/>
      <c r="CF357" s="392"/>
    </row>
    <row r="358" customFormat="false" ht="12.75" hidden="false" customHeight="false" outlineLevel="0" collapsed="false">
      <c r="A358" s="600"/>
      <c r="B358" s="403"/>
      <c r="C358" s="392"/>
      <c r="D358" s="403"/>
      <c r="E358" s="403"/>
      <c r="F358" s="403"/>
      <c r="G358" s="603"/>
      <c r="H358" s="603"/>
      <c r="I358" s="603"/>
      <c r="J358" s="392"/>
      <c r="K358" s="603"/>
      <c r="L358" s="392"/>
      <c r="M358" s="392"/>
      <c r="N358" s="392"/>
      <c r="O358" s="602"/>
      <c r="P358" s="392"/>
      <c r="Q358" s="392"/>
      <c r="S358" s="392"/>
      <c r="T358" s="392"/>
      <c r="U358" s="392"/>
      <c r="V358" s="392"/>
      <c r="W358" s="392"/>
      <c r="X358" s="392"/>
      <c r="Y358" s="392"/>
      <c r="Z358" s="392"/>
      <c r="AA358" s="392"/>
      <c r="AB358" s="392"/>
      <c r="AC358" s="392"/>
      <c r="AD358" s="392"/>
      <c r="AE358" s="392"/>
      <c r="AF358" s="392"/>
      <c r="AG358" s="598"/>
      <c r="AH358" s="392"/>
      <c r="AI358" s="392"/>
      <c r="AJ358" s="392"/>
      <c r="AK358" s="392"/>
      <c r="AL358" s="392"/>
      <c r="AM358" s="392"/>
      <c r="AN358" s="392"/>
      <c r="AO358" s="392"/>
      <c r="AP358" s="392"/>
      <c r="AQ358" s="392"/>
      <c r="AR358" s="392"/>
      <c r="AS358" s="392"/>
      <c r="AT358" s="392"/>
      <c r="AU358" s="392"/>
      <c r="AV358" s="392"/>
      <c r="AW358" s="392"/>
      <c r="AX358" s="392"/>
      <c r="AY358" s="392"/>
      <c r="AZ358" s="392"/>
      <c r="BA358" s="392"/>
      <c r="BB358" s="392"/>
      <c r="BC358" s="392"/>
      <c r="BD358" s="392"/>
      <c r="BE358" s="392"/>
      <c r="BF358" s="392"/>
      <c r="BG358" s="392"/>
      <c r="BH358" s="392"/>
      <c r="BI358" s="392"/>
      <c r="BJ358" s="392"/>
      <c r="BK358" s="392"/>
      <c r="BL358" s="392"/>
      <c r="BM358" s="392"/>
      <c r="BN358" s="392"/>
      <c r="BO358" s="392"/>
      <c r="BP358" s="392"/>
      <c r="BQ358" s="392"/>
      <c r="BR358" s="392"/>
      <c r="BS358" s="392"/>
      <c r="BT358" s="392"/>
      <c r="BU358" s="392"/>
      <c r="BV358" s="392"/>
      <c r="BW358" s="392"/>
      <c r="BX358" s="392"/>
      <c r="BY358" s="392"/>
      <c r="BZ358" s="392"/>
      <c r="CA358" s="392"/>
      <c r="CB358" s="392"/>
      <c r="CC358" s="392"/>
      <c r="CD358" s="392"/>
      <c r="CE358" s="392"/>
      <c r="CF358" s="392"/>
    </row>
    <row r="359" customFormat="false" ht="12.75" hidden="false" customHeight="false" outlineLevel="0" collapsed="false">
      <c r="A359" s="600"/>
      <c r="B359" s="403"/>
      <c r="C359" s="392"/>
      <c r="D359" s="403"/>
      <c r="E359" s="403"/>
      <c r="F359" s="403"/>
      <c r="G359" s="603"/>
      <c r="H359" s="603"/>
      <c r="I359" s="603"/>
      <c r="J359" s="392"/>
      <c r="K359" s="603"/>
      <c r="L359" s="392"/>
      <c r="M359" s="392"/>
      <c r="N359" s="392"/>
      <c r="O359" s="602"/>
      <c r="P359" s="392"/>
      <c r="Q359" s="392"/>
      <c r="S359" s="392"/>
      <c r="T359" s="392"/>
      <c r="U359" s="392"/>
      <c r="V359" s="392"/>
      <c r="W359" s="392"/>
      <c r="X359" s="392"/>
      <c r="Y359" s="392"/>
      <c r="Z359" s="392"/>
      <c r="AA359" s="392"/>
      <c r="AB359" s="392"/>
      <c r="AC359" s="392"/>
      <c r="AD359" s="392"/>
      <c r="AE359" s="392"/>
      <c r="AF359" s="392"/>
      <c r="AG359" s="598"/>
      <c r="AH359" s="392"/>
      <c r="AI359" s="392"/>
      <c r="AJ359" s="392"/>
      <c r="AK359" s="392"/>
      <c r="AL359" s="392"/>
      <c r="AM359" s="392"/>
      <c r="AN359" s="392"/>
      <c r="AO359" s="392"/>
      <c r="AP359" s="392"/>
      <c r="AQ359" s="392"/>
      <c r="AR359" s="392"/>
      <c r="AS359" s="392"/>
      <c r="AT359" s="392"/>
      <c r="AU359" s="392"/>
      <c r="AV359" s="392"/>
      <c r="AW359" s="392"/>
      <c r="AX359" s="392"/>
      <c r="AY359" s="392"/>
      <c r="AZ359" s="392"/>
      <c r="BA359" s="392"/>
      <c r="BB359" s="392"/>
      <c r="BC359" s="392"/>
      <c r="BD359" s="392"/>
      <c r="BE359" s="392"/>
      <c r="BF359" s="392"/>
      <c r="BG359" s="392"/>
      <c r="BH359" s="392"/>
      <c r="BI359" s="392"/>
      <c r="BJ359" s="392"/>
      <c r="BK359" s="392"/>
      <c r="BL359" s="392"/>
      <c r="BM359" s="392"/>
      <c r="BN359" s="392"/>
      <c r="BO359" s="392"/>
      <c r="BP359" s="392"/>
      <c r="BQ359" s="392"/>
      <c r="BR359" s="392"/>
      <c r="BS359" s="392"/>
      <c r="BT359" s="392"/>
      <c r="BU359" s="392"/>
      <c r="BV359" s="392"/>
      <c r="BW359" s="392"/>
      <c r="BX359" s="392"/>
      <c r="BY359" s="392"/>
      <c r="BZ359" s="392"/>
      <c r="CA359" s="392"/>
      <c r="CB359" s="392"/>
      <c r="CC359" s="392"/>
      <c r="CD359" s="392"/>
      <c r="CE359" s="392"/>
      <c r="CF359" s="392"/>
    </row>
    <row r="360" customFormat="false" ht="12.75" hidden="false" customHeight="false" outlineLevel="0" collapsed="false">
      <c r="A360" s="600"/>
      <c r="B360" s="403"/>
      <c r="C360" s="392"/>
      <c r="D360" s="403"/>
      <c r="E360" s="403"/>
      <c r="F360" s="403"/>
      <c r="G360" s="603"/>
      <c r="H360" s="603"/>
      <c r="I360" s="603"/>
      <c r="J360" s="392"/>
      <c r="K360" s="603"/>
      <c r="L360" s="392"/>
      <c r="M360" s="392"/>
      <c r="N360" s="392"/>
      <c r="O360" s="602"/>
      <c r="P360" s="392"/>
      <c r="Q360" s="392"/>
      <c r="S360" s="392"/>
      <c r="T360" s="392"/>
      <c r="U360" s="392"/>
      <c r="V360" s="392"/>
      <c r="W360" s="392"/>
      <c r="X360" s="392"/>
      <c r="Y360" s="392"/>
      <c r="Z360" s="392"/>
      <c r="AA360" s="392"/>
      <c r="AB360" s="392"/>
      <c r="AC360" s="392"/>
      <c r="AD360" s="392"/>
      <c r="AE360" s="392"/>
      <c r="AF360" s="392"/>
      <c r="AG360" s="598"/>
      <c r="AH360" s="392"/>
      <c r="AI360" s="392"/>
      <c r="AJ360" s="392"/>
      <c r="AK360" s="392"/>
      <c r="AL360" s="392"/>
      <c r="AM360" s="392"/>
      <c r="AN360" s="392"/>
      <c r="AO360" s="392"/>
      <c r="AP360" s="392"/>
      <c r="AQ360" s="392"/>
      <c r="AR360" s="392"/>
      <c r="AS360" s="392"/>
      <c r="AT360" s="392"/>
      <c r="AU360" s="392"/>
      <c r="AV360" s="392"/>
      <c r="AW360" s="392"/>
      <c r="AX360" s="392"/>
      <c r="AY360" s="392"/>
      <c r="AZ360" s="392"/>
      <c r="BA360" s="392"/>
      <c r="BB360" s="392"/>
      <c r="BC360" s="392"/>
      <c r="BD360" s="392"/>
      <c r="BE360" s="392"/>
      <c r="BF360" s="392"/>
      <c r="BG360" s="392"/>
      <c r="BH360" s="392"/>
      <c r="BI360" s="392"/>
      <c r="BJ360" s="392"/>
      <c r="BK360" s="392"/>
      <c r="BL360" s="392"/>
      <c r="BM360" s="392"/>
      <c r="BN360" s="392"/>
      <c r="BO360" s="392"/>
      <c r="BP360" s="392"/>
      <c r="BQ360" s="392"/>
      <c r="BR360" s="392"/>
      <c r="BS360" s="392"/>
      <c r="BT360" s="392"/>
      <c r="BU360" s="392"/>
      <c r="BV360" s="392"/>
      <c r="BW360" s="392"/>
      <c r="BX360" s="392"/>
      <c r="BY360" s="392"/>
      <c r="BZ360" s="392"/>
      <c r="CA360" s="392"/>
      <c r="CB360" s="392"/>
      <c r="CC360" s="392"/>
      <c r="CD360" s="392"/>
      <c r="CE360" s="392"/>
      <c r="CF360" s="392"/>
    </row>
    <row r="361" customFormat="false" ht="12.75" hidden="false" customHeight="false" outlineLevel="0" collapsed="false">
      <c r="A361" s="600"/>
      <c r="B361" s="403"/>
      <c r="C361" s="392"/>
      <c r="D361" s="403"/>
      <c r="E361" s="403"/>
      <c r="F361" s="403"/>
      <c r="G361" s="603"/>
      <c r="H361" s="603"/>
      <c r="I361" s="603"/>
      <c r="J361" s="392"/>
      <c r="K361" s="603"/>
      <c r="L361" s="392"/>
      <c r="M361" s="392"/>
      <c r="N361" s="392"/>
      <c r="O361" s="602"/>
      <c r="P361" s="392"/>
      <c r="Q361" s="392"/>
      <c r="S361" s="392"/>
      <c r="T361" s="392"/>
      <c r="U361" s="392"/>
      <c r="V361" s="392"/>
      <c r="W361" s="392"/>
      <c r="X361" s="392"/>
      <c r="Y361" s="392"/>
      <c r="Z361" s="392"/>
      <c r="AA361" s="392"/>
      <c r="AB361" s="392"/>
      <c r="AC361" s="392"/>
      <c r="AD361" s="392"/>
      <c r="AE361" s="392"/>
      <c r="AF361" s="392"/>
      <c r="AG361" s="598"/>
      <c r="AH361" s="392"/>
      <c r="AI361" s="392"/>
      <c r="AJ361" s="392"/>
      <c r="AK361" s="392"/>
      <c r="AL361" s="392"/>
      <c r="AM361" s="392"/>
      <c r="AN361" s="392"/>
      <c r="AO361" s="392"/>
      <c r="AP361" s="392"/>
      <c r="AQ361" s="392"/>
      <c r="AR361" s="392"/>
      <c r="AS361" s="392"/>
      <c r="AT361" s="392"/>
      <c r="AU361" s="392"/>
      <c r="AV361" s="392"/>
      <c r="AW361" s="392"/>
      <c r="AX361" s="392"/>
      <c r="AY361" s="392"/>
      <c r="AZ361" s="392"/>
      <c r="BA361" s="392"/>
      <c r="BB361" s="392"/>
      <c r="BC361" s="392"/>
      <c r="BD361" s="392"/>
      <c r="BE361" s="392"/>
      <c r="BF361" s="392"/>
      <c r="BG361" s="392"/>
      <c r="BH361" s="392"/>
      <c r="BI361" s="392"/>
      <c r="BJ361" s="392"/>
      <c r="BK361" s="392"/>
      <c r="BL361" s="392"/>
      <c r="BM361" s="392"/>
      <c r="BN361" s="392"/>
      <c r="BO361" s="392"/>
      <c r="BP361" s="392"/>
      <c r="BQ361" s="392"/>
      <c r="BR361" s="392"/>
      <c r="BS361" s="392"/>
      <c r="BT361" s="392"/>
      <c r="BU361" s="392"/>
      <c r="BV361" s="392"/>
      <c r="BW361" s="392"/>
      <c r="BX361" s="392"/>
      <c r="BY361" s="392"/>
      <c r="BZ361" s="392"/>
      <c r="CA361" s="392"/>
      <c r="CB361" s="392"/>
      <c r="CC361" s="392"/>
      <c r="CD361" s="392"/>
      <c r="CE361" s="392"/>
      <c r="CF361" s="392"/>
    </row>
    <row r="362" customFormat="false" ht="12.75" hidden="false" customHeight="false" outlineLevel="0" collapsed="false">
      <c r="A362" s="600"/>
      <c r="B362" s="403"/>
      <c r="C362" s="392"/>
      <c r="D362" s="403"/>
      <c r="E362" s="403"/>
      <c r="F362" s="403"/>
      <c r="G362" s="604"/>
      <c r="H362" s="604"/>
      <c r="I362" s="603"/>
      <c r="J362" s="392"/>
      <c r="K362" s="603"/>
      <c r="L362" s="392"/>
      <c r="M362" s="392"/>
      <c r="N362" s="392"/>
      <c r="O362" s="602"/>
      <c r="P362" s="392"/>
      <c r="Q362" s="392"/>
      <c r="S362" s="392"/>
      <c r="T362" s="392"/>
      <c r="U362" s="392"/>
      <c r="V362" s="392"/>
      <c r="W362" s="392"/>
      <c r="X362" s="392"/>
      <c r="Y362" s="392"/>
      <c r="Z362" s="392"/>
      <c r="AA362" s="392"/>
      <c r="AB362" s="392"/>
      <c r="AC362" s="392"/>
      <c r="AD362" s="392"/>
      <c r="AE362" s="392"/>
      <c r="AF362" s="392"/>
      <c r="AG362" s="598"/>
      <c r="AH362" s="392"/>
      <c r="AI362" s="392"/>
      <c r="AJ362" s="392"/>
      <c r="AK362" s="392"/>
      <c r="AL362" s="392"/>
      <c r="AM362" s="392"/>
      <c r="AN362" s="392"/>
      <c r="AO362" s="392"/>
      <c r="AP362" s="392"/>
      <c r="AQ362" s="392"/>
      <c r="AR362" s="392"/>
      <c r="AS362" s="392"/>
      <c r="AT362" s="392"/>
      <c r="AU362" s="392"/>
      <c r="AV362" s="392"/>
      <c r="AW362" s="392"/>
      <c r="AX362" s="392"/>
      <c r="AY362" s="392"/>
      <c r="AZ362" s="392"/>
      <c r="BA362" s="392"/>
      <c r="BB362" s="392"/>
      <c r="BC362" s="392"/>
      <c r="BD362" s="392"/>
      <c r="BE362" s="392"/>
      <c r="BF362" s="392"/>
      <c r="BG362" s="392"/>
      <c r="BH362" s="392"/>
      <c r="BI362" s="392"/>
      <c r="BJ362" s="392"/>
      <c r="BK362" s="392"/>
      <c r="BL362" s="392"/>
      <c r="BM362" s="392"/>
      <c r="BN362" s="392"/>
      <c r="BO362" s="392"/>
      <c r="BP362" s="392"/>
      <c r="BQ362" s="392"/>
      <c r="BR362" s="392"/>
      <c r="BS362" s="392"/>
      <c r="BT362" s="392"/>
      <c r="BU362" s="392"/>
      <c r="BV362" s="392"/>
      <c r="BW362" s="392"/>
      <c r="BX362" s="392"/>
      <c r="BY362" s="392"/>
      <c r="BZ362" s="392"/>
      <c r="CA362" s="392"/>
      <c r="CB362" s="392"/>
      <c r="CC362" s="392"/>
      <c r="CD362" s="392"/>
      <c r="CE362" s="392"/>
      <c r="CF362" s="392"/>
    </row>
    <row r="363" customFormat="false" ht="12.75" hidden="false" customHeight="false" outlineLevel="0" collapsed="false">
      <c r="A363" s="600"/>
      <c r="B363" s="403"/>
      <c r="C363" s="392"/>
      <c r="D363" s="403"/>
      <c r="E363" s="403"/>
      <c r="F363" s="403"/>
      <c r="G363" s="392"/>
      <c r="H363" s="392"/>
      <c r="I363" s="604"/>
      <c r="J363" s="392"/>
      <c r="K363" s="604"/>
      <c r="L363" s="392"/>
      <c r="M363" s="392"/>
      <c r="N363" s="392"/>
      <c r="O363" s="602"/>
      <c r="P363" s="392"/>
      <c r="Q363" s="392"/>
      <c r="S363" s="392"/>
      <c r="T363" s="392"/>
      <c r="U363" s="392"/>
      <c r="V363" s="392"/>
      <c r="W363" s="392"/>
      <c r="X363" s="392"/>
      <c r="Y363" s="392"/>
      <c r="Z363" s="392"/>
      <c r="AA363" s="392"/>
      <c r="AB363" s="392"/>
      <c r="AC363" s="392"/>
      <c r="AD363" s="392"/>
      <c r="AE363" s="392"/>
      <c r="AF363" s="392"/>
      <c r="AG363" s="598"/>
      <c r="AH363" s="392"/>
      <c r="AI363" s="392"/>
      <c r="AJ363" s="392"/>
      <c r="AK363" s="392"/>
      <c r="AL363" s="392"/>
      <c r="AM363" s="392"/>
      <c r="AN363" s="392"/>
      <c r="AO363" s="392"/>
      <c r="AP363" s="392"/>
      <c r="AQ363" s="392"/>
      <c r="AR363" s="392"/>
      <c r="AS363" s="392"/>
      <c r="AT363" s="392"/>
      <c r="AU363" s="392"/>
      <c r="AV363" s="392"/>
      <c r="AW363" s="392"/>
      <c r="AX363" s="392"/>
      <c r="AY363" s="392"/>
      <c r="AZ363" s="392"/>
      <c r="BA363" s="392"/>
      <c r="BB363" s="392"/>
      <c r="BC363" s="392"/>
      <c r="BD363" s="392"/>
      <c r="BE363" s="392"/>
      <c r="BF363" s="392"/>
      <c r="BG363" s="392"/>
      <c r="BH363" s="392"/>
      <c r="BI363" s="392"/>
      <c r="BJ363" s="392"/>
      <c r="BK363" s="392"/>
      <c r="BL363" s="392"/>
      <c r="BM363" s="392"/>
      <c r="BN363" s="392"/>
      <c r="BO363" s="392"/>
      <c r="BP363" s="392"/>
      <c r="BQ363" s="392"/>
      <c r="BR363" s="392"/>
      <c r="BS363" s="392"/>
      <c r="BT363" s="392"/>
      <c r="BU363" s="392"/>
      <c r="BV363" s="392"/>
      <c r="BW363" s="392"/>
      <c r="BX363" s="392"/>
      <c r="BY363" s="392"/>
      <c r="BZ363" s="392"/>
      <c r="CA363" s="392"/>
      <c r="CB363" s="392"/>
      <c r="CC363" s="392"/>
      <c r="CD363" s="392"/>
      <c r="CE363" s="392"/>
      <c r="CF363" s="392"/>
    </row>
    <row r="364" customFormat="false" ht="12.75" hidden="false" customHeight="false" outlineLevel="0" collapsed="false">
      <c r="A364" s="600"/>
      <c r="B364" s="403"/>
      <c r="C364" s="392"/>
      <c r="D364" s="403"/>
      <c r="E364" s="403"/>
      <c r="F364" s="403"/>
      <c r="G364" s="392"/>
      <c r="H364" s="392"/>
      <c r="I364" s="392"/>
      <c r="J364" s="392"/>
      <c r="K364" s="392"/>
      <c r="L364" s="392"/>
      <c r="M364" s="392"/>
      <c r="N364" s="392"/>
      <c r="O364" s="602"/>
      <c r="P364" s="392"/>
      <c r="Q364" s="392"/>
      <c r="S364" s="392"/>
      <c r="T364" s="392"/>
      <c r="U364" s="392"/>
      <c r="V364" s="392"/>
      <c r="W364" s="392"/>
      <c r="X364" s="392"/>
      <c r="Y364" s="392"/>
      <c r="Z364" s="392"/>
      <c r="AA364" s="392"/>
      <c r="AB364" s="392"/>
      <c r="AC364" s="392"/>
      <c r="AD364" s="392"/>
      <c r="AE364" s="392"/>
      <c r="AF364" s="392"/>
      <c r="AG364" s="598"/>
      <c r="AH364" s="392"/>
      <c r="AI364" s="392"/>
      <c r="AJ364" s="392"/>
      <c r="AK364" s="392"/>
      <c r="AL364" s="392"/>
      <c r="AM364" s="392"/>
      <c r="AN364" s="392"/>
      <c r="AO364" s="392"/>
      <c r="AP364" s="392"/>
      <c r="AQ364" s="392"/>
      <c r="AR364" s="392"/>
      <c r="AS364" s="392"/>
      <c r="AT364" s="392"/>
      <c r="AU364" s="392"/>
      <c r="AV364" s="392"/>
      <c r="AW364" s="392"/>
      <c r="AX364" s="392"/>
      <c r="AY364" s="392"/>
      <c r="AZ364" s="392"/>
      <c r="BA364" s="392"/>
      <c r="BB364" s="392"/>
      <c r="BC364" s="392"/>
      <c r="BD364" s="392"/>
      <c r="BE364" s="392"/>
      <c r="BF364" s="392"/>
      <c r="BG364" s="392"/>
      <c r="BH364" s="392"/>
      <c r="BI364" s="392"/>
      <c r="BJ364" s="392"/>
      <c r="BK364" s="392"/>
      <c r="BL364" s="392"/>
      <c r="BM364" s="392"/>
      <c r="BN364" s="392"/>
      <c r="BO364" s="392"/>
      <c r="BP364" s="392"/>
      <c r="BQ364" s="392"/>
      <c r="BR364" s="392"/>
      <c r="BS364" s="392"/>
      <c r="BT364" s="392"/>
      <c r="BU364" s="392"/>
      <c r="BV364" s="392"/>
      <c r="BW364" s="392"/>
      <c r="BX364" s="392"/>
      <c r="BY364" s="392"/>
      <c r="BZ364" s="392"/>
      <c r="CA364" s="392"/>
      <c r="CB364" s="392"/>
      <c r="CC364" s="392"/>
      <c r="CD364" s="392"/>
      <c r="CE364" s="392"/>
      <c r="CF364" s="392"/>
    </row>
    <row r="365" customFormat="false" ht="12.75" hidden="false" customHeight="false" outlineLevel="0" collapsed="false">
      <c r="A365" s="600"/>
      <c r="B365" s="403"/>
      <c r="C365" s="392"/>
      <c r="D365" s="403"/>
      <c r="E365" s="403"/>
      <c r="F365" s="403"/>
      <c r="G365" s="392"/>
      <c r="H365" s="392"/>
      <c r="I365" s="392"/>
      <c r="J365" s="392"/>
      <c r="K365" s="392"/>
      <c r="L365" s="392"/>
      <c r="M365" s="392"/>
      <c r="N365" s="392"/>
      <c r="O365" s="602"/>
      <c r="P365" s="392"/>
      <c r="Q365" s="392"/>
      <c r="S365" s="392"/>
      <c r="T365" s="392"/>
      <c r="U365" s="392"/>
      <c r="V365" s="392"/>
      <c r="W365" s="392"/>
      <c r="X365" s="392"/>
      <c r="Y365" s="392"/>
      <c r="Z365" s="392"/>
      <c r="AA365" s="392"/>
      <c r="AB365" s="392"/>
      <c r="AC365" s="392"/>
      <c r="AD365" s="392"/>
      <c r="AE365" s="392"/>
      <c r="AF365" s="392"/>
      <c r="AG365" s="598"/>
      <c r="AH365" s="392"/>
      <c r="AI365" s="392"/>
      <c r="AJ365" s="392"/>
      <c r="AK365" s="392"/>
      <c r="AL365" s="392"/>
      <c r="AM365" s="392"/>
      <c r="AN365" s="392"/>
      <c r="AO365" s="392"/>
      <c r="AP365" s="392"/>
      <c r="AQ365" s="392"/>
      <c r="AR365" s="392"/>
      <c r="AS365" s="392"/>
      <c r="AT365" s="392"/>
      <c r="AU365" s="392"/>
      <c r="AV365" s="392"/>
      <c r="AW365" s="392"/>
      <c r="AX365" s="392"/>
      <c r="AY365" s="392"/>
      <c r="AZ365" s="392"/>
      <c r="BA365" s="392"/>
      <c r="BB365" s="392"/>
      <c r="BC365" s="392"/>
      <c r="BD365" s="392"/>
      <c r="BE365" s="392"/>
      <c r="BF365" s="392"/>
      <c r="BG365" s="392"/>
      <c r="BH365" s="392"/>
      <c r="BI365" s="392"/>
      <c r="BJ365" s="392"/>
      <c r="BK365" s="392"/>
      <c r="BL365" s="392"/>
      <c r="BM365" s="392"/>
      <c r="BN365" s="392"/>
      <c r="BO365" s="392"/>
      <c r="BP365" s="392"/>
      <c r="BQ365" s="392"/>
      <c r="BR365" s="392"/>
      <c r="BS365" s="392"/>
      <c r="BT365" s="392"/>
      <c r="BU365" s="392"/>
      <c r="BV365" s="392"/>
      <c r="BW365" s="392"/>
      <c r="BX365" s="392"/>
      <c r="BY365" s="392"/>
      <c r="BZ365" s="392"/>
      <c r="CA365" s="392"/>
      <c r="CB365" s="392"/>
      <c r="CC365" s="392"/>
      <c r="CD365" s="392"/>
      <c r="CE365" s="392"/>
      <c r="CF365" s="392"/>
    </row>
    <row r="366" customFormat="false" ht="12.75" hidden="false" customHeight="false" outlineLevel="0" collapsed="false">
      <c r="A366" s="600"/>
      <c r="B366" s="403"/>
      <c r="C366" s="392"/>
      <c r="D366" s="403"/>
      <c r="E366" s="403"/>
      <c r="F366" s="403"/>
      <c r="G366" s="392"/>
      <c r="H366" s="392"/>
      <c r="I366" s="392"/>
      <c r="J366" s="392"/>
      <c r="K366" s="392"/>
      <c r="L366" s="392"/>
      <c r="M366" s="392"/>
      <c r="N366" s="392"/>
      <c r="O366" s="602"/>
      <c r="P366" s="392"/>
      <c r="Q366" s="392"/>
      <c r="S366" s="392"/>
      <c r="T366" s="392"/>
      <c r="U366" s="392"/>
      <c r="V366" s="392"/>
      <c r="W366" s="392"/>
      <c r="X366" s="392"/>
      <c r="Y366" s="392"/>
      <c r="Z366" s="392"/>
      <c r="AA366" s="392"/>
      <c r="AB366" s="392"/>
      <c r="AC366" s="392"/>
      <c r="AD366" s="392"/>
      <c r="AE366" s="392"/>
      <c r="AF366" s="392"/>
      <c r="AG366" s="598"/>
      <c r="AH366" s="392"/>
      <c r="AI366" s="392"/>
      <c r="AJ366" s="392"/>
      <c r="AK366" s="392"/>
      <c r="AL366" s="392"/>
      <c r="AM366" s="392"/>
      <c r="AN366" s="392"/>
      <c r="AO366" s="392"/>
      <c r="AP366" s="392"/>
      <c r="AQ366" s="392"/>
      <c r="AR366" s="392"/>
      <c r="AS366" s="392"/>
      <c r="AT366" s="392"/>
      <c r="AU366" s="392"/>
      <c r="AV366" s="392"/>
      <c r="AW366" s="392"/>
      <c r="AX366" s="392"/>
      <c r="AY366" s="392"/>
      <c r="AZ366" s="392"/>
      <c r="BA366" s="392"/>
      <c r="BB366" s="392"/>
      <c r="BC366" s="392"/>
      <c r="BD366" s="392"/>
      <c r="BE366" s="392"/>
      <c r="BF366" s="392"/>
      <c r="BG366" s="392"/>
      <c r="BH366" s="392"/>
      <c r="BI366" s="392"/>
      <c r="BJ366" s="392"/>
      <c r="BK366" s="392"/>
      <c r="BL366" s="392"/>
      <c r="BM366" s="392"/>
      <c r="BN366" s="392"/>
      <c r="BO366" s="392"/>
      <c r="BP366" s="392"/>
      <c r="BQ366" s="392"/>
      <c r="BR366" s="392"/>
      <c r="BS366" s="392"/>
      <c r="BT366" s="392"/>
      <c r="BU366" s="392"/>
      <c r="BV366" s="392"/>
      <c r="BW366" s="392"/>
      <c r="BX366" s="392"/>
      <c r="BY366" s="392"/>
      <c r="BZ366" s="392"/>
      <c r="CA366" s="392"/>
      <c r="CB366" s="392"/>
      <c r="CC366" s="392"/>
      <c r="CD366" s="392"/>
      <c r="CE366" s="392"/>
      <c r="CF366" s="392"/>
    </row>
    <row r="367" customFormat="false" ht="12.75" hidden="false" customHeight="false" outlineLevel="0" collapsed="false">
      <c r="A367" s="600"/>
      <c r="B367" s="403"/>
      <c r="C367" s="392"/>
      <c r="D367" s="403"/>
      <c r="E367" s="403"/>
      <c r="F367" s="403"/>
      <c r="G367" s="392"/>
      <c r="H367" s="392"/>
      <c r="I367" s="392"/>
      <c r="J367" s="392"/>
      <c r="K367" s="392"/>
      <c r="L367" s="392"/>
      <c r="M367" s="392"/>
      <c r="N367" s="392"/>
      <c r="O367" s="602"/>
      <c r="P367" s="392"/>
      <c r="Q367" s="392"/>
      <c r="S367" s="392"/>
      <c r="T367" s="392"/>
      <c r="U367" s="392"/>
      <c r="V367" s="392"/>
      <c r="W367" s="392"/>
      <c r="X367" s="392"/>
      <c r="Y367" s="392"/>
      <c r="Z367" s="392"/>
      <c r="AA367" s="392"/>
      <c r="AB367" s="392"/>
      <c r="AC367" s="392"/>
      <c r="AD367" s="392"/>
      <c r="AE367" s="392"/>
      <c r="AF367" s="392"/>
      <c r="AG367" s="598"/>
      <c r="AH367" s="392"/>
      <c r="AI367" s="392"/>
      <c r="AJ367" s="392"/>
      <c r="AK367" s="392"/>
      <c r="AL367" s="392"/>
      <c r="AM367" s="392"/>
      <c r="AN367" s="392"/>
      <c r="AO367" s="392"/>
      <c r="AP367" s="392"/>
      <c r="AQ367" s="392"/>
      <c r="AR367" s="392"/>
      <c r="AS367" s="392"/>
      <c r="AT367" s="392"/>
      <c r="AU367" s="392"/>
      <c r="AV367" s="392"/>
      <c r="AW367" s="392"/>
      <c r="AX367" s="392"/>
      <c r="AY367" s="392"/>
      <c r="AZ367" s="392"/>
      <c r="BA367" s="392"/>
      <c r="BB367" s="392"/>
      <c r="BC367" s="392"/>
      <c r="BD367" s="392"/>
      <c r="BE367" s="392"/>
      <c r="BF367" s="392"/>
      <c r="BG367" s="392"/>
      <c r="BH367" s="392"/>
      <c r="BI367" s="392"/>
      <c r="BJ367" s="392"/>
      <c r="BK367" s="392"/>
      <c r="BL367" s="392"/>
      <c r="BM367" s="392"/>
      <c r="BN367" s="392"/>
      <c r="BO367" s="392"/>
      <c r="BP367" s="392"/>
      <c r="BQ367" s="392"/>
      <c r="BR367" s="392"/>
      <c r="BS367" s="392"/>
      <c r="BT367" s="392"/>
      <c r="BU367" s="392"/>
      <c r="BV367" s="392"/>
      <c r="BW367" s="392"/>
      <c r="BX367" s="392"/>
      <c r="BY367" s="392"/>
      <c r="BZ367" s="392"/>
      <c r="CA367" s="392"/>
      <c r="CB367" s="392"/>
      <c r="CC367" s="392"/>
      <c r="CD367" s="392"/>
      <c r="CE367" s="392"/>
      <c r="CF367" s="392"/>
    </row>
    <row r="368" customFormat="false" ht="12.75" hidden="false" customHeight="false" outlineLevel="0" collapsed="false">
      <c r="A368" s="600"/>
      <c r="B368" s="403"/>
      <c r="C368" s="392"/>
      <c r="D368" s="403"/>
      <c r="E368" s="403"/>
      <c r="F368" s="403"/>
      <c r="G368" s="392"/>
      <c r="H368" s="392"/>
      <c r="I368" s="392"/>
      <c r="J368" s="392"/>
      <c r="K368" s="392"/>
      <c r="L368" s="392"/>
      <c r="M368" s="392"/>
      <c r="N368" s="392"/>
      <c r="O368" s="602"/>
      <c r="P368" s="392"/>
      <c r="Q368" s="392"/>
      <c r="S368" s="392"/>
      <c r="T368" s="392"/>
      <c r="U368" s="392"/>
      <c r="V368" s="392"/>
      <c r="W368" s="392"/>
      <c r="X368" s="392"/>
      <c r="Y368" s="392"/>
      <c r="Z368" s="392"/>
      <c r="AA368" s="392"/>
      <c r="AB368" s="392"/>
      <c r="AC368" s="392"/>
      <c r="AD368" s="392"/>
      <c r="AE368" s="392"/>
      <c r="AF368" s="392"/>
      <c r="AG368" s="598"/>
      <c r="AH368" s="392"/>
      <c r="AI368" s="392"/>
      <c r="AJ368" s="392"/>
      <c r="AK368" s="392"/>
      <c r="AL368" s="392"/>
      <c r="AM368" s="392"/>
      <c r="AN368" s="392"/>
      <c r="AO368" s="392"/>
      <c r="AP368" s="392"/>
      <c r="AQ368" s="392"/>
      <c r="AR368" s="392"/>
      <c r="AS368" s="392"/>
      <c r="AT368" s="392"/>
      <c r="AU368" s="392"/>
      <c r="AV368" s="392"/>
      <c r="AW368" s="392"/>
      <c r="AX368" s="392"/>
      <c r="AY368" s="392"/>
      <c r="AZ368" s="392"/>
      <c r="BA368" s="392"/>
      <c r="BB368" s="392"/>
      <c r="BC368" s="392"/>
      <c r="BD368" s="392"/>
      <c r="BE368" s="392"/>
      <c r="BF368" s="392"/>
      <c r="BG368" s="392"/>
      <c r="BH368" s="392"/>
      <c r="BI368" s="392"/>
      <c r="BJ368" s="392"/>
      <c r="BK368" s="392"/>
      <c r="BL368" s="392"/>
      <c r="BM368" s="392"/>
      <c r="BN368" s="392"/>
      <c r="BO368" s="392"/>
      <c r="BP368" s="392"/>
      <c r="BQ368" s="392"/>
      <c r="BR368" s="392"/>
      <c r="BS368" s="392"/>
      <c r="BT368" s="392"/>
      <c r="BU368" s="392"/>
      <c r="BV368" s="392"/>
      <c r="BW368" s="392"/>
      <c r="BX368" s="392"/>
      <c r="BY368" s="392"/>
      <c r="BZ368" s="392"/>
      <c r="CA368" s="392"/>
      <c r="CB368" s="392"/>
      <c r="CC368" s="392"/>
      <c r="CD368" s="392"/>
      <c r="CE368" s="392"/>
      <c r="CF368" s="392"/>
    </row>
    <row r="369" customFormat="false" ht="12.75" hidden="false" customHeight="false" outlineLevel="0" collapsed="false">
      <c r="A369" s="600"/>
      <c r="B369" s="403"/>
      <c r="C369" s="392"/>
      <c r="D369" s="403"/>
      <c r="E369" s="403"/>
      <c r="F369" s="403"/>
      <c r="G369" s="392"/>
      <c r="H369" s="392"/>
      <c r="I369" s="392"/>
      <c r="J369" s="392"/>
      <c r="K369" s="392"/>
      <c r="L369" s="392"/>
      <c r="M369" s="392"/>
      <c r="N369" s="392"/>
      <c r="O369" s="602"/>
      <c r="P369" s="392"/>
      <c r="Q369" s="392"/>
      <c r="S369" s="392"/>
      <c r="T369" s="392"/>
      <c r="U369" s="392"/>
      <c r="V369" s="392"/>
      <c r="W369" s="392"/>
      <c r="X369" s="392"/>
      <c r="Y369" s="392"/>
      <c r="Z369" s="392"/>
      <c r="AA369" s="392"/>
      <c r="AB369" s="392"/>
      <c r="AC369" s="392"/>
      <c r="AD369" s="392"/>
      <c r="AE369" s="392"/>
      <c r="AF369" s="392"/>
      <c r="AG369" s="598"/>
      <c r="AH369" s="392"/>
      <c r="AI369" s="392"/>
      <c r="AJ369" s="392"/>
      <c r="AK369" s="392"/>
      <c r="AL369" s="392"/>
      <c r="AM369" s="392"/>
      <c r="AN369" s="392"/>
      <c r="AO369" s="392"/>
      <c r="AP369" s="392"/>
      <c r="AQ369" s="392"/>
      <c r="AR369" s="392"/>
      <c r="AS369" s="392"/>
      <c r="AT369" s="392"/>
      <c r="AU369" s="392"/>
      <c r="AV369" s="392"/>
      <c r="AW369" s="392"/>
      <c r="AX369" s="392"/>
      <c r="AY369" s="392"/>
      <c r="AZ369" s="392"/>
      <c r="BA369" s="392"/>
      <c r="BB369" s="392"/>
      <c r="BC369" s="392"/>
      <c r="BD369" s="392"/>
      <c r="BE369" s="392"/>
      <c r="BF369" s="392"/>
      <c r="BG369" s="392"/>
      <c r="BH369" s="392"/>
      <c r="BI369" s="392"/>
      <c r="BJ369" s="392"/>
      <c r="BK369" s="392"/>
      <c r="BL369" s="392"/>
      <c r="BM369" s="392"/>
      <c r="BN369" s="392"/>
      <c r="BO369" s="392"/>
      <c r="BP369" s="392"/>
      <c r="BQ369" s="392"/>
      <c r="BR369" s="392"/>
      <c r="BS369" s="392"/>
      <c r="BT369" s="392"/>
      <c r="BU369" s="392"/>
      <c r="BV369" s="392"/>
      <c r="BW369" s="392"/>
      <c r="BX369" s="392"/>
      <c r="BY369" s="392"/>
      <c r="BZ369" s="392"/>
      <c r="CA369" s="392"/>
      <c r="CB369" s="392"/>
      <c r="CC369" s="392"/>
      <c r="CD369" s="392"/>
      <c r="CE369" s="392"/>
      <c r="CF369" s="392"/>
    </row>
    <row r="370" customFormat="false" ht="12.75" hidden="false" customHeight="false" outlineLevel="0" collapsed="false">
      <c r="A370" s="600"/>
      <c r="B370" s="403"/>
      <c r="C370" s="392"/>
      <c r="D370" s="403"/>
      <c r="E370" s="403"/>
      <c r="F370" s="403"/>
      <c r="G370" s="392"/>
      <c r="H370" s="392"/>
      <c r="I370" s="392"/>
      <c r="J370" s="392"/>
      <c r="K370" s="392"/>
      <c r="L370" s="392"/>
      <c r="M370" s="392"/>
      <c r="N370" s="392"/>
      <c r="O370" s="602"/>
      <c r="P370" s="392"/>
      <c r="Q370" s="392"/>
      <c r="S370" s="392"/>
      <c r="T370" s="392"/>
      <c r="U370" s="392"/>
      <c r="V370" s="392"/>
      <c r="W370" s="392"/>
      <c r="X370" s="392"/>
      <c r="Y370" s="392"/>
      <c r="Z370" s="392"/>
      <c r="AA370" s="392"/>
      <c r="AB370" s="392"/>
      <c r="AC370" s="392"/>
      <c r="AD370" s="392"/>
      <c r="AE370" s="392"/>
      <c r="AF370" s="392"/>
      <c r="AG370" s="598"/>
      <c r="AH370" s="392"/>
      <c r="AI370" s="392"/>
      <c r="AJ370" s="392"/>
      <c r="AK370" s="392"/>
      <c r="AL370" s="392"/>
      <c r="AM370" s="392"/>
      <c r="AN370" s="392"/>
      <c r="AO370" s="392"/>
      <c r="AP370" s="392"/>
      <c r="AQ370" s="392"/>
      <c r="AR370" s="392"/>
      <c r="AS370" s="392"/>
      <c r="AT370" s="392"/>
      <c r="AU370" s="392"/>
      <c r="AV370" s="392"/>
      <c r="AW370" s="392"/>
      <c r="AX370" s="392"/>
      <c r="AY370" s="392"/>
      <c r="AZ370" s="392"/>
      <c r="BA370" s="392"/>
      <c r="BB370" s="392"/>
      <c r="BC370" s="392"/>
      <c r="BD370" s="392"/>
      <c r="BE370" s="392"/>
      <c r="BF370" s="392"/>
      <c r="BG370" s="392"/>
      <c r="BH370" s="392"/>
      <c r="BI370" s="392"/>
      <c r="BJ370" s="392"/>
      <c r="BK370" s="392"/>
      <c r="BL370" s="392"/>
      <c r="BM370" s="392"/>
      <c r="BN370" s="392"/>
      <c r="BO370" s="392"/>
      <c r="BP370" s="392"/>
      <c r="BQ370" s="392"/>
      <c r="BR370" s="392"/>
      <c r="BS370" s="392"/>
      <c r="BT370" s="392"/>
      <c r="BU370" s="392"/>
      <c r="BV370" s="392"/>
      <c r="BW370" s="392"/>
      <c r="BX370" s="392"/>
      <c r="BY370" s="392"/>
      <c r="BZ370" s="392"/>
      <c r="CA370" s="392"/>
      <c r="CB370" s="392"/>
      <c r="CC370" s="392"/>
      <c r="CD370" s="392"/>
      <c r="CE370" s="392"/>
      <c r="CF370" s="392"/>
    </row>
    <row r="371" customFormat="false" ht="12.75" hidden="false" customHeight="false" outlineLevel="0" collapsed="false">
      <c r="A371" s="600"/>
      <c r="B371" s="403"/>
      <c r="C371" s="392"/>
      <c r="D371" s="403"/>
      <c r="E371" s="403"/>
      <c r="F371" s="403"/>
      <c r="G371" s="392"/>
      <c r="H371" s="392"/>
      <c r="I371" s="392"/>
      <c r="J371" s="392"/>
      <c r="K371" s="392"/>
      <c r="L371" s="392"/>
      <c r="M371" s="392"/>
      <c r="N371" s="392"/>
      <c r="O371" s="602"/>
      <c r="P371" s="392"/>
      <c r="Q371" s="392"/>
      <c r="S371" s="392"/>
      <c r="T371" s="392"/>
      <c r="U371" s="392"/>
      <c r="V371" s="392"/>
      <c r="W371" s="392"/>
      <c r="X371" s="392"/>
      <c r="Y371" s="392"/>
      <c r="Z371" s="392"/>
      <c r="AA371" s="392"/>
      <c r="AB371" s="392"/>
      <c r="AC371" s="392"/>
      <c r="AD371" s="392"/>
      <c r="AE371" s="392"/>
      <c r="AF371" s="392"/>
      <c r="AG371" s="598"/>
      <c r="AH371" s="392"/>
      <c r="AI371" s="392"/>
      <c r="AJ371" s="392"/>
      <c r="AK371" s="392"/>
      <c r="AL371" s="392"/>
      <c r="AM371" s="392"/>
      <c r="AN371" s="392"/>
      <c r="AO371" s="392"/>
      <c r="AP371" s="392"/>
      <c r="AQ371" s="392"/>
      <c r="AR371" s="392"/>
      <c r="AS371" s="392"/>
      <c r="AT371" s="392"/>
      <c r="AU371" s="392"/>
      <c r="AV371" s="392"/>
      <c r="AW371" s="392"/>
      <c r="AX371" s="392"/>
      <c r="AY371" s="392"/>
      <c r="AZ371" s="392"/>
      <c r="BA371" s="392"/>
      <c r="BB371" s="392"/>
      <c r="BC371" s="392"/>
      <c r="BD371" s="392"/>
      <c r="BE371" s="392"/>
      <c r="BF371" s="392"/>
      <c r="BG371" s="392"/>
      <c r="BH371" s="392"/>
      <c r="BI371" s="392"/>
      <c r="BJ371" s="392"/>
      <c r="BK371" s="392"/>
      <c r="BL371" s="392"/>
      <c r="BM371" s="392"/>
      <c r="BN371" s="392"/>
      <c r="BO371" s="392"/>
      <c r="BP371" s="392"/>
      <c r="BQ371" s="392"/>
      <c r="BR371" s="392"/>
      <c r="BS371" s="392"/>
      <c r="BT371" s="392"/>
      <c r="BU371" s="392"/>
      <c r="BV371" s="392"/>
      <c r="BW371" s="392"/>
      <c r="BX371" s="392"/>
      <c r="BY371" s="392"/>
      <c r="BZ371" s="392"/>
      <c r="CA371" s="392"/>
      <c r="CB371" s="392"/>
      <c r="CC371" s="392"/>
      <c r="CD371" s="392"/>
      <c r="CE371" s="392"/>
      <c r="CF371" s="392"/>
    </row>
    <row r="372" customFormat="false" ht="12.75" hidden="false" customHeight="false" outlineLevel="0" collapsed="false">
      <c r="A372" s="600"/>
      <c r="B372" s="403"/>
      <c r="C372" s="392"/>
      <c r="D372" s="403"/>
      <c r="E372" s="403"/>
      <c r="F372" s="403"/>
      <c r="G372" s="392"/>
      <c r="H372" s="392"/>
      <c r="I372" s="392"/>
      <c r="J372" s="392"/>
      <c r="K372" s="392"/>
      <c r="L372" s="392"/>
      <c r="M372" s="392"/>
      <c r="N372" s="392"/>
      <c r="O372" s="602"/>
      <c r="P372" s="392"/>
      <c r="Q372" s="392"/>
      <c r="S372" s="392"/>
      <c r="T372" s="392"/>
      <c r="U372" s="392"/>
      <c r="V372" s="392"/>
      <c r="W372" s="392"/>
      <c r="X372" s="392"/>
      <c r="Y372" s="392"/>
      <c r="Z372" s="392"/>
      <c r="AA372" s="392"/>
      <c r="AB372" s="392"/>
      <c r="AC372" s="392"/>
      <c r="AD372" s="392"/>
      <c r="AE372" s="392"/>
      <c r="AF372" s="392"/>
      <c r="AG372" s="598"/>
      <c r="AH372" s="392"/>
      <c r="AI372" s="392"/>
      <c r="AJ372" s="392"/>
      <c r="AK372" s="392"/>
      <c r="AL372" s="392"/>
      <c r="AM372" s="392"/>
      <c r="AN372" s="392"/>
      <c r="AO372" s="392"/>
      <c r="AP372" s="392"/>
      <c r="AQ372" s="392"/>
      <c r="AR372" s="392"/>
      <c r="AS372" s="392"/>
      <c r="AT372" s="392"/>
      <c r="AU372" s="392"/>
      <c r="AV372" s="392"/>
      <c r="AW372" s="392"/>
      <c r="AX372" s="392"/>
      <c r="AY372" s="392"/>
      <c r="AZ372" s="392"/>
      <c r="BA372" s="392"/>
      <c r="BB372" s="392"/>
      <c r="BC372" s="392"/>
      <c r="BD372" s="392"/>
      <c r="BE372" s="392"/>
      <c r="BF372" s="392"/>
      <c r="BG372" s="392"/>
      <c r="BH372" s="392"/>
      <c r="BI372" s="392"/>
      <c r="BJ372" s="392"/>
      <c r="BK372" s="392"/>
      <c r="BL372" s="392"/>
      <c r="BM372" s="392"/>
      <c r="BN372" s="392"/>
      <c r="BO372" s="392"/>
      <c r="BP372" s="392"/>
      <c r="BQ372" s="392"/>
      <c r="BR372" s="392"/>
      <c r="BS372" s="392"/>
      <c r="BT372" s="392"/>
      <c r="BU372" s="392"/>
      <c r="BV372" s="392"/>
      <c r="BW372" s="392"/>
      <c r="BX372" s="392"/>
      <c r="BY372" s="392"/>
      <c r="BZ372" s="392"/>
      <c r="CA372" s="392"/>
      <c r="CB372" s="392"/>
      <c r="CC372" s="392"/>
      <c r="CD372" s="392"/>
      <c r="CE372" s="392"/>
      <c r="CF372" s="392"/>
    </row>
    <row r="373" customFormat="false" ht="12.75" hidden="false" customHeight="false" outlineLevel="0" collapsed="false">
      <c r="A373" s="600"/>
      <c r="B373" s="403"/>
      <c r="C373" s="392"/>
      <c r="D373" s="403"/>
      <c r="E373" s="403"/>
      <c r="F373" s="403"/>
      <c r="G373" s="392"/>
      <c r="H373" s="392"/>
      <c r="I373" s="392"/>
      <c r="J373" s="392"/>
      <c r="K373" s="392"/>
      <c r="L373" s="392"/>
      <c r="M373" s="392"/>
      <c r="N373" s="392"/>
      <c r="O373" s="602"/>
      <c r="P373" s="392"/>
      <c r="Q373" s="392"/>
      <c r="S373" s="392"/>
      <c r="T373" s="392"/>
      <c r="U373" s="392"/>
      <c r="V373" s="392"/>
      <c r="W373" s="392"/>
      <c r="X373" s="392"/>
      <c r="Y373" s="392"/>
      <c r="Z373" s="392"/>
      <c r="AA373" s="392"/>
      <c r="AB373" s="392"/>
      <c r="AC373" s="392"/>
      <c r="AD373" s="392"/>
      <c r="AE373" s="392"/>
      <c r="AF373" s="392"/>
      <c r="AG373" s="598"/>
      <c r="AH373" s="392"/>
      <c r="AI373" s="392"/>
      <c r="AJ373" s="392"/>
      <c r="AK373" s="392"/>
      <c r="AL373" s="392"/>
      <c r="AM373" s="392"/>
      <c r="AN373" s="392"/>
      <c r="AO373" s="392"/>
      <c r="AP373" s="392"/>
      <c r="AQ373" s="392"/>
      <c r="AR373" s="392"/>
      <c r="AS373" s="392"/>
      <c r="AT373" s="392"/>
      <c r="AU373" s="392"/>
      <c r="AV373" s="392"/>
      <c r="AW373" s="392"/>
      <c r="AX373" s="392"/>
      <c r="AY373" s="392"/>
      <c r="AZ373" s="392"/>
      <c r="BA373" s="392"/>
      <c r="BB373" s="392"/>
      <c r="BC373" s="392"/>
      <c r="BD373" s="392"/>
      <c r="BE373" s="392"/>
      <c r="BF373" s="392"/>
      <c r="BG373" s="392"/>
      <c r="BH373" s="392"/>
      <c r="BI373" s="392"/>
      <c r="BJ373" s="392"/>
      <c r="BK373" s="392"/>
      <c r="BL373" s="392"/>
      <c r="BM373" s="392"/>
      <c r="BN373" s="392"/>
      <c r="BO373" s="392"/>
      <c r="BP373" s="392"/>
      <c r="BQ373" s="392"/>
      <c r="BR373" s="392"/>
      <c r="BS373" s="392"/>
      <c r="BT373" s="392"/>
      <c r="BU373" s="392"/>
      <c r="BV373" s="392"/>
      <c r="BW373" s="392"/>
      <c r="BX373" s="392"/>
      <c r="BY373" s="392"/>
      <c r="BZ373" s="392"/>
      <c r="CA373" s="392"/>
      <c r="CB373" s="392"/>
      <c r="CC373" s="392"/>
      <c r="CD373" s="392"/>
      <c r="CE373" s="392"/>
      <c r="CF373" s="392"/>
    </row>
    <row r="374" customFormat="false" ht="12.75" hidden="false" customHeight="false" outlineLevel="0" collapsed="false">
      <c r="A374" s="600"/>
      <c r="B374" s="403"/>
      <c r="C374" s="392"/>
      <c r="D374" s="403"/>
      <c r="E374" s="403"/>
      <c r="F374" s="403"/>
      <c r="G374" s="392"/>
      <c r="H374" s="392"/>
      <c r="I374" s="392"/>
      <c r="J374" s="392"/>
      <c r="K374" s="392"/>
      <c r="L374" s="392"/>
      <c r="M374" s="392"/>
      <c r="N374" s="392"/>
      <c r="O374" s="602"/>
      <c r="P374" s="392"/>
      <c r="Q374" s="392"/>
      <c r="S374" s="392"/>
      <c r="T374" s="392"/>
      <c r="U374" s="392"/>
      <c r="V374" s="392"/>
      <c r="W374" s="392"/>
      <c r="X374" s="392"/>
      <c r="Y374" s="392"/>
      <c r="Z374" s="392"/>
      <c r="AA374" s="392"/>
      <c r="AB374" s="392"/>
      <c r="AC374" s="392"/>
      <c r="AD374" s="392"/>
      <c r="AE374" s="392"/>
      <c r="AF374" s="392"/>
      <c r="AG374" s="598"/>
      <c r="AH374" s="392"/>
      <c r="AI374" s="392"/>
      <c r="AJ374" s="392"/>
      <c r="AK374" s="392"/>
      <c r="AL374" s="392"/>
      <c r="AM374" s="392"/>
      <c r="AN374" s="392"/>
      <c r="AO374" s="392"/>
      <c r="AP374" s="392"/>
      <c r="AQ374" s="392"/>
      <c r="AR374" s="392"/>
      <c r="AS374" s="392"/>
      <c r="AT374" s="392"/>
      <c r="AU374" s="392"/>
      <c r="AV374" s="392"/>
      <c r="AW374" s="392"/>
      <c r="AX374" s="392"/>
      <c r="AY374" s="392"/>
      <c r="AZ374" s="392"/>
      <c r="BA374" s="392"/>
      <c r="BB374" s="392"/>
      <c r="BC374" s="392"/>
      <c r="BD374" s="392"/>
      <c r="BE374" s="392"/>
      <c r="BF374" s="392"/>
      <c r="BG374" s="392"/>
      <c r="BH374" s="392"/>
      <c r="BI374" s="392"/>
      <c r="BJ374" s="392"/>
      <c r="BK374" s="392"/>
      <c r="BL374" s="392"/>
      <c r="BM374" s="392"/>
      <c r="BN374" s="392"/>
      <c r="BO374" s="392"/>
      <c r="BP374" s="392"/>
      <c r="BQ374" s="392"/>
      <c r="BR374" s="392"/>
      <c r="BS374" s="392"/>
      <c r="BT374" s="392"/>
      <c r="BU374" s="392"/>
      <c r="BV374" s="392"/>
      <c r="BW374" s="392"/>
      <c r="BX374" s="392"/>
      <c r="BY374" s="392"/>
      <c r="BZ374" s="392"/>
      <c r="CA374" s="392"/>
      <c r="CB374" s="392"/>
      <c r="CC374" s="392"/>
      <c r="CD374" s="392"/>
      <c r="CE374" s="392"/>
      <c r="CF374" s="392"/>
    </row>
    <row r="375" customFormat="false" ht="12.75" hidden="false" customHeight="false" outlineLevel="0" collapsed="false">
      <c r="A375" s="600"/>
      <c r="B375" s="403"/>
      <c r="C375" s="392"/>
      <c r="D375" s="403"/>
      <c r="E375" s="403"/>
      <c r="F375" s="403"/>
      <c r="G375" s="392"/>
      <c r="H375" s="392"/>
      <c r="I375" s="392"/>
      <c r="J375" s="392"/>
      <c r="K375" s="392"/>
      <c r="L375" s="392"/>
      <c r="M375" s="392"/>
      <c r="N375" s="392"/>
      <c r="O375" s="602"/>
      <c r="P375" s="392"/>
      <c r="Q375" s="392"/>
      <c r="S375" s="392"/>
      <c r="T375" s="392"/>
      <c r="U375" s="392"/>
      <c r="V375" s="392"/>
      <c r="W375" s="392"/>
      <c r="X375" s="392"/>
      <c r="Y375" s="392"/>
      <c r="Z375" s="392"/>
      <c r="AA375" s="392"/>
      <c r="AB375" s="392"/>
      <c r="AC375" s="392"/>
      <c r="AD375" s="392"/>
      <c r="AE375" s="392"/>
      <c r="AF375" s="392"/>
      <c r="AG375" s="598"/>
      <c r="AH375" s="392"/>
      <c r="AI375" s="392"/>
      <c r="AJ375" s="392"/>
      <c r="AK375" s="392"/>
      <c r="AL375" s="392"/>
      <c r="AM375" s="392"/>
      <c r="AN375" s="392"/>
      <c r="AO375" s="392"/>
      <c r="AP375" s="392"/>
      <c r="AQ375" s="392"/>
      <c r="AR375" s="392"/>
      <c r="AS375" s="392"/>
      <c r="AT375" s="392"/>
      <c r="AU375" s="392"/>
      <c r="AV375" s="392"/>
      <c r="AW375" s="392"/>
      <c r="AX375" s="392"/>
      <c r="AY375" s="392"/>
      <c r="AZ375" s="392"/>
      <c r="BA375" s="392"/>
      <c r="BB375" s="392"/>
      <c r="BC375" s="392"/>
      <c r="BD375" s="392"/>
      <c r="BE375" s="392"/>
      <c r="BF375" s="392"/>
      <c r="BG375" s="392"/>
      <c r="BH375" s="392"/>
      <c r="BI375" s="392"/>
      <c r="BJ375" s="392"/>
      <c r="BK375" s="392"/>
      <c r="BL375" s="392"/>
      <c r="BM375" s="392"/>
      <c r="BN375" s="392"/>
      <c r="BO375" s="392"/>
      <c r="BP375" s="392"/>
      <c r="BQ375" s="392"/>
      <c r="BR375" s="392"/>
      <c r="BS375" s="392"/>
      <c r="BT375" s="392"/>
      <c r="BU375" s="392"/>
      <c r="BV375" s="392"/>
      <c r="BW375" s="392"/>
      <c r="BX375" s="392"/>
      <c r="BY375" s="392"/>
      <c r="BZ375" s="392"/>
      <c r="CA375" s="392"/>
      <c r="CB375" s="392"/>
      <c r="CC375" s="392"/>
      <c r="CD375" s="392"/>
      <c r="CE375" s="392"/>
      <c r="CF375" s="392"/>
    </row>
    <row r="376" customFormat="false" ht="12.75" hidden="false" customHeight="false" outlineLevel="0" collapsed="false">
      <c r="A376" s="600"/>
      <c r="B376" s="403"/>
      <c r="C376" s="392"/>
      <c r="D376" s="403"/>
      <c r="E376" s="403"/>
      <c r="F376" s="403"/>
      <c r="G376" s="392"/>
      <c r="H376" s="392"/>
      <c r="I376" s="392"/>
      <c r="J376" s="392"/>
      <c r="K376" s="392"/>
      <c r="L376" s="392"/>
      <c r="M376" s="392"/>
      <c r="N376" s="392"/>
      <c r="O376" s="602"/>
      <c r="P376" s="392"/>
      <c r="Q376" s="392"/>
      <c r="S376" s="392"/>
      <c r="T376" s="392"/>
      <c r="U376" s="392"/>
      <c r="V376" s="392"/>
      <c r="W376" s="392"/>
      <c r="X376" s="392"/>
      <c r="Y376" s="392"/>
      <c r="Z376" s="392"/>
      <c r="AA376" s="392"/>
      <c r="AB376" s="392"/>
      <c r="AC376" s="392"/>
      <c r="AD376" s="392"/>
      <c r="AE376" s="392"/>
      <c r="AF376" s="392"/>
      <c r="AG376" s="598"/>
      <c r="AH376" s="392"/>
      <c r="AI376" s="392"/>
      <c r="AJ376" s="392"/>
      <c r="AK376" s="392"/>
      <c r="AL376" s="392"/>
      <c r="AM376" s="392"/>
      <c r="AN376" s="392"/>
      <c r="AO376" s="392"/>
      <c r="AP376" s="392"/>
      <c r="AQ376" s="392"/>
      <c r="AR376" s="392"/>
      <c r="AS376" s="392"/>
      <c r="AT376" s="392"/>
      <c r="AU376" s="392"/>
      <c r="AV376" s="392"/>
      <c r="AW376" s="392"/>
      <c r="AX376" s="392"/>
      <c r="AY376" s="392"/>
      <c r="AZ376" s="392"/>
      <c r="BA376" s="392"/>
      <c r="BB376" s="392"/>
      <c r="BC376" s="392"/>
      <c r="BD376" s="392"/>
      <c r="BE376" s="392"/>
      <c r="BF376" s="392"/>
      <c r="BG376" s="392"/>
      <c r="BH376" s="392"/>
      <c r="BI376" s="392"/>
      <c r="BJ376" s="392"/>
      <c r="BK376" s="392"/>
      <c r="BL376" s="392"/>
      <c r="BM376" s="392"/>
      <c r="BN376" s="392"/>
      <c r="BO376" s="392"/>
      <c r="BP376" s="392"/>
      <c r="BQ376" s="392"/>
      <c r="BR376" s="392"/>
      <c r="BS376" s="392"/>
      <c r="BT376" s="392"/>
      <c r="BU376" s="392"/>
      <c r="BV376" s="392"/>
      <c r="BW376" s="392"/>
      <c r="BX376" s="392"/>
      <c r="BY376" s="392"/>
      <c r="BZ376" s="392"/>
      <c r="CA376" s="392"/>
      <c r="CB376" s="392"/>
      <c r="CC376" s="392"/>
      <c r="CD376" s="392"/>
      <c r="CE376" s="392"/>
      <c r="CF376" s="392"/>
    </row>
    <row r="377" customFormat="false" ht="12.75" hidden="false" customHeight="false" outlineLevel="0" collapsed="false">
      <c r="A377" s="600"/>
      <c r="B377" s="403"/>
      <c r="C377" s="392"/>
      <c r="D377" s="403"/>
      <c r="E377" s="403"/>
      <c r="F377" s="403"/>
      <c r="G377" s="392"/>
      <c r="H377" s="392"/>
      <c r="I377" s="392"/>
      <c r="J377" s="392"/>
      <c r="K377" s="392"/>
      <c r="L377" s="392"/>
      <c r="M377" s="392"/>
      <c r="N377" s="392"/>
      <c r="O377" s="602"/>
      <c r="P377" s="392"/>
      <c r="Q377" s="392"/>
      <c r="S377" s="392"/>
      <c r="T377" s="392"/>
      <c r="U377" s="392"/>
      <c r="V377" s="392"/>
      <c r="W377" s="392"/>
      <c r="X377" s="392"/>
      <c r="Y377" s="392"/>
      <c r="Z377" s="392"/>
      <c r="AA377" s="392"/>
      <c r="AB377" s="392"/>
      <c r="AC377" s="392"/>
      <c r="AD377" s="392"/>
      <c r="AE377" s="392"/>
      <c r="AF377" s="392"/>
      <c r="AG377" s="598"/>
      <c r="AH377" s="392"/>
      <c r="AI377" s="392"/>
      <c r="AJ377" s="392"/>
      <c r="AK377" s="392"/>
      <c r="AL377" s="392"/>
      <c r="AM377" s="392"/>
      <c r="AN377" s="392"/>
      <c r="AO377" s="392"/>
      <c r="AP377" s="392"/>
      <c r="AQ377" s="392"/>
      <c r="AR377" s="392"/>
      <c r="AS377" s="392"/>
      <c r="AT377" s="392"/>
      <c r="AU377" s="392"/>
      <c r="AV377" s="392"/>
      <c r="AW377" s="392"/>
      <c r="AX377" s="392"/>
      <c r="AY377" s="392"/>
      <c r="AZ377" s="392"/>
      <c r="BA377" s="392"/>
      <c r="BB377" s="392"/>
      <c r="BC377" s="392"/>
      <c r="BD377" s="392"/>
      <c r="BE377" s="392"/>
      <c r="BF377" s="392"/>
      <c r="BG377" s="392"/>
      <c r="BH377" s="392"/>
      <c r="BI377" s="392"/>
      <c r="BJ377" s="392"/>
      <c r="BK377" s="392"/>
      <c r="BL377" s="392"/>
      <c r="BM377" s="392"/>
      <c r="BN377" s="392"/>
      <c r="BO377" s="392"/>
      <c r="BP377" s="392"/>
      <c r="BQ377" s="392"/>
      <c r="BR377" s="392"/>
      <c r="BS377" s="392"/>
      <c r="BT377" s="392"/>
      <c r="BU377" s="392"/>
      <c r="BV377" s="392"/>
      <c r="BW377" s="392"/>
      <c r="BX377" s="392"/>
      <c r="BY377" s="392"/>
      <c r="BZ377" s="392"/>
      <c r="CA377" s="392"/>
      <c r="CB377" s="392"/>
      <c r="CC377" s="392"/>
      <c r="CD377" s="392"/>
      <c r="CE377" s="392"/>
      <c r="CF377" s="392"/>
    </row>
    <row r="378" customFormat="false" ht="12.75" hidden="false" customHeight="false" outlineLevel="0" collapsed="false">
      <c r="A378" s="600"/>
      <c r="B378" s="403"/>
      <c r="C378" s="392"/>
      <c r="D378" s="403"/>
      <c r="E378" s="403"/>
      <c r="F378" s="403"/>
      <c r="G378" s="392"/>
      <c r="H378" s="392"/>
      <c r="I378" s="392"/>
      <c r="J378" s="392"/>
      <c r="K378" s="392"/>
      <c r="L378" s="392"/>
      <c r="M378" s="392"/>
      <c r="N378" s="392"/>
      <c r="O378" s="602"/>
      <c r="P378" s="392"/>
      <c r="Q378" s="392"/>
      <c r="S378" s="392"/>
      <c r="T378" s="392"/>
      <c r="U378" s="392"/>
      <c r="V378" s="392"/>
      <c r="W378" s="392"/>
      <c r="X378" s="392"/>
      <c r="Y378" s="392"/>
      <c r="Z378" s="392"/>
      <c r="AA378" s="392"/>
      <c r="AB378" s="392"/>
      <c r="AC378" s="392"/>
      <c r="AD378" s="392"/>
      <c r="AE378" s="392"/>
      <c r="AF378" s="392"/>
      <c r="AG378" s="598"/>
      <c r="AH378" s="392"/>
      <c r="AI378" s="392"/>
      <c r="AJ378" s="392"/>
      <c r="AK378" s="392"/>
      <c r="AL378" s="392"/>
      <c r="AM378" s="392"/>
      <c r="AN378" s="392"/>
      <c r="AO378" s="392"/>
      <c r="AP378" s="392"/>
      <c r="AQ378" s="392"/>
      <c r="AR378" s="392"/>
      <c r="AS378" s="392"/>
      <c r="AT378" s="392"/>
      <c r="AU378" s="392"/>
      <c r="AV378" s="392"/>
      <c r="AW378" s="392"/>
      <c r="AX378" s="392"/>
      <c r="AY378" s="392"/>
      <c r="AZ378" s="392"/>
      <c r="BA378" s="392"/>
      <c r="BB378" s="392"/>
      <c r="BC378" s="392"/>
      <c r="BD378" s="392"/>
      <c r="BE378" s="392"/>
      <c r="BF378" s="392"/>
      <c r="BG378" s="392"/>
      <c r="BH378" s="392"/>
      <c r="BI378" s="392"/>
      <c r="BJ378" s="392"/>
      <c r="BK378" s="392"/>
      <c r="BL378" s="392"/>
      <c r="BM378" s="392"/>
      <c r="BN378" s="392"/>
      <c r="BO378" s="392"/>
      <c r="BP378" s="392"/>
      <c r="BQ378" s="392"/>
      <c r="BR378" s="392"/>
      <c r="BS378" s="392"/>
      <c r="BT378" s="392"/>
      <c r="BU378" s="392"/>
      <c r="BV378" s="392"/>
      <c r="BW378" s="392"/>
      <c r="BX378" s="392"/>
      <c r="BY378" s="392"/>
      <c r="BZ378" s="392"/>
      <c r="CA378" s="392"/>
      <c r="CB378" s="392"/>
      <c r="CC378" s="392"/>
      <c r="CD378" s="392"/>
      <c r="CE378" s="392"/>
      <c r="CF378" s="392"/>
    </row>
    <row r="379" customFormat="false" ht="12.75" hidden="false" customHeight="false" outlineLevel="0" collapsed="false">
      <c r="A379" s="600"/>
      <c r="B379" s="403"/>
      <c r="C379" s="392"/>
      <c r="D379" s="403"/>
      <c r="E379" s="403"/>
      <c r="F379" s="403"/>
      <c r="G379" s="392"/>
      <c r="H379" s="392"/>
      <c r="I379" s="392"/>
      <c r="J379" s="392"/>
      <c r="K379" s="392"/>
      <c r="L379" s="392"/>
      <c r="M379" s="392"/>
      <c r="N379" s="392"/>
      <c r="O379" s="602"/>
      <c r="P379" s="392"/>
      <c r="Q379" s="392"/>
      <c r="S379" s="392"/>
      <c r="T379" s="392"/>
      <c r="U379" s="392"/>
      <c r="V379" s="392"/>
      <c r="W379" s="392"/>
      <c r="X379" s="392"/>
      <c r="Y379" s="392"/>
      <c r="Z379" s="392"/>
      <c r="AA379" s="392"/>
      <c r="AB379" s="392"/>
      <c r="AC379" s="392"/>
      <c r="AD379" s="392"/>
      <c r="AE379" s="392"/>
      <c r="AF379" s="392"/>
      <c r="AG379" s="598"/>
      <c r="AH379" s="392"/>
      <c r="AI379" s="392"/>
      <c r="AJ379" s="392"/>
      <c r="AK379" s="392"/>
      <c r="AL379" s="392"/>
      <c r="AM379" s="392"/>
      <c r="AN379" s="392"/>
      <c r="AO379" s="392"/>
      <c r="AP379" s="392"/>
      <c r="AQ379" s="392"/>
      <c r="AR379" s="392"/>
      <c r="AS379" s="392"/>
      <c r="AT379" s="392"/>
      <c r="AU379" s="392"/>
      <c r="AV379" s="392"/>
      <c r="AW379" s="392"/>
      <c r="AX379" s="392"/>
      <c r="AY379" s="392"/>
      <c r="AZ379" s="392"/>
      <c r="BA379" s="392"/>
      <c r="BB379" s="392"/>
      <c r="BC379" s="392"/>
      <c r="BD379" s="392"/>
      <c r="BE379" s="392"/>
      <c r="BF379" s="392"/>
      <c r="BG379" s="392"/>
      <c r="BH379" s="392"/>
      <c r="BI379" s="392"/>
      <c r="BJ379" s="392"/>
      <c r="BK379" s="392"/>
      <c r="BL379" s="392"/>
      <c r="BM379" s="392"/>
      <c r="BN379" s="392"/>
      <c r="BO379" s="392"/>
      <c r="BP379" s="392"/>
      <c r="BQ379" s="392"/>
      <c r="BR379" s="392"/>
      <c r="BS379" s="392"/>
      <c r="BT379" s="392"/>
      <c r="BU379" s="392"/>
      <c r="BV379" s="392"/>
      <c r="BW379" s="392"/>
      <c r="BX379" s="392"/>
      <c r="BY379" s="392"/>
      <c r="BZ379" s="392"/>
      <c r="CA379" s="392"/>
      <c r="CB379" s="392"/>
      <c r="CC379" s="392"/>
      <c r="CD379" s="392"/>
      <c r="CE379" s="392"/>
      <c r="CF379" s="392"/>
    </row>
    <row r="380" customFormat="false" ht="12.75" hidden="false" customHeight="false" outlineLevel="0" collapsed="false">
      <c r="A380" s="600"/>
      <c r="B380" s="403"/>
      <c r="C380" s="392"/>
      <c r="D380" s="403"/>
      <c r="E380" s="403"/>
      <c r="F380" s="403"/>
      <c r="G380" s="392"/>
      <c r="H380" s="392"/>
      <c r="I380" s="392"/>
      <c r="J380" s="392"/>
      <c r="K380" s="392"/>
      <c r="L380" s="392"/>
      <c r="M380" s="392"/>
      <c r="N380" s="392"/>
      <c r="O380" s="602"/>
      <c r="P380" s="392"/>
      <c r="Q380" s="392"/>
      <c r="S380" s="392"/>
      <c r="T380" s="392"/>
      <c r="U380" s="392"/>
      <c r="V380" s="392"/>
      <c r="W380" s="392"/>
      <c r="X380" s="392"/>
      <c r="Y380" s="392"/>
      <c r="Z380" s="392"/>
      <c r="AA380" s="392"/>
      <c r="AB380" s="392"/>
      <c r="AC380" s="392"/>
      <c r="AD380" s="392"/>
      <c r="AE380" s="392"/>
      <c r="AF380" s="392"/>
      <c r="AG380" s="598"/>
      <c r="AH380" s="392"/>
      <c r="AI380" s="392"/>
      <c r="AJ380" s="392"/>
      <c r="AK380" s="392"/>
      <c r="AL380" s="392"/>
      <c r="AM380" s="392"/>
      <c r="AO380" s="392"/>
      <c r="AP380" s="392"/>
      <c r="AQ380" s="392"/>
      <c r="AR380" s="392"/>
      <c r="AS380" s="392"/>
      <c r="AT380" s="392"/>
      <c r="AU380" s="392"/>
      <c r="AV380" s="392"/>
      <c r="AW380" s="392"/>
      <c r="AX380" s="392"/>
      <c r="AY380" s="392"/>
      <c r="AZ380" s="392"/>
      <c r="BA380" s="392"/>
      <c r="BB380" s="392"/>
      <c r="BC380" s="392"/>
      <c r="BD380" s="392"/>
      <c r="BE380" s="392"/>
      <c r="BF380" s="392"/>
      <c r="BG380" s="392"/>
      <c r="BH380" s="392"/>
      <c r="BI380" s="392"/>
      <c r="BJ380" s="392"/>
      <c r="BK380" s="392"/>
      <c r="BL380" s="392"/>
      <c r="BM380" s="392"/>
      <c r="BN380" s="392"/>
      <c r="BO380" s="392"/>
      <c r="BP380" s="392"/>
      <c r="BQ380" s="392"/>
      <c r="BR380" s="392"/>
      <c r="BS380" s="392"/>
      <c r="BT380" s="392"/>
      <c r="BU380" s="392"/>
      <c r="BV380" s="392"/>
      <c r="BW380" s="392"/>
      <c r="BX380" s="392"/>
      <c r="BY380" s="392"/>
      <c r="BZ380" s="392"/>
      <c r="CA380" s="392"/>
      <c r="CB380" s="392"/>
      <c r="CC380" s="392"/>
      <c r="CD380" s="392"/>
      <c r="CE380" s="392"/>
      <c r="CF380" s="392"/>
    </row>
    <row r="381" customFormat="false" ht="12.75" hidden="false" customHeight="false" outlineLevel="0" collapsed="false">
      <c r="A381" s="600"/>
      <c r="B381" s="403"/>
      <c r="C381" s="392"/>
      <c r="D381" s="403"/>
      <c r="E381" s="403"/>
      <c r="F381" s="403"/>
      <c r="G381" s="392"/>
      <c r="H381" s="392"/>
      <c r="I381" s="392"/>
      <c r="J381" s="392"/>
      <c r="K381" s="392"/>
      <c r="L381" s="392"/>
      <c r="M381" s="392"/>
      <c r="N381" s="392"/>
      <c r="O381" s="602"/>
      <c r="P381" s="392"/>
      <c r="Q381" s="392"/>
      <c r="S381" s="392"/>
      <c r="T381" s="392"/>
      <c r="U381" s="392"/>
      <c r="V381" s="392"/>
      <c r="W381" s="392"/>
      <c r="X381" s="392"/>
      <c r="Y381" s="392"/>
      <c r="Z381" s="392"/>
      <c r="AA381" s="392"/>
      <c r="AB381" s="392"/>
      <c r="AC381" s="392"/>
      <c r="AD381" s="392"/>
      <c r="AE381" s="392"/>
      <c r="AF381" s="392"/>
      <c r="AG381" s="598"/>
      <c r="AH381" s="392"/>
      <c r="AI381" s="392"/>
      <c r="AJ381" s="392"/>
      <c r="AK381" s="392"/>
      <c r="AL381" s="392"/>
      <c r="AM381" s="392"/>
      <c r="AO381" s="392"/>
      <c r="AP381" s="392"/>
      <c r="AQ381" s="392"/>
      <c r="AR381" s="392"/>
      <c r="AS381" s="392"/>
      <c r="AT381" s="392"/>
      <c r="AU381" s="392"/>
      <c r="AV381" s="392"/>
      <c r="AW381" s="392"/>
      <c r="AX381" s="392"/>
      <c r="AY381" s="392"/>
      <c r="AZ381" s="392"/>
      <c r="BA381" s="392"/>
      <c r="BB381" s="392"/>
      <c r="BC381" s="392"/>
      <c r="BD381" s="392"/>
      <c r="BE381" s="392"/>
      <c r="BF381" s="392"/>
      <c r="BG381" s="392"/>
      <c r="BH381" s="392"/>
      <c r="BI381" s="392"/>
      <c r="BJ381" s="392"/>
      <c r="BK381" s="392"/>
      <c r="BL381" s="392"/>
      <c r="BM381" s="392"/>
      <c r="BN381" s="392"/>
      <c r="BO381" s="392"/>
      <c r="BP381" s="392"/>
      <c r="BQ381" s="392"/>
      <c r="BR381" s="392"/>
      <c r="BS381" s="392"/>
      <c r="BT381" s="392"/>
      <c r="BU381" s="392"/>
      <c r="BV381" s="392"/>
      <c r="BW381" s="392"/>
      <c r="BX381" s="392"/>
      <c r="BY381" s="392"/>
      <c r="BZ381" s="392"/>
      <c r="CA381" s="392"/>
      <c r="CB381" s="392"/>
      <c r="CC381" s="392"/>
      <c r="CD381" s="392"/>
      <c r="CE381" s="392"/>
      <c r="CF381" s="392"/>
    </row>
    <row r="382" customFormat="false" ht="12.75" hidden="false" customHeight="false" outlineLevel="0" collapsed="false">
      <c r="A382" s="600"/>
      <c r="B382" s="403"/>
      <c r="C382" s="392"/>
      <c r="D382" s="403"/>
      <c r="E382" s="403"/>
      <c r="F382" s="403"/>
      <c r="G382" s="392"/>
      <c r="H382" s="392"/>
      <c r="I382" s="392"/>
      <c r="J382" s="392"/>
      <c r="K382" s="392"/>
      <c r="L382" s="392"/>
      <c r="M382" s="392"/>
      <c r="N382" s="392"/>
      <c r="O382" s="602"/>
      <c r="P382" s="392"/>
      <c r="Q382" s="392"/>
      <c r="S382" s="392"/>
      <c r="T382" s="392"/>
      <c r="U382" s="392"/>
      <c r="V382" s="392"/>
      <c r="W382" s="392"/>
      <c r="X382" s="392"/>
      <c r="Y382" s="392"/>
      <c r="Z382" s="392"/>
      <c r="AA382" s="392"/>
      <c r="AB382" s="392"/>
      <c r="AC382" s="392"/>
      <c r="AD382" s="392"/>
      <c r="AE382" s="392"/>
      <c r="AF382" s="392"/>
      <c r="AG382" s="598"/>
      <c r="AH382" s="392"/>
      <c r="AI382" s="392"/>
      <c r="AJ382" s="392"/>
      <c r="AK382" s="392"/>
      <c r="AL382" s="392"/>
      <c r="AM382" s="392"/>
      <c r="AO382" s="392"/>
      <c r="AP382" s="392"/>
      <c r="AQ382" s="392"/>
      <c r="AR382" s="392"/>
      <c r="AS382" s="392"/>
      <c r="AT382" s="392"/>
      <c r="AU382" s="392"/>
      <c r="AV382" s="392"/>
      <c r="AW382" s="392"/>
      <c r="AX382" s="392"/>
      <c r="AY382" s="392"/>
      <c r="AZ382" s="392"/>
      <c r="BA382" s="392"/>
      <c r="BB382" s="392"/>
      <c r="BC382" s="392"/>
      <c r="BD382" s="392"/>
      <c r="BE382" s="392"/>
      <c r="BF382" s="392"/>
      <c r="BG382" s="392"/>
      <c r="BH382" s="392"/>
      <c r="BI382" s="392"/>
      <c r="BJ382" s="392"/>
      <c r="BK382" s="392"/>
      <c r="BL382" s="392"/>
      <c r="BM382" s="392"/>
      <c r="BN382" s="392"/>
      <c r="BO382" s="392"/>
      <c r="BP382" s="392"/>
      <c r="BQ382" s="392"/>
      <c r="BR382" s="392"/>
      <c r="BS382" s="392"/>
      <c r="BT382" s="392"/>
      <c r="BU382" s="392"/>
      <c r="BV382" s="392"/>
      <c r="BW382" s="392"/>
      <c r="BX382" s="392"/>
      <c r="BY382" s="392"/>
      <c r="BZ382" s="392"/>
      <c r="CA382" s="392"/>
      <c r="CB382" s="392"/>
      <c r="CC382" s="392"/>
      <c r="CD382" s="392"/>
      <c r="CE382" s="392"/>
      <c r="CF382" s="392"/>
    </row>
    <row r="383" customFormat="false" ht="12.75" hidden="false" customHeight="false" outlineLevel="0" collapsed="false">
      <c r="O383" s="605"/>
    </row>
  </sheetData>
  <mergeCells count="2">
    <mergeCell ref="C4:N4"/>
    <mergeCell ref="M5:N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40680</xdr:colOff>
                    <xdr:row>1</xdr:row>
                    <xdr:rowOff>28440</xdr:rowOff>
                  </from>
                  <to>
                    <xdr:col>2</xdr:col>
                    <xdr:colOff>584640</xdr:colOff>
                    <xdr:row>2</xdr:row>
                    <xdr:rowOff>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>
                <anchor moveWithCells="true" sizeWithCells="false">
                  <from>
                    <xdr:col>3</xdr:col>
                    <xdr:colOff>80280</xdr:colOff>
                    <xdr:row>1</xdr:row>
                    <xdr:rowOff>28440</xdr:rowOff>
                  </from>
                  <to>
                    <xdr:col>6</xdr:col>
                    <xdr:colOff>41040</xdr:colOff>
                    <xdr:row>2</xdr:row>
                    <xdr:rowOff>38160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1997-05-25T03:19:49Z</dcterms:created>
  <dc:creator>Kent Christopher Dorland</dc:creator>
  <dc:description/>
  <dc:language>en-US</dc:language>
  <cp:lastModifiedBy>cdorlan</cp:lastModifiedBy>
  <cp:lastPrinted>2000-01-05T12:20:39Z</cp:lastPrinted>
  <cp:revision>0</cp:revision>
  <dc:subject/>
  <dc:title/>
</cp:coreProperties>
</file>