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XXXXXX" sheetId="1" state="hidden" r:id="rId3"/>
    <sheet name="Summary" sheetId="2" state="visible" r:id="rId4"/>
    <sheet name="Curves" sheetId="3" state="visible" r:id="rId5"/>
    <sheet name="FGT Z1 Supply" sheetId="4" state="visible" r:id="rId6"/>
    <sheet name="FGT Z2 Supply" sheetId="5" state="visible" r:id="rId7"/>
    <sheet name="FGT Z3 Supply" sheetId="6" state="visible" r:id="rId8"/>
    <sheet name="FGT Z1 Mkt" sheetId="7" state="visible" r:id="rId9"/>
    <sheet name="FGT Z2 Mkt" sheetId="8" state="visible" r:id="rId10"/>
    <sheet name="FGT Z3 Mkt" sheetId="9" state="visible" r:id="rId11"/>
    <sheet name="Annuity" sheetId="10" state="visible" r:id="rId12"/>
  </sheets>
  <externalReferences>
    <externalReference r:id="rId13"/>
  </externalReferences>
  <definedNames>
    <definedName function="false" hidden="false" name="Curves" vbProcedure="false">Curves!$A$6:$P$6</definedName>
    <definedName function="false" hidden="false" name="mthbeg" vbProcedure="false">'FGT Z1 Supply'!$A$3</definedName>
    <definedName function="false" hidden="false" name="mthend" vbProcedure="false">'FGT Z1 Supply'!$B$3</definedName>
    <definedName function="false" hidden="false" name="Table" vbProcedure="false">Curves!$A$6:$P$18</definedName>
    <definedName function="false" hidden="false" localSheetId="4" name="mthbeg" vbProcedure="false">'FGT Z2 Supply'!$A$3</definedName>
    <definedName function="false" hidden="false" localSheetId="4" name="mthend" vbProcedure="false">'FGT Z2 Supply'!$B$3</definedName>
    <definedName function="false" hidden="false" localSheetId="5" name="mthbeg" vbProcedure="false">'FGT Z3 Supply'!$A$3</definedName>
    <definedName function="false" hidden="false" localSheetId="5" name="mthend" vbProcedure="false">'FGT Z3 Supply'!$B$3</definedName>
    <definedName function="false" hidden="false" localSheetId="6" name="mthbeg" vbProcedure="false">'FGT Z1 Mkt'!$A$3</definedName>
    <definedName function="false" hidden="false" localSheetId="6" name="mthend" vbProcedure="false">'FGT Z1 Mkt'!$B$3</definedName>
    <definedName function="false" hidden="false" localSheetId="7" name="mthbeg" vbProcedure="false">'FGT Z2 Mkt'!$A$3</definedName>
    <definedName function="false" hidden="false" localSheetId="7" name="mthend" vbProcedure="false">'FGT Z2 Mkt'!$B$3</definedName>
    <definedName function="false" hidden="false" localSheetId="8" name="mthbeg" vbProcedure="false">'FGT Z3 Mkt'!$A$3</definedName>
    <definedName function="false" hidden="false" localSheetId="8" name="mthend" vbProcedure="false">'FGT Z3 Mkt'!$B$3</definedName>
    <definedName function="false" hidden="false" localSheetId="9" name="mthbeg" vbProcedure="false">Annuity!$A$3</definedName>
    <definedName function="false" hidden="false" localSheetId="9" name="mthend" vbProcedure="false">Annuity!$B$3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<sst xmlns="http://schemas.openxmlformats.org/spreadsheetml/2006/main" count="668" uniqueCount="98">
  <si>
    <t xml:space="preserve">FPL Summary</t>
  </si>
  <si>
    <t xml:space="preserve">As of:</t>
  </si>
  <si>
    <t xml:space="preserve">FPL Cof</t>
  </si>
  <si>
    <t xml:space="preserve">bps</t>
  </si>
  <si>
    <t xml:space="preserve">Curves as of:</t>
  </si>
  <si>
    <t xml:space="preserve">ENE CoF</t>
  </si>
  <si>
    <t xml:space="preserve">Get gas in 1/01 for $0 and give gas back ratably 6/01 thru 9/01 @ $0 and make annuity payment to FPL on 3/25/01</t>
  </si>
  <si>
    <t xml:space="preserve">Mid to Bid, Bid to Offer and ORIG</t>
  </si>
  <si>
    <t xml:space="preserve">Nominal</t>
  </si>
  <si>
    <t xml:space="preserve">PV</t>
  </si>
  <si>
    <t xml:space="preserve">Market</t>
  </si>
  <si>
    <t xml:space="preserve">Contract</t>
  </si>
  <si>
    <t xml:space="preserve">From</t>
  </si>
  <si>
    <t xml:space="preserve">To</t>
  </si>
  <si>
    <t xml:space="preserve">Volume/day</t>
  </si>
  <si>
    <t xml:space="preserve">Volume</t>
  </si>
  <si>
    <t xml:space="preserve">Price</t>
  </si>
  <si>
    <t xml:space="preserve">M2M $'s</t>
  </si>
  <si>
    <t xml:space="preserve">NG-Price</t>
  </si>
  <si>
    <t xml:space="preserve">FT-East</t>
  </si>
  <si>
    <t xml:space="preserve">Total</t>
  </si>
  <si>
    <t xml:space="preserve">Jared</t>
  </si>
  <si>
    <t xml:space="preserve">Buy gas-Z1</t>
  </si>
  <si>
    <t xml:space="preserve">Buy gas-Z2</t>
  </si>
  <si>
    <t xml:space="preserve">Buy gas-Z3</t>
  </si>
  <si>
    <t xml:space="preserve">Sale gas-Z1</t>
  </si>
  <si>
    <t xml:space="preserve">Sale gas-Z2</t>
  </si>
  <si>
    <t xml:space="preserve">Sale gas-Z3</t>
  </si>
  <si>
    <t xml:space="preserve">Annuity to FPL</t>
  </si>
  <si>
    <t xml:space="preserve">Net</t>
  </si>
  <si>
    <t xml:space="preserve">Annuities</t>
  </si>
  <si>
    <t xml:space="preserve">$</t>
  </si>
  <si>
    <t xml:space="preserve">Orig-Jared Kaiser</t>
  </si>
  <si>
    <t xml:space="preserve">Curves</t>
  </si>
  <si>
    <t xml:space="preserve">Basis Bid/Offer</t>
  </si>
  <si>
    <t xml:space="preserve">Index Bid/Offer</t>
  </si>
  <si>
    <t xml:space="preserve">Month</t>
  </si>
  <si>
    <t xml:space="preserve">NG-P</t>
  </si>
  <si>
    <t xml:space="preserve">NG-P Bid/Offer</t>
  </si>
  <si>
    <t xml:space="preserve">Libor-AA</t>
  </si>
  <si>
    <t xml:space="preserve">IF-FGT/Z1-D</t>
  </si>
  <si>
    <t xml:space="preserve">IF-FGT/Z1-D b/o</t>
  </si>
  <si>
    <t xml:space="preserve">IF-FGT/Z1-I</t>
  </si>
  <si>
    <t xml:space="preserve">IF-FGT/Z1-I b/o</t>
  </si>
  <si>
    <t xml:space="preserve">IF-FGT/Z2-D</t>
  </si>
  <si>
    <t xml:space="preserve">IF-FGT/Z2-D b/o</t>
  </si>
  <si>
    <t xml:space="preserve">IF-FGT/Z2-I</t>
  </si>
  <si>
    <t xml:space="preserve">IF-FGT/Z2-I b/o</t>
  </si>
  <si>
    <t xml:space="preserve">IF-FGT/Z3-D</t>
  </si>
  <si>
    <t xml:space="preserve">IF-FGT/Z3-D b/o</t>
  </si>
  <si>
    <t xml:space="preserve">IF-FGT/Z3-I</t>
  </si>
  <si>
    <t xml:space="preserve">IF-FGT/Z3-I b/o</t>
  </si>
  <si>
    <t xml:space="preserve">Gas Swap Model</t>
  </si>
  <si>
    <t xml:space="preserve">MMBtu/day 1</t>
  </si>
  <si>
    <t xml:space="preserve">Basis</t>
  </si>
  <si>
    <t xml:space="preserve">Index</t>
  </si>
  <si>
    <t xml:space="preserve">Cost of Funds</t>
  </si>
  <si>
    <t xml:space="preserve">INPUT</t>
  </si>
  <si>
    <t xml:space="preserve">Start Date</t>
  </si>
  <si>
    <t xml:space="preserve">Stop Date</t>
  </si>
  <si>
    <t xml:space="preserve">Mark Date</t>
  </si>
  <si>
    <t xml:space="preserve">Curve Date</t>
  </si>
  <si>
    <t xml:space="preserve">Term</t>
  </si>
  <si>
    <t xml:space="preserve">Phy1 Fin2</t>
  </si>
  <si>
    <t xml:space="preserve">Buy1 Sell2</t>
  </si>
  <si>
    <t xml:space="preserve">MMBtu/month 2</t>
  </si>
  <si>
    <t xml:space="preserve">Delivery Pt.</t>
  </si>
  <si>
    <t xml:space="preserve">Adjustment (bp)</t>
  </si>
  <si>
    <t xml:space="preserve">Origination Value</t>
  </si>
  <si>
    <t xml:space="preserve">Desk Value</t>
  </si>
  <si>
    <t xml:space="preserve">IF-FGT/Z1</t>
  </si>
  <si>
    <t xml:space="preserve">TOTAL</t>
  </si>
  <si>
    <t xml:space="preserve">Real</t>
  </si>
  <si>
    <t xml:space="preserve">Accum</t>
  </si>
  <si>
    <t xml:space="preserve">LIBOR-AA</t>
  </si>
  <si>
    <t xml:space="preserve">NYMEX</t>
  </si>
  <si>
    <t xml:space="preserve">BASIS</t>
  </si>
  <si>
    <t xml:space="preserve">INDEX</t>
  </si>
  <si>
    <t xml:space="preserve">Delivery</t>
  </si>
  <si>
    <t xml:space="preserve">Monthly</t>
  </si>
  <si>
    <t xml:space="preserve">Nymex</t>
  </si>
  <si>
    <t xml:space="preserve">Calendar</t>
  </si>
  <si>
    <t xml:space="preserve">Discount</t>
  </si>
  <si>
    <t xml:space="preserve">Libor</t>
  </si>
  <si>
    <t xml:space="preserve">Active</t>
  </si>
  <si>
    <t xml:space="preserve">MMBtu</t>
  </si>
  <si>
    <t xml:space="preserve">MMbtu</t>
  </si>
  <si>
    <t xml:space="preserve">Mid</t>
  </si>
  <si>
    <t xml:space="preserve">Days</t>
  </si>
  <si>
    <t xml:space="preserve">Date</t>
  </si>
  <si>
    <t xml:space="preserve">AA</t>
  </si>
  <si>
    <t xml:space="preserve">Factor</t>
  </si>
  <si>
    <t xml:space="preserve">Months</t>
  </si>
  <si>
    <t xml:space="preserve">Value</t>
  </si>
  <si>
    <t xml:space="preserve">VALUE</t>
  </si>
  <si>
    <t xml:space="preserve">SWAP PRICE</t>
  </si>
  <si>
    <t xml:space="preserve">IF-FGT/Z2</t>
  </si>
  <si>
    <t xml:space="preserve">IF-FGT/Z3</t>
  </si>
</sst>
</file>

<file path=xl/styles.xml><?xml version="1.0" encoding="utf-8"?>
<styleSheet xmlns="http://schemas.openxmlformats.org/spreadsheetml/2006/main">
  <numFmts count="56">
    <numFmt numFmtId="164" formatCode="General"/>
    <numFmt numFmtId="165" formatCode="0"/>
    <numFmt numFmtId="166" formatCode="[$-409]#,##0_);[RED]\(#,##0\)"/>
    <numFmt numFmtId="167" formatCode="\$#,##0_);[RED]&quot;($&quot;#,##0\)"/>
    <numFmt numFmtId="168" formatCode="[$-409]#,##0.00_);[RED]\(#,##0.00\)"/>
    <numFmt numFmtId="169" formatCode="\$#,##0.00_);[RED]&quot;($&quot;#,##0.00\)"/>
    <numFmt numFmtId="170" formatCode="_(* #,##0_);_(* \(#,##0\);_(* \-_);_(@_)"/>
    <numFmt numFmtId="171" formatCode="_-* #,##0\ _F_-;\-* #,##0\ _F_-;_-* &quot;- &quot;_F_-;_-@_-"/>
    <numFmt numFmtId="172" formatCode="_-* #,##0\ _P_t_s_-;\-* #,##0\ _P_t_s_-;_-* &quot;- &quot;_P_t_s_-;_-@_-"/>
    <numFmt numFmtId="173" formatCode="_-* #,##0_-;\-* #,##0_-;_-* \-_-;_-@_-"/>
    <numFmt numFmtId="174" formatCode="_ * #,##0_ ;_ * \-#,##0_ ;_ * \-_ ;_ @_ "/>
    <numFmt numFmtId="175" formatCode="#,##0.0_);[RED]\(#,##0.0\)"/>
    <numFmt numFmtId="176" formatCode="_(* #,##0.00_);_(* \(#,##0.00\);_(* \-??_);_(@_)"/>
    <numFmt numFmtId="177" formatCode="#,##0.00"/>
    <numFmt numFmtId="178" formatCode="_-* #,##0.00\ _F_-;\-* #,##0.00\ _F_-;_-* \-??\ _F_-;_-@_-"/>
    <numFmt numFmtId="179" formatCode="_-* #,##0.00\ _P_t_s_-;\-* #,##0.00\ _P_t_s_-;_-* \-??\ _P_t_s_-;_-@_-"/>
    <numFmt numFmtId="180" formatCode="_-* #,##0.00_-;\-* #,##0.00_-;_-* \-??_-;_-@_-"/>
    <numFmt numFmtId="181" formatCode="_ * #,##0.00_ ;_ * \-#,##0.00_ ;_ * \-??_ ;_ @_ "/>
    <numFmt numFmtId="182" formatCode="_(\$* #,##0_);_(\$* \(#,##0\);_(\$* \-_);_(@_)"/>
    <numFmt numFmtId="183" formatCode="_-* #,##0&quot; Pts&quot;_-;\-* #,##0&quot; Pts&quot;_-;_-* &quot;- Pts&quot;_-;_-@_-"/>
    <numFmt numFmtId="184" formatCode="_-* #,##0&quot; F&quot;_-;\-* #,##0&quot; F&quot;_-;_-* &quot;- F&quot;_-;_-@_-"/>
    <numFmt numFmtId="185" formatCode="_-&quot;S/. &quot;* #,##0_-;&quot;-S/. &quot;* #,##0_-;_-&quot;S/. &quot;* \-_-;_-@_-"/>
    <numFmt numFmtId="186" formatCode="_-\$* #,##0_-;&quot;-$&quot;* #,##0_-;_-\$* \-_-;_-@_-"/>
    <numFmt numFmtId="187" formatCode="_ &quot;$ &quot;* #,##0_ ;_ &quot;$ &quot;* \-#,##0_ ;_ &quot;$ &quot;* \-_ ;_ @_ "/>
    <numFmt numFmtId="188" formatCode="\$#,##0;[RED]&quot;-$&quot;#,##0"/>
    <numFmt numFmtId="189" formatCode="_(\$* #,##0.00_);_(\$* \(#,##0.00\);_(\$* \-??_);_(@_)"/>
    <numFmt numFmtId="190" formatCode="_-* #,##0.00&quot; Pts&quot;_-;\-* #,##0.00&quot; Pts&quot;_-;_-* \-??&quot; Pts&quot;_-;_-@_-"/>
    <numFmt numFmtId="191" formatCode="_-* #,##0.00&quot; F&quot;_-;\-* #,##0.00&quot; F&quot;_-;_-* \-??&quot; F&quot;_-;_-@_-"/>
    <numFmt numFmtId="192" formatCode="_-&quot;S/. &quot;* #,##0.00_-;&quot;-S/. &quot;* #,##0.00_-;_-&quot;S/. &quot;* \-??_-;_-@_-"/>
    <numFmt numFmtId="193" formatCode="_-\$* #,##0.00_-;&quot;-$&quot;* #,##0.00_-;_-\$* \-??_-;_-@_-"/>
    <numFmt numFmtId="194" formatCode="_ &quot;$ &quot;* #,##0.00_ ;_ &quot;$ &quot;* \-#,##0.00_ ;_ &quot;$ &quot;* \-??_ ;_ @_ "/>
    <numFmt numFmtId="195" formatCode="\$#,##0.00;[RED]&quot;-$&quot;#,##0.00"/>
    <numFmt numFmtId="196" formatCode="0.00"/>
    <numFmt numFmtId="197" formatCode="0.0000&quot;  &quot;"/>
    <numFmt numFmtId="198" formatCode="#,##0.00&quot; $&quot;;[RED]\-#,##0.00&quot; $&quot;"/>
    <numFmt numFmtId="199" formatCode="[$-409]#,##0_);\(#,##0\)"/>
    <numFmt numFmtId="200" formatCode="General_)"/>
    <numFmt numFmtId="201" formatCode="#,##0.0_);\(#,##0.0\)"/>
    <numFmt numFmtId="202" formatCode="#,##0"/>
    <numFmt numFmtId="203" formatCode="#,##0.00;\(#,##0.00\)"/>
    <numFmt numFmtId="204" formatCode="0.00%"/>
    <numFmt numFmtId="205" formatCode="[$-409]m/d/yyyy"/>
    <numFmt numFmtId="206" formatCode="_(\$* #,##0.0000_);_(\$* \(#,##0.0000\);_(\$* \-??_);_(@_)"/>
    <numFmt numFmtId="207" formatCode="[$-409]mmm\-yy"/>
    <numFmt numFmtId="208" formatCode="_(* #,##0_);_(* \(#,##0\);_(* \-??_);_(@_)"/>
    <numFmt numFmtId="209" formatCode="_(\$* #,##0_);_(\$* \(#,##0\);_(\$* \-??_);_(@_)"/>
    <numFmt numFmtId="210" formatCode="0.0000_);\(0.0000\)"/>
    <numFmt numFmtId="211" formatCode="\$#,##0.0000_);[RED]&quot;($&quot;#,##0.0000\)"/>
    <numFmt numFmtId="212" formatCode="0.0000"/>
    <numFmt numFmtId="213" formatCode="mm/dd/yy"/>
    <numFmt numFmtId="214" formatCode="\$#,##0.0000"/>
    <numFmt numFmtId="215" formatCode="\$#,##0.000"/>
    <numFmt numFmtId="216" formatCode="0%"/>
    <numFmt numFmtId="217" formatCode="0.0000000"/>
    <numFmt numFmtId="218" formatCode="mm/yy"/>
    <numFmt numFmtId="219" formatCode="0.000"/>
  </numFmts>
  <fonts count="7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MS Sans Serif"/>
      <family val="0"/>
    </font>
    <font>
      <sz val="10"/>
      <name val="MS Sans Serif"/>
      <family val="2"/>
    </font>
    <font>
      <sz val="12"/>
      <name val="???"/>
      <family val="3"/>
      <charset val="129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1"/>
      <name val="??"/>
      <family val="3"/>
      <charset val="129"/>
    </font>
    <font>
      <sz val="10"/>
      <name val="Arial"/>
      <family val="2"/>
    </font>
    <font>
      <sz val="11"/>
      <name val="???"/>
      <family val="1"/>
      <charset val="129"/>
    </font>
    <font>
      <sz val="11"/>
      <name val="???"/>
      <family val="3"/>
      <charset val="129"/>
    </font>
    <font>
      <b val="true"/>
      <sz val="10"/>
      <name val="Arial"/>
      <family val="0"/>
    </font>
    <font>
      <b val="true"/>
      <sz val="8"/>
      <name val="Arial"/>
      <family val="0"/>
    </font>
    <font>
      <sz val="11"/>
      <name val="Times New Roman"/>
      <family val="0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0"/>
      <name val="Courier New"/>
      <family val="0"/>
    </font>
    <font>
      <sz val="20"/>
      <name val="Letter Gothic (W1)"/>
      <family val="0"/>
    </font>
    <font>
      <sz val="12"/>
      <name val="Arial"/>
      <family val="2"/>
    </font>
    <font>
      <sz val="10"/>
      <name val="Times New Roman"/>
      <family val="0"/>
    </font>
    <font>
      <sz val="12"/>
      <name val="Courier New"/>
      <family val="3"/>
    </font>
    <font>
      <sz val="14"/>
      <name val="Times New Roman"/>
      <family val="0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1"/>
    </font>
    <font>
      <sz val="8"/>
      <name val=""/>
      <family val="0"/>
    </font>
    <font>
      <sz val="11"/>
      <name val="Arial"/>
      <family val="0"/>
    </font>
    <font>
      <sz val="12"/>
      <name val="arial"/>
      <family val="0"/>
    </font>
    <font>
      <sz val="7"/>
      <name val="Arial"/>
      <family val="0"/>
    </font>
    <font>
      <sz val="12"/>
      <name val="Times New Roman"/>
      <family val="1"/>
    </font>
    <font>
      <sz val="12"/>
      <name val="Arial"/>
      <family val="0"/>
    </font>
    <font>
      <sz val="10"/>
      <name val="Courier New"/>
      <family val="3"/>
    </font>
    <font>
      <sz val="10"/>
      <name val="Univers (W1)"/>
      <family val="0"/>
    </font>
    <font>
      <sz val="12"/>
      <name val="Times New Roman"/>
      <family val="0"/>
    </font>
    <font>
      <sz val="12"/>
      <name val="Arial MT"/>
      <family val="0"/>
    </font>
    <font>
      <sz val="10"/>
      <name val="Univers (W1)"/>
      <family val="2"/>
    </font>
    <font>
      <b val="true"/>
      <sz val="14"/>
      <name val="Times New Roman"/>
      <family val="1"/>
    </font>
    <font>
      <sz val="10"/>
      <name val="CG Times"/>
      <family val="0"/>
    </font>
    <font>
      <b val="true"/>
      <sz val="14"/>
      <name val="Times New Roman"/>
      <family val="0"/>
    </font>
    <font>
      <sz val="10"/>
      <name val="Century Schoolbook"/>
      <family val="0"/>
    </font>
    <font>
      <sz val="10"/>
      <name val="Geneva"/>
      <family val="0"/>
    </font>
    <font>
      <sz val="14"/>
      <name val="AngsanaUPC"/>
      <family val="1"/>
    </font>
    <font>
      <sz val="11"/>
      <name val="CG Times"/>
      <family val="0"/>
    </font>
    <font>
      <sz val="9"/>
      <name val="Arial Narrow"/>
      <family val="2"/>
    </font>
    <font>
      <sz val="7"/>
      <name val="Arial"/>
      <family val="2"/>
    </font>
    <font>
      <sz val="8"/>
      <name val="Times New Roman"/>
      <family val="0"/>
    </font>
    <font>
      <sz val="12"/>
      <name val="EucrosiaUPC"/>
      <family val="1"/>
    </font>
    <font>
      <sz val="10"/>
      <color rgb="FF000000"/>
      <name val="MS Sans Serif"/>
      <family val="0"/>
    </font>
    <font>
      <sz val="14"/>
      <name val="CordiaUPC"/>
      <family val="1"/>
    </font>
    <font>
      <sz val="10"/>
      <name val="Advisor SSi"/>
      <family val="1"/>
    </font>
    <font>
      <sz val="8"/>
      <color rgb="FF000000"/>
      <name val="Arial"/>
      <family val="0"/>
    </font>
    <font>
      <sz val="14"/>
      <name val="FreesiaUPC"/>
      <family val="1"/>
    </font>
    <font>
      <sz val="12"/>
      <name val="PathWay Access 3.0"/>
      <family val="3"/>
    </font>
    <font>
      <sz val="8.5"/>
      <name val="MS Sans Serif"/>
      <family val="2"/>
    </font>
    <font>
      <sz val="10"/>
      <name val="Arial Narrow"/>
      <family val="2"/>
    </font>
    <font>
      <sz val="9"/>
      <name val="Arial"/>
      <family val="0"/>
    </font>
    <font>
      <sz val="11"/>
      <name val="Book Antiqua"/>
      <family val="1"/>
    </font>
    <font>
      <sz val="10"/>
      <name val="TimesNewRomanPS"/>
      <family val="1"/>
    </font>
    <font>
      <sz val="8"/>
      <name val="Times New Roman"/>
      <family val="1"/>
    </font>
    <font>
      <sz val="8"/>
      <color rgb="FF0000FF"/>
      <name val="Arial"/>
      <family val="2"/>
    </font>
    <font>
      <b val="true"/>
      <sz val="10"/>
      <name val="Arial"/>
      <family val="2"/>
    </font>
    <font>
      <b val="tru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rgb="FFC0C0C0"/>
        <bgColor rgb="FFCCCCFF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FF66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33CCCC"/>
        <bgColor rgb="FF00CCFF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8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21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66" fontId="5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9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81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8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196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9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8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6" fillId="3" borderId="0" applyFont="true" applyBorder="false" applyAlignment="false" applyProtection="false"/>
    <xf numFmtId="164" fontId="17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8" fillId="0" borderId="3" applyFont="true" applyBorder="true" applyAlignment="false" applyProtection="false"/>
    <xf numFmtId="164" fontId="16" fillId="4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99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9" fillId="0" borderId="0" applyFont="true" applyBorder="false" applyAlignment="false" applyProtection="false"/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2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2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6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8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68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68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9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8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6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68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68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0" fontId="6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7" fillId="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11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68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68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1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7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0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9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7" fillId="1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7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6" fontId="71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2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7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8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6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9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3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1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14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0" xfId="20"/>
    <cellStyle name="?? [0]_94???" xfId="21"/>
    <cellStyle name="?? [0]_94???_demand analysisrevised" xfId="22"/>
    <cellStyle name="?? [0]_??" xfId="23"/>
    <cellStyle name="?? [0]_???" xfId="24"/>
    <cellStyle name="?? [0]_?????" xfId="25"/>
    <cellStyle name="?? [0]_?????_???" xfId="26"/>
    <cellStyle name="?? [0]_?????_???_demand analysisrevised" xfId="27"/>
    <cellStyle name="?? [0]_?????_demand analysisrevised" xfId="28"/>
    <cellStyle name="?? [0]_???_demand analysisrevised" xfId="29"/>
    <cellStyle name="?? [0]_??_demand analysisrevised" xfId="30"/>
    <cellStyle name="?? [0]_dimon" xfId="31"/>
    <cellStyle name="?? [0]_form" xfId="32"/>
    <cellStyle name="?? [0]_form_demand analysisrevised" xfId="33"/>
    <cellStyle name="?? [0]_laroux" xfId="34"/>
    <cellStyle name="?? [0]_laroux_1" xfId="35"/>
    <cellStyle name="?? [0]_laroux_1_demand analysisrevised" xfId="36"/>
    <cellStyle name="?? [0]_laroux_2" xfId="37"/>
    <cellStyle name="?? [0]_laroux_demand analysisrevised" xfId="38"/>
    <cellStyle name="?? [0]_PERSONAL" xfId="39"/>
    <cellStyle name="?? [0]_PERSONAL_1" xfId="40"/>
    <cellStyle name="?? [0]_PERSONAL_1_demand analysisrevised" xfId="41"/>
    <cellStyle name="?? [0]_PERSONAL_2" xfId="42"/>
    <cellStyle name="?? [0]_PERSONAL_2_demand analysisrevised" xfId="43"/>
    <cellStyle name="?? [0]_PERSONAL_3" xfId="44"/>
    <cellStyle name="?? [0]_PERSONAL_demand analysisrevised" xfId="45"/>
    <cellStyle name="?? [0]_Sheet2" xfId="46"/>
    <cellStyle name="??_94???" xfId="47"/>
    <cellStyle name="??_94???_demand analysisrevised" xfId="48"/>
    <cellStyle name="??_970120" xfId="49"/>
    <cellStyle name="??_97???" xfId="50"/>
    <cellStyle name="??_?.????" xfId="51"/>
    <cellStyle name="??_??" xfId="52"/>
    <cellStyle name="??_???" xfId="53"/>
    <cellStyle name="??_????" xfId="54"/>
    <cellStyle name="??_?????" xfId="55"/>
    <cellStyle name="??_?????_1" xfId="56"/>
    <cellStyle name="??_?????_2" xfId="57"/>
    <cellStyle name="??_?????_???" xfId="58"/>
    <cellStyle name="??_?????_???_demand analysisrevised" xfId="59"/>
    <cellStyle name="??_?????_???_demand analysisrevised_1" xfId="60"/>
    <cellStyle name="??_?????_demand analysisrevised" xfId="61"/>
    <cellStyle name="??_?????_demand analysisrevised_1" xfId="62"/>
    <cellStyle name="??_????_1" xfId="63"/>
    <cellStyle name="??_???_demand analysisrevised" xfId="64"/>
    <cellStyle name="??_???_demand analysisrevised_1" xfId="65"/>
    <cellStyle name="??_??_1" xfId="66"/>
    <cellStyle name="??_??_????" xfId="67"/>
    <cellStyle name="??_??_????_demand analysisrevised" xfId="68"/>
    <cellStyle name="??_??_demand analysisrevised" xfId="69"/>
    <cellStyle name="??_??_demand analysisrevised_1" xfId="70"/>
    <cellStyle name="??_??_demand analysisrevised_2" xfId="71"/>
    <cellStyle name="??_BEBU_GI" xfId="72"/>
    <cellStyle name="??_dimon" xfId="73"/>
    <cellStyle name="??_dimon_demand analysisrevised" xfId="74"/>
    <cellStyle name="??_form" xfId="75"/>
    <cellStyle name="??_form_demand analysisrevised" xfId="76"/>
    <cellStyle name="??_form_demand analysisrevised_1" xfId="77"/>
    <cellStyle name="??_ga_PB" xfId="78"/>
    <cellStyle name="??_laroux" xfId="79"/>
    <cellStyle name="??_laroux_1" xfId="80"/>
    <cellStyle name="??_laroux_1_demand analysisrevised" xfId="81"/>
    <cellStyle name="??_laroux_1_demand analysisrevised_1" xfId="82"/>
    <cellStyle name="??_laroux_2" xfId="83"/>
    <cellStyle name="??_laroux_2_demand analysisrevised" xfId="84"/>
    <cellStyle name="??_laroux_3" xfId="85"/>
    <cellStyle name="??_laroux_4" xfId="86"/>
    <cellStyle name="??_laroux_5" xfId="87"/>
    <cellStyle name="??_laroux_6" xfId="88"/>
    <cellStyle name="??_laroux_7" xfId="89"/>
    <cellStyle name="??_laroux_8" xfId="90"/>
    <cellStyle name="??_laroux_demand analysisrevised" xfId="91"/>
    <cellStyle name="??_laroux_demand analysisrevised_1" xfId="92"/>
    <cellStyle name="??_PERSONAL" xfId="93"/>
    <cellStyle name="??_PERSONAL_1" xfId="94"/>
    <cellStyle name="??_PERSONAL_1_demand analysisrevised" xfId="95"/>
    <cellStyle name="??_PERSONAL_1_demand analysisrevised_1" xfId="96"/>
    <cellStyle name="??_PERSONAL_2" xfId="97"/>
    <cellStyle name="??_PERSONAL_2_demand analysisrevised" xfId="98"/>
    <cellStyle name="??_PERSONAL_2_demand analysisrevised_1" xfId="99"/>
    <cellStyle name="??_PERSONAL_3" xfId="100"/>
    <cellStyle name="??_PERSONAL_3_demand analysisrevised" xfId="101"/>
    <cellStyle name="??_PERSONAL_4" xfId="102"/>
    <cellStyle name="??_PERSONAL_demand analysisrevised" xfId="103"/>
    <cellStyle name="??_PERSONAL_demand analysisrevised_1" xfId="104"/>
    <cellStyle name="??_Query11" xfId="105"/>
    <cellStyle name="??_Sheet1" xfId="106"/>
    <cellStyle name="??_Sheet1 (2)" xfId="107"/>
    <cellStyle name="??_Sheet2" xfId="108"/>
    <cellStyle name="??_Sheet2_demand analysisrevised" xfId="109"/>
    <cellStyle name="Actual Date" xfId="110"/>
    <cellStyle name="Column_Title" xfId="111"/>
    <cellStyle name="Comma [0]_0694ODD" xfId="112"/>
    <cellStyle name="Comma [0]_12matrix" xfId="113"/>
    <cellStyle name="Comma [0]_1995" xfId="114"/>
    <cellStyle name="Comma [0]_353HHC" xfId="115"/>
    <cellStyle name="Comma [0]_353HHC_Atlanta_Unwind_Model_11.04.99" xfId="116"/>
    <cellStyle name="Comma [0]_694COVR" xfId="117"/>
    <cellStyle name="Comma [0]_94BUDALL" xfId="118"/>
    <cellStyle name="Comma [0]_95summary" xfId="119"/>
    <cellStyle name="Comma [0]_96_WIN" xfId="120"/>
    <cellStyle name="Comma [0]_96_WIN (2)" xfId="121"/>
    <cellStyle name="Comma [0]_A" xfId="122"/>
    <cellStyle name="Comma [0]_A_dimon" xfId="123"/>
    <cellStyle name="Comma [0]_ACT_3BUD" xfId="124"/>
    <cellStyle name="Comma [0]_ACT_3BUD (2)" xfId="125"/>
    <cellStyle name="Comma [0]_ACTUAL" xfId="126"/>
    <cellStyle name="Comma [0]_ACTUAL NA -OBU" xfId="127"/>
    <cellStyle name="Comma [0]_Actual vs." xfId="128"/>
    <cellStyle name="Comma [0]_ADMNO694" xfId="129"/>
    <cellStyle name="Comma [0]_algasdefault" xfId="130"/>
    <cellStyle name="Comma [0]_ALL_IBT95 " xfId="131"/>
    <cellStyle name="Comma [0]_Alternative1" xfId="132"/>
    <cellStyle name="Comma [0]_Alternative1_1" xfId="133"/>
    <cellStyle name="Comma [0]_App E" xfId="134"/>
    <cellStyle name="Comma [0]_Apr" xfId="135"/>
    <cellStyle name="Comma [0]_Arapahoe" xfId="136"/>
    <cellStyle name="Comma [0]_Assumptions" xfId="137"/>
    <cellStyle name="Comma [0]_bahiadefault" xfId="138"/>
    <cellStyle name="Comma [0]_Book3" xfId="139"/>
    <cellStyle name="Comma [0]_BOP" xfId="140"/>
    <cellStyle name="Comma [0]_BOPBAL1" xfId="141"/>
    <cellStyle name="Comma [0]_BOPCBU" xfId="142"/>
    <cellStyle name="Comma [0]_BOPCBU (2)" xfId="143"/>
    <cellStyle name="Comma [0]_BOPCBU96" xfId="144"/>
    <cellStyle name="Comma [0]_BSAPPE.XLS" xfId="145"/>
    <cellStyle name="Comma [0]_Calculations" xfId="146"/>
    <cellStyle name="Comma [0]_Calculations (2)" xfId="147"/>
    <cellStyle name="Comma [0]_Calculations II" xfId="148"/>
    <cellStyle name="Comma [0]_Calculations III" xfId="149"/>
    <cellStyle name="Comma [0]_Calculations_1" xfId="150"/>
    <cellStyle name="Comma [0]_CAPEX" xfId="151"/>
    <cellStyle name="Comma [0]_CAPEX94" xfId="152"/>
    <cellStyle name="Comma [0]_CBU BOX CHART V PLAN" xfId="153"/>
    <cellStyle name="Comma [0]_CCA" xfId="154"/>
    <cellStyle name="Comma [0]_CCOCPX" xfId="155"/>
    <cellStyle name="Comma [0]_CHANGES.XLS" xfId="156"/>
    <cellStyle name="Comma [0]_Charts" xfId="157"/>
    <cellStyle name="Comma [0]_combo-3 (2)" xfId="158"/>
    <cellStyle name="Comma [0]_combo-3 (4)" xfId="159"/>
    <cellStyle name="Comma [0]_Comm File" xfId="160"/>
    <cellStyle name="Comma [0]_coperdefault" xfId="161"/>
    <cellStyle name="Comma [0]_Corp method" xfId="162"/>
    <cellStyle name="Comma [0]_CTCUR" xfId="163"/>
    <cellStyle name="Comma [0]_CUMPLTCH" xfId="164"/>
    <cellStyle name="Comma [0]_DEFAULT" xfId="165"/>
    <cellStyle name="Comma [0]_dimon" xfId="166"/>
    <cellStyle name="Comma [0]_Dowell C1b" xfId="167"/>
    <cellStyle name="Comma [0]_Dowell-C1a" xfId="168"/>
    <cellStyle name="Comma [0]_E&amp;ONW1" xfId="169"/>
    <cellStyle name="Comma [0]_E&amp;ONW2" xfId="170"/>
    <cellStyle name="Comma [0]_E&amp;OOCPX" xfId="171"/>
    <cellStyle name="Comma [0]_emserdefault" xfId="172"/>
    <cellStyle name="Comma [0]_EPL 304 CA BDE" xfId="173"/>
    <cellStyle name="Comma [0]_EPL 304 CA BDE_Atlanta_Unwind_Model_11.04.99" xfId="174"/>
    <cellStyle name="Comma [0]_F&amp;COCPX" xfId="175"/>
    <cellStyle name="Comma [0]_FCST95" xfId="176"/>
    <cellStyle name="Comma [0]_FCST_FSC" xfId="177"/>
    <cellStyle name="Comma [0]_FCST_FSC (2)" xfId="178"/>
    <cellStyle name="Comma [0]_FCST_LSI" xfId="179"/>
    <cellStyle name="Comma [0]_FCST_LSI (2)" xfId="180"/>
    <cellStyle name="Comma [0]_FCST_PLT" xfId="181"/>
    <cellStyle name="Comma [0]_FCST_PLT (2)" xfId="182"/>
    <cellStyle name="Comma [0]_FCST_PLT_FCST_PLT (2)" xfId="183"/>
    <cellStyle name="Comma [0]_FCST_RFC" xfId="184"/>
    <cellStyle name="Comma [0]_FCST_RFC (2)" xfId="185"/>
    <cellStyle name="Comma [0]_FCST_SPC" xfId="186"/>
    <cellStyle name="Comma [0]_FCST_SPC (2)" xfId="187"/>
    <cellStyle name="Comma [0]_FCST_WB" xfId="188"/>
    <cellStyle name="Comma [0]_FCST_WB (2)" xfId="189"/>
    <cellStyle name="Comma [0]_FEBRUARY" xfId="190"/>
    <cellStyle name="Comma [0]_FF" xfId="191"/>
    <cellStyle name="Comma [0]_FOODSHOW" xfId="192"/>
    <cellStyle name="Comma [0]_FP 20 A (1)" xfId="193"/>
    <cellStyle name="Comma [0]_FP 20 A (2)" xfId="194"/>
    <cellStyle name="Comma [0]_FP-20 (App. E)" xfId="195"/>
    <cellStyle name="Comma [0]_FP-20 (App.A) " xfId="196"/>
    <cellStyle name="Comma [0]_FP-20 (App.D)" xfId="197"/>
    <cellStyle name="Comma [0]_FP-20(App.B)" xfId="198"/>
    <cellStyle name="Comma [0]_FP-20(C1) (a)" xfId="199"/>
    <cellStyle name="Comma [0]_FP-20(C1) (a) (2)" xfId="200"/>
    <cellStyle name="Comma [0]_FP-20(C1) (b)" xfId="201"/>
    <cellStyle name="Comma [0]_FP-20(C1) (b) " xfId="202"/>
    <cellStyle name="Comma [0]_FP-20(C1) (b) (2)" xfId="203"/>
    <cellStyle name="Comma [0]_FY97COB1." xfId="204"/>
    <cellStyle name="Comma [0]_GABS Rec." xfId="205"/>
    <cellStyle name="Comma [0]_GABS Rec. (2)" xfId="206"/>
    <cellStyle name="Comma [0]_gap_clsr (8)" xfId="207"/>
    <cellStyle name="Comma [0]_GCM" xfId="208"/>
    <cellStyle name="Comma [0]_GenAssum" xfId="209"/>
    <cellStyle name="Comma [0]_GOLF" xfId="210"/>
    <cellStyle name="Comma [0]_GP C1a" xfId="211"/>
    <cellStyle name="Comma [0]_GP C1b" xfId="212"/>
    <cellStyle name="Comma [0]_GP_EI_3" xfId="213"/>
    <cellStyle name="Comma [0]_GQ C1A" xfId="214"/>
    <cellStyle name="Comma [0]_GQ C1B" xfId="215"/>
    <cellStyle name="Comma [0]_In millions" xfId="216"/>
    <cellStyle name="Comma [0]_In millions_combo-3 (2)" xfId="217"/>
    <cellStyle name="Comma [0]_In millions_combo-3 (4)" xfId="218"/>
    <cellStyle name="Comma [0]_In millions_non sec restruc (2)" xfId="219"/>
    <cellStyle name="Comma [0]_In millions_RJRT % to Total (2)" xfId="220"/>
    <cellStyle name="Comma [0]_In millions_severance" xfId="221"/>
    <cellStyle name="Comma [0]_index" xfId="222"/>
    <cellStyle name="Comma [0]_Inputs" xfId="223"/>
    <cellStyle name="Comma [0]_IPM C1b" xfId="224"/>
    <cellStyle name="Comma [0]_IPMC1a" xfId="225"/>
    <cellStyle name="Comma [0]_IS-Hold" xfId="226"/>
    <cellStyle name="Comma [0]_issues" xfId="227"/>
    <cellStyle name="Comma [0]_ITOCPX" xfId="228"/>
    <cellStyle name="Comma [0]_jancf" xfId="229"/>
    <cellStyle name="Comma [0]_JUNMTH55" xfId="230"/>
    <cellStyle name="Comma [0]_JUNMTH57" xfId="231"/>
    <cellStyle name="Comma [0]_JUNYTD55" xfId="232"/>
    <cellStyle name="Comma [0]_JUNYTD57" xfId="233"/>
    <cellStyle name="Comma [0]_laroux" xfId="234"/>
    <cellStyle name="Comma [0]_laroux_1" xfId="235"/>
    <cellStyle name="Comma [0]_laroux_1995" xfId="236"/>
    <cellStyle name="Comma [0]_laroux_1_dimon" xfId="237"/>
    <cellStyle name="Comma [0]_laroux_1_dimon_1" xfId="238"/>
    <cellStyle name="Comma [0]_laroux_1_laroux" xfId="239"/>
    <cellStyle name="Comma [0]_laroux_1_laroux_1" xfId="240"/>
    <cellStyle name="Comma [0]_laroux_1_laroux_PERSON2" xfId="241"/>
    <cellStyle name="Comma [0]_laroux_1_PERSON2" xfId="242"/>
    <cellStyle name="Comma [0]_laroux_1_pldt" xfId="243"/>
    <cellStyle name="Comma [0]_laroux_1_PLDT_dimon" xfId="244"/>
    <cellStyle name="Comma [0]_laroux_1_Sheet1 (2)" xfId="245"/>
    <cellStyle name="Comma [0]_laroux_1_VERA" xfId="246"/>
    <cellStyle name="Comma [0]_laroux_1_VIRUS-EDY" xfId="247"/>
    <cellStyle name="Comma [0]_laroux_2" xfId="248"/>
    <cellStyle name="Comma [0]_laroux_2_dimon" xfId="249"/>
    <cellStyle name="Comma [0]_laroux_2_dimon_1" xfId="250"/>
    <cellStyle name="Comma [0]_laroux_2_dimon_2" xfId="251"/>
    <cellStyle name="Comma [0]_laroux_2_laroux" xfId="252"/>
    <cellStyle name="Comma [0]_laroux_2_laroux_dimon" xfId="253"/>
    <cellStyle name="Comma [0]_laroux_2_laroux_PERSON2" xfId="254"/>
    <cellStyle name="Comma [0]_laroux_2_laroux_PERSON2_Atlanta_Unwind_Model_11.04.99" xfId="255"/>
    <cellStyle name="Comma [0]_laroux_2_PERSON2" xfId="256"/>
    <cellStyle name="Comma [0]_laroux_2_pldt" xfId="257"/>
    <cellStyle name="Comma [0]_laroux_2_Sheet1 (2)" xfId="258"/>
    <cellStyle name="Comma [0]_laroux_2_Sheet1 (2)_Atlanta_Unwind_Model_11.04.99" xfId="259"/>
    <cellStyle name="Comma [0]_laroux_2_VERA" xfId="260"/>
    <cellStyle name="Comma [0]_laroux_3" xfId="261"/>
    <cellStyle name="Comma [0]_laroux_3_dimon" xfId="262"/>
    <cellStyle name="Comma [0]_laroux_3_laroux" xfId="263"/>
    <cellStyle name="Comma [0]_laroux_3_PERSON2" xfId="264"/>
    <cellStyle name="Comma [0]_laroux_4" xfId="265"/>
    <cellStyle name="Comma [0]_laroux_dimon" xfId="266"/>
    <cellStyle name="Comma [0]_laroux_dimon_1" xfId="267"/>
    <cellStyle name="Comma [0]_laroux_EPL 304 CA BDE" xfId="268"/>
    <cellStyle name="Comma [0]_laroux_EPL 304 CA BDE_Atlanta_Unwind_Model_11.04.99" xfId="269"/>
    <cellStyle name="Comma [0]_laroux_laroux" xfId="270"/>
    <cellStyle name="Comma [0]_laroux_laroux_1" xfId="271"/>
    <cellStyle name="Comma [0]_laroux_laroux_1_PERSON2" xfId="272"/>
    <cellStyle name="Comma [0]_laroux_laroux_1_PERSON2_Atlanta_Unwind_Model_11.04.99" xfId="273"/>
    <cellStyle name="Comma [0]_laroux_laroux_dimon" xfId="274"/>
    <cellStyle name="Comma [0]_laroux_laroux_PERSON2" xfId="275"/>
    <cellStyle name="Comma [0]_laroux_MATERAL2" xfId="276"/>
    <cellStyle name="Comma [0]_laroux_MATERAL2_dimon" xfId="277"/>
    <cellStyle name="Comma [0]_laroux_MATERAL2_laroux" xfId="278"/>
    <cellStyle name="Comma [0]_laroux_MATERAL2_laroux_dimon" xfId="279"/>
    <cellStyle name="Comma [0]_laroux_MATERAL2_laroux_PERSON2" xfId="280"/>
    <cellStyle name="Comma [0]_laroux_MATERAL2_laroux_PERSON2_Atlanta_Unwind_Model_11.04.99" xfId="281"/>
    <cellStyle name="Comma [0]_laroux_MATERAL2_PERSON2" xfId="282"/>
    <cellStyle name="Comma [0]_laroux_MATERAL2_pldt" xfId="283"/>
    <cellStyle name="Comma [0]_laroux_MATERAL2_VERA" xfId="284"/>
    <cellStyle name="Comma [0]_laroux_MATERAL2_VIRUS-EDY" xfId="285"/>
    <cellStyle name="Comma [0]_laroux_mud plant bolted" xfId="286"/>
    <cellStyle name="Comma [0]_laroux_mud plant bolted_dimon" xfId="287"/>
    <cellStyle name="Comma [0]_laroux_mud plant bolted_dimon_1" xfId="288"/>
    <cellStyle name="Comma [0]_laroux_mud plant bolted_PERSON2" xfId="289"/>
    <cellStyle name="Comma [0]_laroux_PERSON2" xfId="290"/>
    <cellStyle name="Comma [0]_laroux_pldt" xfId="291"/>
    <cellStyle name="Comma [0]_laroux_Sheet1 (2)" xfId="292"/>
    <cellStyle name="Comma [0]_laroux_VERA" xfId="293"/>
    <cellStyle name="Comma [0]_laroux_VERA_1" xfId="294"/>
    <cellStyle name="Comma [0]_laroux_VIRUS-EDY" xfId="295"/>
    <cellStyle name="Comma [0]_MATERAL2" xfId="296"/>
    <cellStyle name="Comma [0]_MATERAL2_dimon" xfId="297"/>
    <cellStyle name="Comma [0]_MATERAL2_dimon_1" xfId="298"/>
    <cellStyle name="Comma [0]_MATERAL2_PERSON2" xfId="299"/>
    <cellStyle name="Comma [0]_MKGOCPX" xfId="300"/>
    <cellStyle name="Comma [0]_MOBCPX" xfId="301"/>
    <cellStyle name="Comma [0]_MTHLYR&amp;O" xfId="302"/>
    <cellStyle name="Comma [0]_mud plant bolted" xfId="303"/>
    <cellStyle name="Comma [0]_mud plant bolted_dimon" xfId="304"/>
    <cellStyle name="Comma [0]_mud plant bolted_laroux" xfId="305"/>
    <cellStyle name="Comma [0]_mud plant bolted_laroux_dimon" xfId="306"/>
    <cellStyle name="Comma [0]_mud plant bolted_laroux_PERSON2" xfId="307"/>
    <cellStyle name="Comma [0]_mud plant bolted_laroux_PERSON2_Atlanta_Unwind_Model_11.04.99" xfId="308"/>
    <cellStyle name="Comma [0]_mud plant bolted_PERSON2" xfId="309"/>
    <cellStyle name="Comma [0]_mud plant bolted_pldt" xfId="310"/>
    <cellStyle name="Comma [0]_mud plant bolted_VERA" xfId="311"/>
    <cellStyle name="Comma [0]_mud plant bolted_VIRUS-EDY" xfId="312"/>
    <cellStyle name="Comma [0]_NA WITHOUT GOV'T &amp; PNX" xfId="313"/>
    <cellStyle name="Comma [0]_NAOBU10" xfId="314"/>
    <cellStyle name="Comma [0]_NAT ACCT" xfId="315"/>
    <cellStyle name="Comma [0]_non sec restruc (2)" xfId="316"/>
    <cellStyle name="Comma [0]_NSACTUAL.XLS" xfId="317"/>
    <cellStyle name="Comma [0]_NTG_PJE" xfId="318"/>
    <cellStyle name="Comma [0]_NX00" xfId="319"/>
    <cellStyle name="Comma [0]_Odner" xfId="320"/>
    <cellStyle name="Comma [0]_Odner (2)" xfId="321"/>
    <cellStyle name="Comma [0]_Odner (3)" xfId="322"/>
    <cellStyle name="Comma [0]_OSMOCPX" xfId="323"/>
    <cellStyle name="Comma [0]_Other Months" xfId="324"/>
    <cellStyle name="Comma [0]_Outlook" xfId="325"/>
    <cellStyle name="Comma [0]_P7INVENT" xfId="326"/>
    <cellStyle name="Comma [0]_pbdefault" xfId="327"/>
    <cellStyle name="Comma [0]_percentages" xfId="328"/>
    <cellStyle name="Comma [0]_PERSON2" xfId="329"/>
    <cellStyle name="Comma [0]_PERSONAL" xfId="330"/>
    <cellStyle name="Comma [0]_PGMKOCPX" xfId="331"/>
    <cellStyle name="Comma [0]_PGNW1" xfId="332"/>
    <cellStyle name="Comma [0]_PGNW2" xfId="333"/>
    <cellStyle name="Comma [0]_PGNWOCPX" xfId="334"/>
    <cellStyle name="Comma [0]_Pink" xfId="335"/>
    <cellStyle name="Comma [0]_Plan" xfId="336"/>
    <cellStyle name="Comma [0]_PLANT" xfId="337"/>
    <cellStyle name="Comma [0]_PLDT" xfId="338"/>
    <cellStyle name="Comma [0]_pldt_1" xfId="339"/>
    <cellStyle name="Comma [0]_PLDT_1_dimon" xfId="340"/>
    <cellStyle name="Comma [0]_pldt_Calculations" xfId="341"/>
    <cellStyle name="Comma [0]_PLDT_dimon" xfId="342"/>
    <cellStyle name="Comma [0]_priccurv" xfId="343"/>
    <cellStyle name="Comma [0]_PROCDS&amp;G" xfId="344"/>
    <cellStyle name="Comma [0]_PROFILE4" xfId="345"/>
    <cellStyle name="Comma [0]_Projects" xfId="346"/>
    <cellStyle name="Comma [0]_PURAZV12" xfId="347"/>
    <cellStyle name="Comma [0]_Quarter End Months" xfId="348"/>
    <cellStyle name="Comma [0]_r1" xfId="349"/>
    <cellStyle name="Comma [0]_RELO-MOS" xfId="350"/>
    <cellStyle name="Comma [0]_RELO694" xfId="351"/>
    <cellStyle name="Comma [0]_RFI" xfId="352"/>
    <cellStyle name="Comma [0]_RFI_1" xfId="353"/>
    <cellStyle name="Comma [0]_risk_op" xfId="354"/>
    <cellStyle name="Comma [0]_risk_op (+)" xfId="355"/>
    <cellStyle name="Comma [0]_RJRN Roadmap" xfId="356"/>
    <cellStyle name="Comma [0]_RJRN Roadmap (2)" xfId="357"/>
    <cellStyle name="Comma [0]_RJRT % to Total (2)" xfId="358"/>
    <cellStyle name="Comma [0]_ROAD" xfId="359"/>
    <cellStyle name="Comma [0]_ROAD_1" xfId="360"/>
    <cellStyle name="Comma [0]_Sales Order" xfId="361"/>
    <cellStyle name="Comma [0]_SATOCPX" xfId="362"/>
    <cellStyle name="Comma [0]_SCH1_SIL" xfId="363"/>
    <cellStyle name="Comma [0]_SCH2_SIL" xfId="364"/>
    <cellStyle name="Comma [0]_severance" xfId="365"/>
    <cellStyle name="Comma [0]_Sheet1" xfId="366"/>
    <cellStyle name="Comma [0]_Sheet1 (2)" xfId="367"/>
    <cellStyle name="Comma [0]_Sheet1 (2)_FCST95" xfId="368"/>
    <cellStyle name="Comma [0]_Sheet1 (2)_laroux" xfId="369"/>
    <cellStyle name="Comma [0]_Sheet1 (2)_laroux_Atlanta_Unwind_Model_11.04.99" xfId="370"/>
    <cellStyle name="Comma [0]_Sheet1_dimon" xfId="371"/>
    <cellStyle name="Comma [0]_Sheet1_laroux" xfId="372"/>
    <cellStyle name="Comma [0]_Sheet1_PERSON2" xfId="373"/>
    <cellStyle name="Comma [0]_Sheet2" xfId="374"/>
    <cellStyle name="Comma [0]_Sheet3" xfId="375"/>
    <cellStyle name="Comma [0]_Sheet4" xfId="376"/>
    <cellStyle name="Comma [0]_Sheet5" xfId="377"/>
    <cellStyle name="Comma [0]_SHENREPT" xfId="378"/>
    <cellStyle name="Comma [0]_Snr. CO" xfId="379"/>
    <cellStyle name="Comma [0]_sprint contr" xfId="380"/>
    <cellStyle name="Comma [0]_Subcont File" xfId="381"/>
    <cellStyle name="Comma [0]_Summ Rest" xfId="382"/>
    <cellStyle name="Comma [0]_Summ Rest (2)" xfId="383"/>
    <cellStyle name="Comma [0]_Summary Info" xfId="384"/>
    <cellStyle name="Comma [0]_SUMPAGE" xfId="385"/>
    <cellStyle name="Comma [0]_TMSNW1" xfId="386"/>
    <cellStyle name="Comma [0]_TMSNW2" xfId="387"/>
    <cellStyle name="Comma [0]_TMSOCPX" xfId="388"/>
    <cellStyle name="Comma [0]_TOTAL MTH" xfId="389"/>
    <cellStyle name="Comma [0]_TOTAL YTD" xfId="390"/>
    <cellStyle name="Comma [0]_TRANSDSC.XLS" xfId="391"/>
    <cellStyle name="Comma [0]_TRANSFXA.XLS" xfId="392"/>
    <cellStyle name="Comma [0]_TRANSFXA.XLS_1" xfId="393"/>
    <cellStyle name="Comma [0]_TRANSIME.XLS" xfId="394"/>
    <cellStyle name="Comma [0]_TRANSIME.XLS_TRANSDSC.XLS" xfId="395"/>
    <cellStyle name="Comma [0]_TRANSIME.XLS_TRANSFXA.XLS" xfId="396"/>
    <cellStyle name="Comma [0]_util94" xfId="397"/>
    <cellStyle name="Comma [0]_Variance" xfId="398"/>
    <cellStyle name="Comma [0]_version2 (2)" xfId="399"/>
    <cellStyle name="Comma [0]_version2.A" xfId="400"/>
    <cellStyle name="Comma [0]_VIRUS-EDY" xfId="401"/>
    <cellStyle name="Comma [0]_White" xfId="402"/>
    <cellStyle name="Comma [0]_WO Var. &amp; Tot. Exp." xfId="403"/>
    <cellStyle name="Comma [0]_WSP" xfId="404"/>
    <cellStyle name="Comma [0]_yrcao" xfId="405"/>
    <cellStyle name="Comma [0]_YREND55" xfId="406"/>
    <cellStyle name="Comma [0]_YREND57" xfId="407"/>
    <cellStyle name="Comma [0]_YTDCUR" xfId="408"/>
    <cellStyle name="Comma_0694ODD" xfId="409"/>
    <cellStyle name="Comma_12matrix" xfId="410"/>
    <cellStyle name="Comma_1995" xfId="411"/>
    <cellStyle name="Comma_353HHC" xfId="412"/>
    <cellStyle name="Comma_353HHC_Atlanta_Unwind_Model_11.04.99" xfId="413"/>
    <cellStyle name="Comma_694COVR" xfId="414"/>
    <cellStyle name="Comma_94BUDALL" xfId="415"/>
    <cellStyle name="Comma_94BUDALL_laroux" xfId="416"/>
    <cellStyle name="Comma_94BUDALL_laroux_UNIMAP (2)" xfId="417"/>
    <cellStyle name="Comma_94BUDALL_UNIMAP (2)" xfId="418"/>
    <cellStyle name="Comma_95summary" xfId="419"/>
    <cellStyle name="Comma_96_WIN" xfId="420"/>
    <cellStyle name="Comma_96_WIN (2)" xfId="421"/>
    <cellStyle name="Comma_A" xfId="422"/>
    <cellStyle name="Comma_A_dimon" xfId="423"/>
    <cellStyle name="Comma_ACT_3BUD" xfId="424"/>
    <cellStyle name="Comma_ACT_3BUD (2)" xfId="425"/>
    <cellStyle name="Comma_ACTUAL" xfId="426"/>
    <cellStyle name="Comma_ACTUAL NA -OBU" xfId="427"/>
    <cellStyle name="Comma_Actual vs." xfId="428"/>
    <cellStyle name="Comma_ADMNO694" xfId="429"/>
    <cellStyle name="Comma_algasdefault" xfId="430"/>
    <cellStyle name="Comma_algasdefault_1" xfId="431"/>
    <cellStyle name="Comma_ALL_IBT95 " xfId="432"/>
    <cellStyle name="Comma_Alternative1" xfId="433"/>
    <cellStyle name="Comma_Alternative1_1" xfId="434"/>
    <cellStyle name="Comma_App E" xfId="435"/>
    <cellStyle name="Comma_Apr" xfId="436"/>
    <cellStyle name="Comma_Arapahoe" xfId="437"/>
    <cellStyle name="Comma_Assumptions" xfId="438"/>
    <cellStyle name="Comma_bahiadefault" xfId="439"/>
    <cellStyle name="Comma_bahiadefault_1" xfId="440"/>
    <cellStyle name="Comma_Book3" xfId="441"/>
    <cellStyle name="Comma_BOP" xfId="442"/>
    <cellStyle name="Comma_BOPBAL1" xfId="443"/>
    <cellStyle name="Comma_BOPCBU" xfId="444"/>
    <cellStyle name="Comma_BOPCBU (2)" xfId="445"/>
    <cellStyle name="Comma_BOPCBU96" xfId="446"/>
    <cellStyle name="Comma_BSAPPE.XLS" xfId="447"/>
    <cellStyle name="Comma_C-Cap intensity" xfId="448"/>
    <cellStyle name="Comma_C-Capex%rev" xfId="449"/>
    <cellStyle name="Comma_C-Line per Staff" xfId="450"/>
    <cellStyle name="Comma_C-lines distribution" xfId="451"/>
    <cellStyle name="Comma_C-Orig PLDT lines" xfId="452"/>
    <cellStyle name="Comma_C-Ret on Rev" xfId="453"/>
    <cellStyle name="Comma_C-ROACE" xfId="454"/>
    <cellStyle name="Comma_Calculations" xfId="455"/>
    <cellStyle name="Comma_Calculations (2)" xfId="456"/>
    <cellStyle name="Comma_Calculations II" xfId="457"/>
    <cellStyle name="Comma_Calculations III" xfId="458"/>
    <cellStyle name="Comma_Calculations_1" xfId="459"/>
    <cellStyle name="Comma_Capex" xfId="460"/>
    <cellStyle name="Comma_Capex per line" xfId="461"/>
    <cellStyle name="Comma_Capex%rev" xfId="462"/>
    <cellStyle name="Comma_CAPEX94" xfId="463"/>
    <cellStyle name="Comma_CAPEX_dimon" xfId="464"/>
    <cellStyle name="Comma_CBU BOX CHART V PLAN" xfId="465"/>
    <cellStyle name="Comma_CCA" xfId="466"/>
    <cellStyle name="Comma_CCOCPX" xfId="467"/>
    <cellStyle name="Comma_CHANGES.XLS" xfId="468"/>
    <cellStyle name="Comma_Charts" xfId="469"/>
    <cellStyle name="Comma_Cht-Capex per line" xfId="470"/>
    <cellStyle name="Comma_Cht-Cum Real Opr Cf" xfId="471"/>
    <cellStyle name="Comma_Cht-Dep%Rev" xfId="472"/>
    <cellStyle name="Comma_Cht-Real Opr Cf" xfId="473"/>
    <cellStyle name="Comma_Cht-Rev dist" xfId="474"/>
    <cellStyle name="Comma_Cht-Rev p line" xfId="475"/>
    <cellStyle name="Comma_Cht-Rev per Staff" xfId="476"/>
    <cellStyle name="Comma_Cht-Staff cost%revenue" xfId="477"/>
    <cellStyle name="Comma_combo-3 (2)" xfId="478"/>
    <cellStyle name="Comma_combo-3 (2)_laroux" xfId="479"/>
    <cellStyle name="Comma_combo-3 (2)_laroux_UNIMAP (2)" xfId="480"/>
    <cellStyle name="Comma_combo-3 (2)_UNIMAP (2)" xfId="481"/>
    <cellStyle name="Comma_combo-3 (4)" xfId="482"/>
    <cellStyle name="Comma_Comm File" xfId="483"/>
    <cellStyle name="Comma_coperdefault" xfId="484"/>
    <cellStyle name="Comma_coperdefault_1" xfId="485"/>
    <cellStyle name="Comma_Corp method" xfId="486"/>
    <cellStyle name="Comma_CROCF" xfId="487"/>
    <cellStyle name="Comma_CTCUR" xfId="488"/>
    <cellStyle name="Comma_Cum Real Opr Cf" xfId="489"/>
    <cellStyle name="Comma_CUMPLTCH" xfId="490"/>
    <cellStyle name="Comma_DEFAULT" xfId="491"/>
    <cellStyle name="Comma_Demand Fcst." xfId="492"/>
    <cellStyle name="Comma_Dep%Rev" xfId="493"/>
    <cellStyle name="Comma_dimon" xfId="494"/>
    <cellStyle name="Comma_Dowell C1b" xfId="495"/>
    <cellStyle name="Comma_Dowell-C1a" xfId="496"/>
    <cellStyle name="Comma_E&amp;ONW1" xfId="497"/>
    <cellStyle name="Comma_E&amp;ONW2" xfId="498"/>
    <cellStyle name="Comma_E&amp;OOCPX" xfId="499"/>
    <cellStyle name="Comma_emserdefault" xfId="500"/>
    <cellStyle name="Comma_emserdefault_1" xfId="501"/>
    <cellStyle name="Comma_EPL 304 CA BDE" xfId="502"/>
    <cellStyle name="Comma_EPL 304 CA BDE_Atlanta_Unwind_Model_11.04.99" xfId="503"/>
    <cellStyle name="Comma_EPS" xfId="504"/>
    <cellStyle name="Comma_F&amp;COCPX" xfId="505"/>
    <cellStyle name="Comma_FCST95" xfId="506"/>
    <cellStyle name="Comma_FCST_FSC" xfId="507"/>
    <cellStyle name="Comma_FCST_FSC (2)" xfId="508"/>
    <cellStyle name="Comma_FCST_LSI" xfId="509"/>
    <cellStyle name="Comma_FCST_LSI (2)" xfId="510"/>
    <cellStyle name="Comma_FCST_PLT" xfId="511"/>
    <cellStyle name="Comma_FCST_PLT (2)" xfId="512"/>
    <cellStyle name="Comma_FCST_PLT_FCST_PLT (2)" xfId="513"/>
    <cellStyle name="Comma_FCST_RFC" xfId="514"/>
    <cellStyle name="Comma_FCST_RFC (2)" xfId="515"/>
    <cellStyle name="Comma_FCST_SPC" xfId="516"/>
    <cellStyle name="Comma_FCST_SPC (2)" xfId="517"/>
    <cellStyle name="Comma_FCST_WB" xfId="518"/>
    <cellStyle name="Comma_FCST_WB (2)" xfId="519"/>
    <cellStyle name="Comma_FEBRUARY" xfId="520"/>
    <cellStyle name="Comma_FF" xfId="521"/>
    <cellStyle name="Comma_FOODSHOW" xfId="522"/>
    <cellStyle name="Comma_FP 20 A (1)" xfId="523"/>
    <cellStyle name="Comma_FP 20 A (2)" xfId="524"/>
    <cellStyle name="Comma_FP-20 (App. E)" xfId="525"/>
    <cellStyle name="Comma_FP-20 (App.A) " xfId="526"/>
    <cellStyle name="Comma_FP-20 (App.D)" xfId="527"/>
    <cellStyle name="Comma_FP-20(App.B)" xfId="528"/>
    <cellStyle name="Comma_FP-20(C1) (a)" xfId="529"/>
    <cellStyle name="Comma_FP-20(C1) (a) (2)" xfId="530"/>
    <cellStyle name="Comma_FP-20(C1) (b)" xfId="531"/>
    <cellStyle name="Comma_FP-20(C1) (b) " xfId="532"/>
    <cellStyle name="Comma_FP-20(C1) (b) (2)" xfId="533"/>
    <cellStyle name="Comma_FY97COB1." xfId="534"/>
    <cellStyle name="Comma_GABS Rec." xfId="535"/>
    <cellStyle name="Comma_GABS Rec. (2)" xfId="536"/>
    <cellStyle name="Comma_gap_clsr (8)" xfId="537"/>
    <cellStyle name="Comma_GCM" xfId="538"/>
    <cellStyle name="Comma_GenAssum" xfId="539"/>
    <cellStyle name="Comma_GOLF" xfId="540"/>
    <cellStyle name="Comma_GP C1a" xfId="541"/>
    <cellStyle name="Comma_GP C1b" xfId="542"/>
    <cellStyle name="Comma_GP_EI_3" xfId="543"/>
    <cellStyle name="Comma_GQ C1A" xfId="544"/>
    <cellStyle name="Comma_GQ C1B" xfId="545"/>
    <cellStyle name="Comma_In millions" xfId="546"/>
    <cellStyle name="Comma_In millions_combo-3 (2)" xfId="547"/>
    <cellStyle name="Comma_In millions_combo-3 (4)" xfId="548"/>
    <cellStyle name="Comma_In millions_combo-3 (4)_laroux" xfId="549"/>
    <cellStyle name="Comma_In millions_combo-3 (4)_laroux_UNIMAP (2)" xfId="550"/>
    <cellStyle name="Comma_In millions_combo-3 (4)_UNIMAP (2)" xfId="551"/>
    <cellStyle name="Comma_In millions_non sec restruc (2)" xfId="552"/>
    <cellStyle name="Comma_In millions_RJRT % to Total (2)" xfId="553"/>
    <cellStyle name="Comma_In millions_RJRT % to Total (2)_laroux" xfId="554"/>
    <cellStyle name="Comma_In millions_RJRT % to Total (2)_laroux_UNIMAP (2)" xfId="555"/>
    <cellStyle name="Comma_In millions_RJRT % to Total (2)_UNIMAP (2)" xfId="556"/>
    <cellStyle name="Comma_In millions_severance" xfId="557"/>
    <cellStyle name="Comma_index" xfId="558"/>
    <cellStyle name="Comma_Inputs" xfId="559"/>
    <cellStyle name="Comma_IPM C1b" xfId="560"/>
    <cellStyle name="Comma_IPMC1a" xfId="561"/>
    <cellStyle name="Comma_IRR" xfId="562"/>
    <cellStyle name="Comma_IS-Hold" xfId="563"/>
    <cellStyle name="Comma_issues" xfId="564"/>
    <cellStyle name="Comma_ITOCPX" xfId="565"/>
    <cellStyle name="Comma_jancf" xfId="566"/>
    <cellStyle name="Comma_JUNMTH55" xfId="567"/>
    <cellStyle name="Comma_JUNMTH57" xfId="568"/>
    <cellStyle name="Comma_JUNYTD55" xfId="569"/>
    <cellStyle name="Comma_JUNYTD57" xfId="570"/>
    <cellStyle name="Comma_laroux" xfId="571"/>
    <cellStyle name="Comma_laroux_1" xfId="572"/>
    <cellStyle name="Comma_laroux_1995" xfId="573"/>
    <cellStyle name="Comma_laroux_1_dimon" xfId="574"/>
    <cellStyle name="Comma_laroux_1_dimon_1" xfId="575"/>
    <cellStyle name="Comma_laroux_1_laroux" xfId="576"/>
    <cellStyle name="Comma_laroux_1_laroux_1" xfId="577"/>
    <cellStyle name="Comma_laroux_1_laroux_PERSON2" xfId="578"/>
    <cellStyle name="Comma_laroux_1_PERSON2" xfId="579"/>
    <cellStyle name="Comma_laroux_1_pldt" xfId="580"/>
    <cellStyle name="Comma_laroux_1_pldt_1" xfId="581"/>
    <cellStyle name="Comma_laroux_1_PLDT_dimon" xfId="582"/>
    <cellStyle name="Comma_laroux_1_Sheet1 (2)" xfId="583"/>
    <cellStyle name="Comma_laroux_1_VERA" xfId="584"/>
    <cellStyle name="Comma_laroux_1_VERA_1" xfId="585"/>
    <cellStyle name="Comma_laroux_1_VIRUS-EDY" xfId="586"/>
    <cellStyle name="Comma_laroux_2" xfId="587"/>
    <cellStyle name="Comma_laroux_2_dimon" xfId="588"/>
    <cellStyle name="Comma_laroux_2_dimon_1" xfId="589"/>
    <cellStyle name="Comma_laroux_2_dimon_2" xfId="590"/>
    <cellStyle name="Comma_laroux_2_laroux" xfId="591"/>
    <cellStyle name="Comma_laroux_2_laroux_dimon" xfId="592"/>
    <cellStyle name="Comma_laroux_2_laroux_PERSON2" xfId="593"/>
    <cellStyle name="Comma_laroux_2_laroux_PERSON2_Atlanta_Unwind_Model_11.04.99" xfId="594"/>
    <cellStyle name="Comma_laroux_2_PERSON2" xfId="595"/>
    <cellStyle name="Comma_laroux_2_PERSON2_Supply_Value_Model_10.11.99" xfId="596"/>
    <cellStyle name="Comma_laroux_2_pldt" xfId="597"/>
    <cellStyle name="Comma_laroux_2_pldt_1" xfId="598"/>
    <cellStyle name="Comma_laroux_2_PLDT_dimon" xfId="599"/>
    <cellStyle name="Comma_laroux_2_Sheet1 (2)" xfId="600"/>
    <cellStyle name="Comma_laroux_2_Sheet1 (2)_Atlanta_Unwind_Model_11.04.99" xfId="601"/>
    <cellStyle name="Comma_laroux_2_VERA" xfId="602"/>
    <cellStyle name="Comma_laroux_2_VERA_1" xfId="603"/>
    <cellStyle name="Comma_laroux_3" xfId="604"/>
    <cellStyle name="Comma_laroux_3_dimon" xfId="605"/>
    <cellStyle name="Comma_laroux_3_dimon_1" xfId="606"/>
    <cellStyle name="Comma_laroux_3_dimon_2" xfId="607"/>
    <cellStyle name="Comma_laroux_3_laroux" xfId="608"/>
    <cellStyle name="Comma_laroux_3_PERSON2" xfId="609"/>
    <cellStyle name="Comma_laroux_4" xfId="610"/>
    <cellStyle name="Comma_laroux_dimon" xfId="611"/>
    <cellStyle name="Comma_laroux_dimon_1" xfId="612"/>
    <cellStyle name="Comma_laroux_EPL 304 CA BDE" xfId="613"/>
    <cellStyle name="Comma_laroux_EPL 304 CA BDE_Atlanta_Unwind_Model_11.04.99" xfId="614"/>
    <cellStyle name="Comma_laroux_laroux" xfId="615"/>
    <cellStyle name="Comma_laroux_laroux_1" xfId="616"/>
    <cellStyle name="Comma_laroux_laroux_1_PERSON2" xfId="617"/>
    <cellStyle name="Comma_laroux_laroux_1_PERSON2_Atlanta_Unwind_Model_11.04.99" xfId="618"/>
    <cellStyle name="Comma_laroux_laroux_dimon" xfId="619"/>
    <cellStyle name="Comma_laroux_laroux_PERSON2" xfId="620"/>
    <cellStyle name="Comma_laroux_PERSON2" xfId="621"/>
    <cellStyle name="Comma_laroux_pldt" xfId="622"/>
    <cellStyle name="Comma_laroux_pldt_1" xfId="623"/>
    <cellStyle name="Comma_laroux_Sheet1 (2)" xfId="624"/>
    <cellStyle name="Comma_laroux_VERA" xfId="625"/>
    <cellStyle name="Comma_laroux_VERA_1" xfId="626"/>
    <cellStyle name="Comma_laroux_VIRUS-EDY" xfId="627"/>
    <cellStyle name="Comma_Line Inst." xfId="628"/>
    <cellStyle name="Comma_MATERAL2" xfId="629"/>
    <cellStyle name="Comma_MATERAL2_dimon" xfId="630"/>
    <cellStyle name="Comma_MATERAL2_dimon_1" xfId="631"/>
    <cellStyle name="Comma_MATERAL2_PERSON2" xfId="632"/>
    <cellStyle name="Comma_MKGOCPX" xfId="633"/>
    <cellStyle name="Comma_Mkt Shr" xfId="634"/>
    <cellStyle name="Comma_MOBCPX" xfId="635"/>
    <cellStyle name="Comma_MTHLYR&amp;O" xfId="636"/>
    <cellStyle name="Comma_mud plant bolted" xfId="637"/>
    <cellStyle name="Comma_NA WITHOUT GOV'T &amp; PNX" xfId="638"/>
    <cellStyle name="Comma_NAOBU10" xfId="639"/>
    <cellStyle name="Comma_NAT ACCT" xfId="640"/>
    <cellStyle name="Comma_NCR-C&amp;W Val" xfId="641"/>
    <cellStyle name="Comma_NCR-Cap intensity" xfId="642"/>
    <cellStyle name="Comma_NCR-Line per Staff" xfId="643"/>
    <cellStyle name="Comma_NCR-Rev dist" xfId="644"/>
    <cellStyle name="Comma_non sec restruc (2)" xfId="645"/>
    <cellStyle name="Comma_non sec restruc (2)_laroux" xfId="646"/>
    <cellStyle name="Comma_non sec restruc (2)_laroux_UNIMAP (2)" xfId="647"/>
    <cellStyle name="Comma_non sec restruc (2)_UNIMAP (2)" xfId="648"/>
    <cellStyle name="Comma_NSACTUAL.XLS" xfId="649"/>
    <cellStyle name="Comma_NTG_PJE" xfId="650"/>
    <cellStyle name="Comma_NX00" xfId="651"/>
    <cellStyle name="Comma_Odner" xfId="652"/>
    <cellStyle name="Comma_Odner (2)" xfId="653"/>
    <cellStyle name="Comma_Odner (3)" xfId="654"/>
    <cellStyle name="Comma_Op Cost Break" xfId="655"/>
    <cellStyle name="Comma_OSMOCPX" xfId="656"/>
    <cellStyle name="Comma_Other Months" xfId="657"/>
    <cellStyle name="Comma_Outlook" xfId="658"/>
    <cellStyle name="Comma_P7INVENT" xfId="659"/>
    <cellStyle name="Comma_pbdefault" xfId="660"/>
    <cellStyle name="Comma_pbdefault_1" xfId="661"/>
    <cellStyle name="Comma_percentages" xfId="662"/>
    <cellStyle name="Comma_PERSON2" xfId="663"/>
    <cellStyle name="Comma_PERSON2_Supply_Value_Model_10.11.99" xfId="664"/>
    <cellStyle name="Comma_PERSONAL" xfId="665"/>
    <cellStyle name="Comma_PGMKOCPX" xfId="666"/>
    <cellStyle name="Comma_PGNW1" xfId="667"/>
    <cellStyle name="Comma_PGNW2" xfId="668"/>
    <cellStyle name="Comma_PGNWOCPX" xfId="669"/>
    <cellStyle name="Comma_Pink" xfId="670"/>
    <cellStyle name="Comma_Plan" xfId="671"/>
    <cellStyle name="Comma_PLANT" xfId="672"/>
    <cellStyle name="Comma_PLDT" xfId="673"/>
    <cellStyle name="Comma_pldt_1" xfId="674"/>
    <cellStyle name="Comma_PLDT_1_dimon" xfId="675"/>
    <cellStyle name="Comma_pldt_2" xfId="676"/>
    <cellStyle name="Comma_pldt_Calculations" xfId="677"/>
    <cellStyle name="Comma_PLDT_dimon" xfId="678"/>
    <cellStyle name="Comma_priccurv" xfId="679"/>
    <cellStyle name="Comma_PROCDS&amp;G" xfId="680"/>
    <cellStyle name="Comma_PROFILE4" xfId="681"/>
    <cellStyle name="Comma_Projects" xfId="682"/>
    <cellStyle name="Comma_PURAZV12" xfId="683"/>
    <cellStyle name="Comma_Quarter End Months" xfId="684"/>
    <cellStyle name="Comma_r1" xfId="685"/>
    <cellStyle name="Comma_Real Opr Cf" xfId="686"/>
    <cellStyle name="Comma_Real Rev per Staff (1)" xfId="687"/>
    <cellStyle name="Comma_Real Rev per Staff (2)" xfId="688"/>
    <cellStyle name="Comma_Region 2-C&amp;W" xfId="689"/>
    <cellStyle name="Comma_RELO-MOS" xfId="690"/>
    <cellStyle name="Comma_RELO694" xfId="691"/>
    <cellStyle name="Comma_Return on Rev" xfId="692"/>
    <cellStyle name="Comma_Rev p line" xfId="693"/>
    <cellStyle name="Comma_RFI" xfId="694"/>
    <cellStyle name="Comma_RFI_1" xfId="695"/>
    <cellStyle name="Comma_risk_op" xfId="696"/>
    <cellStyle name="Comma_risk_op (+)" xfId="697"/>
    <cellStyle name="Comma_RJRN Roadmap" xfId="698"/>
    <cellStyle name="Comma_RJRN Roadmap (2)" xfId="699"/>
    <cellStyle name="Comma_RJRT % to Total (2)" xfId="700"/>
    <cellStyle name="Comma_ROACE" xfId="701"/>
    <cellStyle name="Comma_ROAD" xfId="702"/>
    <cellStyle name="Comma_ROAD_1" xfId="703"/>
    <cellStyle name="Comma_ROCF (Tot)" xfId="704"/>
    <cellStyle name="Comma_Sales Order" xfId="705"/>
    <cellStyle name="Comma_SATOCPX" xfId="706"/>
    <cellStyle name="Comma_SCH1_SIL" xfId="707"/>
    <cellStyle name="Comma_SCH2_SIL" xfId="708"/>
    <cellStyle name="Comma_severance" xfId="709"/>
    <cellStyle name="Comma_severance_laroux" xfId="710"/>
    <cellStyle name="Comma_severance_laroux_UNIMAP (2)" xfId="711"/>
    <cellStyle name="Comma_severance_UNIMAP (2)" xfId="712"/>
    <cellStyle name="Comma_Sheet1" xfId="713"/>
    <cellStyle name="Comma_Sheet1 (2)" xfId="714"/>
    <cellStyle name="Comma_Sheet1 (2)_FCST95" xfId="715"/>
    <cellStyle name="Comma_Sheet1 (2)_laroux" xfId="716"/>
    <cellStyle name="Comma_Sheet1 (2)_laroux_1" xfId="717"/>
    <cellStyle name="Comma_Sheet1 (2)_laroux_1_UNIMAP (2)" xfId="718"/>
    <cellStyle name="Comma_Sheet1 (2)_laroux_2" xfId="719"/>
    <cellStyle name="Comma_Sheet1 (2)_laroux_2_Atlanta_Unwind_Model_11.04.99" xfId="720"/>
    <cellStyle name="Comma_Sheet1 (2)_SCH1_SIL" xfId="721"/>
    <cellStyle name="Comma_Sheet1 (2)_SCH1_SIL_laroux" xfId="722"/>
    <cellStyle name="Comma_Sheet1 (2)_SCH1_SIL_laroux_UNIMAP (2)" xfId="723"/>
    <cellStyle name="Comma_Sheet1 (2)_SCH1_SIL_UNIMAP (2)" xfId="724"/>
    <cellStyle name="Comma_Sheet1 (2)_SCH2_SIL" xfId="725"/>
    <cellStyle name="Comma_Sheet1 (2)_UNIMAP (2)" xfId="726"/>
    <cellStyle name="Comma_Sheet1_dimon" xfId="727"/>
    <cellStyle name="Comma_Sheet1_laroux" xfId="728"/>
    <cellStyle name="Comma_Sheet1_laroux_1" xfId="729"/>
    <cellStyle name="Comma_Sheet1_laroux_1_UNIMAP (2)" xfId="730"/>
    <cellStyle name="Comma_Sheet1_PERSON2" xfId="731"/>
    <cellStyle name="Comma_Sheet1_UNIMAP (2)" xfId="732"/>
    <cellStyle name="Comma_Sheet2" xfId="733"/>
    <cellStyle name="Comma_Sheet3" xfId="734"/>
    <cellStyle name="Comma_Sheet4" xfId="735"/>
    <cellStyle name="Comma_Sheet5" xfId="736"/>
    <cellStyle name="Comma_SHENREPT" xfId="737"/>
    <cellStyle name="Comma_Snr. CO" xfId="738"/>
    <cellStyle name="Comma_sprint contr" xfId="739"/>
    <cellStyle name="Comma_Staff cost%rev" xfId="740"/>
    <cellStyle name="Comma_Subcont File" xfId="741"/>
    <cellStyle name="Comma_Summ Rest" xfId="742"/>
    <cellStyle name="Comma_Summ Rest (2)" xfId="743"/>
    <cellStyle name="Comma_Summary Info" xfId="744"/>
    <cellStyle name="Comma_SUMPAGE" xfId="745"/>
    <cellStyle name="Comma_TMSNW1" xfId="746"/>
    <cellStyle name="Comma_TMSNW2" xfId="747"/>
    <cellStyle name="Comma_TMSOCPX" xfId="748"/>
    <cellStyle name="Comma_TOTAL MTH" xfId="749"/>
    <cellStyle name="Comma_TOTAL YTD" xfId="750"/>
    <cellStyle name="Comma_Total-Rev dist." xfId="751"/>
    <cellStyle name="Comma_TRANSDSC.XLS" xfId="752"/>
    <cellStyle name="Comma_TRANSFXA.XLS" xfId="753"/>
    <cellStyle name="Comma_TRANSFXA.XLS_1" xfId="754"/>
    <cellStyle name="Comma_TRANSIME.XLS" xfId="755"/>
    <cellStyle name="Comma_TRANSIME.XLS_TRANSDSC.XLS" xfId="756"/>
    <cellStyle name="Comma_TRANSIME.XLS_TRANSFXA.XLS" xfId="757"/>
    <cellStyle name="Comma_util94" xfId="758"/>
    <cellStyle name="Comma_Variance" xfId="759"/>
    <cellStyle name="Comma_version2 (2)" xfId="760"/>
    <cellStyle name="Comma_version2.A" xfId="761"/>
    <cellStyle name="Comma_VIRUS-EDY" xfId="762"/>
    <cellStyle name="Comma_White" xfId="763"/>
    <cellStyle name="Comma_WO Var. &amp; Tot. Exp." xfId="764"/>
    <cellStyle name="Comma_WSP" xfId="765"/>
    <cellStyle name="Comma_yrcao" xfId="766"/>
    <cellStyle name="Comma_YREND55" xfId="767"/>
    <cellStyle name="Comma_YREND57" xfId="768"/>
    <cellStyle name="Comma_YTDCUR" xfId="769"/>
    <cellStyle name="Currency [0]_0694ODD" xfId="770"/>
    <cellStyle name="Currency [0]_12matrix" xfId="771"/>
    <cellStyle name="Currency [0]_1995" xfId="772"/>
    <cellStyle name="Currency [0]_353HHC" xfId="773"/>
    <cellStyle name="Currency [0]_694COVR" xfId="774"/>
    <cellStyle name="Currency [0]_94BUDALL" xfId="775"/>
    <cellStyle name="Currency [0]_95summary" xfId="776"/>
    <cellStyle name="Currency [0]_96_WIN" xfId="777"/>
    <cellStyle name="Currency [0]_96_WIN (2)" xfId="778"/>
    <cellStyle name="Currency [0]_A" xfId="779"/>
    <cellStyle name="Currency [0]_A_dimon" xfId="780"/>
    <cellStyle name="Currency [0]_ACT_3BUD" xfId="781"/>
    <cellStyle name="Currency [0]_ACT_3BUD (2)" xfId="782"/>
    <cellStyle name="Currency [0]_ACTUAL" xfId="783"/>
    <cellStyle name="Currency [0]_ACTUAL NA -OBU" xfId="784"/>
    <cellStyle name="Currency [0]_Actual vs." xfId="785"/>
    <cellStyle name="Currency [0]_ADMNO694" xfId="786"/>
    <cellStyle name="Currency [0]_algasdefault" xfId="787"/>
    <cellStyle name="Currency [0]_ALL_IBT95 " xfId="788"/>
    <cellStyle name="Currency [0]_Alternative1" xfId="789"/>
    <cellStyle name="Currency [0]_Alternative1_1" xfId="790"/>
    <cellStyle name="Currency [0]_App E" xfId="791"/>
    <cellStyle name="Currency [0]_Apr" xfId="792"/>
    <cellStyle name="Currency [0]_Arapahoe" xfId="793"/>
    <cellStyle name="Currency [0]_Assumptions" xfId="794"/>
    <cellStyle name="Currency [0]_bahiadefault" xfId="795"/>
    <cellStyle name="Currency [0]_Book3" xfId="796"/>
    <cellStyle name="Currency [0]_BOP" xfId="797"/>
    <cellStyle name="Currency [0]_BOPBAL1" xfId="798"/>
    <cellStyle name="Currency [0]_BOPCBU" xfId="799"/>
    <cellStyle name="Currency [0]_BOPCBU (2)" xfId="800"/>
    <cellStyle name="Currency [0]_BOPCBU96" xfId="801"/>
    <cellStyle name="Currency [0]_BSAPPE.XLS" xfId="802"/>
    <cellStyle name="Currency [0]_Calculations" xfId="803"/>
    <cellStyle name="Currency [0]_Calculations (2)" xfId="804"/>
    <cellStyle name="Currency [0]_Calculations II" xfId="805"/>
    <cellStyle name="Currency [0]_Calculations III" xfId="806"/>
    <cellStyle name="Currency [0]_Calculations_1" xfId="807"/>
    <cellStyle name="Currency [0]_CAPEX" xfId="808"/>
    <cellStyle name="Currency [0]_CAPEX94" xfId="809"/>
    <cellStyle name="Currency [0]_Cardig GHS" xfId="810"/>
    <cellStyle name="Currency [0]_Cash Flows" xfId="811"/>
    <cellStyle name="Currency [0]_CBU BOX CHART V PLAN" xfId="812"/>
    <cellStyle name="Currency [0]_CCA" xfId="813"/>
    <cellStyle name="Currency [0]_CCOCPX" xfId="814"/>
    <cellStyle name="Currency [0]_CHANGES.XLS" xfId="815"/>
    <cellStyle name="Currency [0]_Charts" xfId="816"/>
    <cellStyle name="Currency [0]_combo-3 (2)" xfId="817"/>
    <cellStyle name="Currency [0]_combo-3 (4)" xfId="818"/>
    <cellStyle name="Currency [0]_Comm File" xfId="819"/>
    <cellStyle name="Currency [0]_coperdefault" xfId="820"/>
    <cellStyle name="Currency [0]_Corp method" xfId="821"/>
    <cellStyle name="Currency [0]_Cost Code" xfId="822"/>
    <cellStyle name="Currency [0]_CTCUR" xfId="823"/>
    <cellStyle name="Currency [0]_CUMPLTCH" xfId="824"/>
    <cellStyle name="Currency [0]_DEFAULT" xfId="825"/>
    <cellStyle name="Currency [0]_dimon" xfId="826"/>
    <cellStyle name="Currency [0]_dimon_1" xfId="827"/>
    <cellStyle name="Currency [0]_dimon_2" xfId="828"/>
    <cellStyle name="Currency [0]_Dowell C1b" xfId="829"/>
    <cellStyle name="Currency [0]_Dowell-C1a" xfId="830"/>
    <cellStyle name="Currency [0]_E&amp;ONW1" xfId="831"/>
    <cellStyle name="Currency [0]_E&amp;ONW2" xfId="832"/>
    <cellStyle name="Currency [0]_E&amp;OOCPX" xfId="833"/>
    <cellStyle name="Currency [0]_emserdefault" xfId="834"/>
    <cellStyle name="Currency [0]_EPL 304 CA BDE" xfId="835"/>
    <cellStyle name="Currency [0]_F&amp;COCPX" xfId="836"/>
    <cellStyle name="Currency [0]_FCST95" xfId="837"/>
    <cellStyle name="Currency [0]_FCST_FSC" xfId="838"/>
    <cellStyle name="Currency [0]_FCST_FSC (2)" xfId="839"/>
    <cellStyle name="Currency [0]_FCST_LSI" xfId="840"/>
    <cellStyle name="Currency [0]_FCST_LSI (2)" xfId="841"/>
    <cellStyle name="Currency [0]_FCST_PLT" xfId="842"/>
    <cellStyle name="Currency [0]_FCST_PLT (2)" xfId="843"/>
    <cellStyle name="Currency [0]_FCST_PLT_FCST_PLT (2)" xfId="844"/>
    <cellStyle name="Currency [0]_FCST_RFC" xfId="845"/>
    <cellStyle name="Currency [0]_FCST_RFC (2)" xfId="846"/>
    <cellStyle name="Currency [0]_FCST_SPC" xfId="847"/>
    <cellStyle name="Currency [0]_FCST_SPC (2)" xfId="848"/>
    <cellStyle name="Currency [0]_FCST_WB" xfId="849"/>
    <cellStyle name="Currency [0]_FCST_WB (2)" xfId="850"/>
    <cellStyle name="Currency [0]_FEBRUARY" xfId="851"/>
    <cellStyle name="Currency [0]_FF" xfId="852"/>
    <cellStyle name="Currency [0]_FOODSHOW" xfId="853"/>
    <cellStyle name="Currency [0]_FP 20 A (1)" xfId="854"/>
    <cellStyle name="Currency [0]_FP 20 A (2)" xfId="855"/>
    <cellStyle name="Currency [0]_FP-20 (App. E)" xfId="856"/>
    <cellStyle name="Currency [0]_FP-20 (App.A) " xfId="857"/>
    <cellStyle name="Currency [0]_FP-20 (App.D)" xfId="858"/>
    <cellStyle name="Currency [0]_FP-20(App.B)" xfId="859"/>
    <cellStyle name="Currency [0]_FP-20(C1) (a)" xfId="860"/>
    <cellStyle name="Currency [0]_FP-20(C1) (a) (2)" xfId="861"/>
    <cellStyle name="Currency [0]_FP-20(C1) (b)" xfId="862"/>
    <cellStyle name="Currency [0]_FP-20(C1) (b) " xfId="863"/>
    <cellStyle name="Currency [0]_FP-20(C1) (b) (2)" xfId="864"/>
    <cellStyle name="Currency [0]_FY97COB1." xfId="865"/>
    <cellStyle name="Currency [0]_GABS Rec." xfId="866"/>
    <cellStyle name="Currency [0]_GABS Rec. (2)" xfId="867"/>
    <cellStyle name="Currency [0]_gap_clsr (8)" xfId="868"/>
    <cellStyle name="Currency [0]_GCM" xfId="869"/>
    <cellStyle name="Currency [0]_GenAssum" xfId="870"/>
    <cellStyle name="Currency [0]_GOLF" xfId="871"/>
    <cellStyle name="Currency [0]_GP C1a" xfId="872"/>
    <cellStyle name="Currency [0]_GP C1b" xfId="873"/>
    <cellStyle name="Currency [0]_GP_EI_3" xfId="874"/>
    <cellStyle name="Currency [0]_GQ C1A" xfId="875"/>
    <cellStyle name="Currency [0]_GQ C1B" xfId="876"/>
    <cellStyle name="Currency [0]_In millions" xfId="877"/>
    <cellStyle name="Currency [0]_In millions_combo-3 (2)" xfId="878"/>
    <cellStyle name="Currency [0]_In millions_combo-3 (4)" xfId="879"/>
    <cellStyle name="Currency [0]_In millions_non sec restruc (2)" xfId="880"/>
    <cellStyle name="Currency [0]_In millions_RJRT % to Total (2)" xfId="881"/>
    <cellStyle name="Currency [0]_In millions_severance" xfId="882"/>
    <cellStyle name="Currency [0]_index" xfId="883"/>
    <cellStyle name="Currency [0]_Inputs" xfId="884"/>
    <cellStyle name="Currency [0]_IPM C1b" xfId="885"/>
    <cellStyle name="Currency [0]_IPMC1a" xfId="886"/>
    <cellStyle name="Currency [0]_IS-Hold" xfId="887"/>
    <cellStyle name="Currency [0]_issues" xfId="888"/>
    <cellStyle name="Currency [0]_ITOCPX" xfId="889"/>
    <cellStyle name="Currency [0]_jancf" xfId="890"/>
    <cellStyle name="Currency [0]_JUNMTH55" xfId="891"/>
    <cellStyle name="Currency [0]_JUNMTH57" xfId="892"/>
    <cellStyle name="Currency [0]_JUNYTD55" xfId="893"/>
    <cellStyle name="Currency [0]_JUNYTD57" xfId="894"/>
    <cellStyle name="Currency [0]_laroux" xfId="895"/>
    <cellStyle name="Currency [0]_laroux_1" xfId="896"/>
    <cellStyle name="Currency [0]_laroux_1995" xfId="897"/>
    <cellStyle name="Currency [0]_laroux_1_dimon" xfId="898"/>
    <cellStyle name="Currency [0]_laroux_1_dimon_1" xfId="899"/>
    <cellStyle name="Currency [0]_laroux_1_dimon_2" xfId="900"/>
    <cellStyle name="Currency [0]_laroux_1_dimon_3" xfId="901"/>
    <cellStyle name="Currency [0]_laroux_1_laroux" xfId="902"/>
    <cellStyle name="Currency [0]_laroux_1_laroux_1" xfId="903"/>
    <cellStyle name="Currency [0]_laroux_1_laroux_1_PERSON2" xfId="904"/>
    <cellStyle name="Currency [0]_laroux_1_laroux_dimon" xfId="905"/>
    <cellStyle name="Currency [0]_laroux_1_laroux_PERSON2" xfId="906"/>
    <cellStyle name="Currency [0]_laroux_1_Locas" xfId="907"/>
    <cellStyle name="Currency [0]_laroux_1_PERSON2" xfId="908"/>
    <cellStyle name="Currency [0]_laroux_1_pldt" xfId="909"/>
    <cellStyle name="Currency [0]_laroux_1_PLDT_dimon" xfId="910"/>
    <cellStyle name="Currency [0]_laroux_1_Sheet1 (2)" xfId="911"/>
    <cellStyle name="Currency [0]_laroux_1_VERA" xfId="912"/>
    <cellStyle name="Currency [0]_laroux_1_VERA_1" xfId="913"/>
    <cellStyle name="Currency [0]_laroux_1_VIRUS-EDY" xfId="914"/>
    <cellStyle name="Currency [0]_laroux_2" xfId="915"/>
    <cellStyle name="Currency [0]_laroux_2_dimon" xfId="916"/>
    <cellStyle name="Currency [0]_laroux_2_dimon_1" xfId="917"/>
    <cellStyle name="Currency [0]_laroux_2_dimon_2" xfId="918"/>
    <cellStyle name="Currency [0]_laroux_2_dimon_3" xfId="919"/>
    <cellStyle name="Currency [0]_laroux_2_laroux" xfId="920"/>
    <cellStyle name="Currency [0]_laroux_2_laroux_dimon" xfId="921"/>
    <cellStyle name="Currency [0]_laroux_2_laroux_PERSON2" xfId="922"/>
    <cellStyle name="Currency [0]_laroux_2_Locas" xfId="923"/>
    <cellStyle name="Currency [0]_laroux_2_PERSON2" xfId="924"/>
    <cellStyle name="Currency [0]_laroux_2_pldt" xfId="925"/>
    <cellStyle name="Currency [0]_laroux_2_PLDT_dimon" xfId="926"/>
    <cellStyle name="Currency [0]_laroux_2_Sheet1 (2)" xfId="927"/>
    <cellStyle name="Currency [0]_laroux_2_VIRUS-EDY" xfId="928"/>
    <cellStyle name="Currency [0]_laroux_3" xfId="929"/>
    <cellStyle name="Currency [0]_laroux_3_dimon" xfId="930"/>
    <cellStyle name="Currency [0]_laroux_3_dimon_1" xfId="931"/>
    <cellStyle name="Currency [0]_laroux_3_dimon_2" xfId="932"/>
    <cellStyle name="Currency [0]_laroux_3_dimon_3" xfId="933"/>
    <cellStyle name="Currency [0]_laroux_3_laroux" xfId="934"/>
    <cellStyle name="Currency [0]_laroux_3_PERSON2" xfId="935"/>
    <cellStyle name="Currency [0]_laroux_4" xfId="936"/>
    <cellStyle name="Currency [0]_laroux_4_dimon" xfId="937"/>
    <cellStyle name="Currency [0]_laroux_4_dimon_1" xfId="938"/>
    <cellStyle name="Currency [0]_laroux_4_PERSON2" xfId="939"/>
    <cellStyle name="Currency [0]_laroux_5" xfId="940"/>
    <cellStyle name="Currency [0]_laroux_5_PERSON2" xfId="941"/>
    <cellStyle name="Currency [0]_laroux_6" xfId="942"/>
    <cellStyle name="Currency [0]_laroux_6_PERSON2" xfId="943"/>
    <cellStyle name="Currency [0]_laroux_7" xfId="944"/>
    <cellStyle name="Currency [0]_laroux_dimon" xfId="945"/>
    <cellStyle name="Currency [0]_laroux_dimon_1" xfId="946"/>
    <cellStyle name="Currency [0]_laroux_dimon_2" xfId="947"/>
    <cellStyle name="Currency [0]_laroux_dimon_3" xfId="948"/>
    <cellStyle name="Currency [0]_laroux_EPL 304 CA BDE" xfId="949"/>
    <cellStyle name="Currency [0]_laroux_laroux" xfId="950"/>
    <cellStyle name="Currency [0]_laroux_laroux_1" xfId="951"/>
    <cellStyle name="Currency [0]_laroux_laroux_1_dimon" xfId="952"/>
    <cellStyle name="Currency [0]_laroux_laroux_1_PERSON2" xfId="953"/>
    <cellStyle name="Currency [0]_laroux_laroux_dimon" xfId="954"/>
    <cellStyle name="Currency [0]_laroux_laroux_PERSON2" xfId="955"/>
    <cellStyle name="Currency [0]_laroux_laroux_PERSON2_Atlanta_Unwind_Model_11.04.99" xfId="956"/>
    <cellStyle name="Currency [0]_laroux_laroux_PERSON2_Supply_Value_Model_10.11.99" xfId="957"/>
    <cellStyle name="Currency [0]_laroux_Locas" xfId="958"/>
    <cellStyle name="Currency [0]_laroux_MATERAL2" xfId="959"/>
    <cellStyle name="Currency [0]_laroux_MATERAL2_dimon" xfId="960"/>
    <cellStyle name="Currency [0]_laroux_MATERAL2_dimon_1" xfId="961"/>
    <cellStyle name="Currency [0]_laroux_MATERAL2_laroux" xfId="962"/>
    <cellStyle name="Currency [0]_laroux_MATERAL2_laroux_dimon" xfId="963"/>
    <cellStyle name="Currency [0]_laroux_MATERAL2_laroux_PERSON2" xfId="964"/>
    <cellStyle name="Currency [0]_laroux_MATERAL2_PERSON2" xfId="965"/>
    <cellStyle name="Currency [0]_laroux_MATERAL2_pldt" xfId="966"/>
    <cellStyle name="Currency [0]_laroux_MATERAL2_VERA" xfId="967"/>
    <cellStyle name="Currency [0]_laroux_MATERAL2_VIRUS-EDY" xfId="968"/>
    <cellStyle name="Currency [0]_laroux_mud plant bolted" xfId="969"/>
    <cellStyle name="Currency [0]_laroux_mud plant bolted_dimon" xfId="970"/>
    <cellStyle name="Currency [0]_laroux_mud plant bolted_dimon_1" xfId="971"/>
    <cellStyle name="Currency [0]_laroux_mud plant bolted_PERSON2" xfId="972"/>
    <cellStyle name="Currency [0]_laroux_PERSON2" xfId="973"/>
    <cellStyle name="Currency [0]_laroux_pldt" xfId="974"/>
    <cellStyle name="Currency [0]_laroux_pldt_1" xfId="975"/>
    <cellStyle name="Currency [0]_laroux_Sheet1 (2)" xfId="976"/>
    <cellStyle name="Currency [0]_laroux_VERA" xfId="977"/>
    <cellStyle name="Currency [0]_laroux_VERA_1" xfId="978"/>
    <cellStyle name="Currency [0]_laroux_VIRUS-EDY" xfId="979"/>
    <cellStyle name="Currency [0]_List" xfId="980"/>
    <cellStyle name="Currency [0]_MATERAL2" xfId="981"/>
    <cellStyle name="Currency [0]_MATERAL2_dimon" xfId="982"/>
    <cellStyle name="Currency [0]_MATERAL2_dimon_1" xfId="983"/>
    <cellStyle name="Currency [0]_MATERAL2_PERSON2" xfId="984"/>
    <cellStyle name="Currency [0]_MKGOCPX" xfId="985"/>
    <cellStyle name="Currency [0]_MOBCPX" xfId="986"/>
    <cellStyle name="Currency [0]_MTHLYR&amp;O" xfId="987"/>
    <cellStyle name="Currency [0]_mud plant bolted" xfId="988"/>
    <cellStyle name="Currency [0]_mud plant bolted_dimon" xfId="989"/>
    <cellStyle name="Currency [0]_mud plant bolted_dimon_1" xfId="990"/>
    <cellStyle name="Currency [0]_mud plant bolted_laroux" xfId="991"/>
    <cellStyle name="Currency [0]_mud plant bolted_laroux_dimon" xfId="992"/>
    <cellStyle name="Currency [0]_mud plant bolted_laroux_PERSON2" xfId="993"/>
    <cellStyle name="Currency [0]_mud plant bolted_PERSON2" xfId="994"/>
    <cellStyle name="Currency [0]_mud plant bolted_pldt" xfId="995"/>
    <cellStyle name="Currency [0]_mud plant bolted_VERA" xfId="996"/>
    <cellStyle name="Currency [0]_mud plant bolted_VIRUS-EDY" xfId="997"/>
    <cellStyle name="Currency [0]_NA WITHOUT GOV'T &amp; PNX" xfId="998"/>
    <cellStyle name="Currency [0]_NAOBU10" xfId="999"/>
    <cellStyle name="Currency [0]_NAT ACCT" xfId="1000"/>
    <cellStyle name="Currency [0]_non sec restruc (2)" xfId="1001"/>
    <cellStyle name="Currency [0]_NSACTUAL.XLS" xfId="1002"/>
    <cellStyle name="Currency [0]_NTG_PJE" xfId="1003"/>
    <cellStyle name="Currency [0]_NX00" xfId="1004"/>
    <cellStyle name="Currency [0]_Odner" xfId="1005"/>
    <cellStyle name="Currency [0]_Odner (2)" xfId="1006"/>
    <cellStyle name="Currency [0]_Odner (3)" xfId="1007"/>
    <cellStyle name="Currency [0]_OSMOCPX" xfId="1008"/>
    <cellStyle name="Currency [0]_Other Months" xfId="1009"/>
    <cellStyle name="Currency [0]_Outlook" xfId="1010"/>
    <cellStyle name="Currency [0]_P7INVENT" xfId="1011"/>
    <cellStyle name="Currency [0]_pbdefault" xfId="1012"/>
    <cellStyle name="Currency [0]_percentages" xfId="1013"/>
    <cellStyle name="Currency [0]_PERSON2" xfId="1014"/>
    <cellStyle name="Currency [0]_PERSONAL" xfId="1015"/>
    <cellStyle name="Currency [0]_PGMKOCPX" xfId="1016"/>
    <cellStyle name="Currency [0]_PGNW1" xfId="1017"/>
    <cellStyle name="Currency [0]_PGNW2" xfId="1018"/>
    <cellStyle name="Currency [0]_PGNWOCPX" xfId="1019"/>
    <cellStyle name="Currency [0]_Pink" xfId="1020"/>
    <cellStyle name="Currency [0]_Plan" xfId="1021"/>
    <cellStyle name="Currency [0]_PLANT" xfId="1022"/>
    <cellStyle name="Currency [0]_PLDT" xfId="1023"/>
    <cellStyle name="Currency [0]_pldt_1" xfId="1024"/>
    <cellStyle name="Currency [0]_PLDT_1_dimon" xfId="1025"/>
    <cellStyle name="Currency [0]_pldt_1_dimon_1" xfId="1026"/>
    <cellStyle name="Currency [0]_pldt_2" xfId="1027"/>
    <cellStyle name="Currency [0]_pldt_Calculations" xfId="1028"/>
    <cellStyle name="Currency [0]_PLDT_dimon" xfId="1029"/>
    <cellStyle name="Currency [0]_pldt_dimon_1" xfId="1030"/>
    <cellStyle name="Currency [0]_priccurv" xfId="1031"/>
    <cellStyle name="Currency [0]_PROCDS&amp;G" xfId="1032"/>
    <cellStyle name="Currency [0]_PROFILE4" xfId="1033"/>
    <cellStyle name="Currency [0]_Projects" xfId="1034"/>
    <cellStyle name="Currency [0]_PURAZV12" xfId="1035"/>
    <cellStyle name="Currency [0]_Quarter End Months" xfId="1036"/>
    <cellStyle name="Currency [0]_r1" xfId="1037"/>
    <cellStyle name="Currency [0]_RELO-MOS" xfId="1038"/>
    <cellStyle name="Currency [0]_RELO694" xfId="1039"/>
    <cellStyle name="Currency [0]_RFI" xfId="1040"/>
    <cellStyle name="Currency [0]_RFI_1" xfId="1041"/>
    <cellStyle name="Currency [0]_risk_op" xfId="1042"/>
    <cellStyle name="Currency [0]_risk_op (+)" xfId="1043"/>
    <cellStyle name="Currency [0]_RJRN Roadmap" xfId="1044"/>
    <cellStyle name="Currency [0]_RJRN Roadmap (2)" xfId="1045"/>
    <cellStyle name="Currency [0]_RJRT % to Total (2)" xfId="1046"/>
    <cellStyle name="Currency [0]_ROAD" xfId="1047"/>
    <cellStyle name="Currency [0]_ROAD_1" xfId="1048"/>
    <cellStyle name="Currency [0]_Sales Order" xfId="1049"/>
    <cellStyle name="Currency [0]_SATOCPX" xfId="1050"/>
    <cellStyle name="Currency [0]_SCH1_SIL" xfId="1051"/>
    <cellStyle name="Currency [0]_SCH2_SIL" xfId="1052"/>
    <cellStyle name="Currency [0]_severance" xfId="1053"/>
    <cellStyle name="Currency [0]_Sheet1" xfId="1054"/>
    <cellStyle name="Currency [0]_Sheet1 (2)" xfId="1055"/>
    <cellStyle name="Currency [0]_Sheet1 (2)_FCST95" xfId="1056"/>
    <cellStyle name="Currency [0]_Sheet1 (2)_laroux" xfId="1057"/>
    <cellStyle name="Currency [0]_Sheet1 (2)_PERSON2" xfId="1058"/>
    <cellStyle name="Currency [0]_Sheet1_dimon" xfId="1059"/>
    <cellStyle name="Currency [0]_Sheet1_laroux" xfId="1060"/>
    <cellStyle name="Currency [0]_Sheet1_PERSON2" xfId="1061"/>
    <cellStyle name="Currency [0]_Sheet2" xfId="1062"/>
    <cellStyle name="Currency [0]_Sheet3" xfId="1063"/>
    <cellStyle name="Currency [0]_Sheet4" xfId="1064"/>
    <cellStyle name="Currency [0]_Sheet5" xfId="1065"/>
    <cellStyle name="Currency [0]_SHENREPT" xfId="1066"/>
    <cellStyle name="Currency [0]_Snr. CO" xfId="1067"/>
    <cellStyle name="Currency [0]_sprint contr" xfId="1068"/>
    <cellStyle name="Currency [0]_Subcont File" xfId="1069"/>
    <cellStyle name="Currency [0]_Summ Rest" xfId="1070"/>
    <cellStyle name="Currency [0]_Summ Rest (2)" xfId="1071"/>
    <cellStyle name="Currency [0]_Summary Info" xfId="1072"/>
    <cellStyle name="Currency [0]_SUMPAGE" xfId="1073"/>
    <cellStyle name="Currency [0]_TMSNW1" xfId="1074"/>
    <cellStyle name="Currency [0]_TMSNW2" xfId="1075"/>
    <cellStyle name="Currency [0]_TMSOCPX" xfId="1076"/>
    <cellStyle name="Currency [0]_TOTAL MTH" xfId="1077"/>
    <cellStyle name="Currency [0]_TOTAL YTD" xfId="1078"/>
    <cellStyle name="Currency [0]_TRANSDSC.XLS" xfId="1079"/>
    <cellStyle name="Currency [0]_TRANSFXA.XLS" xfId="1080"/>
    <cellStyle name="Currency [0]_TRANSFXA.XLS_1" xfId="1081"/>
    <cellStyle name="Currency [0]_TRANSIME.XLS" xfId="1082"/>
    <cellStyle name="Currency [0]_TRANSIME.XLS_TRANSDSC.XLS" xfId="1083"/>
    <cellStyle name="Currency [0]_TRANSIME.XLS_TRANSFXA.XLS" xfId="1084"/>
    <cellStyle name="Currency [0]_util94" xfId="1085"/>
    <cellStyle name="Currency [0]_Variance" xfId="1086"/>
    <cellStyle name="Currency [0]_VERA" xfId="1087"/>
    <cellStyle name="Currency [0]_version2 (2)" xfId="1088"/>
    <cellStyle name="Currency [0]_version2.A" xfId="1089"/>
    <cellStyle name="Currency [0]_VIRUS-EDY" xfId="1090"/>
    <cellStyle name="Currency [0]_VIRUS-EDY_1" xfId="1091"/>
    <cellStyle name="Currency [0]_White" xfId="1092"/>
    <cellStyle name="Currency [0]_WO Var. &amp; Tot. Exp." xfId="1093"/>
    <cellStyle name="Currency [0]_WSP" xfId="1094"/>
    <cellStyle name="Currency [0]_yrcao" xfId="1095"/>
    <cellStyle name="Currency [0]_YREND55" xfId="1096"/>
    <cellStyle name="Currency [0]_YREND57" xfId="1097"/>
    <cellStyle name="Currency [0]_YTDCUR" xfId="1098"/>
    <cellStyle name="Currency_0694ODD" xfId="1099"/>
    <cellStyle name="Currency_12matrix" xfId="1100"/>
    <cellStyle name="Currency_1995" xfId="1101"/>
    <cellStyle name="Currency_353HHC" xfId="1102"/>
    <cellStyle name="Currency_694COVR" xfId="1103"/>
    <cellStyle name="Currency_94BUDALL" xfId="1104"/>
    <cellStyle name="Currency_95summary" xfId="1105"/>
    <cellStyle name="Currency_96_WIN" xfId="1106"/>
    <cellStyle name="Currency_96_WIN (2)" xfId="1107"/>
    <cellStyle name="Currency_A" xfId="1108"/>
    <cellStyle name="Currency_A_dimon" xfId="1109"/>
    <cellStyle name="Currency_ACT_3BUD" xfId="1110"/>
    <cellStyle name="Currency_ACT_3BUD (2)" xfId="1111"/>
    <cellStyle name="Currency_ACTUAL" xfId="1112"/>
    <cellStyle name="Currency_ACTUAL NA -OBU" xfId="1113"/>
    <cellStyle name="Currency_Actual vs." xfId="1114"/>
    <cellStyle name="Currency_ADMNO694" xfId="1115"/>
    <cellStyle name="Currency_algasdefault" xfId="1116"/>
    <cellStyle name="Currency_algasdefault_1" xfId="1117"/>
    <cellStyle name="Currency_ALL_IBT95 " xfId="1118"/>
    <cellStyle name="Currency_Alternative1" xfId="1119"/>
    <cellStyle name="Currency_Alternative1_1" xfId="1120"/>
    <cellStyle name="Currency_App E" xfId="1121"/>
    <cellStyle name="Currency_Apr" xfId="1122"/>
    <cellStyle name="Currency_Arapahoe" xfId="1123"/>
    <cellStyle name="Currency_Assumptions" xfId="1124"/>
    <cellStyle name="Currency_bahiadefault" xfId="1125"/>
    <cellStyle name="Currency_bahiadefault_1" xfId="1126"/>
    <cellStyle name="Currency_BIGOUT" xfId="1127"/>
    <cellStyle name="Currency_Book3" xfId="1128"/>
    <cellStyle name="Currency_BOP" xfId="1129"/>
    <cellStyle name="Currency_BOPBAL1" xfId="1130"/>
    <cellStyle name="Currency_BOPCBU" xfId="1131"/>
    <cellStyle name="Currency_BOPCBU (2)" xfId="1132"/>
    <cellStyle name="Currency_BOPCBU96" xfId="1133"/>
    <cellStyle name="Currency_BSAPPE.XLS" xfId="1134"/>
    <cellStyle name="Currency_Calculations" xfId="1135"/>
    <cellStyle name="Currency_Calculations (2)" xfId="1136"/>
    <cellStyle name="Currency_Calculations II" xfId="1137"/>
    <cellStyle name="Currency_Calculations III" xfId="1138"/>
    <cellStyle name="Currency_Calculations_1" xfId="1139"/>
    <cellStyle name="Currency_CAPEX" xfId="1140"/>
    <cellStyle name="Currency_CAPEX94" xfId="1141"/>
    <cellStyle name="Currency_Cardig GHS" xfId="1142"/>
    <cellStyle name="Currency_Cash Flows" xfId="1143"/>
    <cellStyle name="Currency_CBU BOX CHART V PLAN" xfId="1144"/>
    <cellStyle name="Currency_CCA" xfId="1145"/>
    <cellStyle name="Currency_CCOCPX" xfId="1146"/>
    <cellStyle name="Currency_CHANGES.XLS" xfId="1147"/>
    <cellStyle name="Currency_Charts" xfId="1148"/>
    <cellStyle name="Currency_combo-3 (2)" xfId="1149"/>
    <cellStyle name="Currency_combo-3 (4)" xfId="1150"/>
    <cellStyle name="Currency_Comm File" xfId="1151"/>
    <cellStyle name="Currency_coperdefault" xfId="1152"/>
    <cellStyle name="Currency_coperdefault_1" xfId="1153"/>
    <cellStyle name="Currency_Corp method" xfId="1154"/>
    <cellStyle name="Currency_Cost Code" xfId="1155"/>
    <cellStyle name="Currency_CTCUR" xfId="1156"/>
    <cellStyle name="Currency_CUMPLTCH" xfId="1157"/>
    <cellStyle name="Currency_DEFAULT" xfId="1158"/>
    <cellStyle name="Currency_dimon" xfId="1159"/>
    <cellStyle name="Currency_dimon_1" xfId="1160"/>
    <cellStyle name="Currency_dimon_2" xfId="1161"/>
    <cellStyle name="Currency_Dowell C1b" xfId="1162"/>
    <cellStyle name="Currency_Dowell-C1a" xfId="1163"/>
    <cellStyle name="Currency_E&amp;ONW1" xfId="1164"/>
    <cellStyle name="Currency_E&amp;ONW2" xfId="1165"/>
    <cellStyle name="Currency_E&amp;OOCPX" xfId="1166"/>
    <cellStyle name="Currency_emserdefault" xfId="1167"/>
    <cellStyle name="Currency_emserdefault_1" xfId="1168"/>
    <cellStyle name="Currency_EPL 304 CA BDE" xfId="1169"/>
    <cellStyle name="Currency_F&amp;COCPX" xfId="1170"/>
    <cellStyle name="Currency_FCST95" xfId="1171"/>
    <cellStyle name="Currency_FCST_FSC" xfId="1172"/>
    <cellStyle name="Currency_FCST_FSC (2)" xfId="1173"/>
    <cellStyle name="Currency_FCST_LSI" xfId="1174"/>
    <cellStyle name="Currency_FCST_LSI (2)" xfId="1175"/>
    <cellStyle name="Currency_FCST_PLT" xfId="1176"/>
    <cellStyle name="Currency_FCST_PLT (2)" xfId="1177"/>
    <cellStyle name="Currency_FCST_PLT_FCST_PLT (2)" xfId="1178"/>
    <cellStyle name="Currency_FCST_RFC" xfId="1179"/>
    <cellStyle name="Currency_FCST_RFC (2)" xfId="1180"/>
    <cellStyle name="Currency_FCST_SPC" xfId="1181"/>
    <cellStyle name="Currency_FCST_SPC (2)" xfId="1182"/>
    <cellStyle name="Currency_FCST_WB" xfId="1183"/>
    <cellStyle name="Currency_FCST_WB (2)" xfId="1184"/>
    <cellStyle name="Currency_FEBRUARY" xfId="1185"/>
    <cellStyle name="Currency_FF" xfId="1186"/>
    <cellStyle name="Currency_FOODSHOW" xfId="1187"/>
    <cellStyle name="Currency_FP 20 A (1)" xfId="1188"/>
    <cellStyle name="Currency_FP 20 A (2)" xfId="1189"/>
    <cellStyle name="Currency_FP-20 (App. E)" xfId="1190"/>
    <cellStyle name="Currency_FP-20 (App.A) " xfId="1191"/>
    <cellStyle name="Currency_FP-20 (App.D)" xfId="1192"/>
    <cellStyle name="Currency_FP-20(App.B)" xfId="1193"/>
    <cellStyle name="Currency_FP-20(C1) (a)" xfId="1194"/>
    <cellStyle name="Currency_FP-20(C1) (a) (2)" xfId="1195"/>
    <cellStyle name="Currency_FP-20(C1) (b)" xfId="1196"/>
    <cellStyle name="Currency_FP-20(C1) (b) " xfId="1197"/>
    <cellStyle name="Currency_FP-20(C1) (b) (2)" xfId="1198"/>
    <cellStyle name="Currency_FY97COB1." xfId="1199"/>
    <cellStyle name="Currency_GABS Rec." xfId="1200"/>
    <cellStyle name="Currency_GABS Rec. (2)" xfId="1201"/>
    <cellStyle name="Currency_gap_clsr (8)" xfId="1202"/>
    <cellStyle name="Currency_GCM" xfId="1203"/>
    <cellStyle name="Currency_GenAssum" xfId="1204"/>
    <cellStyle name="Currency_GOLF" xfId="1205"/>
    <cellStyle name="Currency_GP C1a" xfId="1206"/>
    <cellStyle name="Currency_GP C1b" xfId="1207"/>
    <cellStyle name="Currency_GP_EI_3" xfId="1208"/>
    <cellStyle name="Currency_GQ C1A" xfId="1209"/>
    <cellStyle name="Currency_GQ C1B" xfId="1210"/>
    <cellStyle name="Currency_GSS ConEd" xfId="1211"/>
    <cellStyle name="Currency_In millions" xfId="1212"/>
    <cellStyle name="Currency_In millions_combo-3 (2)" xfId="1213"/>
    <cellStyle name="Currency_In millions_combo-3 (4)" xfId="1214"/>
    <cellStyle name="Currency_In millions_non sec restruc (2)" xfId="1215"/>
    <cellStyle name="Currency_In millions_RJRT % to Total (2)" xfId="1216"/>
    <cellStyle name="Currency_In millions_severance" xfId="1217"/>
    <cellStyle name="Currency_index" xfId="1218"/>
    <cellStyle name="Currency_Inputs" xfId="1219"/>
    <cellStyle name="Currency_IPM C1b" xfId="1220"/>
    <cellStyle name="Currency_IPMC1a" xfId="1221"/>
    <cellStyle name="Currency_IS-Hold" xfId="1222"/>
    <cellStyle name="Currency_issues" xfId="1223"/>
    <cellStyle name="Currency_ITOCPX" xfId="1224"/>
    <cellStyle name="Currency_jancf" xfId="1225"/>
    <cellStyle name="Currency_JUNMTH55" xfId="1226"/>
    <cellStyle name="Currency_JUNMTH57" xfId="1227"/>
    <cellStyle name="Currency_JUNYTD55" xfId="1228"/>
    <cellStyle name="Currency_JUNYTD57" xfId="1229"/>
    <cellStyle name="Currency_laroux" xfId="1230"/>
    <cellStyle name="Currency_laroux_1" xfId="1231"/>
    <cellStyle name="Currency_laroux_1995" xfId="1232"/>
    <cellStyle name="Currency_laroux_1_dimon" xfId="1233"/>
    <cellStyle name="Currency_laroux_1_dimon_1" xfId="1234"/>
    <cellStyle name="Currency_laroux_1_dimon_2" xfId="1235"/>
    <cellStyle name="Currency_laroux_1_dimon_3" xfId="1236"/>
    <cellStyle name="Currency_laroux_1_laroux" xfId="1237"/>
    <cellStyle name="Currency_laroux_1_laroux_1" xfId="1238"/>
    <cellStyle name="Currency_laroux_1_laroux_1_PERSON2" xfId="1239"/>
    <cellStyle name="Currency_laroux_1_laroux_dimon" xfId="1240"/>
    <cellStyle name="Currency_laroux_1_laroux_PERSON2" xfId="1241"/>
    <cellStyle name="Currency_laroux_1_Locas" xfId="1242"/>
    <cellStyle name="Currency_laroux_1_PERSON2" xfId="1243"/>
    <cellStyle name="Currency_laroux_1_pldt" xfId="1244"/>
    <cellStyle name="Currency_laroux_1_PLDT_dimon" xfId="1245"/>
    <cellStyle name="Currency_laroux_1_Sheet1 (2)" xfId="1246"/>
    <cellStyle name="Currency_laroux_1_VERA" xfId="1247"/>
    <cellStyle name="Currency_laroux_1_VERA_1" xfId="1248"/>
    <cellStyle name="Currency_laroux_1_VIRUS-EDY" xfId="1249"/>
    <cellStyle name="Currency_laroux_2" xfId="1250"/>
    <cellStyle name="Currency_laroux_2_dimon" xfId="1251"/>
    <cellStyle name="Currency_laroux_2_dimon_1" xfId="1252"/>
    <cellStyle name="Currency_laroux_2_dimon_2" xfId="1253"/>
    <cellStyle name="Currency_laroux_2_dimon_3" xfId="1254"/>
    <cellStyle name="Currency_laroux_2_laroux" xfId="1255"/>
    <cellStyle name="Currency_laroux_2_laroux_dimon" xfId="1256"/>
    <cellStyle name="Currency_laroux_2_laroux_PERSON2" xfId="1257"/>
    <cellStyle name="Currency_laroux_2_Locas" xfId="1258"/>
    <cellStyle name="Currency_laroux_2_PERSON2" xfId="1259"/>
    <cellStyle name="Currency_laroux_2_pldt" xfId="1260"/>
    <cellStyle name="Currency_laroux_2_PLDT_dimon" xfId="1261"/>
    <cellStyle name="Currency_laroux_2_Sheet1 (2)" xfId="1262"/>
    <cellStyle name="Currency_laroux_2_VIRUS-EDY" xfId="1263"/>
    <cellStyle name="Currency_laroux_3" xfId="1264"/>
    <cellStyle name="Currency_laroux_3_dimon" xfId="1265"/>
    <cellStyle name="Currency_laroux_3_dimon_1" xfId="1266"/>
    <cellStyle name="Currency_laroux_3_dimon_2" xfId="1267"/>
    <cellStyle name="Currency_laroux_3_dimon_3" xfId="1268"/>
    <cellStyle name="Currency_laroux_3_laroux" xfId="1269"/>
    <cellStyle name="Currency_laroux_3_PERSON2" xfId="1270"/>
    <cellStyle name="Currency_laroux_4" xfId="1271"/>
    <cellStyle name="Currency_laroux_4_dimon" xfId="1272"/>
    <cellStyle name="Currency_laroux_4_dimon_1" xfId="1273"/>
    <cellStyle name="Currency_laroux_4_PERSON2" xfId="1274"/>
    <cellStyle name="Currency_laroux_5" xfId="1275"/>
    <cellStyle name="Currency_laroux_5_PERSON2" xfId="1276"/>
    <cellStyle name="Currency_laroux_6" xfId="1277"/>
    <cellStyle name="Currency_laroux_6_PERSON2" xfId="1278"/>
    <cellStyle name="Currency_laroux_7" xfId="1279"/>
    <cellStyle name="Currency_laroux_8" xfId="1280"/>
    <cellStyle name="Currency_laroux_dimon" xfId="1281"/>
    <cellStyle name="Currency_laroux_dimon_1" xfId="1282"/>
    <cellStyle name="Currency_laroux_dimon_2" xfId="1283"/>
    <cellStyle name="Currency_laroux_dimon_3" xfId="1284"/>
    <cellStyle name="Currency_laroux_EPL 304 CA BDE" xfId="1285"/>
    <cellStyle name="Currency_laroux_laroux" xfId="1286"/>
    <cellStyle name="Currency_laroux_laroux_1" xfId="1287"/>
    <cellStyle name="Currency_laroux_laroux_1_dimon" xfId="1288"/>
    <cellStyle name="Currency_laroux_laroux_1_PERSON2" xfId="1289"/>
    <cellStyle name="Currency_laroux_laroux_dimon" xfId="1290"/>
    <cellStyle name="Currency_laroux_laroux_PERSON2" xfId="1291"/>
    <cellStyle name="Currency_laroux_Locas" xfId="1292"/>
    <cellStyle name="Currency_laroux_PERSON2" xfId="1293"/>
    <cellStyle name="Currency_laroux_pldt" xfId="1294"/>
    <cellStyle name="Currency_laroux_pldt_1" xfId="1295"/>
    <cellStyle name="Currency_laroux_Sheet1 (2)" xfId="1296"/>
    <cellStyle name="Currency_laroux_VERA" xfId="1297"/>
    <cellStyle name="Currency_laroux_VERA_1" xfId="1298"/>
    <cellStyle name="Currency_laroux_VIRUS-EDY" xfId="1299"/>
    <cellStyle name="Currency_List" xfId="1300"/>
    <cellStyle name="Currency_MATERAL2" xfId="1301"/>
    <cellStyle name="Currency_MATERAL2_dimon" xfId="1302"/>
    <cellStyle name="Currency_MATERAL2_dimon_1" xfId="1303"/>
    <cellStyle name="Currency_MATERAL2_PERSON2" xfId="1304"/>
    <cellStyle name="Currency_MKGOCPX" xfId="1305"/>
    <cellStyle name="Currency_MOBCPX" xfId="1306"/>
    <cellStyle name="Currency_MTHLYR&amp;O" xfId="1307"/>
    <cellStyle name="Currency_mud plant bolted" xfId="1308"/>
    <cellStyle name="Currency_mud plant bolted_dimon" xfId="1309"/>
    <cellStyle name="Currency_mud plant bolted_dimon_1" xfId="1310"/>
    <cellStyle name="Currency_mud plant bolted_PERSON2" xfId="1311"/>
    <cellStyle name="Currency_mud plant bolted_PLDT" xfId="1312"/>
    <cellStyle name="Currency_mud plant bolted_VERA" xfId="1313"/>
    <cellStyle name="Currency_mud plant bolted_VERA_1" xfId="1314"/>
    <cellStyle name="Currency_NA WITHOUT GOV'T &amp; PNX" xfId="1315"/>
    <cellStyle name="Currency_NAOBU10" xfId="1316"/>
    <cellStyle name="Currency_NAT ACCT" xfId="1317"/>
    <cellStyle name="Currency_non sec restruc (2)" xfId="1318"/>
    <cellStyle name="Currency_NSACTUAL.XLS" xfId="1319"/>
    <cellStyle name="Currency_NTG_PJE" xfId="1320"/>
    <cellStyle name="Currency_NX00" xfId="1321"/>
    <cellStyle name="Currency_Odner" xfId="1322"/>
    <cellStyle name="Currency_Odner (2)" xfId="1323"/>
    <cellStyle name="Currency_Odner (3)" xfId="1324"/>
    <cellStyle name="Currency_OSMOCPX" xfId="1325"/>
    <cellStyle name="Currency_Other Months" xfId="1326"/>
    <cellStyle name="Currency_Outlook" xfId="1327"/>
    <cellStyle name="Currency_P7INVENT" xfId="1328"/>
    <cellStyle name="Currency_pbdefault" xfId="1329"/>
    <cellStyle name="Currency_pbdefault_1" xfId="1330"/>
    <cellStyle name="Currency_percentages" xfId="1331"/>
    <cellStyle name="Currency_PERSON2" xfId="1332"/>
    <cellStyle name="Currency_PERSONAL" xfId="1333"/>
    <cellStyle name="Currency_PGMKOCPX" xfId="1334"/>
    <cellStyle name="Currency_PGNW1" xfId="1335"/>
    <cellStyle name="Currency_PGNW2" xfId="1336"/>
    <cellStyle name="Currency_PGNWOCPX" xfId="1337"/>
    <cellStyle name="Currency_Pink" xfId="1338"/>
    <cellStyle name="Currency_Plan" xfId="1339"/>
    <cellStyle name="Currency_PLANT" xfId="1340"/>
    <cellStyle name="Currency_PLDT" xfId="1341"/>
    <cellStyle name="Currency_pldt_1" xfId="1342"/>
    <cellStyle name="Currency_PLDT_1_dimon" xfId="1343"/>
    <cellStyle name="Currency_pldt_1_dimon_1" xfId="1344"/>
    <cellStyle name="Currency_pldt_2" xfId="1345"/>
    <cellStyle name="Currency_pldt_Calculations" xfId="1346"/>
    <cellStyle name="Currency_PLDT_dimon" xfId="1347"/>
    <cellStyle name="Currency_pldt_dimon_1" xfId="1348"/>
    <cellStyle name="Currency_priccurv" xfId="1349"/>
    <cellStyle name="Currency_PROCDS&amp;G" xfId="1350"/>
    <cellStyle name="Currency_PROFILE4" xfId="1351"/>
    <cellStyle name="Currency_Projects" xfId="1352"/>
    <cellStyle name="Currency_PURAZV12" xfId="1353"/>
    <cellStyle name="Currency_Quarter End Months" xfId="1354"/>
    <cellStyle name="Currency_r1" xfId="1355"/>
    <cellStyle name="Currency_RELO-MOS" xfId="1356"/>
    <cellStyle name="Currency_RELO694" xfId="1357"/>
    <cellStyle name="Currency_RFI" xfId="1358"/>
    <cellStyle name="Currency_RFI_1" xfId="1359"/>
    <cellStyle name="Currency_risk_op" xfId="1360"/>
    <cellStyle name="Currency_risk_op (+)" xfId="1361"/>
    <cellStyle name="Currency_RJRN Roadmap" xfId="1362"/>
    <cellStyle name="Currency_RJRN Roadmap (2)" xfId="1363"/>
    <cellStyle name="Currency_RJRT % to Total (2)" xfId="1364"/>
    <cellStyle name="Currency_ROAD" xfId="1365"/>
    <cellStyle name="Currency_ROAD_1" xfId="1366"/>
    <cellStyle name="Currency_Sales Order" xfId="1367"/>
    <cellStyle name="Currency_SATOCPX" xfId="1368"/>
    <cellStyle name="Currency_SCH1_SIL" xfId="1369"/>
    <cellStyle name="Currency_SCH2_SIL" xfId="1370"/>
    <cellStyle name="Currency_severance" xfId="1371"/>
    <cellStyle name="Currency_Sheet1" xfId="1372"/>
    <cellStyle name="Currency_Sheet1 (2)" xfId="1373"/>
    <cellStyle name="Currency_Sheet1 (2)_FCST95" xfId="1374"/>
    <cellStyle name="Currency_Sheet1 (2)_laroux" xfId="1375"/>
    <cellStyle name="Currency_Sheet1 (2)_PERSON2" xfId="1376"/>
    <cellStyle name="Currency_Sheet1_dimon" xfId="1377"/>
    <cellStyle name="Currency_Sheet1_laroux" xfId="1378"/>
    <cellStyle name="Currency_Sheet1_PERSON2" xfId="1379"/>
    <cellStyle name="Currency_Sheet2" xfId="1380"/>
    <cellStyle name="Currency_Sheet3" xfId="1381"/>
    <cellStyle name="Currency_Sheet4" xfId="1382"/>
    <cellStyle name="Currency_Sheet5" xfId="1383"/>
    <cellStyle name="Currency_SHENREPT" xfId="1384"/>
    <cellStyle name="Currency_Snr. CO" xfId="1385"/>
    <cellStyle name="Currency_sprint contr" xfId="1386"/>
    <cellStyle name="Currency_Subcont File" xfId="1387"/>
    <cellStyle name="Currency_Summ Rest" xfId="1388"/>
    <cellStyle name="Currency_Summ Rest (2)" xfId="1389"/>
    <cellStyle name="Currency_Summary Info" xfId="1390"/>
    <cellStyle name="Currency_SUMPAGE" xfId="1391"/>
    <cellStyle name="Currency_TMSNW1" xfId="1392"/>
    <cellStyle name="Currency_TMSNW2" xfId="1393"/>
    <cellStyle name="Currency_TMSOCPX" xfId="1394"/>
    <cellStyle name="Currency_TOTAL MTH" xfId="1395"/>
    <cellStyle name="Currency_TOTAL YTD" xfId="1396"/>
    <cellStyle name="Currency_TRANSDSC.XLS" xfId="1397"/>
    <cellStyle name="Currency_TRANSFXA.XLS" xfId="1398"/>
    <cellStyle name="Currency_TRANSFXA.XLS_1" xfId="1399"/>
    <cellStyle name="Currency_TRANSIME.XLS" xfId="1400"/>
    <cellStyle name="Currency_TRANSIME.XLS_TRANSDSC.XLS" xfId="1401"/>
    <cellStyle name="Currency_TRANSIME.XLS_TRANSFXA.XLS" xfId="1402"/>
    <cellStyle name="Currency_util94" xfId="1403"/>
    <cellStyle name="Currency_Variance" xfId="1404"/>
    <cellStyle name="Currency_VERA" xfId="1405"/>
    <cellStyle name="Currency_version2 (2)" xfId="1406"/>
    <cellStyle name="Currency_version2.A" xfId="1407"/>
    <cellStyle name="Currency_VIRUS-EDY" xfId="1408"/>
    <cellStyle name="Currency_VIRUS-EDY_1" xfId="1409"/>
    <cellStyle name="Currency_White" xfId="1410"/>
    <cellStyle name="Currency_WO Var. &amp; Tot. Exp." xfId="1411"/>
    <cellStyle name="Currency_WSP" xfId="1412"/>
    <cellStyle name="Currency_WSS ConEd" xfId="1413"/>
    <cellStyle name="Currency_yrcao" xfId="1414"/>
    <cellStyle name="Currency_YREND55" xfId="1415"/>
    <cellStyle name="Currency_YREND57" xfId="1416"/>
    <cellStyle name="Currency_YTDCUR" xfId="1417"/>
    <cellStyle name="Date" xfId="1418"/>
    <cellStyle name="Fixed" xfId="1419"/>
    <cellStyle name="Grey" xfId="1420"/>
    <cellStyle name="HEADER" xfId="1421"/>
    <cellStyle name="Heading 1" xfId="1422"/>
    <cellStyle name="Heading2" xfId="1423"/>
    <cellStyle name="HIGHLIGHT" xfId="1424"/>
    <cellStyle name="Input [yellow]" xfId="1425"/>
    <cellStyle name="Milliers [0]_laroux" xfId="1426"/>
    <cellStyle name="Milliers [0]_laroux_Atlanta_Unwind_Model_11.04.99" xfId="1427"/>
    <cellStyle name="Milliers_laroux" xfId="1428"/>
    <cellStyle name="Milliers_laroux_Atlanta_Unwind_Model_11.04.99" xfId="1429"/>
    <cellStyle name="Monétaire [0]_laroux" xfId="1430"/>
    <cellStyle name="Monétaire [0]_laroux_Atlanta_Unwind_Model_11.04.99" xfId="1431"/>
    <cellStyle name="Monétaire_laroux" xfId="1432"/>
    <cellStyle name="Monétaire_laroux_Atlanta_Unwind_Model_11.04.99" xfId="1433"/>
    <cellStyle name="no dec" xfId="1434"/>
    <cellStyle name="Normal - Style1" xfId="1435"/>
    <cellStyle name="Normal - Style1_dimon" xfId="1436"/>
    <cellStyle name="Normal_0694ODD" xfId="1437"/>
    <cellStyle name="Normal_12matrix" xfId="1438"/>
    <cellStyle name="Normal_20196" xfId="1439"/>
    <cellStyle name="Normal_321st" xfId="1440"/>
    <cellStyle name="Normal_353HHC" xfId="1441"/>
    <cellStyle name="Normal_4018fin" xfId="1442"/>
    <cellStyle name="Normal_4021fin" xfId="1443"/>
    <cellStyle name="Normal_694COVR" xfId="1444"/>
    <cellStyle name="Normal_89_95FNL" xfId="1445"/>
    <cellStyle name="Normal_89_95FNL_laroux" xfId="1446"/>
    <cellStyle name="Normal_89_95FNL_UNIMAP (2)" xfId="1447"/>
    <cellStyle name="Normal_94BUDALL" xfId="1448"/>
    <cellStyle name="Normal_94BUDALL_1" xfId="1449"/>
    <cellStyle name="Normal_94BUDALL_laroux" xfId="1450"/>
    <cellStyle name="Normal_94BUDALL_laroux_UNIMAP (2)" xfId="1451"/>
    <cellStyle name="Normal_94BUDALL_UNIMAP (2)" xfId="1452"/>
    <cellStyle name="Normal_94RES_D" xfId="1453"/>
    <cellStyle name="Normal_95CHART" xfId="1454"/>
    <cellStyle name="Normal_95summary" xfId="1455"/>
    <cellStyle name="Normal_96_WIN" xfId="1456"/>
    <cellStyle name="Normal_96_WIN (2)" xfId="1457"/>
    <cellStyle name="Normal_A" xfId="1458"/>
    <cellStyle name="Normal_A (2)" xfId="1459"/>
    <cellStyle name="Normal_A_dimon" xfId="1460"/>
    <cellStyle name="Normal_A_VERA" xfId="1461"/>
    <cellStyle name="Normal_ACT_3BUD" xfId="1462"/>
    <cellStyle name="Normal_ACT_3BUD (2)" xfId="1463"/>
    <cellStyle name="Normal_ACT_3BUD (2)_laroux" xfId="1464"/>
    <cellStyle name="Normal_ACT_3BUD (2)_UNIMAP (2)" xfId="1465"/>
    <cellStyle name="Normal_ACTUAL" xfId="1466"/>
    <cellStyle name="Normal_ACTUAL NA -OBU" xfId="1467"/>
    <cellStyle name="Normal_Actual vs." xfId="1468"/>
    <cellStyle name="Normal_ACTUAL_1" xfId="1469"/>
    <cellStyle name="Normal_ACTUAL_NA WITHOUT GOV'T &amp; PNX" xfId="1470"/>
    <cellStyle name="Normal_ADMNO694" xfId="1471"/>
    <cellStyle name="Normal_algasdefault" xfId="1472"/>
    <cellStyle name="Normal_algasdefault_1" xfId="1473"/>
    <cellStyle name="Normal_ALL_IBT95 " xfId="1474"/>
    <cellStyle name="Normal_ALL_IBT95 _laroux" xfId="1475"/>
    <cellStyle name="Normal_ALL_IBT95 _UNIMAP (2)" xfId="1476"/>
    <cellStyle name="Normal_Alternative1" xfId="1477"/>
    <cellStyle name="Normal_Alternative1_1" xfId="1478"/>
    <cellStyle name="Normal_ANALINTL" xfId="1479"/>
    <cellStyle name="Normal_ANALYSIS" xfId="1480"/>
    <cellStyle name="Normal_ANALYSIS (2)" xfId="1481"/>
    <cellStyle name="Normal_ANLS_LHK (2)" xfId="1482"/>
    <cellStyle name="Normal_ANLS_LHK (2)_laroux" xfId="1483"/>
    <cellStyle name="Normal_ANLS_LHK (2)_UNIMAP (2)" xfId="1484"/>
    <cellStyle name="Normal_AOPS" xfId="1485"/>
    <cellStyle name="Normal_App E" xfId="1486"/>
    <cellStyle name="Normal_APR" xfId="1487"/>
    <cellStyle name="Normal_APR_laroux" xfId="1488"/>
    <cellStyle name="Normal_Apr_pldt" xfId="1489"/>
    <cellStyle name="Normal_Arapahoe" xfId="1490"/>
    <cellStyle name="Normal_Assumptions" xfId="1491"/>
    <cellStyle name="Normal_bahiadefault" xfId="1492"/>
    <cellStyle name="Normal_bahiadefault_1" xfId="1493"/>
    <cellStyle name="Normal_BASMARY" xfId="1494"/>
    <cellStyle name="Normal_BIGOUT" xfId="1495"/>
    <cellStyle name="Normal_Book3" xfId="1496"/>
    <cellStyle name="Normal_BOP" xfId="1497"/>
    <cellStyle name="Normal_BOPBAL1" xfId="1498"/>
    <cellStyle name="Normal_BOPCBU" xfId="1499"/>
    <cellStyle name="Normal_BOPCBU (2)" xfId="1500"/>
    <cellStyle name="Normal_BOPCBU96" xfId="1501"/>
    <cellStyle name="Normal_BREPAIR" xfId="1502"/>
    <cellStyle name="Normal_BSAPPE.XLS" xfId="1503"/>
    <cellStyle name="Normal_BUDGET" xfId="1504"/>
    <cellStyle name="Normal_C-Cap intensity" xfId="1505"/>
    <cellStyle name="Normal_C-Capex%rev" xfId="1506"/>
    <cellStyle name="Normal_C-Line per Staff" xfId="1507"/>
    <cellStyle name="Normal_C-lines distribution" xfId="1508"/>
    <cellStyle name="Normal_C-Orig PLDT lines" xfId="1509"/>
    <cellStyle name="Normal_C-Ret on Rev" xfId="1510"/>
    <cellStyle name="Normal_C-ROACE" xfId="1511"/>
    <cellStyle name="Normal_Calculations" xfId="1512"/>
    <cellStyle name="Normal_Calculations (2)" xfId="1513"/>
    <cellStyle name="Normal_Calculations II" xfId="1514"/>
    <cellStyle name="Normal_Calculations II_1" xfId="1515"/>
    <cellStyle name="Normal_Calculations III" xfId="1516"/>
    <cellStyle name="Normal_Calculations_1" xfId="1517"/>
    <cellStyle name="Normal_Calculations_2" xfId="1518"/>
    <cellStyle name="Normal_Capex" xfId="1519"/>
    <cellStyle name="Normal_Capex per line" xfId="1520"/>
    <cellStyle name="Normal_Capex%rev" xfId="1521"/>
    <cellStyle name="Normal_CAPEX2" xfId="1522"/>
    <cellStyle name="Normal_CAPEX94" xfId="1523"/>
    <cellStyle name="Normal_CAPEX_dimon" xfId="1524"/>
    <cellStyle name="Normal_CAPEX_VERA" xfId="1525"/>
    <cellStyle name="Normal_CAPEXPWI.XLS" xfId="1526"/>
    <cellStyle name="Normal_CAPEXPWO.XLS" xfId="1527"/>
    <cellStyle name="Normal_Cardig GHS" xfId="1528"/>
    <cellStyle name="Normal_Cash Flows" xfId="1529"/>
    <cellStyle name="Normal_CBU BOX CHART V PLAN" xfId="1530"/>
    <cellStyle name="Normal_CBU BOX CHART V PLAN_1" xfId="1531"/>
    <cellStyle name="Normal_CCOCPX" xfId="1532"/>
    <cellStyle name="Normal_CEL-C-CO.XLS" xfId="1533"/>
    <cellStyle name="Normal_Certs Q2" xfId="1534"/>
    <cellStyle name="Normal_Certs Q2 (2)" xfId="1535"/>
    <cellStyle name="Normal_CFMACROS.XLM" xfId="1536"/>
    <cellStyle name="Normal_CFMODEL.XLS" xfId="1537"/>
    <cellStyle name="Normal_CHANGES.XLS" xfId="1538"/>
    <cellStyle name="Normal_CHANGES.XLS_1" xfId="1539"/>
    <cellStyle name="Normal_CHGOUT" xfId="1540"/>
    <cellStyle name="Normal_Cht-Capex per line" xfId="1541"/>
    <cellStyle name="Normal_Cht-Cum Real Opr Cf" xfId="1542"/>
    <cellStyle name="Normal_Cht-Dep%Rev" xfId="1543"/>
    <cellStyle name="Normal_Cht-Real Opr Cf" xfId="1544"/>
    <cellStyle name="Normal_Cht-Rev dist" xfId="1545"/>
    <cellStyle name="Normal_Cht-Rev p line" xfId="1546"/>
    <cellStyle name="Normal_Cht-Rev per Staff" xfId="1547"/>
    <cellStyle name="Normal_Cht-Staff cost%revenue" xfId="1548"/>
    <cellStyle name="Normal_Co-wide Monthly" xfId="1549"/>
    <cellStyle name="Normal_Co-wide Monthly_dimon" xfId="1550"/>
    <cellStyle name="Normal_combo-3 (2)" xfId="1551"/>
    <cellStyle name="Normal_combo-3 (2)_laroux" xfId="1552"/>
    <cellStyle name="Normal_combo-3 (2)_laroux_UNIMAP (2)" xfId="1553"/>
    <cellStyle name="Normal_combo-3 (2)_UNIMAP (2)" xfId="1554"/>
    <cellStyle name="Normal_combo-3 (4)" xfId="1555"/>
    <cellStyle name="Normal_COMOTH" xfId="0"/>
    <cellStyle name="Normal_coperdefault" xfId="0"/>
    <cellStyle name="Normal_coperdefault_1" xfId="0"/>
    <cellStyle name="Normal_Corp method" xfId="0"/>
    <cellStyle name="Normal_Cost Code" xfId="0"/>
    <cellStyle name="Normal_CROCF" xfId="0"/>
    <cellStyle name="Normal_CSWH112" xfId="0"/>
    <cellStyle name="Normal_CSWH181" xfId="0"/>
    <cellStyle name="Normal_CTCUR" xfId="0"/>
    <cellStyle name="Normal_Cum Real Opr Cf" xfId="0"/>
    <cellStyle name="Normal_CUMPLTCH" xfId="0"/>
    <cellStyle name="Normal_Curves" xfId="0"/>
    <cellStyle name="Normal_DB" xfId="0"/>
    <cellStyle name="Normal_DEFAULT" xfId="0"/>
    <cellStyle name="Normal_Demand Fcst." xfId="0"/>
    <cellStyle name="Normal_Dep%Rev" xfId="0"/>
    <cellStyle name="Normal_dimon" xfId="0"/>
    <cellStyle name="Normal_dimon_1" xfId="0"/>
    <cellStyle name="Normal_dimon_2" xfId="0"/>
    <cellStyle name="Normal_dimon_3" xfId="0"/>
    <cellStyle name="Normal_Direct" xfId="0"/>
    <cellStyle name="Normal_Direct_laroux" xfId="0"/>
    <cellStyle name="Normal_Direct_UNIMAP (2)" xfId="0"/>
    <cellStyle name="Normal_DIV" xfId="0"/>
    <cellStyle name="Normal_Dowell C1b" xfId="0"/>
    <cellStyle name="Normal_Dowell-C1a" xfId="0"/>
    <cellStyle name="Normal_Draft" xfId="0"/>
    <cellStyle name="Normal_Draft (2)" xfId="0"/>
    <cellStyle name="Normal_DRAFT Order Summary" xfId="0"/>
    <cellStyle name="Normal_E&amp;ONW1" xfId="0"/>
    <cellStyle name="Normal_E&amp;ONW2" xfId="0"/>
    <cellStyle name="Normal_E&amp;OOCPX" xfId="0"/>
    <cellStyle name="Normal_emserdefault" xfId="0"/>
    <cellStyle name="Normal_emserdefault_1" xfId="0"/>
    <cellStyle name="Normal_EPL 304 CA BDE" xfId="0"/>
    <cellStyle name="Normal_EPS" xfId="0"/>
    <cellStyle name="Normal_EQCON" xfId="0"/>
    <cellStyle name="Normal_F&amp;COCPX" xfId="0"/>
    <cellStyle name="Normal_FCST95" xfId="0"/>
    <cellStyle name="Normal_FCST_FSC" xfId="0"/>
    <cellStyle name="Normal_FCST_FSC (2)" xfId="0"/>
    <cellStyle name="Normal_FCST_LSI" xfId="0"/>
    <cellStyle name="Normal_FCST_LSI (2)" xfId="0"/>
    <cellStyle name="Normal_FCST_PLT" xfId="0"/>
    <cellStyle name="Normal_FCST_PLT (2)" xfId="0"/>
    <cellStyle name="Normal_FCST_PLT_1" xfId="0"/>
    <cellStyle name="Normal_FCST_PLT_FCST_PLT (2)" xfId="0"/>
    <cellStyle name="Normal_FCST_RFC" xfId="0"/>
    <cellStyle name="Normal_FCST_RFC (2)" xfId="0"/>
    <cellStyle name="Normal_FCST_SPC" xfId="0"/>
    <cellStyle name="Normal_FCST_SPC (2)" xfId="0"/>
    <cellStyle name="Normal_FCST_WB" xfId="0"/>
    <cellStyle name="Normal_FCST_WB (2)" xfId="0"/>
    <cellStyle name="Normal_FEBRUARY" xfId="0"/>
    <cellStyle name="Normal_FF" xfId="0"/>
    <cellStyle name="Normal_FIXVAR" xfId="0"/>
    <cellStyle name="Normal_FOODSHOW" xfId="0"/>
    <cellStyle name="Normal_FOODSHOW_laroux" xfId="0"/>
    <cellStyle name="Normal_FOODSHOW_UNIMAP (2)" xfId="0"/>
    <cellStyle name="Normal_FP 20 A (1)" xfId="0"/>
    <cellStyle name="Normal_FP 20 A (2)" xfId="0"/>
    <cellStyle name="Normal_FP-20 (App. E)" xfId="0"/>
    <cellStyle name="Normal_FP-20 (App.A) " xfId="0"/>
    <cellStyle name="Normal_FP-20 (App.A) _1" xfId="0"/>
    <cellStyle name="Normal_FP-20(C1) (a)" xfId="0"/>
    <cellStyle name="Normal_FP-20(C1) (a) (2)" xfId="0"/>
    <cellStyle name="Normal_FP-20(C1) (a)_1" xfId="0"/>
    <cellStyle name="Normal_FP-20(C1) (b)" xfId="0"/>
    <cellStyle name="Normal_FP-20(C1) (b) " xfId="0"/>
    <cellStyle name="Normal_FP-20(C1) (b) (2)" xfId="0"/>
    <cellStyle name="Normal_FP-20(C1) (e)" xfId="0"/>
    <cellStyle name="Normal_FP20_C1A" xfId="0"/>
    <cellStyle name="Normal_FP20_C1B" xfId="0"/>
    <cellStyle name="Normal_FY97COB1." xfId="0"/>
    <cellStyle name="Normal_GABS Rec." xfId="0"/>
    <cellStyle name="Normal_GABS Rec. (2)" xfId="0"/>
    <cellStyle name="Normal_gap_clsr (8)" xfId="0"/>
    <cellStyle name="Normal_gap_clsr (8)_laroux" xfId="0"/>
    <cellStyle name="Normal_gap_clsr (8)_UNIMAP (2)" xfId="0"/>
    <cellStyle name="Normal_GCM" xfId="0"/>
    <cellStyle name="Normal_GE03" xfId="0"/>
    <cellStyle name="Normal_GE04" xfId="0"/>
    <cellStyle name="Normal_GenAssum" xfId="0"/>
    <cellStyle name="Normal_GOLF" xfId="0"/>
    <cellStyle name="Normal_GP C1a" xfId="0"/>
    <cellStyle name="Normal_GP C1b" xfId="0"/>
    <cellStyle name="Normal_GP_EI_3" xfId="0"/>
    <cellStyle name="Normal_GQ C1A" xfId="0"/>
    <cellStyle name="Normal_GQ C1B" xfId="0"/>
    <cellStyle name="Normal_GSS ConEd" xfId="0"/>
    <cellStyle name="Normal_HC" xfId="0"/>
    <cellStyle name="Normal_Igobox" xfId="0"/>
    <cellStyle name="Normal_Igobox_1" xfId="0"/>
    <cellStyle name="Normal_Igobox_2" xfId="0"/>
    <cellStyle name="Normal_Igobox_Imacros" xfId="0"/>
    <cellStyle name="Normal_Igobox_IPP" xfId="0"/>
    <cellStyle name="Normal_Igobox_Iprintbox" xfId="0"/>
    <cellStyle name="Normal_Imacros" xfId="0"/>
    <cellStyle name="Normal_Imacros_1" xfId="0"/>
    <cellStyle name="Normal_Imacros_2" xfId="0"/>
    <cellStyle name="Normal_In millions" xfId="0"/>
    <cellStyle name="Normal_In millions_1" xfId="0"/>
    <cellStyle name="Normal_In millions_combo-3 (2)" xfId="0"/>
    <cellStyle name="Normal_In millions_combo-3 (4)" xfId="0"/>
    <cellStyle name="Normal_In millions_combo-3 (4)_laroux" xfId="0"/>
    <cellStyle name="Normal_In millions_combo-3 (4)_laroux_UNIMAP (2)" xfId="0"/>
    <cellStyle name="Normal_In millions_combo-3 (4)_UNIMAP (2)" xfId="0"/>
    <cellStyle name="Normal_In millions_non sec restruc (2)" xfId="0"/>
    <cellStyle name="Normal_In millions_RJRT % to Total (2)" xfId="0"/>
    <cellStyle name="Normal_In millions_RJRT % to Total (2)_laroux" xfId="0"/>
    <cellStyle name="Normal_In millions_RJRT % to Total (2)_laroux_UNIMAP (2)" xfId="0"/>
    <cellStyle name="Normal_In millions_RJRT % to Total (2)_UNIMAP (2)" xfId="0"/>
    <cellStyle name="Normal_In millions_severance" xfId="0"/>
    <cellStyle name="Normal_index" xfId="0"/>
    <cellStyle name="Normal_index_laroux" xfId="0"/>
    <cellStyle name="Normal_index_UNIMAP (2)" xfId="0"/>
    <cellStyle name="Normal_Input" xfId="0"/>
    <cellStyle name="Normal_INPUT_1" xfId="0"/>
    <cellStyle name="Normal_INPUT_GenAssum" xfId="0"/>
    <cellStyle name="Normal_Inputs" xfId="0"/>
    <cellStyle name="Normal_Inputs_dimon" xfId="0"/>
    <cellStyle name="Normal_INTL_MAY" xfId="0"/>
    <cellStyle name="Normal_INVREV" xfId="0"/>
    <cellStyle name="Normal_IPM C1b" xfId="0"/>
    <cellStyle name="Normal_IPMC1a" xfId="0"/>
    <cellStyle name="Normal_IPP" xfId="0"/>
    <cellStyle name="Normal_IPP_1" xfId="0"/>
    <cellStyle name="Normal_IPP_1_Igobox" xfId="0"/>
    <cellStyle name="Normal_IPP_1_Imacros" xfId="0"/>
    <cellStyle name="Normal_IPP_1_Iprintbox" xfId="0"/>
    <cellStyle name="Normal_IPP_2" xfId="0"/>
    <cellStyle name="Normal_Iprintbox" xfId="0"/>
    <cellStyle name="Normal_Iprintbox_1" xfId="0"/>
    <cellStyle name="Normal_Iprintbox_2" xfId="0"/>
    <cellStyle name="Normal_IRR" xfId="0"/>
    <cellStyle name="Normal_IS-Hold" xfId="0"/>
    <cellStyle name="Normal_issues" xfId="0"/>
    <cellStyle name="Normal_issues_laroux" xfId="0"/>
    <cellStyle name="Normal_issues_UNIMAP (2)" xfId="0"/>
    <cellStyle name="Normal_Iterbox" xfId="0"/>
    <cellStyle name="Normal_ITOCPX" xfId="0"/>
    <cellStyle name="Normal_jancf" xfId="0"/>
    <cellStyle name="Normal_JUNMTH55" xfId="0"/>
    <cellStyle name="Normal_JUNMTH57" xfId="0"/>
    <cellStyle name="Normal_JUNYTD55" xfId="0"/>
    <cellStyle name="Normal_JUNYTD57" xfId="0"/>
    <cellStyle name="Normal_laroux" xfId="0"/>
    <cellStyle name="Normal_laroux_1" xfId="0"/>
    <cellStyle name="Normal_laroux_1_dimon" xfId="0"/>
    <cellStyle name="Normal_laroux_1_dimon_1" xfId="0"/>
    <cellStyle name="Normal_laroux_1_dimon_2" xfId="0"/>
    <cellStyle name="Normal_laroux_1_EPL 304 CA BDE" xfId="0"/>
    <cellStyle name="Normal_laroux_1_laroux" xfId="0"/>
    <cellStyle name="Normal_laroux_1_laroux_1" xfId="0"/>
    <cellStyle name="Normal_laroux_1_laroux_1_PERSON2" xfId="0"/>
    <cellStyle name="Normal_laroux_1_laroux_2" xfId="0"/>
    <cellStyle name="Normal_laroux_1_laroux_PERSON2" xfId="0"/>
    <cellStyle name="Normal_laroux_1_Locas" xfId="0"/>
    <cellStyle name="Normal_laroux_1_Locas_1" xfId="0"/>
    <cellStyle name="Normal_laroux_1_PERSON2" xfId="0"/>
    <cellStyle name="Normal_laroux_1_pldt" xfId="0"/>
    <cellStyle name="Normal_laroux_1_pldt_1" xfId="0"/>
    <cellStyle name="Normal_laroux_1_pldt_2" xfId="0"/>
    <cellStyle name="Normal_laroux_1_pldt_3" xfId="0"/>
    <cellStyle name="Normal_laroux_1_PLDT_dimon" xfId="0"/>
    <cellStyle name="Normal_laroux_1_Sheet1 (2)" xfId="0"/>
    <cellStyle name="Normal_laroux_1_VERA" xfId="0"/>
    <cellStyle name="Normal_laroux_1_VERA_1" xfId="0"/>
    <cellStyle name="Normal_laroux_1_VIRUS-EDY" xfId="0"/>
    <cellStyle name="Normal_laroux_2" xfId="0"/>
    <cellStyle name="Normal_laroux_2_dimon" xfId="0"/>
    <cellStyle name="Normal_laroux_2_dimon_1" xfId="0"/>
    <cellStyle name="Normal_laroux_2_dimon_2" xfId="0"/>
    <cellStyle name="Normal_laroux_2_dimon_3" xfId="0"/>
    <cellStyle name="Normal_laroux_2_EPL 304 CA BDE" xfId="0"/>
    <cellStyle name="Normal_laroux_2_laroux" xfId="0"/>
    <cellStyle name="Normal_laroux_2_laroux_1" xfId="0"/>
    <cellStyle name="Normal_laroux_2_laroux_1_PERSON2" xfId="0"/>
    <cellStyle name="Normal_laroux_2_laroux_2" xfId="0"/>
    <cellStyle name="Normal_laroux_2_laroux_2_PERSON2" xfId="0"/>
    <cellStyle name="Normal_laroux_2_laroux_PERSON2" xfId="0"/>
    <cellStyle name="Normal_laroux_2_Locas" xfId="0"/>
    <cellStyle name="Normal_laroux_2_Locas_1" xfId="0"/>
    <cellStyle name="Normal_laroux_2_PERSON2" xfId="0"/>
    <cellStyle name="Normal_laroux_2_pldt" xfId="0"/>
    <cellStyle name="Normal_laroux_2_pldt_1" xfId="0"/>
    <cellStyle name="Normal_laroux_2_pldt_2" xfId="0"/>
    <cellStyle name="Normal_laroux_2_Sheet1 (2)" xfId="0"/>
    <cellStyle name="Normal_laroux_2_VIRUS-EDY" xfId="0"/>
    <cellStyle name="Normal_laroux_3" xfId="0"/>
    <cellStyle name="Normal_laroux_3_dimon" xfId="0"/>
    <cellStyle name="Normal_laroux_3_dimon_1" xfId="0"/>
    <cellStyle name="Normal_laroux_3_dimon_2" xfId="0"/>
    <cellStyle name="Normal_laroux_3_dimon_3" xfId="0"/>
    <cellStyle name="Normal_laroux_3_dimon_4" xfId="0"/>
    <cellStyle name="Normal_laroux_3_EPL 304 CA BDE" xfId="0"/>
    <cellStyle name="Normal_laroux_3_laroux" xfId="0"/>
    <cellStyle name="Normal_laroux_3_laroux_1" xfId="0"/>
    <cellStyle name="Normal_laroux_3_laroux_1_PERSON2" xfId="0"/>
    <cellStyle name="Normal_laroux_3_laroux_2" xfId="0"/>
    <cellStyle name="Normal_laroux_3_laroux_2_PERSON2" xfId="0"/>
    <cellStyle name="Normal_laroux_3_laroux_dimon" xfId="0"/>
    <cellStyle name="Normal_laroux_3_laroux_PERSON2" xfId="0"/>
    <cellStyle name="Normal_laroux_3_Locas" xfId="0"/>
    <cellStyle name="Normal_laroux_3_PERSON2" xfId="0"/>
    <cellStyle name="Normal_laroux_3_pldt" xfId="0"/>
    <cellStyle name="Normal_laroux_3_pldt_1" xfId="0"/>
    <cellStyle name="Normal_laroux_3_PLDT_dimon" xfId="0"/>
    <cellStyle name="Normal_laroux_3_Sheet1 (2)" xfId="0"/>
    <cellStyle name="Normal_laroux_3_VERA" xfId="0"/>
    <cellStyle name="Normal_laroux_3_VERA_1" xfId="0"/>
    <cellStyle name="Normal_laroux_3_VIRUS-EDY" xfId="0"/>
    <cellStyle name="Normal_laroux_4" xfId="0"/>
    <cellStyle name="Normal_laroux_4_dimon" xfId="0"/>
    <cellStyle name="Normal_laroux_4_dimon_1" xfId="0"/>
    <cellStyle name="Normal_laroux_4_dimon_2" xfId="0"/>
    <cellStyle name="Normal_laroux_4_dimon_3" xfId="0"/>
    <cellStyle name="Normal_laroux_4_EPL 304 CA BDE" xfId="0"/>
    <cellStyle name="Normal_laroux_4_laroux" xfId="0"/>
    <cellStyle name="Normal_laroux_4_laroux_1" xfId="0"/>
    <cellStyle name="Normal_laroux_4_laroux_1_PERSON2" xfId="0"/>
    <cellStyle name="Normal_laroux_4_laroux_2" xfId="0"/>
    <cellStyle name="Normal_laroux_4_laroux_PERSON2" xfId="0"/>
    <cellStyle name="Normal_laroux_4_PERSON2" xfId="0"/>
    <cellStyle name="Normal_laroux_4_pldt" xfId="0"/>
    <cellStyle name="Normal_laroux_4_pldt_1" xfId="0"/>
    <cellStyle name="Normal_laroux_4_pldt_2" xfId="0"/>
    <cellStyle name="Normal_laroux_4_PLDT_dimon" xfId="0"/>
    <cellStyle name="Normal_laroux_4_VERA" xfId="0"/>
    <cellStyle name="Normal_laroux_4_VIRUS-EDY" xfId="0"/>
    <cellStyle name="Normal_laroux_5" xfId="0"/>
    <cellStyle name="Normal_laroux_5_dimon" xfId="0"/>
    <cellStyle name="Normal_laroux_5_dimon_1" xfId="0"/>
    <cellStyle name="Normal_laroux_5_dimon_2" xfId="0"/>
    <cellStyle name="Normal_laroux_5_dimon_3" xfId="0"/>
    <cellStyle name="Normal_laroux_5_EPL 304 CA BDE" xfId="0"/>
    <cellStyle name="Normal_laroux_5_laroux" xfId="0"/>
    <cellStyle name="Normal_laroux_5_laroux_1" xfId="0"/>
    <cellStyle name="Normal_laroux_5_laroux_1_PERSON2" xfId="0"/>
    <cellStyle name="Normal_laroux_5_laroux_2" xfId="0"/>
    <cellStyle name="Normal_laroux_5_laroux_PERSON2" xfId="0"/>
    <cellStyle name="Normal_laroux_5_PERSON2" xfId="0"/>
    <cellStyle name="Normal_laroux_5_pldt" xfId="0"/>
    <cellStyle name="Normal_laroux_5_pldt_1" xfId="0"/>
    <cellStyle name="Normal_laroux_5_pldt_2" xfId="0"/>
    <cellStyle name="Normal_laroux_5_pldt_3" xfId="0"/>
    <cellStyle name="Normal_laroux_5_PLDT_dimon" xfId="0"/>
    <cellStyle name="Normal_laroux_5_VERA" xfId="0"/>
    <cellStyle name="Normal_laroux_5_VIRUS-EDY" xfId="0"/>
    <cellStyle name="Normal_laroux_6" xfId="0"/>
    <cellStyle name="Normal_laroux_6_dimon" xfId="0"/>
    <cellStyle name="Normal_laroux_6_dimon_1" xfId="0"/>
    <cellStyle name="Normal_laroux_6_dimon_2" xfId="0"/>
    <cellStyle name="Normal_laroux_6_dimon_3" xfId="0"/>
    <cellStyle name="Normal_laroux_6_EPL 304 CA BDE" xfId="0"/>
    <cellStyle name="Normal_laroux_6_laroux" xfId="0"/>
    <cellStyle name="Normal_laroux_6_laroux_1" xfId="0"/>
    <cellStyle name="Normal_laroux_6_laroux_1_PERSON2" xfId="0"/>
    <cellStyle name="Normal_laroux_6_laroux_dimon" xfId="0"/>
    <cellStyle name="Normal_laroux_6_laroux_laroux" xfId="0"/>
    <cellStyle name="Normal_laroux_6_laroux_PERSON2" xfId="0"/>
    <cellStyle name="Normal_laroux_6_laroux_UNIMAP (2)" xfId="0"/>
    <cellStyle name="Normal_laroux_6_PERSON2" xfId="0"/>
    <cellStyle name="Normal_laroux_6_pldt" xfId="0"/>
    <cellStyle name="Normal_laroux_6_pldt_1" xfId="0"/>
    <cellStyle name="Normal_laroux_6_pldt_2" xfId="0"/>
    <cellStyle name="Normal_laroux_6_PLDT_dimon" xfId="0"/>
    <cellStyle name="Normal_laroux_6_UNIMAP (2)" xfId="0"/>
    <cellStyle name="Normal_laroux_6_VERA" xfId="0"/>
    <cellStyle name="Normal_laroux_6_VIRUS-EDY" xfId="0"/>
    <cellStyle name="Normal_laroux_7" xfId="0"/>
    <cellStyle name="Normal_laroux_7_dimon" xfId="0"/>
    <cellStyle name="Normal_laroux_7_dimon_1" xfId="0"/>
    <cellStyle name="Normal_laroux_7_dimon_2" xfId="0"/>
    <cellStyle name="Normal_laroux_7_laroux" xfId="0"/>
    <cellStyle name="Normal_laroux_7_laroux_PERSON2" xfId="0"/>
    <cellStyle name="Normal_laroux_7_PERSON2" xfId="0"/>
    <cellStyle name="Normal_laroux_7_pldt" xfId="0"/>
    <cellStyle name="Normal_laroux_7_pldt_1" xfId="0"/>
    <cellStyle name="Normal_laroux_7_VERA" xfId="0"/>
    <cellStyle name="Normal_laroux_7_VIRUS-EDY" xfId="0"/>
    <cellStyle name="Normal_laroux_8" xfId="0"/>
    <cellStyle name="Normal_laroux_8_dimon" xfId="0"/>
    <cellStyle name="Normal_laroux_8_dimon_1" xfId="0"/>
    <cellStyle name="Normal_laroux_8_laroux" xfId="0"/>
    <cellStyle name="Normal_laroux_8_laroux_1" xfId="0"/>
    <cellStyle name="Normal_laroux_8_PERSON2" xfId="0"/>
    <cellStyle name="Normal_laroux_8_pldt" xfId="0"/>
    <cellStyle name="Normal_laroux_8_pldt_1" xfId="0"/>
    <cellStyle name="Normal_laroux_8_UNIMAP (2)" xfId="0"/>
    <cellStyle name="Normal_laroux_8_VERA" xfId="0"/>
    <cellStyle name="Normal_laroux_9" xfId="0"/>
    <cellStyle name="Normal_laroux_9_dimon" xfId="0"/>
    <cellStyle name="Normal_laroux_9_dimon_1" xfId="0"/>
    <cellStyle name="Normal_laroux_9_PERSON2" xfId="0"/>
    <cellStyle name="Normal_laroux_A" xfId="0"/>
    <cellStyle name="Normal_laroux_A_PERSON2" xfId="0"/>
    <cellStyle name="Normal_laroux_B" xfId="0"/>
    <cellStyle name="Normal_laroux_B_PERSON2" xfId="0"/>
    <cellStyle name="Normal_laroux_C" xfId="0"/>
    <cellStyle name="Normal_laroux_C_PERSON2" xfId="0"/>
    <cellStyle name="Normal_laroux_D" xfId="0"/>
    <cellStyle name="Normal_laroux_dimon" xfId="0"/>
    <cellStyle name="Normal_laroux_dimon_1" xfId="0"/>
    <cellStyle name="Normal_laroux_dimon_2" xfId="0"/>
    <cellStyle name="Normal_laroux_dimon_3" xfId="0"/>
    <cellStyle name="Normal_laroux_dimon_4" xfId="0"/>
    <cellStyle name="Normal_laroux_dimon_5" xfId="0"/>
    <cellStyle name="Normal_laroux_EPL 304 CA BDE" xfId="0"/>
    <cellStyle name="Normal_laroux_laroux" xfId="0"/>
    <cellStyle name="Normal_laroux_laroux_1" xfId="0"/>
    <cellStyle name="Normal_laroux_laroux_1_PERSON2" xfId="0"/>
    <cellStyle name="Normal_laroux_laroux_2" xfId="0"/>
    <cellStyle name="Normal_laroux_laroux_laroux" xfId="0"/>
    <cellStyle name="Normal_laroux_laroux_PERSON2" xfId="0"/>
    <cellStyle name="Normal_laroux_Locas" xfId="0"/>
    <cellStyle name="Normal_laroux_PERSON2" xfId="0"/>
    <cellStyle name="Normal_laroux_pldt" xfId="0"/>
    <cellStyle name="Normal_laroux_pldt_1" xfId="0"/>
    <cellStyle name="Normal_laroux_pldt_2" xfId="0"/>
    <cellStyle name="Normal_laroux_pldt_3" xfId="0"/>
    <cellStyle name="Normal_laroux_PLDT_dimon" xfId="0"/>
    <cellStyle name="Normal_laroux_Sheet1 (2)" xfId="0"/>
    <cellStyle name="Normal_laroux_VERA" xfId="0"/>
    <cellStyle name="Normal_laroux_VERA_1" xfId="0"/>
    <cellStyle name="Normal_laroux_VIRUS-EDY" xfId="0"/>
    <cellStyle name="Normal_Line Inst." xfId="0"/>
    <cellStyle name="Normal_List" xfId="0"/>
    <cellStyle name="Normal_Locas" xfId="0"/>
    <cellStyle name="Normal_Locas_1" xfId="0"/>
    <cellStyle name="Normal_MAJREP" xfId="0"/>
    <cellStyle name="Normal_MARCH 95" xfId="0"/>
    <cellStyle name="Normal_MATERAL2" xfId="0"/>
    <cellStyle name="Normal_MATERAL2_dimon" xfId="0"/>
    <cellStyle name="Normal_MATERAL2_laroux" xfId="0"/>
    <cellStyle name="Normal_MATERAL2_UNIMAP (2)" xfId="0"/>
    <cellStyle name="Normal_MED-A-CO.XLS" xfId="0"/>
    <cellStyle name="Normal_MID CURVE" xfId="0"/>
    <cellStyle name="Normal_MKGOCPX" xfId="0"/>
    <cellStyle name="Normal_Mkt Shr" xfId="0"/>
    <cellStyle name="Normal_MOBCPX" xfId="0"/>
    <cellStyle name="Normal_Module1 (2)" xfId="0"/>
    <cellStyle name="Normal_Module1 (2)_1" xfId="0"/>
    <cellStyle name="Normal_MONTHLY" xfId="0"/>
    <cellStyle name="Normal_MOR  - Supp" xfId="0"/>
    <cellStyle name="Normal_Movie Pallet" xfId="0"/>
    <cellStyle name="Normal_MTHLYR&amp;O" xfId="0"/>
    <cellStyle name="Normal_MTHLYR&amp;O_laroux" xfId="0"/>
    <cellStyle name="Normal_MTHLYR&amp;O_UNIMAP (2)" xfId="0"/>
    <cellStyle name="Normal_mud plant bolted" xfId="0"/>
    <cellStyle name="Normal_mud plant bolted_dimon" xfId="0"/>
    <cellStyle name="Normal_Multikarya" xfId="0"/>
    <cellStyle name="Normal_NA WITHOUT GOV'T &amp; PNX" xfId="0"/>
    <cellStyle name="Normal_NAOBU10" xfId="0"/>
    <cellStyle name="Normal_NAT ACCT" xfId="0"/>
    <cellStyle name="Normal_NCR-C&amp;W Val" xfId="0"/>
    <cellStyle name="Normal_NCR-Cap intensity" xfId="0"/>
    <cellStyle name="Normal_NCR-Line per Staff" xfId="0"/>
    <cellStyle name="Normal_NCR-Rev dist" xfId="0"/>
    <cellStyle name="Normal_NEHQ-ACT.XLS" xfId="0"/>
    <cellStyle name="Normal_non sec restruc (2)" xfId="0"/>
    <cellStyle name="Normal_non sec restruc (2)_laroux" xfId="0"/>
    <cellStyle name="Normal_non sec restruc (2)_laroux_UNIMAP (2)" xfId="0"/>
    <cellStyle name="Normal_non sec restruc (2)_UNIMAP (2)" xfId="0"/>
    <cellStyle name="Normal_NS-A-CO.XLS" xfId="0"/>
    <cellStyle name="Normal_NS_AT" xfId="0"/>
    <cellStyle name="Normal_NS_CONS GROUP" xfId="0"/>
    <cellStyle name="Normal_NSACTUAL.XLS" xfId="0"/>
    <cellStyle name="Normal_NSACTUAL.XLS_1" xfId="0"/>
    <cellStyle name="Normal_NSG1999" xfId="0"/>
    <cellStyle name="Normal_NTG_PJE" xfId="0"/>
    <cellStyle name="Normal_NTG_PJE_laroux" xfId="0"/>
    <cellStyle name="Normal_NTG_PJE_UNIMAP (2)" xfId="0"/>
    <cellStyle name="Normal_NX00" xfId="0"/>
    <cellStyle name="Normal_Op Cost Break" xfId="0"/>
    <cellStyle name="Normal_OPSTAT" xfId="0"/>
    <cellStyle name="Normal_OS-A-CO.XLS" xfId="0"/>
    <cellStyle name="Normal_OSMOCPX" xfId="0"/>
    <cellStyle name="Normal_Other Months" xfId="0"/>
    <cellStyle name="Normal_Outlook" xfId="0"/>
    <cellStyle name="Normal_Outlook_1" xfId="0"/>
    <cellStyle name="Normal_OWN, AR, SNIPS" xfId="0"/>
    <cellStyle name="Normal_Owners" xfId="0"/>
    <cellStyle name="Normal_P7INVENT" xfId="0"/>
    <cellStyle name="Normal_PAGE 1" xfId="0"/>
    <cellStyle name="Normal_pbdefault" xfId="0"/>
    <cellStyle name="Normal_pbdefault_1" xfId="0"/>
    <cellStyle name="Normal_percentages" xfId="0"/>
    <cellStyle name="Normal_PERSON2" xfId="0"/>
    <cellStyle name="Normal_PERSONAL" xfId="0"/>
    <cellStyle name="Normal_PERSONAL_dimon" xfId="0"/>
    <cellStyle name="Normal_PERSONAL_Locas" xfId="0"/>
    <cellStyle name="Normal_petes version - Hdcnt" xfId="0"/>
    <cellStyle name="Normal_petes version - Hdcnt_laroux" xfId="0"/>
    <cellStyle name="Normal_petes version - Hdcnt_UNIMAP (2)" xfId="0"/>
    <cellStyle name="Normal_PGL1999" xfId="0"/>
    <cellStyle name="Normal_PGMKOCPX" xfId="0"/>
    <cellStyle name="Normal_PGNW1" xfId="0"/>
    <cellStyle name="Normal_PGNW2" xfId="0"/>
    <cellStyle name="Normal_PGNWOCPX" xfId="0"/>
    <cellStyle name="Normal_Picks" xfId="0"/>
    <cellStyle name="Normal_PIG3" xfId="0"/>
    <cellStyle name="Normal_Pink" xfId="0"/>
    <cellStyle name="Normal_PLAN" xfId="0"/>
    <cellStyle name="Normal_PLANT" xfId="0"/>
    <cellStyle name="Normal_PLANTS" xfId="0"/>
    <cellStyle name="Normal_Playoff Prelim (2)" xfId="0"/>
    <cellStyle name="Normal_PLDT" xfId="0"/>
    <cellStyle name="Normal_PLDT_1" xfId="0"/>
    <cellStyle name="Normal_pldt_1_Calculations" xfId="0"/>
    <cellStyle name="Normal_PLDT_1_dimon" xfId="0"/>
    <cellStyle name="Normal_pldt_2" xfId="0"/>
    <cellStyle name="Normal_pldt_2_Calculations" xfId="0"/>
    <cellStyle name="Normal_PLDT_2_dimon" xfId="0"/>
    <cellStyle name="Normal_pldt_2_dimon_1" xfId="0"/>
    <cellStyle name="Normal_pldt_2_pldt" xfId="0"/>
    <cellStyle name="Normal_pldt_3" xfId="0"/>
    <cellStyle name="Normal_pldt_3_dimon" xfId="0"/>
    <cellStyle name="Normal_pldt_4" xfId="0"/>
    <cellStyle name="Normal_pldt_4_dimon" xfId="0"/>
    <cellStyle name="Normal_PLDT_4_dimon_1" xfId="0"/>
    <cellStyle name="Normal_pldt_5" xfId="0"/>
    <cellStyle name="Normal_pldt_6" xfId="0"/>
    <cellStyle name="Normal_pldt_Calculations" xfId="0"/>
    <cellStyle name="Normal_PLDT_dimon" xfId="0"/>
    <cellStyle name="Normal_PLDT_dimon_1" xfId="0"/>
    <cellStyle name="Normal_pldt_pldt" xfId="0"/>
    <cellStyle name="Normal_POW-Provision" xfId="0"/>
    <cellStyle name="Normal_priccurv" xfId="0"/>
    <cellStyle name="Normal_priccurv_1" xfId="0"/>
    <cellStyle name="Normal_priccurv_2" xfId="0"/>
    <cellStyle name="Normal_PriceSheet" xfId="0"/>
    <cellStyle name="Normal_PriceSheet_1" xfId="0"/>
    <cellStyle name="Normal_PrintBox (2)" xfId="0"/>
    <cellStyle name="Normal_PROCDS&amp;G" xfId="0"/>
    <cellStyle name="Normal_PROD SALES" xfId="0"/>
    <cellStyle name="Normal_PROD SALES by Region Pg 2" xfId="0"/>
    <cellStyle name="Normal_PRODUCT" xfId="0"/>
    <cellStyle name="Normal_Production Payment model" xfId="0"/>
    <cellStyle name="Normal_production tony" xfId="0"/>
    <cellStyle name="Normal_PROFILE4" xfId="0"/>
    <cellStyle name="Normal_PSTNOCFP" xfId="0"/>
    <cellStyle name="Normal_PURAZV12" xfId="0"/>
    <cellStyle name="Normal_Q08-95.XLS" xfId="0"/>
    <cellStyle name="Normal_QMM-1" xfId="0"/>
    <cellStyle name="Normal_Quarter End Months" xfId="0"/>
    <cellStyle name="Normal_r1" xfId="0"/>
    <cellStyle name="Normal_Real Opr Cf" xfId="0"/>
    <cellStyle name="Normal_Real Rev per Staff (1)" xfId="0"/>
    <cellStyle name="Normal_Real Rev per Staff (2)" xfId="0"/>
    <cellStyle name="Normal_recon" xfId="0"/>
    <cellStyle name="Normal_recon_laroux" xfId="0"/>
    <cellStyle name="Normal_recon_UNIMAP (2)" xfId="0"/>
    <cellStyle name="Normal_Region 2-C&amp;W" xfId="0"/>
    <cellStyle name="Normal_RELO-MOS" xfId="0"/>
    <cellStyle name="Normal_RELO694" xfId="0"/>
    <cellStyle name="Normal_REPORT-budget" xfId="0"/>
    <cellStyle name="Normal_REPORT-plan" xfId="0"/>
    <cellStyle name="Normal_Return on Rev" xfId="0"/>
    <cellStyle name="Normal_Rev p line" xfId="0"/>
    <cellStyle name="Normal_risk_op" xfId="0"/>
    <cellStyle name="Normal_risk_op (+)" xfId="0"/>
    <cellStyle name="Normal_risk_op_laroux" xfId="0"/>
    <cellStyle name="Normal_risk_op_UNIMAP (2)" xfId="0"/>
    <cellStyle name="Normal_RJRN Roadmap" xfId="0"/>
    <cellStyle name="Normal_RJRN Roadmap (2)" xfId="0"/>
    <cellStyle name="Normal_RJRT % to Total (2)" xfId="0"/>
    <cellStyle name="Normal_ROACE" xfId="0"/>
    <cellStyle name="Normal_ROAD" xfId="0"/>
    <cellStyle name="Normal_ROAD_1" xfId="0"/>
    <cellStyle name="Normal_ROAD_1_laroux" xfId="0"/>
    <cellStyle name="Normal_ROAD_1_UNIMAP (2)" xfId="0"/>
    <cellStyle name="Normal_ROCF (Tot)" xfId="0"/>
    <cellStyle name="Normal_Roster" xfId="0"/>
    <cellStyle name="Normal_RPACONS (BY RANK&amp;EVENT)" xfId="0"/>
    <cellStyle name="Normal_RPACONS (BY RANK)" xfId="0"/>
    <cellStyle name="Normal_Rules" xfId="0"/>
    <cellStyle name="Normal_Sales Order" xfId="0"/>
    <cellStyle name="Normal_SALES, BGP, MOI" xfId="0"/>
    <cellStyle name="Normal_SATOCPX" xfId="0"/>
    <cellStyle name="Normal_SC COP" xfId="0"/>
    <cellStyle name="Normal_SCH1_SIL" xfId="0"/>
    <cellStyle name="Normal_SCH2_SIL" xfId="0"/>
    <cellStyle name="Normal_SCH2_SIL_1" xfId="0"/>
    <cellStyle name="Normal_SERVR" xfId="0"/>
    <cellStyle name="Normal_severance" xfId="0"/>
    <cellStyle name="Normal_severance_laroux" xfId="0"/>
    <cellStyle name="Normal_severance_laroux_UNIMAP (2)" xfId="0"/>
    <cellStyle name="Normal_severance_UNIMAP (2)" xfId="0"/>
    <cellStyle name="Normal_Sheet1" xfId="0"/>
    <cellStyle name="Normal_Sheet1 (2)" xfId="0"/>
    <cellStyle name="Normal_Sheet1 (2)_1" xfId="0"/>
    <cellStyle name="Normal_Sheet1 (2)_dimon" xfId="0"/>
    <cellStyle name="Normal_Sheet1 (2)_laroux" xfId="0"/>
    <cellStyle name="Normal_Sheet1 (2)_PERSON2" xfId="0"/>
    <cellStyle name="Normal_Sheet1 (2)_VERA" xfId="0"/>
    <cellStyle name="Normal_Sheet1 (2)_VERA_1" xfId="0"/>
    <cellStyle name="Normal_Sheet1_1" xfId="0"/>
    <cellStyle name="Normal_Sheet1_dimon" xfId="0"/>
    <cellStyle name="Normal_Sheet1_FUNDS" xfId="0"/>
    <cellStyle name="Normal_Sheet1_FUNDS (2)" xfId="0"/>
    <cellStyle name="Normal_Sheet1_laroux" xfId="0"/>
    <cellStyle name="Normal_Sheet1_laroux_1" xfId="0"/>
    <cellStyle name="Normal_Sheet1_laroux_1_UNIMAP (2)" xfId="0"/>
    <cellStyle name="Normal_Sheet1_laroux_2" xfId="0"/>
    <cellStyle name="Normal_Sheet1_laroux_laroux" xfId="0"/>
    <cellStyle name="Normal_Sheet1_laroux_laroux_1" xfId="0"/>
    <cellStyle name="Normal_Sheet1_laroux_laroux_UNIMAP (2)" xfId="0"/>
    <cellStyle name="Normal_Sheet1_laroux_PERSON2" xfId="0"/>
    <cellStyle name="Normal_Sheet1_laroux_UNIMAP (2)" xfId="0"/>
    <cellStyle name="Normal_Sheet1_List" xfId="0"/>
    <cellStyle name="Normal_Sheet1_PERSON2" xfId="0"/>
    <cellStyle name="Normal_Sheet1_PLDT" xfId="0"/>
    <cellStyle name="Normal_Sheet1_UNIMAP (2)" xfId="0"/>
    <cellStyle name="Normal_Sheet1_VERA" xfId="0"/>
    <cellStyle name="Normal_Sheet1_VERA_1" xfId="0"/>
    <cellStyle name="Normal_Sheet2" xfId="0"/>
    <cellStyle name="Normal_Sheet2_laroux" xfId="0"/>
    <cellStyle name="Normal_Sheet2_laroux_1" xfId="0"/>
    <cellStyle name="Normal_Sheet2_laroux_UNIMAP (2)" xfId="0"/>
    <cellStyle name="Normal_Sheet2_PERSON2" xfId="0"/>
    <cellStyle name="Normal_Sheet2_UNIMAP (2)" xfId="0"/>
    <cellStyle name="Normal_Sheet3" xfId="0"/>
    <cellStyle name="Normal_Sheet3_laroux" xfId="0"/>
    <cellStyle name="Normal_Sheet3_laroux_1" xfId="0"/>
    <cellStyle name="Normal_Sheet3_laroux_UNIMAP (2)" xfId="0"/>
    <cellStyle name="Normal_Sheet3_PERSON2" xfId="0"/>
    <cellStyle name="Normal_Sheet3_UNIMAP (2)" xfId="0"/>
    <cellStyle name="Normal_Sheet4" xfId="0"/>
    <cellStyle name="Normal_Sheet4_laroux" xfId="0"/>
    <cellStyle name="Normal_Sheet4_laroux_1" xfId="0"/>
    <cellStyle name="Normal_Sheet4_laroux_UNIMAP (2)" xfId="0"/>
    <cellStyle name="Normal_Sheet4_UNIMAP (2)" xfId="0"/>
    <cellStyle name="Normal_Sheet5" xfId="0"/>
    <cellStyle name="Normal_Sheet5_laroux" xfId="0"/>
    <cellStyle name="Normal_Sheet5_laroux_1" xfId="0"/>
    <cellStyle name="Normal_Sheet5_laroux_UNIMAP (2)" xfId="0"/>
    <cellStyle name="Normal_Sheet5_UNIMAP (2)" xfId="0"/>
    <cellStyle name="Normal_SHENREPT" xfId="0"/>
    <cellStyle name="Normal_SHENREPT_laroux" xfId="0"/>
    <cellStyle name="Normal_SHENREPT_pldt" xfId="0"/>
    <cellStyle name="Normal_solInv_suppldata_qry" xfId="0"/>
    <cellStyle name="Normal_SOP" xfId="0"/>
    <cellStyle name="Normal_sprint contr" xfId="0"/>
    <cellStyle name="Normal_SS2" xfId="0"/>
    <cellStyle name="Normal_Staff cost%rev" xfId="0"/>
    <cellStyle name="Normal_Summ Rest" xfId="0"/>
    <cellStyle name="Normal_Summ Rest (2)" xfId="0"/>
    <cellStyle name="Normal_Summ Rest (2)_laroux" xfId="0"/>
    <cellStyle name="Normal_Summ Rest (2)_UNIMAP (2)" xfId="0"/>
    <cellStyle name="Normal_Summ Rest_laroux" xfId="0"/>
    <cellStyle name="Normal_Summ Rest_UNIMAP (2)" xfId="0"/>
    <cellStyle name="Normal_Summary" xfId="0"/>
    <cellStyle name="Normal_SUMPAGE" xfId="0"/>
    <cellStyle name="Normal_SWI-C-CO.XLS" xfId="0"/>
    <cellStyle name="Normal_Template" xfId="0"/>
    <cellStyle name="Normal_TMSNW1" xfId="0"/>
    <cellStyle name="Normal_TMSNW2" xfId="0"/>
    <cellStyle name="Normal_TMSOCPX" xfId="0"/>
    <cellStyle name="Normal_TOTAL MTH" xfId="0"/>
    <cellStyle name="Normal_TOTAL NX CASH FLOW" xfId="0"/>
    <cellStyle name="Normal_TOTAL YTD" xfId="0"/>
    <cellStyle name="Normal_Total-Rev dist." xfId="0"/>
    <cellStyle name="Normal_TRANSDSC.XLS" xfId="0"/>
    <cellStyle name="Normal_TRANSFXA.XLS" xfId="0"/>
    <cellStyle name="Normal_TRANSFXA.XLS_1" xfId="0"/>
    <cellStyle name="Normal_TRANSFXA.XLS_2" xfId="0"/>
    <cellStyle name="Normal_TRANSIME.XLS" xfId="0"/>
    <cellStyle name="Normal_TRANSIME.XLS_1" xfId="0"/>
    <cellStyle name="Normal_TRANSIME.XLS_TRANSDSC.XLS" xfId="0"/>
    <cellStyle name="Normal_TRANSIME.XLS_TRANSFXA.XLS" xfId="0"/>
    <cellStyle name="Normal_TRN-A-CO.XLS" xfId="0"/>
    <cellStyle name="Normal_util94" xfId="0"/>
    <cellStyle name="Normal_Variance" xfId="0"/>
    <cellStyle name="Normal_version2 (2)" xfId="0"/>
    <cellStyle name="Normal_version2.A" xfId="0"/>
    <cellStyle name="Normal_White" xfId="0"/>
    <cellStyle name="Normal_WO Var. &amp; Tot. Exp." xfId="0"/>
    <cellStyle name="Normal_WSP" xfId="0"/>
    <cellStyle name="Normal_WSS ConEd" xfId="0"/>
    <cellStyle name="Normal_yrcao" xfId="0"/>
    <cellStyle name="Normal_YREND55" xfId="0"/>
    <cellStyle name="Normal_YREND57" xfId="0"/>
    <cellStyle name="Normal_YTDCUR" xfId="0"/>
    <cellStyle name="Percent [2]" xfId="0"/>
    <cellStyle name="Total" xfId="0"/>
    <cellStyle name="Tusental (0)_laroux" xfId="0"/>
    <cellStyle name="Tusental_laroux" xfId="0"/>
    <cellStyle name="Unprot" xfId="0"/>
    <cellStyle name="Unprot$" xfId="0"/>
    <cellStyle name="Unprotect" xfId="0"/>
    <cellStyle name="Valuta (0)_laroux" xfId="0"/>
    <cellStyle name="Valuta (0)_laroux_1" xfId="0"/>
    <cellStyle name="Valuta (0)_laroux_1_Atlanta_Unwind_Model_11.04.99" xfId="0"/>
    <cellStyle name="Valuta (0)_laroux_1_Supply_Value_Model_10.11.99" xfId="0"/>
    <cellStyle name="Valuta (0)_laroux_Atlanta_Unwind_Model_11.04.99" xfId="0"/>
    <cellStyle name="Valuta_laroux" xfId="0"/>
    <cellStyle name="Valuta_laroux_1" xfId="0"/>
    <cellStyle name="Valuta_laroux_Atlanta_Unwind_Model_11.04.99" xfId="0"/>
    <cellStyle name="Valuta_laroux_Supply_Value_Model_10.11.99" xfId="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externalLink" Target="externalLinks/externalLink1.xml"/><Relationship Id="rId1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Curveload_FP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as Swap Model"/>
      <sheetName val="Curves"/>
    </sheetNames>
    <definedNames>
      <definedName name="Table" refersTo="[1]Curves!$C$8:$N$370"/>
      <definedName name="Curves" refersTo="[1]Curves!$C$8:$N$8"/>
    </definedNames>
    <sheetDataSet>
      <sheetData sheetId="0"/>
      <sheetData sheetId="1">
        <row r="8">
          <cell r="D8" t="str">
            <v>LIBOR-AA</v>
          </cell>
          <cell r="E8" t="str">
            <v>NG-P</v>
          </cell>
          <cell r="F8" t="str">
            <v>VO-P</v>
          </cell>
          <cell r="G8" t="str">
            <v>NG_OMICRON_9-P</v>
          </cell>
          <cell r="H8" t="str">
            <v>NG_OMICRON_15-P</v>
          </cell>
          <cell r="I8" t="str">
            <v>IF-FGT/Z1-D</v>
          </cell>
          <cell r="J8" t="str">
            <v>IF-FGT/Z1-I</v>
          </cell>
          <cell r="K8" t="str">
            <v>IF-FGT/Z2-D</v>
          </cell>
          <cell r="L8" t="str">
            <v>IF-FGT/Z2-I</v>
          </cell>
          <cell r="M8" t="str">
            <v>IF-FGT/Z3-D</v>
          </cell>
          <cell r="N8" t="str">
            <v>IF-FGT/Z3-I</v>
          </cell>
        </row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4</v>
          </cell>
          <cell r="H10">
            <v>4</v>
          </cell>
          <cell r="I10">
            <v>5</v>
          </cell>
          <cell r="J10">
            <v>5</v>
          </cell>
          <cell r="K10">
            <v>6</v>
          </cell>
        </row>
        <row r="11">
          <cell r="C11" t="str">
            <v>Effective Date</v>
          </cell>
          <cell r="D11">
            <v>36915</v>
          </cell>
          <cell r="E11">
            <v>36915</v>
          </cell>
          <cell r="F11">
            <v>36915</v>
          </cell>
          <cell r="G11">
            <v>36915</v>
          </cell>
          <cell r="H11">
            <v>36915</v>
          </cell>
          <cell r="I11">
            <v>36915</v>
          </cell>
          <cell r="J11">
            <v>36915</v>
          </cell>
          <cell r="K11">
            <v>36915</v>
          </cell>
          <cell r="L11">
            <v>36915</v>
          </cell>
          <cell r="M11">
            <v>36915</v>
          </cell>
          <cell r="N11">
            <v>36915</v>
          </cell>
        </row>
        <row r="12">
          <cell r="C12" t="str">
            <v>Prompt Month</v>
          </cell>
          <cell r="D12">
            <v>36923</v>
          </cell>
          <cell r="E12">
            <v>36923</v>
          </cell>
          <cell r="F12">
            <v>36923</v>
          </cell>
          <cell r="G12">
            <v>36923</v>
          </cell>
          <cell r="H12">
            <v>36923</v>
          </cell>
          <cell r="I12">
            <v>36923</v>
          </cell>
          <cell r="J12">
            <v>36923</v>
          </cell>
          <cell r="K12">
            <v>36923</v>
          </cell>
          <cell r="L12">
            <v>36923</v>
          </cell>
          <cell r="M12">
            <v>36923</v>
          </cell>
          <cell r="N12">
            <v>36923</v>
          </cell>
        </row>
        <row r="13">
          <cell r="C13" t="str">
            <v>Curve Code</v>
          </cell>
          <cell r="D13" t="str">
            <v>INTNS</v>
          </cell>
          <cell r="E13" t="str">
            <v>NG</v>
          </cell>
          <cell r="F13" t="str">
            <v>NG</v>
          </cell>
          <cell r="G13" t="str">
            <v>NG_OMICRON_9</v>
          </cell>
          <cell r="H13" t="str">
            <v>NG_OMICRON_15</v>
          </cell>
          <cell r="I13" t="str">
            <v>IF-FGT/Z1</v>
          </cell>
          <cell r="J13" t="str">
            <v>IF-FGT/Z1</v>
          </cell>
          <cell r="K13" t="str">
            <v>IF-FGT/Z2</v>
          </cell>
          <cell r="L13" t="str">
            <v>IF-FGT/Z2</v>
          </cell>
          <cell r="M13" t="str">
            <v>IF-FGT/Z3</v>
          </cell>
          <cell r="N13" t="str">
            <v>IF-FGT/Z3</v>
          </cell>
        </row>
        <row r="14">
          <cell r="C14" t="str">
            <v>Curve Type</v>
          </cell>
          <cell r="D14" t="str">
            <v>AA</v>
          </cell>
          <cell r="E14" t="str">
            <v>PR</v>
          </cell>
          <cell r="F14" t="str">
            <v>VO</v>
          </cell>
          <cell r="G14" t="str">
            <v>VO</v>
          </cell>
          <cell r="H14" t="str">
            <v>VO</v>
          </cell>
          <cell r="I14" t="str">
            <v>PR</v>
          </cell>
          <cell r="J14" t="str">
            <v>PR</v>
          </cell>
          <cell r="K14" t="str">
            <v>PR</v>
          </cell>
          <cell r="L14" t="str">
            <v>PR</v>
          </cell>
          <cell r="M14" t="str">
            <v>PR</v>
          </cell>
          <cell r="N14" t="str">
            <v>PR</v>
          </cell>
        </row>
        <row r="15">
          <cell r="C15" t="str">
            <v>Book Code 1</v>
          </cell>
          <cell r="D15" t="str">
            <v>R</v>
          </cell>
          <cell r="E15" t="str">
            <v>P</v>
          </cell>
          <cell r="F15" t="str">
            <v>P</v>
          </cell>
          <cell r="G15" t="str">
            <v>P</v>
          </cell>
          <cell r="H15" t="str">
            <v>P</v>
          </cell>
          <cell r="I15" t="str">
            <v>D</v>
          </cell>
          <cell r="J15" t="str">
            <v>I</v>
          </cell>
          <cell r="K15" t="str">
            <v>D</v>
          </cell>
          <cell r="L15" t="str">
            <v>I</v>
          </cell>
          <cell r="M15" t="str">
            <v>D</v>
          </cell>
          <cell r="N15" t="str">
            <v>I</v>
          </cell>
        </row>
        <row r="16">
          <cell r="C16" t="str">
            <v>Publisher</v>
          </cell>
          <cell r="D16" t="str">
            <v>DARNAEZ</v>
          </cell>
          <cell r="E16" t="str">
            <v>DQUIGLE</v>
          </cell>
          <cell r="F16" t="str">
            <v>DQUIGLE</v>
          </cell>
          <cell r="G16" t="str">
            <v>SSCOTT5</v>
          </cell>
          <cell r="H16" t="str">
            <v>SSCOTT5</v>
          </cell>
          <cell r="I16" t="str">
            <v>SBRAWNE</v>
          </cell>
          <cell r="J16" t="str">
            <v>SBRAWNE</v>
          </cell>
          <cell r="K16" t="str">
            <v>SBRAWNE</v>
          </cell>
          <cell r="L16" t="str">
            <v>SBRAWNE</v>
          </cell>
          <cell r="M16" t="str">
            <v>SBRAWNE</v>
          </cell>
          <cell r="N16" t="str">
            <v>SBRAWNE</v>
          </cell>
        </row>
        <row r="17">
          <cell r="C17">
            <v>36923</v>
          </cell>
          <cell r="D17">
            <v>0.061706432470638</v>
          </cell>
          <cell r="E17">
            <v>7.115</v>
          </cell>
          <cell r="F17">
            <v>0.98</v>
          </cell>
          <cell r="G17">
            <v>1.675</v>
          </cell>
          <cell r="H17">
            <v>2.875</v>
          </cell>
          <cell r="I17">
            <v>-0.0575</v>
          </cell>
          <cell r="J17">
            <v>0.0125</v>
          </cell>
          <cell r="K17">
            <v>0.0025</v>
          </cell>
          <cell r="L17">
            <v>0.0125</v>
          </cell>
          <cell r="M17">
            <v>-0.0475</v>
          </cell>
          <cell r="N17">
            <v>0.00752</v>
          </cell>
        </row>
        <row r="18">
          <cell r="C18">
            <v>36951</v>
          </cell>
          <cell r="D18">
            <v>0.059047660484835</v>
          </cell>
          <cell r="E18">
            <v>6.692</v>
          </cell>
          <cell r="F18">
            <v>0.795</v>
          </cell>
          <cell r="G18">
            <v>1.51</v>
          </cell>
          <cell r="H18">
            <v>2.66</v>
          </cell>
          <cell r="I18">
            <v>-0.0575</v>
          </cell>
          <cell r="J18">
            <v>0.0125</v>
          </cell>
          <cell r="K18">
            <v>0.0025</v>
          </cell>
          <cell r="L18">
            <v>0.0125</v>
          </cell>
          <cell r="M18">
            <v>-0.0475</v>
          </cell>
          <cell r="N18">
            <v>0.00752</v>
          </cell>
        </row>
        <row r="19">
          <cell r="C19">
            <v>36982</v>
          </cell>
          <cell r="D19">
            <v>0.058119283562962</v>
          </cell>
          <cell r="E19">
            <v>5.835</v>
          </cell>
          <cell r="F19">
            <v>0.5775</v>
          </cell>
          <cell r="G19">
            <v>0.66</v>
          </cell>
          <cell r="H19">
            <v>1.81</v>
          </cell>
          <cell r="I19">
            <v>-0.045</v>
          </cell>
          <cell r="J19">
            <v>0.0125</v>
          </cell>
          <cell r="K19">
            <v>0.005</v>
          </cell>
          <cell r="L19">
            <v>0.01</v>
          </cell>
          <cell r="M19">
            <v>-0.035</v>
          </cell>
          <cell r="N19">
            <v>0.00752</v>
          </cell>
        </row>
        <row r="20">
          <cell r="C20">
            <v>37012</v>
          </cell>
          <cell r="D20">
            <v>0.05730407937634</v>
          </cell>
          <cell r="E20">
            <v>5.515</v>
          </cell>
          <cell r="F20">
            <v>0.465</v>
          </cell>
          <cell r="G20">
            <v>0.51</v>
          </cell>
          <cell r="H20">
            <v>1.66</v>
          </cell>
          <cell r="I20">
            <v>-0.04525</v>
          </cell>
          <cell r="J20">
            <v>0.0125</v>
          </cell>
          <cell r="K20">
            <v>0.00475</v>
          </cell>
          <cell r="L20">
            <v>0.01</v>
          </cell>
          <cell r="M20">
            <v>-0.03525</v>
          </cell>
          <cell r="N20">
            <v>0.00752</v>
          </cell>
        </row>
        <row r="21">
          <cell r="C21">
            <v>37043</v>
          </cell>
          <cell r="D21">
            <v>0.056547072099688</v>
          </cell>
          <cell r="E21">
            <v>5.495</v>
          </cell>
          <cell r="F21">
            <v>0.45</v>
          </cell>
          <cell r="G21">
            <v>0.56</v>
          </cell>
          <cell r="H21">
            <v>1.76</v>
          </cell>
          <cell r="I21">
            <v>-0.04525</v>
          </cell>
          <cell r="J21">
            <v>0.0125</v>
          </cell>
          <cell r="K21">
            <v>0.00475</v>
          </cell>
          <cell r="L21">
            <v>0.01</v>
          </cell>
          <cell r="M21">
            <v>-0.03525</v>
          </cell>
          <cell r="N21">
            <v>0.00752</v>
          </cell>
        </row>
        <row r="22">
          <cell r="C22">
            <v>37073</v>
          </cell>
          <cell r="D22">
            <v>0.055893076000179</v>
          </cell>
          <cell r="E22">
            <v>5.51</v>
          </cell>
          <cell r="F22">
            <v>0.45</v>
          </cell>
          <cell r="G22">
            <v>0.56</v>
          </cell>
          <cell r="H22">
            <v>2.36</v>
          </cell>
          <cell r="I22">
            <v>-0.04525</v>
          </cell>
          <cell r="J22">
            <v>0.0125</v>
          </cell>
          <cell r="K22">
            <v>0.00475</v>
          </cell>
          <cell r="L22">
            <v>0.01</v>
          </cell>
          <cell r="M22">
            <v>-0.03525</v>
          </cell>
          <cell r="N22">
            <v>0.00752</v>
          </cell>
        </row>
        <row r="23">
          <cell r="C23">
            <v>37104</v>
          </cell>
          <cell r="D23">
            <v>0.055369911069327</v>
          </cell>
          <cell r="E23">
            <v>5.51</v>
          </cell>
          <cell r="F23">
            <v>0.45</v>
          </cell>
          <cell r="G23">
            <v>0.51</v>
          </cell>
          <cell r="H23">
            <v>2.46</v>
          </cell>
          <cell r="I23">
            <v>-0.04525</v>
          </cell>
          <cell r="J23">
            <v>0.0125</v>
          </cell>
          <cell r="K23">
            <v>0.00475</v>
          </cell>
          <cell r="L23">
            <v>0.01</v>
          </cell>
          <cell r="M23">
            <v>-0.03525</v>
          </cell>
          <cell r="N23">
            <v>0.00752</v>
          </cell>
        </row>
        <row r="24">
          <cell r="C24">
            <v>37135</v>
          </cell>
          <cell r="D24">
            <v>0.05484674622962</v>
          </cell>
          <cell r="E24">
            <v>5.475</v>
          </cell>
          <cell r="F24">
            <v>0.455</v>
          </cell>
          <cell r="G24">
            <v>0.56</v>
          </cell>
          <cell r="H24">
            <v>2.41</v>
          </cell>
          <cell r="I24">
            <v>-0.04525</v>
          </cell>
          <cell r="J24">
            <v>0.0125</v>
          </cell>
          <cell r="K24">
            <v>0.00475</v>
          </cell>
          <cell r="L24">
            <v>0.01</v>
          </cell>
          <cell r="M24">
            <v>-0.03525</v>
          </cell>
          <cell r="N24">
            <v>0.00752</v>
          </cell>
        </row>
        <row r="25">
          <cell r="C25">
            <v>37165</v>
          </cell>
          <cell r="D25">
            <v>0.054435878078851</v>
          </cell>
          <cell r="E25">
            <v>5.465</v>
          </cell>
          <cell r="F25">
            <v>0.455</v>
          </cell>
          <cell r="G25">
            <v>0.56</v>
          </cell>
          <cell r="H25">
            <v>1.86</v>
          </cell>
          <cell r="I25">
            <v>-0.04525</v>
          </cell>
          <cell r="J25">
            <v>0.0125</v>
          </cell>
          <cell r="K25">
            <v>0.00475</v>
          </cell>
          <cell r="L25">
            <v>0.01</v>
          </cell>
          <cell r="M25">
            <v>-0.03525</v>
          </cell>
          <cell r="N25">
            <v>0.00752</v>
          </cell>
        </row>
        <row r="26">
          <cell r="C26">
            <v>37196</v>
          </cell>
          <cell r="D26">
            <v>0.054165756526329</v>
          </cell>
          <cell r="E26">
            <v>5.545</v>
          </cell>
          <cell r="F26">
            <v>0.455</v>
          </cell>
          <cell r="G26">
            <v>1.1</v>
          </cell>
          <cell r="H26">
            <v>1.05</v>
          </cell>
          <cell r="I26">
            <v>-0.06</v>
          </cell>
          <cell r="J26">
            <v>0.0125</v>
          </cell>
          <cell r="K26">
            <v>-0.01</v>
          </cell>
          <cell r="L26">
            <v>0.0075</v>
          </cell>
          <cell r="M26">
            <v>-0.0475</v>
          </cell>
          <cell r="N26">
            <v>0.01</v>
          </cell>
        </row>
        <row r="27">
          <cell r="C27">
            <v>37226</v>
          </cell>
          <cell r="D27">
            <v>0.053904348595426</v>
          </cell>
          <cell r="E27">
            <v>5.67</v>
          </cell>
          <cell r="F27">
            <v>0.455</v>
          </cell>
          <cell r="G27">
            <v>1.5</v>
          </cell>
          <cell r="H27">
            <v>1.25</v>
          </cell>
          <cell r="I27">
            <v>-0.06</v>
          </cell>
          <cell r="J27">
            <v>0.0125</v>
          </cell>
          <cell r="K27">
            <v>-0.01</v>
          </cell>
          <cell r="L27">
            <v>0.0075</v>
          </cell>
          <cell r="M27">
            <v>-0.0475</v>
          </cell>
          <cell r="N27">
            <v>0.01</v>
          </cell>
        </row>
        <row r="28">
          <cell r="C28">
            <v>37257</v>
          </cell>
          <cell r="D28">
            <v>0.053744354119911</v>
          </cell>
          <cell r="E28">
            <v>5.695</v>
          </cell>
          <cell r="F28">
            <v>0.455</v>
          </cell>
          <cell r="G28">
            <v>1.5</v>
          </cell>
          <cell r="H28">
            <v>1.25</v>
          </cell>
          <cell r="I28">
            <v>-0.05</v>
          </cell>
          <cell r="J28">
            <v>0.0125</v>
          </cell>
          <cell r="K28">
            <v>-0.01</v>
          </cell>
          <cell r="L28">
            <v>0.0075</v>
          </cell>
          <cell r="M28">
            <v>-0.0475</v>
          </cell>
          <cell r="N28">
            <v>0.01</v>
          </cell>
        </row>
        <row r="29">
          <cell r="C29">
            <v>37288</v>
          </cell>
          <cell r="D29">
            <v>0.053736843230306</v>
          </cell>
          <cell r="E29">
            <v>5.465</v>
          </cell>
          <cell r="F29">
            <v>0.4425</v>
          </cell>
          <cell r="G29">
            <v>1.5</v>
          </cell>
          <cell r="H29">
            <v>1.25</v>
          </cell>
          <cell r="I29">
            <v>-0.045</v>
          </cell>
          <cell r="J29">
            <v>0.0125</v>
          </cell>
          <cell r="K29">
            <v>-0.01</v>
          </cell>
          <cell r="L29">
            <v>0.0075</v>
          </cell>
          <cell r="M29">
            <v>-0.0475</v>
          </cell>
          <cell r="N29">
            <v>0.01</v>
          </cell>
        </row>
        <row r="30">
          <cell r="C30">
            <v>37316</v>
          </cell>
          <cell r="D30">
            <v>0.053730059201003</v>
          </cell>
          <cell r="E30">
            <v>5.165</v>
          </cell>
          <cell r="F30">
            <v>0.4075</v>
          </cell>
          <cell r="G30">
            <v>1.1</v>
          </cell>
          <cell r="H30">
            <v>1</v>
          </cell>
          <cell r="I30">
            <v>-0.045</v>
          </cell>
          <cell r="J30">
            <v>0.0125</v>
          </cell>
          <cell r="K30">
            <v>-0.01</v>
          </cell>
          <cell r="L30">
            <v>0.0075</v>
          </cell>
          <cell r="M30">
            <v>-0.0475</v>
          </cell>
          <cell r="N30">
            <v>0.01</v>
          </cell>
        </row>
        <row r="31">
          <cell r="C31">
            <v>37347</v>
          </cell>
          <cell r="D31">
            <v>0.053742869666201</v>
          </cell>
          <cell r="E31">
            <v>4.465</v>
          </cell>
          <cell r="F31">
            <v>0.3375</v>
          </cell>
          <cell r="G31">
            <v>0.5</v>
          </cell>
          <cell r="H31">
            <v>0.55</v>
          </cell>
          <cell r="I31">
            <v>-0.0425</v>
          </cell>
          <cell r="J31">
            <v>0.0125</v>
          </cell>
          <cell r="K31">
            <v>0.005</v>
          </cell>
          <cell r="L31">
            <v>0.01</v>
          </cell>
          <cell r="M31">
            <v>-0.0275</v>
          </cell>
          <cell r="N31">
            <v>0.00752</v>
          </cell>
        </row>
        <row r="32">
          <cell r="C32">
            <v>37377</v>
          </cell>
          <cell r="D32">
            <v>0.053779858814936</v>
          </cell>
          <cell r="E32">
            <v>4.34</v>
          </cell>
          <cell r="F32">
            <v>0.3175</v>
          </cell>
          <cell r="G32">
            <v>0.45</v>
          </cell>
          <cell r="H32">
            <v>0.5</v>
          </cell>
          <cell r="I32">
            <v>-0.04275</v>
          </cell>
          <cell r="J32">
            <v>0.0125</v>
          </cell>
          <cell r="K32">
            <v>0.00475</v>
          </cell>
          <cell r="L32">
            <v>0.01</v>
          </cell>
          <cell r="M32">
            <v>-0.02775</v>
          </cell>
          <cell r="N32">
            <v>0.00752</v>
          </cell>
        </row>
        <row r="33">
          <cell r="C33">
            <v>37408</v>
          </cell>
          <cell r="D33">
            <v>0.053818080935774</v>
          </cell>
          <cell r="E33">
            <v>4.34</v>
          </cell>
          <cell r="F33">
            <v>0.31</v>
          </cell>
          <cell r="G33">
            <v>0.5</v>
          </cell>
          <cell r="H33">
            <v>0.6</v>
          </cell>
          <cell r="I33">
            <v>-0.04275</v>
          </cell>
          <cell r="J33">
            <v>0.0125</v>
          </cell>
          <cell r="K33">
            <v>0.00475</v>
          </cell>
          <cell r="L33">
            <v>0.01</v>
          </cell>
          <cell r="M33">
            <v>-0.02775</v>
          </cell>
          <cell r="N33">
            <v>0.00752</v>
          </cell>
        </row>
        <row r="34">
          <cell r="C34">
            <v>37438</v>
          </cell>
          <cell r="D34">
            <v>0.053885562882244</v>
          </cell>
          <cell r="E34">
            <v>4.345</v>
          </cell>
          <cell r="F34">
            <v>0.305</v>
          </cell>
          <cell r="G34">
            <v>0.5</v>
          </cell>
          <cell r="H34">
            <v>0.6</v>
          </cell>
          <cell r="I34">
            <v>-0.04275</v>
          </cell>
          <cell r="J34">
            <v>0.0125</v>
          </cell>
          <cell r="K34">
            <v>0.00475</v>
          </cell>
          <cell r="L34">
            <v>0.01</v>
          </cell>
          <cell r="M34">
            <v>-0.02775</v>
          </cell>
          <cell r="N34">
            <v>0.00752</v>
          </cell>
        </row>
        <row r="35">
          <cell r="C35">
            <v>37469</v>
          </cell>
          <cell r="D35">
            <v>0.05400533957265</v>
          </cell>
          <cell r="E35">
            <v>4.345</v>
          </cell>
          <cell r="F35">
            <v>0.305</v>
          </cell>
          <cell r="G35">
            <v>0.45</v>
          </cell>
          <cell r="H35">
            <v>0.7</v>
          </cell>
          <cell r="I35">
            <v>-0.04275</v>
          </cell>
          <cell r="J35">
            <v>0.0125</v>
          </cell>
          <cell r="K35">
            <v>0.00475</v>
          </cell>
          <cell r="L35">
            <v>0.01</v>
          </cell>
          <cell r="M35">
            <v>-0.02775</v>
          </cell>
          <cell r="N35">
            <v>0.00752</v>
          </cell>
        </row>
        <row r="36">
          <cell r="C36">
            <v>37500</v>
          </cell>
          <cell r="D36">
            <v>0.054125116267837</v>
          </cell>
          <cell r="E36">
            <v>4.345</v>
          </cell>
          <cell r="F36">
            <v>0.305</v>
          </cell>
          <cell r="G36">
            <v>0.5</v>
          </cell>
          <cell r="H36">
            <v>0.65</v>
          </cell>
          <cell r="I36">
            <v>-0.04275</v>
          </cell>
          <cell r="J36">
            <v>0.0125</v>
          </cell>
          <cell r="K36">
            <v>0.00475</v>
          </cell>
          <cell r="L36">
            <v>0.01</v>
          </cell>
          <cell r="M36">
            <v>-0.02775</v>
          </cell>
          <cell r="N36">
            <v>0.00752</v>
          </cell>
        </row>
        <row r="37">
          <cell r="C37">
            <v>37530</v>
          </cell>
          <cell r="D37">
            <v>0.054253053472667</v>
          </cell>
          <cell r="E37">
            <v>4.385</v>
          </cell>
          <cell r="F37">
            <v>0.3075</v>
          </cell>
          <cell r="G37">
            <v>0.5</v>
          </cell>
          <cell r="H37">
            <v>0.7</v>
          </cell>
          <cell r="I37">
            <v>-0.04275</v>
          </cell>
          <cell r="J37">
            <v>0.0125</v>
          </cell>
          <cell r="K37">
            <v>0.00475</v>
          </cell>
          <cell r="L37">
            <v>0.01</v>
          </cell>
          <cell r="M37">
            <v>-0.02775</v>
          </cell>
          <cell r="N37">
            <v>0.00752</v>
          </cell>
        </row>
        <row r="38">
          <cell r="C38">
            <v>37561</v>
          </cell>
          <cell r="D38">
            <v>0.054402472650413</v>
          </cell>
          <cell r="E38">
            <v>4.498</v>
          </cell>
          <cell r="F38">
            <v>0.3075</v>
          </cell>
          <cell r="G38">
            <v>0.95</v>
          </cell>
          <cell r="H38">
            <v>0.9</v>
          </cell>
          <cell r="I38">
            <v>-0.05</v>
          </cell>
          <cell r="J38">
            <v>0.0125</v>
          </cell>
          <cell r="K38">
            <v>-0.0125</v>
          </cell>
          <cell r="L38">
            <v>0.0075</v>
          </cell>
          <cell r="M38">
            <v>-0.0425</v>
          </cell>
          <cell r="N38">
            <v>0.00752</v>
          </cell>
        </row>
        <row r="39">
          <cell r="C39">
            <v>37591</v>
          </cell>
          <cell r="D39">
            <v>0.054547071861766</v>
          </cell>
          <cell r="E39">
            <v>4.611</v>
          </cell>
          <cell r="F39">
            <v>0.315</v>
          </cell>
          <cell r="G39">
            <v>1.35</v>
          </cell>
          <cell r="H39">
            <v>1.1</v>
          </cell>
          <cell r="I39">
            <v>-0.0575</v>
          </cell>
          <cell r="J39">
            <v>0.0125</v>
          </cell>
          <cell r="K39">
            <v>-0.0125</v>
          </cell>
          <cell r="L39">
            <v>0.0075</v>
          </cell>
          <cell r="M39">
            <v>-0.0425</v>
          </cell>
          <cell r="N39">
            <v>0.00752</v>
          </cell>
        </row>
        <row r="40">
          <cell r="C40">
            <v>37622</v>
          </cell>
          <cell r="D40">
            <v>0.054711625123304</v>
          </cell>
          <cell r="E40">
            <v>4.65</v>
          </cell>
          <cell r="F40">
            <v>0.315</v>
          </cell>
          <cell r="G40">
            <v>1.35</v>
          </cell>
          <cell r="H40">
            <v>1.1</v>
          </cell>
          <cell r="I40">
            <v>-0.0475</v>
          </cell>
          <cell r="J40">
            <v>0.0125</v>
          </cell>
          <cell r="K40">
            <v>-0.0125</v>
          </cell>
          <cell r="L40">
            <v>0.0075</v>
          </cell>
          <cell r="M40">
            <v>-0.0425</v>
          </cell>
          <cell r="N40">
            <v>0.00752</v>
          </cell>
        </row>
        <row r="41">
          <cell r="C41">
            <v>37653</v>
          </cell>
          <cell r="D41">
            <v>0.054894555478946</v>
          </cell>
          <cell r="E41">
            <v>4.486</v>
          </cell>
          <cell r="F41">
            <v>0.3025</v>
          </cell>
          <cell r="G41">
            <v>1.35</v>
          </cell>
          <cell r="H41">
            <v>1.1</v>
          </cell>
          <cell r="I41">
            <v>-0.0425</v>
          </cell>
          <cell r="J41">
            <v>0.0125</v>
          </cell>
          <cell r="K41">
            <v>-0.0125</v>
          </cell>
          <cell r="L41">
            <v>0.0075</v>
          </cell>
          <cell r="M41">
            <v>-0.0425</v>
          </cell>
          <cell r="N41">
            <v>0.00752</v>
          </cell>
        </row>
        <row r="42">
          <cell r="C42">
            <v>37681</v>
          </cell>
          <cell r="D42">
            <v>0.055059782906527</v>
          </cell>
          <cell r="E42">
            <v>4.246</v>
          </cell>
          <cell r="F42">
            <v>0.295</v>
          </cell>
          <cell r="G42">
            <v>0.95</v>
          </cell>
          <cell r="H42">
            <v>0.85</v>
          </cell>
          <cell r="I42">
            <v>-0.0425</v>
          </cell>
          <cell r="J42">
            <v>0.0125</v>
          </cell>
          <cell r="K42">
            <v>-0.0125</v>
          </cell>
          <cell r="L42">
            <v>0.0075</v>
          </cell>
          <cell r="M42">
            <v>-0.0425</v>
          </cell>
          <cell r="N42">
            <v>0.00752</v>
          </cell>
        </row>
        <row r="43">
          <cell r="C43">
            <v>37712</v>
          </cell>
          <cell r="D43">
            <v>0.055230161117517</v>
          </cell>
          <cell r="E43">
            <v>3.991</v>
          </cell>
          <cell r="F43">
            <v>0.2825</v>
          </cell>
          <cell r="G43">
            <v>0.5</v>
          </cell>
          <cell r="H43">
            <v>0.55</v>
          </cell>
          <cell r="I43">
            <v>-0.04</v>
          </cell>
          <cell r="J43">
            <v>0.0125</v>
          </cell>
          <cell r="K43">
            <v>0.005</v>
          </cell>
          <cell r="L43">
            <v>0.01</v>
          </cell>
          <cell r="M43">
            <v>-0.0225</v>
          </cell>
          <cell r="N43">
            <v>0.00752</v>
          </cell>
        </row>
        <row r="44">
          <cell r="C44">
            <v>37742</v>
          </cell>
          <cell r="D44">
            <v>0.055377858852867</v>
          </cell>
          <cell r="E44">
            <v>3.942</v>
          </cell>
          <cell r="F44">
            <v>0.2775</v>
          </cell>
          <cell r="G44">
            <v>0.45</v>
          </cell>
          <cell r="H44">
            <v>0.5</v>
          </cell>
          <cell r="I44">
            <v>-0.04025</v>
          </cell>
          <cell r="J44">
            <v>0.0125</v>
          </cell>
          <cell r="K44">
            <v>0.00475</v>
          </cell>
          <cell r="L44">
            <v>0.01</v>
          </cell>
          <cell r="M44">
            <v>-0.02275</v>
          </cell>
          <cell r="N44">
            <v>0.00752</v>
          </cell>
        </row>
        <row r="45">
          <cell r="C45">
            <v>37773</v>
          </cell>
          <cell r="D45">
            <v>0.055530479853695</v>
          </cell>
          <cell r="E45">
            <v>3.957</v>
          </cell>
          <cell r="F45">
            <v>0.2775</v>
          </cell>
          <cell r="G45">
            <v>0.5</v>
          </cell>
          <cell r="H45">
            <v>0.6</v>
          </cell>
          <cell r="I45">
            <v>-0.04025</v>
          </cell>
          <cell r="J45">
            <v>0.0125</v>
          </cell>
          <cell r="K45">
            <v>0.00475</v>
          </cell>
          <cell r="L45">
            <v>0.01</v>
          </cell>
          <cell r="M45">
            <v>-0.02275</v>
          </cell>
          <cell r="N45">
            <v>0.00752</v>
          </cell>
        </row>
        <row r="46">
          <cell r="C46">
            <v>37803</v>
          </cell>
          <cell r="D46">
            <v>0.055674138804964</v>
          </cell>
          <cell r="E46">
            <v>3.972</v>
          </cell>
          <cell r="F46">
            <v>0.2775</v>
          </cell>
          <cell r="G46">
            <v>0.5</v>
          </cell>
          <cell r="H46">
            <v>0.6</v>
          </cell>
          <cell r="I46">
            <v>-0.04025</v>
          </cell>
          <cell r="J46">
            <v>0.0125</v>
          </cell>
          <cell r="K46">
            <v>0.00475</v>
          </cell>
          <cell r="L46">
            <v>0.01</v>
          </cell>
          <cell r="M46">
            <v>-0.02275</v>
          </cell>
          <cell r="N46">
            <v>0.00752</v>
          </cell>
        </row>
        <row r="47">
          <cell r="C47">
            <v>37834</v>
          </cell>
          <cell r="D47">
            <v>0.055816787707457</v>
          </cell>
          <cell r="E47">
            <v>3.972</v>
          </cell>
          <cell r="F47">
            <v>0.2775</v>
          </cell>
          <cell r="G47">
            <v>0.45</v>
          </cell>
          <cell r="H47">
            <v>0.7</v>
          </cell>
          <cell r="I47">
            <v>-0.04025</v>
          </cell>
          <cell r="J47">
            <v>0.0125</v>
          </cell>
          <cell r="K47">
            <v>0.00475</v>
          </cell>
          <cell r="L47">
            <v>0.01</v>
          </cell>
          <cell r="M47">
            <v>-0.02275</v>
          </cell>
          <cell r="N47">
            <v>0.00752</v>
          </cell>
        </row>
        <row r="48">
          <cell r="C48">
            <v>37865</v>
          </cell>
          <cell r="D48">
            <v>0.055959436616724</v>
          </cell>
          <cell r="E48">
            <v>4.002</v>
          </cell>
          <cell r="F48">
            <v>0.2775</v>
          </cell>
          <cell r="G48">
            <v>0.5</v>
          </cell>
          <cell r="H48">
            <v>0.65</v>
          </cell>
          <cell r="I48">
            <v>-0.04025</v>
          </cell>
          <cell r="J48">
            <v>0.0125</v>
          </cell>
          <cell r="K48">
            <v>0.00475</v>
          </cell>
          <cell r="L48">
            <v>0.01</v>
          </cell>
          <cell r="M48">
            <v>-0.02275</v>
          </cell>
          <cell r="N48">
            <v>0.00752</v>
          </cell>
        </row>
        <row r="49">
          <cell r="C49">
            <v>37895</v>
          </cell>
          <cell r="D49">
            <v>0.056093577020947</v>
          </cell>
          <cell r="E49">
            <v>4.041</v>
          </cell>
          <cell r="F49">
            <v>0.2775</v>
          </cell>
          <cell r="G49">
            <v>0.5</v>
          </cell>
          <cell r="H49">
            <v>0.7</v>
          </cell>
          <cell r="I49">
            <v>-0.04025</v>
          </cell>
          <cell r="J49">
            <v>0.0125</v>
          </cell>
          <cell r="K49">
            <v>0.00475</v>
          </cell>
          <cell r="L49">
            <v>0.01</v>
          </cell>
          <cell r="M49">
            <v>-0.02275</v>
          </cell>
          <cell r="N49">
            <v>0.00752</v>
          </cell>
        </row>
        <row r="50">
          <cell r="C50">
            <v>37926</v>
          </cell>
          <cell r="D50">
            <v>0.056227285500638</v>
          </cell>
          <cell r="E50">
            <v>4.176</v>
          </cell>
          <cell r="F50">
            <v>0.2775</v>
          </cell>
          <cell r="G50">
            <v>0.95</v>
          </cell>
          <cell r="H50">
            <v>0.9</v>
          </cell>
          <cell r="I50">
            <v>-0.045</v>
          </cell>
          <cell r="J50">
            <v>0.0125</v>
          </cell>
          <cell r="K50">
            <v>-0.0145</v>
          </cell>
          <cell r="L50">
            <v>0.0075</v>
          </cell>
          <cell r="M50">
            <v>-0.0345</v>
          </cell>
          <cell r="N50">
            <v>0.00752</v>
          </cell>
        </row>
        <row r="51">
          <cell r="C51">
            <v>37956</v>
          </cell>
          <cell r="D51">
            <v>0.056356680809233</v>
          </cell>
          <cell r="E51">
            <v>4.301</v>
          </cell>
          <cell r="F51">
            <v>0.28</v>
          </cell>
          <cell r="G51">
            <v>1.35</v>
          </cell>
          <cell r="H51">
            <v>1.1</v>
          </cell>
          <cell r="I51">
            <v>-0.0525</v>
          </cell>
          <cell r="J51">
            <v>0.0125</v>
          </cell>
          <cell r="K51">
            <v>-0.0145</v>
          </cell>
          <cell r="L51">
            <v>0.0075</v>
          </cell>
          <cell r="M51">
            <v>-0.0345</v>
          </cell>
          <cell r="N51">
            <v>0.00752</v>
          </cell>
        </row>
        <row r="52">
          <cell r="C52">
            <v>37987</v>
          </cell>
          <cell r="D52">
            <v>0.056495067483334</v>
          </cell>
          <cell r="E52">
            <v>4.34</v>
          </cell>
          <cell r="F52">
            <v>0.28</v>
          </cell>
          <cell r="G52">
            <v>1.35</v>
          </cell>
          <cell r="H52">
            <v>1.1</v>
          </cell>
          <cell r="I52">
            <v>-0.0425</v>
          </cell>
          <cell r="J52">
            <v>0.0125</v>
          </cell>
          <cell r="K52">
            <v>-0.0145</v>
          </cell>
          <cell r="L52">
            <v>0.0075</v>
          </cell>
          <cell r="M52">
            <v>-0.0345</v>
          </cell>
          <cell r="N52">
            <v>0.00752</v>
          </cell>
        </row>
        <row r="53">
          <cell r="C53">
            <v>38018</v>
          </cell>
          <cell r="D53">
            <v>0.056638444225595</v>
          </cell>
          <cell r="E53">
            <v>4.226</v>
          </cell>
          <cell r="F53">
            <v>0.2775</v>
          </cell>
          <cell r="G53">
            <v>1.35</v>
          </cell>
          <cell r="H53">
            <v>1.1</v>
          </cell>
          <cell r="I53">
            <v>-0.0375</v>
          </cell>
          <cell r="J53">
            <v>0.0125</v>
          </cell>
          <cell r="K53">
            <v>-0.0145</v>
          </cell>
          <cell r="L53">
            <v>0.0075</v>
          </cell>
          <cell r="M53">
            <v>-0.0345</v>
          </cell>
          <cell r="N53">
            <v>0.00752</v>
          </cell>
        </row>
        <row r="54">
          <cell r="C54">
            <v>38047</v>
          </cell>
          <cell r="D54">
            <v>0.056772570861646</v>
          </cell>
          <cell r="E54">
            <v>4.106</v>
          </cell>
          <cell r="F54">
            <v>0.275</v>
          </cell>
          <cell r="G54">
            <v>0.95</v>
          </cell>
          <cell r="H54">
            <v>0.85</v>
          </cell>
          <cell r="I54">
            <v>-0.0375</v>
          </cell>
          <cell r="J54">
            <v>0.0125</v>
          </cell>
          <cell r="K54">
            <v>-0.0145</v>
          </cell>
          <cell r="L54">
            <v>0.0075</v>
          </cell>
          <cell r="M54">
            <v>-0.0345</v>
          </cell>
          <cell r="N54">
            <v>0.00752</v>
          </cell>
        </row>
        <row r="55">
          <cell r="C55">
            <v>38078</v>
          </cell>
          <cell r="D55">
            <v>0.056903186708581</v>
          </cell>
          <cell r="E55">
            <v>3.991</v>
          </cell>
          <cell r="F55">
            <v>0.27</v>
          </cell>
          <cell r="G55">
            <v>0.5</v>
          </cell>
          <cell r="H55">
            <v>0.55</v>
          </cell>
          <cell r="I55">
            <v>-0.0375</v>
          </cell>
          <cell r="J55">
            <v>0.0125</v>
          </cell>
          <cell r="K55">
            <v>0.004</v>
          </cell>
          <cell r="L55">
            <v>0.01</v>
          </cell>
          <cell r="M55">
            <v>-0.0135</v>
          </cell>
          <cell r="N55">
            <v>0.0075</v>
          </cell>
        </row>
        <row r="56">
          <cell r="C56">
            <v>38108</v>
          </cell>
          <cell r="D56">
            <v>0.057016416595225</v>
          </cell>
          <cell r="E56">
            <v>3.947</v>
          </cell>
          <cell r="F56">
            <v>0.27</v>
          </cell>
          <cell r="G56">
            <v>0.45</v>
          </cell>
          <cell r="H56">
            <v>0.5</v>
          </cell>
          <cell r="I56">
            <v>-0.03775</v>
          </cell>
          <cell r="J56">
            <v>0.0125</v>
          </cell>
          <cell r="K56">
            <v>0.00375</v>
          </cell>
          <cell r="L56">
            <v>0.01</v>
          </cell>
          <cell r="M56">
            <v>-0.01375</v>
          </cell>
          <cell r="N56">
            <v>0.0075</v>
          </cell>
        </row>
        <row r="57">
          <cell r="C57">
            <v>38139</v>
          </cell>
          <cell r="D57">
            <v>0.057133420815906</v>
          </cell>
          <cell r="E57">
            <v>3.962</v>
          </cell>
          <cell r="F57">
            <v>0.2675</v>
          </cell>
          <cell r="G57">
            <v>0.5</v>
          </cell>
          <cell r="H57">
            <v>0.6</v>
          </cell>
          <cell r="I57">
            <v>-0.03775</v>
          </cell>
          <cell r="J57">
            <v>0.0125</v>
          </cell>
          <cell r="K57">
            <v>0.00375</v>
          </cell>
          <cell r="L57">
            <v>0.01</v>
          </cell>
          <cell r="M57">
            <v>-0.01375</v>
          </cell>
          <cell r="N57">
            <v>0.0075</v>
          </cell>
        </row>
        <row r="58">
          <cell r="C58">
            <v>38169</v>
          </cell>
          <cell r="D58">
            <v>0.057244078735817</v>
          </cell>
          <cell r="E58">
            <v>3.977</v>
          </cell>
          <cell r="F58">
            <v>0.265</v>
          </cell>
          <cell r="G58">
            <v>0.5</v>
          </cell>
          <cell r="H58">
            <v>0.6</v>
          </cell>
          <cell r="I58">
            <v>-0.03775</v>
          </cell>
          <cell r="J58">
            <v>0.0125</v>
          </cell>
          <cell r="K58">
            <v>0.00375</v>
          </cell>
          <cell r="L58">
            <v>0.01</v>
          </cell>
          <cell r="M58">
            <v>-0.01375</v>
          </cell>
          <cell r="N58">
            <v>0.0075</v>
          </cell>
        </row>
        <row r="59">
          <cell r="C59">
            <v>38200</v>
          </cell>
          <cell r="D59">
            <v>0.057355599104846</v>
          </cell>
          <cell r="E59">
            <v>3.992</v>
          </cell>
          <cell r="F59">
            <v>0.265</v>
          </cell>
          <cell r="G59">
            <v>0.45</v>
          </cell>
          <cell r="H59">
            <v>0.7</v>
          </cell>
          <cell r="I59">
            <v>-0.03775</v>
          </cell>
          <cell r="J59">
            <v>0.0125</v>
          </cell>
          <cell r="K59">
            <v>0.00375</v>
          </cell>
          <cell r="L59">
            <v>0.01</v>
          </cell>
          <cell r="M59">
            <v>-0.01375</v>
          </cell>
          <cell r="N59">
            <v>0.0075</v>
          </cell>
        </row>
        <row r="60">
          <cell r="C60">
            <v>38231</v>
          </cell>
          <cell r="D60">
            <v>0.057467119478014</v>
          </cell>
          <cell r="E60">
            <v>4.007</v>
          </cell>
          <cell r="F60">
            <v>0.2675</v>
          </cell>
          <cell r="G60">
            <v>0.5</v>
          </cell>
          <cell r="H60">
            <v>0.65</v>
          </cell>
          <cell r="I60">
            <v>-0.03775</v>
          </cell>
          <cell r="J60">
            <v>0.0125</v>
          </cell>
          <cell r="K60">
            <v>0.00375</v>
          </cell>
          <cell r="L60">
            <v>0.01</v>
          </cell>
          <cell r="M60">
            <v>-0.01375</v>
          </cell>
          <cell r="N60">
            <v>0.0075</v>
          </cell>
        </row>
        <row r="61">
          <cell r="C61">
            <v>38261</v>
          </cell>
          <cell r="D61">
            <v>0.057573037014936</v>
          </cell>
          <cell r="E61">
            <v>4.061</v>
          </cell>
          <cell r="F61">
            <v>0.27</v>
          </cell>
          <cell r="G61">
            <v>0.5</v>
          </cell>
          <cell r="H61">
            <v>0.7</v>
          </cell>
          <cell r="I61">
            <v>-0.03775</v>
          </cell>
          <cell r="J61">
            <v>0.0125</v>
          </cell>
          <cell r="K61">
            <v>0.00375</v>
          </cell>
          <cell r="L61">
            <v>0.01</v>
          </cell>
          <cell r="M61">
            <v>-0.01375</v>
          </cell>
          <cell r="N61">
            <v>0.0075</v>
          </cell>
        </row>
        <row r="62">
          <cell r="C62">
            <v>38292</v>
          </cell>
          <cell r="D62">
            <v>0.057680555377015</v>
          </cell>
          <cell r="E62">
            <v>4.196</v>
          </cell>
          <cell r="F62">
            <v>0.2725</v>
          </cell>
          <cell r="G62">
            <v>0.95</v>
          </cell>
          <cell r="H62">
            <v>0.9</v>
          </cell>
          <cell r="I62">
            <v>-0.0425</v>
          </cell>
          <cell r="J62">
            <v>0.0125</v>
          </cell>
          <cell r="K62">
            <v>-0.0135</v>
          </cell>
          <cell r="L62">
            <v>0.0075</v>
          </cell>
          <cell r="M62">
            <v>-0.031</v>
          </cell>
          <cell r="N62">
            <v>0.00752</v>
          </cell>
        </row>
        <row r="63">
          <cell r="C63">
            <v>38322</v>
          </cell>
          <cell r="D63">
            <v>0.057784605408496</v>
          </cell>
          <cell r="E63">
            <v>4.321</v>
          </cell>
          <cell r="F63">
            <v>0.275</v>
          </cell>
          <cell r="G63">
            <v>1.35</v>
          </cell>
          <cell r="H63">
            <v>1.1</v>
          </cell>
          <cell r="I63">
            <v>-0.05</v>
          </cell>
          <cell r="J63">
            <v>0.0125</v>
          </cell>
          <cell r="K63">
            <v>-0.0135</v>
          </cell>
          <cell r="L63">
            <v>0.0075</v>
          </cell>
          <cell r="M63">
            <v>-0.031</v>
          </cell>
          <cell r="N63">
            <v>0.00752</v>
          </cell>
        </row>
        <row r="64">
          <cell r="C64">
            <v>38353</v>
          </cell>
          <cell r="D64">
            <v>0.057896475117079</v>
          </cell>
          <cell r="E64">
            <v>4.355</v>
          </cell>
          <cell r="F64">
            <v>0.275</v>
          </cell>
          <cell r="G64">
            <v>1.35</v>
          </cell>
          <cell r="H64">
            <v>1.1</v>
          </cell>
          <cell r="I64">
            <v>-0.04</v>
          </cell>
          <cell r="J64">
            <v>0.0125</v>
          </cell>
          <cell r="K64">
            <v>-0.0135</v>
          </cell>
          <cell r="L64">
            <v>0.0075</v>
          </cell>
          <cell r="M64">
            <v>-0.031</v>
          </cell>
          <cell r="N64">
            <v>0.00752</v>
          </cell>
        </row>
        <row r="65">
          <cell r="C65">
            <v>38384</v>
          </cell>
          <cell r="D65">
            <v>0.058011928285558</v>
          </cell>
          <cell r="E65">
            <v>4.241</v>
          </cell>
          <cell r="F65">
            <v>0.2725</v>
          </cell>
          <cell r="G65">
            <v>1.35</v>
          </cell>
          <cell r="H65">
            <v>1.1</v>
          </cell>
          <cell r="I65">
            <v>-0.035</v>
          </cell>
          <cell r="J65">
            <v>0.0125</v>
          </cell>
          <cell r="K65">
            <v>-0.0135</v>
          </cell>
          <cell r="L65">
            <v>0.0075</v>
          </cell>
          <cell r="M65">
            <v>-0.031</v>
          </cell>
          <cell r="N65">
            <v>0.00752</v>
          </cell>
        </row>
        <row r="66">
          <cell r="C66">
            <v>38412</v>
          </cell>
          <cell r="D66">
            <v>0.058116208570575</v>
          </cell>
          <cell r="E66">
            <v>4.121</v>
          </cell>
          <cell r="F66">
            <v>0.27</v>
          </cell>
          <cell r="G66">
            <v>0.95</v>
          </cell>
          <cell r="H66">
            <v>0.85</v>
          </cell>
          <cell r="I66">
            <v>-0.035</v>
          </cell>
          <cell r="J66">
            <v>0.0125</v>
          </cell>
          <cell r="K66">
            <v>-0.0135</v>
          </cell>
          <cell r="L66">
            <v>0.0075</v>
          </cell>
          <cell r="M66">
            <v>-0.031</v>
          </cell>
          <cell r="N66">
            <v>0.00752</v>
          </cell>
        </row>
        <row r="67">
          <cell r="C67">
            <v>38443</v>
          </cell>
          <cell r="D67">
            <v>0.058206683449633</v>
          </cell>
          <cell r="E67">
            <v>4.006</v>
          </cell>
          <cell r="F67">
            <v>0.2525</v>
          </cell>
          <cell r="G67">
            <v>0.5</v>
          </cell>
          <cell r="H67">
            <v>0.55</v>
          </cell>
          <cell r="I67">
            <v>-0.0375</v>
          </cell>
          <cell r="J67">
            <v>0.0125</v>
          </cell>
          <cell r="K67">
            <v>0.005</v>
          </cell>
          <cell r="L67">
            <v>0.0075</v>
          </cell>
          <cell r="M67">
            <v>-0.0125</v>
          </cell>
          <cell r="N67">
            <v>0.0075</v>
          </cell>
        </row>
        <row r="68">
          <cell r="C68">
            <v>38473</v>
          </cell>
          <cell r="D68">
            <v>0.058274332983516</v>
          </cell>
          <cell r="E68">
            <v>3.962</v>
          </cell>
          <cell r="F68">
            <v>0.2475</v>
          </cell>
          <cell r="G68">
            <v>0.45</v>
          </cell>
          <cell r="H68">
            <v>0.5</v>
          </cell>
          <cell r="I68">
            <v>-0.03775</v>
          </cell>
          <cell r="J68">
            <v>0.0125</v>
          </cell>
          <cell r="K68">
            <v>0.00475</v>
          </cell>
          <cell r="L68">
            <v>0.0075</v>
          </cell>
          <cell r="M68">
            <v>-0.01275</v>
          </cell>
          <cell r="N68">
            <v>0.0075</v>
          </cell>
        </row>
        <row r="69">
          <cell r="C69">
            <v>38504</v>
          </cell>
          <cell r="D69">
            <v>0.058344237503461</v>
          </cell>
          <cell r="E69">
            <v>3.977</v>
          </cell>
          <cell r="F69">
            <v>0.2425</v>
          </cell>
          <cell r="G69">
            <v>0.5</v>
          </cell>
          <cell r="H69">
            <v>0.6</v>
          </cell>
          <cell r="I69">
            <v>-0.03775</v>
          </cell>
          <cell r="J69">
            <v>0.0125</v>
          </cell>
          <cell r="K69">
            <v>0.00475</v>
          </cell>
          <cell r="L69">
            <v>0.0075</v>
          </cell>
          <cell r="M69">
            <v>-0.01275</v>
          </cell>
          <cell r="N69">
            <v>0.0075</v>
          </cell>
        </row>
        <row r="70">
          <cell r="C70">
            <v>38534</v>
          </cell>
          <cell r="D70">
            <v>0.058411887040439</v>
          </cell>
          <cell r="E70">
            <v>3.992</v>
          </cell>
          <cell r="F70">
            <v>0.2425</v>
          </cell>
          <cell r="G70">
            <v>0.5</v>
          </cell>
          <cell r="H70">
            <v>0.6</v>
          </cell>
          <cell r="I70">
            <v>-0.03775</v>
          </cell>
          <cell r="J70">
            <v>0.0125</v>
          </cell>
          <cell r="K70">
            <v>0.00475</v>
          </cell>
          <cell r="L70">
            <v>0.0075</v>
          </cell>
          <cell r="M70">
            <v>-0.01275</v>
          </cell>
          <cell r="N70">
            <v>0.0075</v>
          </cell>
        </row>
        <row r="71">
          <cell r="C71">
            <v>38565</v>
          </cell>
          <cell r="D71">
            <v>0.058481791563581</v>
          </cell>
          <cell r="E71">
            <v>4.007</v>
          </cell>
          <cell r="F71">
            <v>0.2425</v>
          </cell>
          <cell r="G71">
            <v>0.45</v>
          </cell>
          <cell r="H71">
            <v>0.7</v>
          </cell>
          <cell r="I71">
            <v>-0.03775</v>
          </cell>
          <cell r="J71">
            <v>0.0125</v>
          </cell>
          <cell r="K71">
            <v>0.00475</v>
          </cell>
          <cell r="L71">
            <v>0.0075</v>
          </cell>
          <cell r="M71">
            <v>-0.01275</v>
          </cell>
          <cell r="N71">
            <v>0.0075</v>
          </cell>
        </row>
        <row r="72">
          <cell r="C72">
            <v>38596</v>
          </cell>
          <cell r="D72">
            <v>0.058551696088349</v>
          </cell>
          <cell r="E72">
            <v>4.022</v>
          </cell>
          <cell r="F72">
            <v>0.2425</v>
          </cell>
          <cell r="G72">
            <v>0.5</v>
          </cell>
          <cell r="H72">
            <v>0.65</v>
          </cell>
          <cell r="I72">
            <v>-0.03775</v>
          </cell>
          <cell r="J72">
            <v>0.0125</v>
          </cell>
          <cell r="K72">
            <v>0.00475</v>
          </cell>
          <cell r="L72">
            <v>0.0075</v>
          </cell>
          <cell r="M72">
            <v>-0.01275</v>
          </cell>
          <cell r="N72">
            <v>0.0075</v>
          </cell>
        </row>
        <row r="73">
          <cell r="C73">
            <v>38626</v>
          </cell>
          <cell r="D73">
            <v>0.05861934563</v>
          </cell>
          <cell r="E73">
            <v>4.076</v>
          </cell>
          <cell r="F73">
            <v>0.2425</v>
          </cell>
          <cell r="G73">
            <v>0.5</v>
          </cell>
          <cell r="H73">
            <v>0.7</v>
          </cell>
          <cell r="I73">
            <v>-0.03775</v>
          </cell>
          <cell r="J73">
            <v>0.0125</v>
          </cell>
          <cell r="K73">
            <v>0.00475</v>
          </cell>
          <cell r="L73">
            <v>0.0075</v>
          </cell>
          <cell r="M73">
            <v>-0.01275</v>
          </cell>
          <cell r="N73">
            <v>0.0075</v>
          </cell>
        </row>
        <row r="74">
          <cell r="C74">
            <v>38657</v>
          </cell>
          <cell r="D74">
            <v>0.058689250157958</v>
          </cell>
          <cell r="E74">
            <v>4.211</v>
          </cell>
          <cell r="F74">
            <v>0.2425</v>
          </cell>
          <cell r="G74">
            <v>0.95</v>
          </cell>
          <cell r="H74">
            <v>0.9</v>
          </cell>
          <cell r="I74">
            <v>-0.0425</v>
          </cell>
          <cell r="J74">
            <v>0.0175</v>
          </cell>
          <cell r="K74">
            <v>-0.0135</v>
          </cell>
          <cell r="L74">
            <v>0.0075</v>
          </cell>
          <cell r="M74">
            <v>-0.031</v>
          </cell>
          <cell r="N74">
            <v>0.00752</v>
          </cell>
        </row>
        <row r="75">
          <cell r="C75">
            <v>38687</v>
          </cell>
          <cell r="D75">
            <v>0.058756899702696</v>
          </cell>
          <cell r="E75">
            <v>4.336</v>
          </cell>
          <cell r="F75">
            <v>0.245</v>
          </cell>
          <cell r="G75">
            <v>1.35</v>
          </cell>
          <cell r="H75">
            <v>1.1</v>
          </cell>
          <cell r="I75">
            <v>-0.05</v>
          </cell>
          <cell r="J75">
            <v>0.0175</v>
          </cell>
          <cell r="K75">
            <v>-0.0135</v>
          </cell>
          <cell r="L75">
            <v>0.0075</v>
          </cell>
          <cell r="M75">
            <v>-0.031</v>
          </cell>
          <cell r="N75">
            <v>0.00752</v>
          </cell>
        </row>
        <row r="76">
          <cell r="C76">
            <v>38718</v>
          </cell>
          <cell r="D76">
            <v>0.058826804233857</v>
          </cell>
          <cell r="E76">
            <v>4.385</v>
          </cell>
          <cell r="F76">
            <v>0.245</v>
          </cell>
          <cell r="G76">
            <v>1.35</v>
          </cell>
          <cell r="H76">
            <v>1.1</v>
          </cell>
          <cell r="I76">
            <v>-0.04</v>
          </cell>
          <cell r="J76">
            <v>0.0175</v>
          </cell>
          <cell r="K76">
            <v>-0.0135</v>
          </cell>
          <cell r="L76">
            <v>0.0075</v>
          </cell>
          <cell r="M76">
            <v>-0.031</v>
          </cell>
          <cell r="N76">
            <v>0.00752</v>
          </cell>
        </row>
        <row r="77">
          <cell r="C77">
            <v>38749</v>
          </cell>
          <cell r="D77">
            <v>0.058897430031267</v>
          </cell>
          <cell r="E77">
            <v>4.271</v>
          </cell>
          <cell r="F77">
            <v>0.245</v>
          </cell>
          <cell r="G77">
            <v>1.35</v>
          </cell>
          <cell r="H77">
            <v>1.1</v>
          </cell>
          <cell r="I77">
            <v>-0.035</v>
          </cell>
          <cell r="J77">
            <v>0.0175</v>
          </cell>
          <cell r="K77">
            <v>-0.0135</v>
          </cell>
          <cell r="L77">
            <v>0.0075</v>
          </cell>
          <cell r="M77">
            <v>-0.031</v>
          </cell>
          <cell r="N77">
            <v>0.00752</v>
          </cell>
        </row>
        <row r="78">
          <cell r="C78">
            <v>38777</v>
          </cell>
          <cell r="D78">
            <v>0.058963935512329</v>
          </cell>
          <cell r="E78">
            <v>4.151</v>
          </cell>
          <cell r="F78">
            <v>0.2375</v>
          </cell>
          <cell r="G78">
            <v>0.95</v>
          </cell>
          <cell r="H78">
            <v>0.85</v>
          </cell>
          <cell r="I78">
            <v>-0.035</v>
          </cell>
          <cell r="J78">
            <v>0.0175</v>
          </cell>
          <cell r="K78">
            <v>0.005</v>
          </cell>
          <cell r="L78">
            <v>0.0075</v>
          </cell>
          <cell r="M78">
            <v>-0.0125</v>
          </cell>
          <cell r="N78">
            <v>0.00752</v>
          </cell>
        </row>
        <row r="79">
          <cell r="C79">
            <v>38808</v>
          </cell>
          <cell r="D79">
            <v>0.059037566582363</v>
          </cell>
          <cell r="E79">
            <v>4.036</v>
          </cell>
          <cell r="F79">
            <v>0.2375</v>
          </cell>
          <cell r="G79">
            <v>0.5</v>
          </cell>
          <cell r="H79">
            <v>0.55</v>
          </cell>
          <cell r="I79">
            <v>-0.0375</v>
          </cell>
          <cell r="J79">
            <v>0.015</v>
          </cell>
          <cell r="K79">
            <v>0.00475</v>
          </cell>
          <cell r="L79">
            <v>0.01</v>
          </cell>
          <cell r="M79">
            <v>-0.01275</v>
          </cell>
          <cell r="N79">
            <v>0.0075</v>
          </cell>
        </row>
        <row r="80">
          <cell r="C80">
            <v>38838</v>
          </cell>
          <cell r="D80">
            <v>0.059108822458305</v>
          </cell>
          <cell r="E80">
            <v>3.992</v>
          </cell>
          <cell r="F80">
            <v>0.235</v>
          </cell>
          <cell r="G80">
            <v>0.45</v>
          </cell>
          <cell r="H80">
            <v>0.5</v>
          </cell>
          <cell r="I80">
            <v>-0.03775</v>
          </cell>
          <cell r="J80">
            <v>0.015</v>
          </cell>
          <cell r="K80">
            <v>0.00475</v>
          </cell>
          <cell r="L80">
            <v>0.01</v>
          </cell>
          <cell r="M80">
            <v>-0.01275</v>
          </cell>
          <cell r="N80">
            <v>0.0075</v>
          </cell>
        </row>
        <row r="81">
          <cell r="C81">
            <v>38869</v>
          </cell>
          <cell r="D81">
            <v>0.059182453531885</v>
          </cell>
          <cell r="E81">
            <v>4.007</v>
          </cell>
          <cell r="F81">
            <v>0.235</v>
          </cell>
          <cell r="G81">
            <v>0.5</v>
          </cell>
          <cell r="H81">
            <v>0.6</v>
          </cell>
          <cell r="I81">
            <v>-0.03775</v>
          </cell>
          <cell r="J81">
            <v>0.015</v>
          </cell>
          <cell r="K81">
            <v>0.00475</v>
          </cell>
          <cell r="L81">
            <v>0.01</v>
          </cell>
          <cell r="M81">
            <v>-0.01275</v>
          </cell>
          <cell r="N81">
            <v>0.0075</v>
          </cell>
        </row>
        <row r="82">
          <cell r="C82">
            <v>38899</v>
          </cell>
          <cell r="D82">
            <v>0.059253709411259</v>
          </cell>
          <cell r="E82">
            <v>4.022</v>
          </cell>
          <cell r="F82">
            <v>0.235</v>
          </cell>
          <cell r="G82">
            <v>0.5</v>
          </cell>
          <cell r="H82">
            <v>0.6</v>
          </cell>
          <cell r="I82">
            <v>-0.03775</v>
          </cell>
          <cell r="J82">
            <v>0.015</v>
          </cell>
          <cell r="K82">
            <v>0.00475</v>
          </cell>
          <cell r="L82">
            <v>0.01</v>
          </cell>
          <cell r="M82">
            <v>-0.01275</v>
          </cell>
          <cell r="N82">
            <v>0.0075</v>
          </cell>
        </row>
        <row r="83">
          <cell r="C83">
            <v>38930</v>
          </cell>
          <cell r="D83">
            <v>0.059327340488386</v>
          </cell>
          <cell r="E83">
            <v>4.037</v>
          </cell>
          <cell r="F83">
            <v>0.235</v>
          </cell>
          <cell r="G83">
            <v>0.45</v>
          </cell>
          <cell r="H83">
            <v>0.7</v>
          </cell>
          <cell r="I83">
            <v>-0.03775</v>
          </cell>
          <cell r="J83">
            <v>0.015</v>
          </cell>
          <cell r="K83">
            <v>0.00475</v>
          </cell>
          <cell r="L83">
            <v>0.01</v>
          </cell>
          <cell r="M83">
            <v>-0.01275</v>
          </cell>
          <cell r="N83">
            <v>0.0075</v>
          </cell>
        </row>
        <row r="84">
          <cell r="C84">
            <v>38961</v>
          </cell>
          <cell r="D84">
            <v>0.059400971567313</v>
          </cell>
          <cell r="E84">
            <v>4.052</v>
          </cell>
          <cell r="F84">
            <v>0.235</v>
          </cell>
          <cell r="G84">
            <v>0.5</v>
          </cell>
          <cell r="H84">
            <v>0.65</v>
          </cell>
          <cell r="I84">
            <v>-0.03775</v>
          </cell>
          <cell r="J84">
            <v>0.015</v>
          </cell>
          <cell r="K84">
            <v>0.00475</v>
          </cell>
          <cell r="L84">
            <v>0.01</v>
          </cell>
          <cell r="M84">
            <v>-0.01275</v>
          </cell>
          <cell r="N84">
            <v>0.0075</v>
          </cell>
        </row>
        <row r="85">
          <cell r="C85">
            <v>38991</v>
          </cell>
          <cell r="D85">
            <v>0.059472227451863</v>
          </cell>
          <cell r="E85">
            <v>4.106</v>
          </cell>
          <cell r="F85">
            <v>0.235</v>
          </cell>
          <cell r="G85">
            <v>0.5</v>
          </cell>
          <cell r="H85">
            <v>0.7</v>
          </cell>
          <cell r="I85">
            <v>-0.03775</v>
          </cell>
          <cell r="J85">
            <v>0.015</v>
          </cell>
          <cell r="K85">
            <v>-0.0135</v>
          </cell>
          <cell r="L85">
            <v>0.01</v>
          </cell>
          <cell r="M85">
            <v>-0.031</v>
          </cell>
          <cell r="N85">
            <v>0.0075</v>
          </cell>
        </row>
        <row r="86">
          <cell r="C86">
            <v>39022</v>
          </cell>
          <cell r="D86">
            <v>0.059545858534336</v>
          </cell>
          <cell r="E86">
            <v>4.241</v>
          </cell>
          <cell r="F86">
            <v>0.2375</v>
          </cell>
          <cell r="G86">
            <v>0.95</v>
          </cell>
          <cell r="H86">
            <v>0.9</v>
          </cell>
          <cell r="I86">
            <v>-0.04</v>
          </cell>
          <cell r="J86">
            <v>0.0175</v>
          </cell>
          <cell r="K86">
            <v>-0.0125</v>
          </cell>
          <cell r="L86">
            <v>0.0075</v>
          </cell>
          <cell r="M86">
            <v>-0.03</v>
          </cell>
          <cell r="N86">
            <v>0.00752</v>
          </cell>
        </row>
        <row r="87">
          <cell r="C87">
            <v>39052</v>
          </cell>
          <cell r="D87">
            <v>0.059617114422317</v>
          </cell>
          <cell r="E87">
            <v>4.366</v>
          </cell>
          <cell r="F87">
            <v>0.245</v>
          </cell>
          <cell r="G87">
            <v>1.35</v>
          </cell>
          <cell r="H87">
            <v>1.1</v>
          </cell>
          <cell r="I87">
            <v>-0.0475</v>
          </cell>
          <cell r="J87">
            <v>0.0175</v>
          </cell>
          <cell r="K87">
            <v>-0.0125</v>
          </cell>
          <cell r="L87">
            <v>0.0075</v>
          </cell>
          <cell r="M87">
            <v>-0.03</v>
          </cell>
          <cell r="N87">
            <v>0.00752</v>
          </cell>
        </row>
        <row r="88">
          <cell r="C88">
            <v>39083</v>
          </cell>
          <cell r="D88">
            <v>0.059690745508336</v>
          </cell>
          <cell r="E88">
            <v>4.43</v>
          </cell>
          <cell r="F88">
            <v>0.2475</v>
          </cell>
          <cell r="G88">
            <v>1.35</v>
          </cell>
          <cell r="H88">
            <v>1.1</v>
          </cell>
          <cell r="I88">
            <v>-0.0375</v>
          </cell>
          <cell r="J88">
            <v>0.0175</v>
          </cell>
          <cell r="K88">
            <v>-0.0125</v>
          </cell>
          <cell r="L88">
            <v>0.0075</v>
          </cell>
          <cell r="M88">
            <v>-0.03</v>
          </cell>
          <cell r="N88">
            <v>0.00752</v>
          </cell>
        </row>
        <row r="89">
          <cell r="C89">
            <v>39114</v>
          </cell>
          <cell r="D89">
            <v>0.059764376596156</v>
          </cell>
          <cell r="E89">
            <v>4.316</v>
          </cell>
          <cell r="F89">
            <v>0.235</v>
          </cell>
          <cell r="G89">
            <v>1.35</v>
          </cell>
          <cell r="H89">
            <v>1.1</v>
          </cell>
          <cell r="I89">
            <v>-0.0325</v>
          </cell>
          <cell r="J89">
            <v>0.0175</v>
          </cell>
          <cell r="K89">
            <v>-0.0125</v>
          </cell>
          <cell r="L89">
            <v>0.0075</v>
          </cell>
          <cell r="M89">
            <v>-0.03</v>
          </cell>
          <cell r="N89">
            <v>0.00752</v>
          </cell>
        </row>
        <row r="90">
          <cell r="C90">
            <v>39142</v>
          </cell>
          <cell r="D90">
            <v>0.059830882096382</v>
          </cell>
          <cell r="E90">
            <v>4.196</v>
          </cell>
          <cell r="F90">
            <v>0.2275</v>
          </cell>
          <cell r="G90">
            <v>0.95</v>
          </cell>
          <cell r="H90">
            <v>0.85</v>
          </cell>
          <cell r="I90">
            <v>-0.0325</v>
          </cell>
          <cell r="J90">
            <v>0.0175</v>
          </cell>
          <cell r="K90">
            <v>0.006</v>
          </cell>
          <cell r="L90">
            <v>0.0075</v>
          </cell>
          <cell r="M90">
            <v>-0.0115</v>
          </cell>
          <cell r="N90">
            <v>0.00752</v>
          </cell>
        </row>
        <row r="91">
          <cell r="C91">
            <v>39173</v>
          </cell>
          <cell r="D91">
            <v>0.059904513187631</v>
          </cell>
          <cell r="E91">
            <v>4.081</v>
          </cell>
          <cell r="F91">
            <v>0.2275</v>
          </cell>
          <cell r="G91">
            <v>0.5</v>
          </cell>
          <cell r="H91">
            <v>0.55</v>
          </cell>
          <cell r="I91">
            <v>-0.0375</v>
          </cell>
          <cell r="J91">
            <v>0.015</v>
          </cell>
          <cell r="K91">
            <v>0.006</v>
          </cell>
          <cell r="L91">
            <v>0.01</v>
          </cell>
          <cell r="M91">
            <v>-0.0115</v>
          </cell>
          <cell r="N91">
            <v>0.0075</v>
          </cell>
        </row>
        <row r="92">
          <cell r="C92">
            <v>39203</v>
          </cell>
          <cell r="D92">
            <v>0.059975769084104</v>
          </cell>
          <cell r="E92">
            <v>4.037</v>
          </cell>
          <cell r="F92">
            <v>0.2275</v>
          </cell>
          <cell r="G92">
            <v>0.45</v>
          </cell>
          <cell r="H92">
            <v>0.5</v>
          </cell>
          <cell r="I92">
            <v>-0.03775</v>
          </cell>
          <cell r="J92">
            <v>0.015</v>
          </cell>
          <cell r="K92">
            <v>0.00575</v>
          </cell>
          <cell r="L92">
            <v>0.01</v>
          </cell>
          <cell r="M92">
            <v>-0.01175</v>
          </cell>
          <cell r="N92">
            <v>0.0075</v>
          </cell>
        </row>
        <row r="93">
          <cell r="C93">
            <v>39234</v>
          </cell>
          <cell r="D93">
            <v>0.060049400178898</v>
          </cell>
          <cell r="E93">
            <v>4.052</v>
          </cell>
          <cell r="F93">
            <v>0.2175</v>
          </cell>
          <cell r="G93">
            <v>0.5</v>
          </cell>
          <cell r="H93">
            <v>0.6</v>
          </cell>
          <cell r="I93">
            <v>-0.03775</v>
          </cell>
          <cell r="J93">
            <v>0.015</v>
          </cell>
          <cell r="K93">
            <v>0.00575</v>
          </cell>
          <cell r="L93">
            <v>0.01</v>
          </cell>
          <cell r="M93">
            <v>-0.01175</v>
          </cell>
          <cell r="N93">
            <v>0.0075</v>
          </cell>
        </row>
        <row r="94">
          <cell r="C94">
            <v>39264</v>
          </cell>
          <cell r="D94">
            <v>0.060120656078801</v>
          </cell>
          <cell r="E94">
            <v>4.067</v>
          </cell>
          <cell r="F94">
            <v>0.2175</v>
          </cell>
          <cell r="G94">
            <v>0.5</v>
          </cell>
          <cell r="H94">
            <v>0.6</v>
          </cell>
          <cell r="I94">
            <v>-0.03775</v>
          </cell>
          <cell r="J94">
            <v>0.015</v>
          </cell>
          <cell r="K94">
            <v>0.00575</v>
          </cell>
          <cell r="L94">
            <v>0.01</v>
          </cell>
          <cell r="M94">
            <v>-0.01175</v>
          </cell>
          <cell r="N94">
            <v>0.0075</v>
          </cell>
        </row>
        <row r="95">
          <cell r="C95">
            <v>39295</v>
          </cell>
          <cell r="D95">
            <v>0.060194287177139</v>
          </cell>
          <cell r="E95">
            <v>4.082</v>
          </cell>
          <cell r="F95">
            <v>0.2175</v>
          </cell>
          <cell r="G95">
            <v>0.45</v>
          </cell>
          <cell r="H95">
            <v>0.7</v>
          </cell>
          <cell r="I95">
            <v>-0.03775</v>
          </cell>
          <cell r="J95">
            <v>0.015</v>
          </cell>
          <cell r="K95">
            <v>0.00575</v>
          </cell>
          <cell r="L95">
            <v>0.01</v>
          </cell>
          <cell r="M95">
            <v>-0.01175</v>
          </cell>
          <cell r="N95">
            <v>0.0075</v>
          </cell>
        </row>
        <row r="96">
          <cell r="C96">
            <v>39326</v>
          </cell>
          <cell r="D96">
            <v>0.06026791827728</v>
          </cell>
          <cell r="E96">
            <v>4.097</v>
          </cell>
          <cell r="F96">
            <v>0.2175</v>
          </cell>
          <cell r="G96">
            <v>0.5</v>
          </cell>
          <cell r="H96">
            <v>0.65</v>
          </cell>
          <cell r="I96">
            <v>-0.03775</v>
          </cell>
          <cell r="J96">
            <v>0.015</v>
          </cell>
          <cell r="K96">
            <v>0.00575</v>
          </cell>
          <cell r="L96">
            <v>0.01</v>
          </cell>
          <cell r="M96">
            <v>-0.01175</v>
          </cell>
          <cell r="N96">
            <v>0.0075</v>
          </cell>
        </row>
        <row r="97">
          <cell r="C97">
            <v>39356</v>
          </cell>
          <cell r="D97">
            <v>0.060339174182356</v>
          </cell>
          <cell r="E97">
            <v>4.151</v>
          </cell>
          <cell r="F97">
            <v>0.2175</v>
          </cell>
          <cell r="G97">
            <v>0.5</v>
          </cell>
          <cell r="H97">
            <v>0.7</v>
          </cell>
          <cell r="I97">
            <v>-0.03775</v>
          </cell>
          <cell r="J97">
            <v>0.015</v>
          </cell>
          <cell r="K97">
            <v>-0.0125</v>
          </cell>
          <cell r="L97">
            <v>0.01</v>
          </cell>
          <cell r="M97">
            <v>-0.03</v>
          </cell>
          <cell r="N97">
            <v>0.0075</v>
          </cell>
        </row>
        <row r="98">
          <cell r="C98">
            <v>39387</v>
          </cell>
          <cell r="D98">
            <v>0.06041280528604</v>
          </cell>
          <cell r="E98">
            <v>4.286</v>
          </cell>
          <cell r="F98">
            <v>0.2175</v>
          </cell>
          <cell r="G98">
            <v>0.95</v>
          </cell>
          <cell r="H98">
            <v>0.9</v>
          </cell>
          <cell r="I98">
            <v>-0.04</v>
          </cell>
          <cell r="J98">
            <v>0.0175</v>
          </cell>
          <cell r="K98">
            <v>-0.0115</v>
          </cell>
          <cell r="L98">
            <v>0.0075</v>
          </cell>
          <cell r="M98">
            <v>-0.029</v>
          </cell>
          <cell r="N98">
            <v>0.00752</v>
          </cell>
        </row>
        <row r="99">
          <cell r="C99">
            <v>39417</v>
          </cell>
          <cell r="D99">
            <v>0.060484061194546</v>
          </cell>
          <cell r="E99">
            <v>4.411</v>
          </cell>
          <cell r="F99">
            <v>0.2175</v>
          </cell>
          <cell r="G99">
            <v>1.35</v>
          </cell>
          <cell r="H99">
            <v>1.1</v>
          </cell>
          <cell r="I99">
            <v>-0.0475</v>
          </cell>
          <cell r="J99">
            <v>0.0175</v>
          </cell>
          <cell r="K99">
            <v>-0.0115</v>
          </cell>
          <cell r="L99">
            <v>0.0075</v>
          </cell>
          <cell r="M99">
            <v>-0.029</v>
          </cell>
          <cell r="N99">
            <v>0.00752</v>
          </cell>
        </row>
        <row r="100">
          <cell r="C100">
            <v>39448</v>
          </cell>
          <cell r="D100">
            <v>0.060557692301773</v>
          </cell>
          <cell r="E100">
            <v>4.485</v>
          </cell>
          <cell r="F100">
            <v>0.2175</v>
          </cell>
          <cell r="G100">
            <v>1.35</v>
          </cell>
          <cell r="H100">
            <v>1.1</v>
          </cell>
          <cell r="I100">
            <v>-0.0375</v>
          </cell>
          <cell r="J100">
            <v>0.0175</v>
          </cell>
          <cell r="K100">
            <v>-0.0115</v>
          </cell>
          <cell r="L100">
            <v>0.0075</v>
          </cell>
          <cell r="M100">
            <v>-0.029</v>
          </cell>
          <cell r="N100">
            <v>0.00752</v>
          </cell>
        </row>
        <row r="101">
          <cell r="C101">
            <v>39479</v>
          </cell>
          <cell r="D101">
            <v>0.060630157691016</v>
          </cell>
          <cell r="E101">
            <v>4.371</v>
          </cell>
          <cell r="F101">
            <v>0.2125</v>
          </cell>
          <cell r="G101">
            <v>1.35</v>
          </cell>
          <cell r="H101">
            <v>1.1</v>
          </cell>
          <cell r="I101">
            <v>-0.0325</v>
          </cell>
          <cell r="J101">
            <v>0.0175</v>
          </cell>
          <cell r="K101">
            <v>-0.0115</v>
          </cell>
          <cell r="L101">
            <v>0.0075</v>
          </cell>
          <cell r="M101">
            <v>-0.029</v>
          </cell>
          <cell r="N101">
            <v>0.00752</v>
          </cell>
        </row>
        <row r="102">
          <cell r="C102">
            <v>39508</v>
          </cell>
          <cell r="D102">
            <v>0.060690586938883</v>
          </cell>
          <cell r="E102">
            <v>4.251</v>
          </cell>
          <cell r="F102">
            <v>0.2075</v>
          </cell>
          <cell r="G102">
            <v>0.95</v>
          </cell>
          <cell r="H102">
            <v>0.85</v>
          </cell>
          <cell r="I102">
            <v>-0.0325</v>
          </cell>
          <cell r="J102">
            <v>0.0175</v>
          </cell>
          <cell r="K102">
            <v>0.007</v>
          </cell>
          <cell r="L102">
            <v>0.0075</v>
          </cell>
          <cell r="M102">
            <v>-0.0105</v>
          </cell>
          <cell r="N102">
            <v>0.00752</v>
          </cell>
        </row>
        <row r="103">
          <cell r="C103">
            <v>39539</v>
          </cell>
          <cell r="D103">
            <v>0.060755183722427</v>
          </cell>
          <cell r="E103">
            <v>4.136</v>
          </cell>
          <cell r="F103">
            <v>0.2075</v>
          </cell>
          <cell r="G103">
            <v>0.5</v>
          </cell>
          <cell r="H103">
            <v>0.55</v>
          </cell>
          <cell r="I103">
            <v>-0.0375</v>
          </cell>
          <cell r="J103">
            <v>0.015</v>
          </cell>
          <cell r="K103">
            <v>0.007</v>
          </cell>
          <cell r="L103">
            <v>0.01</v>
          </cell>
          <cell r="M103">
            <v>-0.0105</v>
          </cell>
          <cell r="N103">
            <v>0.0075</v>
          </cell>
        </row>
        <row r="104">
          <cell r="C104">
            <v>39569</v>
          </cell>
          <cell r="D104">
            <v>0.06081769674008</v>
          </cell>
          <cell r="E104">
            <v>4.092</v>
          </cell>
          <cell r="F104">
            <v>0.2075</v>
          </cell>
          <cell r="G104">
            <v>0.45</v>
          </cell>
          <cell r="H104">
            <v>0.5</v>
          </cell>
          <cell r="I104">
            <v>-0.03775</v>
          </cell>
          <cell r="J104">
            <v>0.015</v>
          </cell>
          <cell r="K104">
            <v>0.00675</v>
          </cell>
          <cell r="L104">
            <v>0.01</v>
          </cell>
          <cell r="M104">
            <v>-0.01075</v>
          </cell>
          <cell r="N104">
            <v>0.0075</v>
          </cell>
        </row>
        <row r="105">
          <cell r="C105">
            <v>39600</v>
          </cell>
          <cell r="D105">
            <v>0.060882293526352</v>
          </cell>
          <cell r="E105">
            <v>4.107</v>
          </cell>
          <cell r="F105">
            <v>0.2075</v>
          </cell>
          <cell r="G105">
            <v>0.5</v>
          </cell>
          <cell r="H105">
            <v>0.6</v>
          </cell>
          <cell r="I105">
            <v>-0.03775</v>
          </cell>
          <cell r="J105">
            <v>0.015</v>
          </cell>
          <cell r="K105">
            <v>0.00675</v>
          </cell>
          <cell r="L105">
            <v>0.01</v>
          </cell>
          <cell r="M105">
            <v>-0.01075</v>
          </cell>
          <cell r="N105">
            <v>0.0075</v>
          </cell>
        </row>
        <row r="106">
          <cell r="C106">
            <v>39630</v>
          </cell>
          <cell r="D106">
            <v>0.060944806546643</v>
          </cell>
          <cell r="E106">
            <v>4.122</v>
          </cell>
          <cell r="F106">
            <v>0.2025</v>
          </cell>
          <cell r="G106">
            <v>0.5</v>
          </cell>
          <cell r="H106">
            <v>0.6</v>
          </cell>
          <cell r="I106">
            <v>-0.03775</v>
          </cell>
          <cell r="J106">
            <v>0.015</v>
          </cell>
          <cell r="K106">
            <v>0.00675</v>
          </cell>
          <cell r="L106">
            <v>0.01</v>
          </cell>
          <cell r="M106">
            <v>-0.01075</v>
          </cell>
          <cell r="N106">
            <v>0.0075</v>
          </cell>
        </row>
        <row r="107">
          <cell r="C107">
            <v>39661</v>
          </cell>
          <cell r="D107">
            <v>0.061009403335642</v>
          </cell>
          <cell r="E107">
            <v>4.137</v>
          </cell>
          <cell r="F107">
            <v>0.2025</v>
          </cell>
          <cell r="G107">
            <v>0.45</v>
          </cell>
          <cell r="H107">
            <v>0.7</v>
          </cell>
          <cell r="I107">
            <v>-0.03775</v>
          </cell>
          <cell r="J107">
            <v>0.015</v>
          </cell>
          <cell r="K107">
            <v>0.00675</v>
          </cell>
          <cell r="L107">
            <v>0.01</v>
          </cell>
          <cell r="M107">
            <v>-0.01075</v>
          </cell>
          <cell r="N107">
            <v>0.0075</v>
          </cell>
        </row>
        <row r="108">
          <cell r="C108">
            <v>39692</v>
          </cell>
          <cell r="D108">
            <v>0.061074000126025</v>
          </cell>
          <cell r="E108">
            <v>4.152</v>
          </cell>
          <cell r="F108">
            <v>0.2025</v>
          </cell>
          <cell r="G108">
            <v>0.5</v>
          </cell>
          <cell r="H108">
            <v>0.65</v>
          </cell>
          <cell r="I108">
            <v>-0.03775</v>
          </cell>
          <cell r="J108">
            <v>0.015</v>
          </cell>
          <cell r="K108">
            <v>0.00675</v>
          </cell>
          <cell r="L108">
            <v>0.01</v>
          </cell>
          <cell r="M108">
            <v>-0.01075</v>
          </cell>
          <cell r="N108">
            <v>0.0075</v>
          </cell>
        </row>
        <row r="109">
          <cell r="C109">
            <v>39722</v>
          </cell>
          <cell r="D109">
            <v>0.061136513150298</v>
          </cell>
          <cell r="E109">
            <v>4.206</v>
          </cell>
          <cell r="F109">
            <v>0.2025</v>
          </cell>
          <cell r="G109">
            <v>0.5</v>
          </cell>
          <cell r="H109">
            <v>0.7</v>
          </cell>
          <cell r="I109">
            <v>-0.03775</v>
          </cell>
          <cell r="J109">
            <v>0.015</v>
          </cell>
          <cell r="K109">
            <v>-0.0115</v>
          </cell>
          <cell r="L109">
            <v>0.01</v>
          </cell>
          <cell r="M109">
            <v>-0.029</v>
          </cell>
          <cell r="N109">
            <v>0.0075</v>
          </cell>
        </row>
        <row r="110">
          <cell r="C110">
            <v>39753</v>
          </cell>
          <cell r="D110">
            <v>0.061201109943408</v>
          </cell>
          <cell r="E110">
            <v>4.341</v>
          </cell>
          <cell r="F110">
            <v>0.2025</v>
          </cell>
          <cell r="G110">
            <v>0.95</v>
          </cell>
          <cell r="H110">
            <v>0.9</v>
          </cell>
          <cell r="I110">
            <v>-0.04</v>
          </cell>
          <cell r="J110">
            <v>0.0175</v>
          </cell>
          <cell r="K110">
            <v>-0.0105</v>
          </cell>
          <cell r="L110">
            <v>0.0075</v>
          </cell>
          <cell r="M110">
            <v>-0.0305</v>
          </cell>
          <cell r="N110">
            <v>0.00752</v>
          </cell>
        </row>
        <row r="111">
          <cell r="C111">
            <v>39783</v>
          </cell>
          <cell r="D111">
            <v>0.061263622970319</v>
          </cell>
          <cell r="E111">
            <v>4.466</v>
          </cell>
          <cell r="F111">
            <v>0.205</v>
          </cell>
          <cell r="G111">
            <v>1.35</v>
          </cell>
          <cell r="H111">
            <v>1.1</v>
          </cell>
          <cell r="I111">
            <v>-0.0475</v>
          </cell>
          <cell r="J111">
            <v>0.0175</v>
          </cell>
          <cell r="K111">
            <v>-0.0105</v>
          </cell>
          <cell r="L111">
            <v>0.0075</v>
          </cell>
          <cell r="M111">
            <v>-0.0305</v>
          </cell>
          <cell r="N111">
            <v>0.00752</v>
          </cell>
        </row>
        <row r="112">
          <cell r="C112">
            <v>39814</v>
          </cell>
          <cell r="D112">
            <v>0.061328219766156</v>
          </cell>
          <cell r="E112">
            <v>4.55</v>
          </cell>
          <cell r="F112">
            <v>0.205</v>
          </cell>
          <cell r="G112">
            <v>1.35</v>
          </cell>
          <cell r="H112">
            <v>1.1</v>
          </cell>
          <cell r="I112">
            <v>-0.0375</v>
          </cell>
          <cell r="J112">
            <v>0.0175</v>
          </cell>
          <cell r="K112">
            <v>-0.0105</v>
          </cell>
          <cell r="L112">
            <v>0.0075</v>
          </cell>
          <cell r="M112">
            <v>-0.0305</v>
          </cell>
          <cell r="N112">
            <v>0.00752</v>
          </cell>
        </row>
        <row r="113">
          <cell r="C113">
            <v>39845</v>
          </cell>
          <cell r="D113">
            <v>0.061392816563379</v>
          </cell>
          <cell r="E113">
            <v>4.436</v>
          </cell>
          <cell r="F113">
            <v>0.2</v>
          </cell>
          <cell r="G113">
            <v>1.35</v>
          </cell>
          <cell r="H113">
            <v>1.1</v>
          </cell>
          <cell r="I113">
            <v>-0.0325</v>
          </cell>
          <cell r="J113">
            <v>0.0175</v>
          </cell>
          <cell r="K113">
            <v>-0.0105</v>
          </cell>
          <cell r="L113">
            <v>0.0075</v>
          </cell>
          <cell r="M113">
            <v>-0.0305</v>
          </cell>
          <cell r="N113">
            <v>0.00752</v>
          </cell>
        </row>
        <row r="114">
          <cell r="C114">
            <v>39873</v>
          </cell>
          <cell r="D114">
            <v>0.061451162058836</v>
          </cell>
          <cell r="E114">
            <v>4.316</v>
          </cell>
          <cell r="F114">
            <v>0.19</v>
          </cell>
          <cell r="G114">
            <v>0.95</v>
          </cell>
          <cell r="H114">
            <v>0.85</v>
          </cell>
          <cell r="I114">
            <v>-0.0325</v>
          </cell>
          <cell r="J114">
            <v>0.0175</v>
          </cell>
          <cell r="K114">
            <v>0.008</v>
          </cell>
          <cell r="L114">
            <v>0.0075</v>
          </cell>
          <cell r="M114">
            <v>-0.012</v>
          </cell>
          <cell r="N114">
            <v>0.00752</v>
          </cell>
        </row>
        <row r="115">
          <cell r="C115">
            <v>39904</v>
          </cell>
          <cell r="D115">
            <v>0.061515758858696</v>
          </cell>
          <cell r="E115">
            <v>4.201</v>
          </cell>
          <cell r="F115">
            <v>0.19</v>
          </cell>
          <cell r="G115">
            <v>0.5</v>
          </cell>
          <cell r="H115">
            <v>0.55</v>
          </cell>
          <cell r="I115">
            <v>-0.0375</v>
          </cell>
          <cell r="J115">
            <v>0.015</v>
          </cell>
          <cell r="K115">
            <v>0.008</v>
          </cell>
          <cell r="L115">
            <v>0.01</v>
          </cell>
          <cell r="M115">
            <v>-0.012</v>
          </cell>
          <cell r="N115">
            <v>0.0075</v>
          </cell>
        </row>
        <row r="116">
          <cell r="C116">
            <v>39934</v>
          </cell>
          <cell r="D116">
            <v>0.061578271892137</v>
          </cell>
          <cell r="E116">
            <v>4.157</v>
          </cell>
          <cell r="F116">
            <v>0.19</v>
          </cell>
          <cell r="G116">
            <v>0.45</v>
          </cell>
          <cell r="H116">
            <v>0.5</v>
          </cell>
          <cell r="I116">
            <v>-0.03775</v>
          </cell>
          <cell r="J116">
            <v>0.015</v>
          </cell>
          <cell r="K116">
            <v>0.00775</v>
          </cell>
          <cell r="L116">
            <v>0.01</v>
          </cell>
          <cell r="M116">
            <v>-0.01225</v>
          </cell>
          <cell r="N116">
            <v>0.0075</v>
          </cell>
        </row>
        <row r="117">
          <cell r="C117">
            <v>39965</v>
          </cell>
          <cell r="D117">
            <v>0.061642868694724</v>
          </cell>
          <cell r="E117">
            <v>4.172</v>
          </cell>
          <cell r="F117">
            <v>0.19</v>
          </cell>
          <cell r="G117">
            <v>0.5</v>
          </cell>
          <cell r="H117">
            <v>0.6</v>
          </cell>
          <cell r="I117">
            <v>-0.03775</v>
          </cell>
          <cell r="J117">
            <v>0.015</v>
          </cell>
          <cell r="K117">
            <v>0.00775</v>
          </cell>
          <cell r="L117">
            <v>0.01</v>
          </cell>
          <cell r="M117">
            <v>-0.01225</v>
          </cell>
          <cell r="N117">
            <v>0.0075</v>
          </cell>
        </row>
        <row r="118">
          <cell r="C118">
            <v>39995</v>
          </cell>
          <cell r="D118">
            <v>0.061705381730803</v>
          </cell>
          <cell r="E118">
            <v>4.187</v>
          </cell>
          <cell r="F118">
            <v>0.19</v>
          </cell>
          <cell r="G118">
            <v>0.5</v>
          </cell>
          <cell r="H118">
            <v>0.6</v>
          </cell>
          <cell r="I118">
            <v>-0.03775</v>
          </cell>
          <cell r="J118">
            <v>0.015</v>
          </cell>
          <cell r="K118">
            <v>0.00775</v>
          </cell>
          <cell r="L118">
            <v>0.01</v>
          </cell>
          <cell r="M118">
            <v>-0.01225</v>
          </cell>
          <cell r="N118">
            <v>0.0075</v>
          </cell>
        </row>
        <row r="119">
          <cell r="C119">
            <v>40026</v>
          </cell>
          <cell r="D119">
            <v>0.061769978536115</v>
          </cell>
          <cell r="E119">
            <v>4.202</v>
          </cell>
          <cell r="F119">
            <v>0.19</v>
          </cell>
          <cell r="G119">
            <v>0.45</v>
          </cell>
          <cell r="H119">
            <v>0.7</v>
          </cell>
          <cell r="I119">
            <v>-0.03775</v>
          </cell>
          <cell r="J119">
            <v>0.015</v>
          </cell>
          <cell r="K119">
            <v>0.00775</v>
          </cell>
          <cell r="L119">
            <v>0.01</v>
          </cell>
          <cell r="M119">
            <v>-0.01225</v>
          </cell>
          <cell r="N119">
            <v>0.0075</v>
          </cell>
        </row>
        <row r="120">
          <cell r="C120">
            <v>40057</v>
          </cell>
          <cell r="D120">
            <v>0.061834575342812</v>
          </cell>
          <cell r="E120">
            <v>4.217</v>
          </cell>
          <cell r="F120">
            <v>0.19</v>
          </cell>
          <cell r="G120">
            <v>0.5</v>
          </cell>
          <cell r="H120">
            <v>0.65</v>
          </cell>
          <cell r="I120">
            <v>-0.03775</v>
          </cell>
          <cell r="J120">
            <v>0.015</v>
          </cell>
          <cell r="K120">
            <v>0.00775</v>
          </cell>
          <cell r="L120">
            <v>0.01</v>
          </cell>
          <cell r="M120">
            <v>-0.01225</v>
          </cell>
          <cell r="N120">
            <v>0.0075</v>
          </cell>
        </row>
        <row r="121">
          <cell r="C121">
            <v>40087</v>
          </cell>
          <cell r="D121">
            <v>0.06189708838287</v>
          </cell>
          <cell r="E121">
            <v>4.271</v>
          </cell>
          <cell r="F121">
            <v>0.19</v>
          </cell>
          <cell r="G121">
            <v>0.5</v>
          </cell>
          <cell r="H121">
            <v>0.7</v>
          </cell>
          <cell r="I121">
            <v>-0.03775</v>
          </cell>
          <cell r="J121">
            <v>0.015</v>
          </cell>
          <cell r="K121">
            <v>-0.0105</v>
          </cell>
          <cell r="L121">
            <v>0.01</v>
          </cell>
          <cell r="M121">
            <v>-0.0305</v>
          </cell>
          <cell r="N121">
            <v>0.0075</v>
          </cell>
        </row>
        <row r="122">
          <cell r="C122">
            <v>40118</v>
          </cell>
          <cell r="D122">
            <v>0.061961685192294</v>
          </cell>
          <cell r="E122">
            <v>4.406</v>
          </cell>
          <cell r="F122">
            <v>0.19</v>
          </cell>
          <cell r="G122">
            <v>0.95</v>
          </cell>
          <cell r="H122">
            <v>0.9</v>
          </cell>
          <cell r="I122">
            <v>-0.0385</v>
          </cell>
          <cell r="J122">
            <v>0.0175</v>
          </cell>
          <cell r="K122">
            <v>-0.0095</v>
          </cell>
          <cell r="L122">
            <v>0.0075</v>
          </cell>
          <cell r="M122">
            <v>-0.027</v>
          </cell>
          <cell r="N122">
            <v>0.00752</v>
          </cell>
        </row>
        <row r="123">
          <cell r="C123">
            <v>40148</v>
          </cell>
          <cell r="D123">
            <v>0.062024198234989</v>
          </cell>
          <cell r="E123">
            <v>4.531</v>
          </cell>
          <cell r="F123">
            <v>0.1925</v>
          </cell>
          <cell r="G123">
            <v>1.35</v>
          </cell>
          <cell r="H123">
            <v>1.1</v>
          </cell>
          <cell r="I123">
            <v>-0.046</v>
          </cell>
          <cell r="J123">
            <v>0.0175</v>
          </cell>
          <cell r="K123">
            <v>-0.0095</v>
          </cell>
          <cell r="L123">
            <v>0.0075</v>
          </cell>
          <cell r="M123">
            <v>-0.027</v>
          </cell>
          <cell r="N123">
            <v>0.00752</v>
          </cell>
        </row>
        <row r="124">
          <cell r="C124">
            <v>40179</v>
          </cell>
          <cell r="D124">
            <v>0.062088795047138</v>
          </cell>
          <cell r="E124">
            <v>4.6275</v>
          </cell>
          <cell r="F124">
            <v>0.1925</v>
          </cell>
          <cell r="G124">
            <v>1.35</v>
          </cell>
          <cell r="H124">
            <v>1.1</v>
          </cell>
          <cell r="I124">
            <v>-0.036</v>
          </cell>
          <cell r="J124">
            <v>0.0175</v>
          </cell>
          <cell r="K124">
            <v>-0.0095</v>
          </cell>
          <cell r="L124">
            <v>0.0075</v>
          </cell>
          <cell r="M124">
            <v>-0.027</v>
          </cell>
          <cell r="N124">
            <v>0.00752</v>
          </cell>
        </row>
        <row r="125">
          <cell r="C125">
            <v>40210</v>
          </cell>
          <cell r="D125">
            <v>0.062153391860671</v>
          </cell>
          <cell r="E125">
            <v>4.5135</v>
          </cell>
          <cell r="F125">
            <v>0.1875</v>
          </cell>
          <cell r="G125">
            <v>1.35</v>
          </cell>
          <cell r="H125">
            <v>1.1</v>
          </cell>
          <cell r="I125">
            <v>-0.031</v>
          </cell>
          <cell r="J125">
            <v>0.0175</v>
          </cell>
          <cell r="K125">
            <v>-0.0095</v>
          </cell>
          <cell r="L125">
            <v>0.0075</v>
          </cell>
          <cell r="M125">
            <v>-0.027</v>
          </cell>
          <cell r="N125">
            <v>0.00752</v>
          </cell>
        </row>
        <row r="126">
          <cell r="C126">
            <v>40238</v>
          </cell>
          <cell r="D126">
            <v>0.06221173737086</v>
          </cell>
          <cell r="E126">
            <v>4.3935</v>
          </cell>
          <cell r="F126">
            <v>0.185</v>
          </cell>
          <cell r="G126">
            <v>0.95</v>
          </cell>
          <cell r="H126">
            <v>0.85</v>
          </cell>
          <cell r="I126">
            <v>-0.031</v>
          </cell>
          <cell r="J126">
            <v>0.0175</v>
          </cell>
          <cell r="K126">
            <v>0.009</v>
          </cell>
          <cell r="L126">
            <v>0.0075</v>
          </cell>
          <cell r="M126">
            <v>-0.0085</v>
          </cell>
          <cell r="N126">
            <v>0.00752</v>
          </cell>
        </row>
        <row r="127">
          <cell r="C127">
            <v>40269</v>
          </cell>
          <cell r="D127">
            <v>0.062276334187029</v>
          </cell>
          <cell r="E127">
            <v>4.2785</v>
          </cell>
          <cell r="F127">
            <v>0.185</v>
          </cell>
          <cell r="G127">
            <v>0.5</v>
          </cell>
          <cell r="H127">
            <v>0.55</v>
          </cell>
          <cell r="I127">
            <v>-0.036</v>
          </cell>
          <cell r="J127">
            <v>0.015</v>
          </cell>
          <cell r="K127">
            <v>0.009</v>
          </cell>
          <cell r="L127">
            <v>0.01</v>
          </cell>
          <cell r="M127">
            <v>-0.0085</v>
          </cell>
          <cell r="N127">
            <v>0.0075</v>
          </cell>
        </row>
        <row r="128">
          <cell r="C128">
            <v>40299</v>
          </cell>
          <cell r="D128">
            <v>0.062338847236254</v>
          </cell>
          <cell r="E128">
            <v>4.2345</v>
          </cell>
          <cell r="F128">
            <v>0.185</v>
          </cell>
          <cell r="G128">
            <v>0.45</v>
          </cell>
          <cell r="H128">
            <v>0.5</v>
          </cell>
          <cell r="I128">
            <v>-0.03625</v>
          </cell>
          <cell r="J128">
            <v>0.015</v>
          </cell>
          <cell r="K128">
            <v>0.00875</v>
          </cell>
          <cell r="L128">
            <v>0.01</v>
          </cell>
          <cell r="M128">
            <v>-0.00875</v>
          </cell>
          <cell r="N128">
            <v>0.0075</v>
          </cell>
        </row>
        <row r="129">
          <cell r="C129">
            <v>40330</v>
          </cell>
          <cell r="D129">
            <v>0.062403444055148</v>
          </cell>
          <cell r="E129">
            <v>4.2495</v>
          </cell>
          <cell r="F129">
            <v>0.185</v>
          </cell>
          <cell r="G129">
            <v>0.5</v>
          </cell>
          <cell r="H129">
            <v>0.6</v>
          </cell>
          <cell r="I129">
            <v>-0.03625</v>
          </cell>
          <cell r="J129">
            <v>0.015</v>
          </cell>
          <cell r="K129">
            <v>0.00875</v>
          </cell>
          <cell r="L129">
            <v>0.01</v>
          </cell>
          <cell r="M129">
            <v>-0.00875</v>
          </cell>
          <cell r="N129">
            <v>0.0075</v>
          </cell>
        </row>
        <row r="130">
          <cell r="C130">
            <v>40360</v>
          </cell>
          <cell r="D130">
            <v>0.06246595710701</v>
          </cell>
          <cell r="E130">
            <v>4.2645</v>
          </cell>
          <cell r="F130">
            <v>0.185</v>
          </cell>
          <cell r="G130">
            <v>0.5</v>
          </cell>
          <cell r="H130">
            <v>0.6</v>
          </cell>
          <cell r="I130">
            <v>-0.03625</v>
          </cell>
          <cell r="J130">
            <v>0.015</v>
          </cell>
          <cell r="K130">
            <v>0.00875</v>
          </cell>
          <cell r="L130">
            <v>0.01</v>
          </cell>
          <cell r="M130">
            <v>-0.00875</v>
          </cell>
          <cell r="N130">
            <v>0.0075</v>
          </cell>
        </row>
        <row r="131">
          <cell r="C131">
            <v>40391</v>
          </cell>
          <cell r="D131">
            <v>0.06253055392863</v>
          </cell>
          <cell r="E131">
            <v>4.2795</v>
          </cell>
          <cell r="F131">
            <v>0.185</v>
          </cell>
          <cell r="G131">
            <v>0.45</v>
          </cell>
          <cell r="H131">
            <v>0.7</v>
          </cell>
          <cell r="I131">
            <v>-0.03625</v>
          </cell>
          <cell r="J131">
            <v>0.015</v>
          </cell>
          <cell r="K131">
            <v>0.00875</v>
          </cell>
          <cell r="L131">
            <v>0.01</v>
          </cell>
          <cell r="M131">
            <v>-0.00875</v>
          </cell>
          <cell r="N131">
            <v>0.0075</v>
          </cell>
        </row>
        <row r="132">
          <cell r="C132">
            <v>40422</v>
          </cell>
          <cell r="D132">
            <v>0.062595150751634</v>
          </cell>
          <cell r="E132">
            <v>4.2945</v>
          </cell>
          <cell r="F132">
            <v>0.185</v>
          </cell>
          <cell r="G132">
            <v>0.5</v>
          </cell>
          <cell r="H132">
            <v>0.65</v>
          </cell>
          <cell r="I132">
            <v>-0.03625</v>
          </cell>
          <cell r="J132">
            <v>0.015</v>
          </cell>
          <cell r="K132">
            <v>0.00875</v>
          </cell>
          <cell r="L132">
            <v>0.01</v>
          </cell>
          <cell r="M132">
            <v>-0.00875</v>
          </cell>
          <cell r="N132">
            <v>0.0075</v>
          </cell>
        </row>
        <row r="133">
          <cell r="C133">
            <v>40452</v>
          </cell>
          <cell r="D133">
            <v>0.062657663807473</v>
          </cell>
          <cell r="E133">
            <v>4.3485</v>
          </cell>
          <cell r="F133">
            <v>0.185</v>
          </cell>
          <cell r="G133">
            <v>0.5</v>
          </cell>
          <cell r="H133">
            <v>0.7</v>
          </cell>
          <cell r="I133">
            <v>-0.03625</v>
          </cell>
          <cell r="J133">
            <v>0.015</v>
          </cell>
          <cell r="K133">
            <v>-0.0095</v>
          </cell>
          <cell r="L133">
            <v>0.01</v>
          </cell>
          <cell r="M133">
            <v>-0.027</v>
          </cell>
          <cell r="N133">
            <v>0.0075</v>
          </cell>
        </row>
        <row r="134">
          <cell r="C134">
            <v>40483</v>
          </cell>
          <cell r="D134">
            <v>0.062722260633202</v>
          </cell>
          <cell r="E134">
            <v>4.4835</v>
          </cell>
          <cell r="F134">
            <v>0.185</v>
          </cell>
          <cell r="G134">
            <v>0.95</v>
          </cell>
          <cell r="H134">
            <v>0.9</v>
          </cell>
          <cell r="I134">
            <v>-0.037</v>
          </cell>
          <cell r="J134">
            <v>0.0175</v>
          </cell>
          <cell r="K134">
            <v>-0.0085</v>
          </cell>
          <cell r="L134">
            <v>0.0075</v>
          </cell>
          <cell r="M134">
            <v>-0.026</v>
          </cell>
          <cell r="N134">
            <v>0.00752</v>
          </cell>
        </row>
        <row r="135">
          <cell r="C135">
            <v>40513</v>
          </cell>
          <cell r="D135">
            <v>0.062784773691677</v>
          </cell>
          <cell r="E135">
            <v>4.6085</v>
          </cell>
          <cell r="F135">
            <v>0.185</v>
          </cell>
          <cell r="G135">
            <v>1.35</v>
          </cell>
          <cell r="H135">
            <v>1.1</v>
          </cell>
          <cell r="I135">
            <v>-0.0445</v>
          </cell>
          <cell r="J135">
            <v>0.0175</v>
          </cell>
          <cell r="K135">
            <v>-0.0085</v>
          </cell>
          <cell r="L135">
            <v>0.0075</v>
          </cell>
          <cell r="M135">
            <v>-0.026</v>
          </cell>
          <cell r="N135">
            <v>0.00752</v>
          </cell>
        </row>
        <row r="136">
          <cell r="C136">
            <v>40544</v>
          </cell>
          <cell r="D136">
            <v>0.06284937052013</v>
          </cell>
          <cell r="E136">
            <v>4.7125</v>
          </cell>
          <cell r="F136">
            <v>0.185</v>
          </cell>
          <cell r="G136">
            <v>1.35</v>
          </cell>
          <cell r="H136">
            <v>1.1</v>
          </cell>
          <cell r="I136">
            <v>-0.0345</v>
          </cell>
          <cell r="J136">
            <v>0.0175</v>
          </cell>
          <cell r="K136">
            <v>-0.0085</v>
          </cell>
          <cell r="L136">
            <v>0.0075</v>
          </cell>
          <cell r="M136">
            <v>-0.0235</v>
          </cell>
          <cell r="N136">
            <v>0.00752</v>
          </cell>
        </row>
        <row r="137">
          <cell r="C137">
            <v>40575</v>
          </cell>
          <cell r="D137">
            <v>0.062906947185176</v>
          </cell>
          <cell r="E137">
            <v>4.5985</v>
          </cell>
          <cell r="F137">
            <v>0.185</v>
          </cell>
          <cell r="G137">
            <v>1.35</v>
          </cell>
          <cell r="H137">
            <v>1.1</v>
          </cell>
          <cell r="I137">
            <v>-0.0295</v>
          </cell>
          <cell r="J137">
            <v>0.0175</v>
          </cell>
          <cell r="K137">
            <v>-0.0085</v>
          </cell>
          <cell r="L137">
            <v>0.0075</v>
          </cell>
          <cell r="M137">
            <v>-0.0235</v>
          </cell>
          <cell r="N137">
            <v>0.00752</v>
          </cell>
        </row>
        <row r="138">
          <cell r="C138">
            <v>40603</v>
          </cell>
          <cell r="D138">
            <v>0.062932531940504</v>
          </cell>
          <cell r="E138">
            <v>4.4785</v>
          </cell>
          <cell r="F138">
            <v>0.18</v>
          </cell>
          <cell r="G138">
            <v>0.95</v>
          </cell>
          <cell r="H138">
            <v>0.85</v>
          </cell>
          <cell r="I138">
            <v>-0.0295</v>
          </cell>
          <cell r="J138">
            <v>0.0175</v>
          </cell>
          <cell r="K138">
            <v>0.01</v>
          </cell>
          <cell r="L138">
            <v>0.0075</v>
          </cell>
          <cell r="M138">
            <v>-0.005</v>
          </cell>
          <cell r="N138">
            <v>0.00752</v>
          </cell>
        </row>
        <row r="139">
          <cell r="C139">
            <v>40634</v>
          </cell>
          <cell r="D139">
            <v>0.062960857919871</v>
          </cell>
          <cell r="E139">
            <v>4.3635</v>
          </cell>
          <cell r="F139">
            <v>0.18</v>
          </cell>
          <cell r="G139">
            <v>0.5</v>
          </cell>
          <cell r="H139">
            <v>0.55</v>
          </cell>
          <cell r="I139">
            <v>-0.0345</v>
          </cell>
          <cell r="J139">
            <v>0.015</v>
          </cell>
          <cell r="K139">
            <v>0.01</v>
          </cell>
          <cell r="L139">
            <v>0.01</v>
          </cell>
          <cell r="M139">
            <v>-0.005</v>
          </cell>
          <cell r="N139">
            <v>0.0075</v>
          </cell>
        </row>
        <row r="140">
          <cell r="C140">
            <v>40664</v>
          </cell>
          <cell r="D140">
            <v>0.062988270158221</v>
          </cell>
          <cell r="E140">
            <v>4.3195</v>
          </cell>
          <cell r="F140">
            <v>0.18</v>
          </cell>
          <cell r="G140">
            <v>0.45</v>
          </cell>
          <cell r="H140">
            <v>0.5</v>
          </cell>
          <cell r="I140">
            <v>-0.03475</v>
          </cell>
          <cell r="J140">
            <v>0.015</v>
          </cell>
          <cell r="K140">
            <v>0.00975</v>
          </cell>
          <cell r="L140">
            <v>0.01</v>
          </cell>
          <cell r="M140">
            <v>-0.00525</v>
          </cell>
          <cell r="N140">
            <v>0.0075</v>
          </cell>
        </row>
        <row r="141">
          <cell r="C141">
            <v>40695</v>
          </cell>
          <cell r="D141">
            <v>0.063016596138111</v>
          </cell>
          <cell r="E141">
            <v>4.3345</v>
          </cell>
          <cell r="F141">
            <v>0.18</v>
          </cell>
          <cell r="G141">
            <v>0.5</v>
          </cell>
          <cell r="H141">
            <v>0.6</v>
          </cell>
          <cell r="I141">
            <v>-0.03475</v>
          </cell>
          <cell r="J141">
            <v>0.015</v>
          </cell>
          <cell r="K141">
            <v>0.00975</v>
          </cell>
          <cell r="L141">
            <v>0.01</v>
          </cell>
          <cell r="M141">
            <v>-0.00525</v>
          </cell>
          <cell r="N141">
            <v>0.0075</v>
          </cell>
        </row>
        <row r="142">
          <cell r="C142">
            <v>40725</v>
          </cell>
          <cell r="D142">
            <v>0.063044008376968</v>
          </cell>
          <cell r="E142">
            <v>4.3495</v>
          </cell>
          <cell r="F142">
            <v>0.18</v>
          </cell>
          <cell r="G142">
            <v>0.5</v>
          </cell>
          <cell r="H142">
            <v>0.6</v>
          </cell>
          <cell r="I142">
            <v>-0.03475</v>
          </cell>
          <cell r="J142">
            <v>0.015</v>
          </cell>
          <cell r="K142">
            <v>0.00975</v>
          </cell>
          <cell r="L142">
            <v>0.01</v>
          </cell>
          <cell r="M142">
            <v>-0.00525</v>
          </cell>
          <cell r="N142">
            <v>0.0075</v>
          </cell>
        </row>
        <row r="143">
          <cell r="C143">
            <v>40756</v>
          </cell>
          <cell r="D143">
            <v>0.063072334357382</v>
          </cell>
          <cell r="E143">
            <v>4.3645</v>
          </cell>
          <cell r="F143">
            <v>0.18</v>
          </cell>
          <cell r="G143">
            <v>0.45</v>
          </cell>
          <cell r="H143">
            <v>0.7</v>
          </cell>
          <cell r="I143">
            <v>-0.03475</v>
          </cell>
          <cell r="J143">
            <v>0.015</v>
          </cell>
          <cell r="K143">
            <v>0.00975</v>
          </cell>
          <cell r="L143">
            <v>0.01</v>
          </cell>
          <cell r="M143">
            <v>-0.00525</v>
          </cell>
          <cell r="N143">
            <v>0.0075</v>
          </cell>
        </row>
        <row r="144">
          <cell r="C144">
            <v>40787</v>
          </cell>
          <cell r="D144">
            <v>0.063100660338063</v>
          </cell>
          <cell r="E144">
            <v>4.3795</v>
          </cell>
          <cell r="F144">
            <v>0.18</v>
          </cell>
          <cell r="G144">
            <v>0.5</v>
          </cell>
          <cell r="H144">
            <v>0.65</v>
          </cell>
          <cell r="I144">
            <v>-0.03475</v>
          </cell>
          <cell r="J144">
            <v>0.015</v>
          </cell>
          <cell r="K144">
            <v>0.00975</v>
          </cell>
          <cell r="L144">
            <v>0.01</v>
          </cell>
          <cell r="M144">
            <v>-0.00525</v>
          </cell>
          <cell r="N144">
            <v>0.0075</v>
          </cell>
        </row>
        <row r="145">
          <cell r="C145">
            <v>40817</v>
          </cell>
          <cell r="D145">
            <v>0.063128072577685</v>
          </cell>
          <cell r="E145">
            <v>4.4335</v>
          </cell>
          <cell r="F145">
            <v>0.18</v>
          </cell>
          <cell r="G145">
            <v>0.5</v>
          </cell>
          <cell r="H145">
            <v>0.7</v>
          </cell>
          <cell r="I145">
            <v>-0.03475</v>
          </cell>
          <cell r="J145">
            <v>0.015</v>
          </cell>
          <cell r="K145">
            <v>-0.0085</v>
          </cell>
          <cell r="L145">
            <v>0.01</v>
          </cell>
          <cell r="M145">
            <v>-0.0235</v>
          </cell>
          <cell r="N145">
            <v>0.0075</v>
          </cell>
        </row>
        <row r="146">
          <cell r="C146">
            <v>40848</v>
          </cell>
          <cell r="D146">
            <v>0.063156398558889</v>
          </cell>
          <cell r="E146">
            <v>4.5685</v>
          </cell>
          <cell r="F146">
            <v>0.18</v>
          </cell>
          <cell r="G146">
            <v>0.95</v>
          </cell>
          <cell r="H146">
            <v>0.9</v>
          </cell>
          <cell r="I146">
            <v>-0.0355</v>
          </cell>
          <cell r="J146">
            <v>0.0175</v>
          </cell>
          <cell r="K146">
            <v>-0.0075</v>
          </cell>
          <cell r="L146">
            <v>0.0075</v>
          </cell>
          <cell r="M146">
            <v>-0.0225</v>
          </cell>
          <cell r="N146">
            <v>0.00752</v>
          </cell>
        </row>
        <row r="147">
          <cell r="C147">
            <v>40878</v>
          </cell>
          <cell r="D147">
            <v>0.063183810799017</v>
          </cell>
          <cell r="E147">
            <v>4.6935</v>
          </cell>
          <cell r="F147">
            <v>0.18</v>
          </cell>
          <cell r="G147">
            <v>1.35</v>
          </cell>
          <cell r="H147">
            <v>1.1</v>
          </cell>
          <cell r="I147">
            <v>-0.043</v>
          </cell>
          <cell r="J147">
            <v>0.0175</v>
          </cell>
          <cell r="K147">
            <v>-0.0075</v>
          </cell>
          <cell r="L147">
            <v>0.0075</v>
          </cell>
          <cell r="M147">
            <v>-0.0225</v>
          </cell>
          <cell r="N147">
            <v>0.00752</v>
          </cell>
        </row>
        <row r="148">
          <cell r="C148">
            <v>40909</v>
          </cell>
          <cell r="D148">
            <v>0.063212136780745</v>
          </cell>
          <cell r="E148">
            <v>4.8025</v>
          </cell>
          <cell r="F148">
            <v>0.18</v>
          </cell>
          <cell r="G148">
            <v>1.35</v>
          </cell>
          <cell r="H148">
            <v>1.1</v>
          </cell>
          <cell r="I148">
            <v>-0.033</v>
          </cell>
          <cell r="J148">
            <v>0.0175</v>
          </cell>
          <cell r="K148">
            <v>-0.0075</v>
          </cell>
          <cell r="L148">
            <v>0.0075</v>
          </cell>
          <cell r="M148">
            <v>-0.0225</v>
          </cell>
          <cell r="N148">
            <v>0.00752</v>
          </cell>
        </row>
        <row r="149">
          <cell r="C149">
            <v>40940</v>
          </cell>
          <cell r="D149">
            <v>0.06324046276274</v>
          </cell>
          <cell r="E149">
            <v>4.6885</v>
          </cell>
          <cell r="F149">
            <v>0.175</v>
          </cell>
          <cell r="G149">
            <v>1.35</v>
          </cell>
          <cell r="H149">
            <v>1.1</v>
          </cell>
          <cell r="I149">
            <v>-0.028</v>
          </cell>
          <cell r="J149">
            <v>0.0175</v>
          </cell>
          <cell r="K149">
            <v>-0.0075</v>
          </cell>
          <cell r="L149">
            <v>0.0075</v>
          </cell>
          <cell r="M149">
            <v>-0.0225</v>
          </cell>
          <cell r="N149">
            <v>0.00752</v>
          </cell>
        </row>
        <row r="150">
          <cell r="C150">
            <v>40969</v>
          </cell>
          <cell r="D150">
            <v>0.063266961262265</v>
          </cell>
          <cell r="E150">
            <v>4.5685</v>
          </cell>
          <cell r="F150">
            <v>0.17</v>
          </cell>
          <cell r="G150">
            <v>0.95</v>
          </cell>
          <cell r="H150">
            <v>0.85</v>
          </cell>
          <cell r="I150">
            <v>-0.028</v>
          </cell>
          <cell r="J150">
            <v>0.0175</v>
          </cell>
          <cell r="K150">
            <v>0.011</v>
          </cell>
          <cell r="L150">
            <v>0.0075</v>
          </cell>
          <cell r="M150">
            <v>-0.004</v>
          </cell>
          <cell r="N150">
            <v>0.00752</v>
          </cell>
        </row>
        <row r="151">
          <cell r="C151">
            <v>41000</v>
          </cell>
          <cell r="D151">
            <v>0.063295287244775</v>
          </cell>
          <cell r="E151">
            <v>4.4535</v>
          </cell>
          <cell r="F151">
            <v>0.17</v>
          </cell>
          <cell r="G151">
            <v>0.5</v>
          </cell>
          <cell r="H151">
            <v>0.55</v>
          </cell>
          <cell r="I151">
            <v>-0.033</v>
          </cell>
          <cell r="J151">
            <v>0.015</v>
          </cell>
          <cell r="K151">
            <v>0.011</v>
          </cell>
          <cell r="L151">
            <v>0.01</v>
          </cell>
          <cell r="M151">
            <v>-0.004</v>
          </cell>
          <cell r="N151">
            <v>0.0075</v>
          </cell>
        </row>
        <row r="152">
          <cell r="C152">
            <v>41030</v>
          </cell>
          <cell r="D152">
            <v>0.063322699486166</v>
          </cell>
          <cell r="E152">
            <v>4.4095</v>
          </cell>
          <cell r="F152">
            <v>0.17</v>
          </cell>
          <cell r="G152">
            <v>0.45</v>
          </cell>
          <cell r="H152">
            <v>0.5</v>
          </cell>
          <cell r="I152">
            <v>-0.03325</v>
          </cell>
          <cell r="J152">
            <v>0.015</v>
          </cell>
          <cell r="K152">
            <v>0.01075</v>
          </cell>
          <cell r="L152">
            <v>0.01</v>
          </cell>
          <cell r="M152">
            <v>-0.00425</v>
          </cell>
          <cell r="N152">
            <v>0.0075</v>
          </cell>
        </row>
        <row r="153">
          <cell r="C153">
            <v>41061</v>
          </cell>
          <cell r="D153">
            <v>0.063351025469199</v>
          </cell>
          <cell r="E153">
            <v>4.4245</v>
          </cell>
          <cell r="F153">
            <v>0.17</v>
          </cell>
          <cell r="G153">
            <v>0.5</v>
          </cell>
          <cell r="H153">
            <v>0.6</v>
          </cell>
          <cell r="I153">
            <v>-0.03325</v>
          </cell>
          <cell r="J153">
            <v>0.015</v>
          </cell>
          <cell r="K153">
            <v>0.01075</v>
          </cell>
          <cell r="L153">
            <v>0.01</v>
          </cell>
          <cell r="M153">
            <v>-0.00425</v>
          </cell>
          <cell r="N153">
            <v>0.0075</v>
          </cell>
        </row>
        <row r="154">
          <cell r="C154">
            <v>41091</v>
          </cell>
          <cell r="D154">
            <v>0.063378437711097</v>
          </cell>
          <cell r="E154">
            <v>4.4395</v>
          </cell>
          <cell r="F154">
            <v>0.17</v>
          </cell>
          <cell r="G154">
            <v>0.5</v>
          </cell>
          <cell r="H154">
            <v>0.6</v>
          </cell>
          <cell r="I154">
            <v>-0.03325</v>
          </cell>
          <cell r="J154">
            <v>0.015</v>
          </cell>
          <cell r="K154">
            <v>0.01075</v>
          </cell>
          <cell r="L154">
            <v>0.01</v>
          </cell>
          <cell r="M154">
            <v>-0.00425</v>
          </cell>
          <cell r="N154">
            <v>0.0075</v>
          </cell>
        </row>
        <row r="155">
          <cell r="C155">
            <v>41122</v>
          </cell>
          <cell r="D155">
            <v>0.063406763694654</v>
          </cell>
          <cell r="E155">
            <v>4.4545</v>
          </cell>
          <cell r="F155">
            <v>0.17</v>
          </cell>
          <cell r="G155">
            <v>0.45</v>
          </cell>
          <cell r="H155">
            <v>0.7</v>
          </cell>
          <cell r="I155">
            <v>-0.03325</v>
          </cell>
          <cell r="J155">
            <v>0.015</v>
          </cell>
          <cell r="K155">
            <v>0.01075</v>
          </cell>
          <cell r="L155">
            <v>0.01</v>
          </cell>
          <cell r="M155">
            <v>-0.00425</v>
          </cell>
          <cell r="N155">
            <v>0.0075</v>
          </cell>
        </row>
        <row r="156">
          <cell r="C156">
            <v>41153</v>
          </cell>
          <cell r="D156">
            <v>0.063435089678477</v>
          </cell>
          <cell r="E156">
            <v>4.4695</v>
          </cell>
          <cell r="F156">
            <v>0.17</v>
          </cell>
          <cell r="G156">
            <v>0.5</v>
          </cell>
          <cell r="H156">
            <v>0.65</v>
          </cell>
          <cell r="I156">
            <v>-0.03325</v>
          </cell>
          <cell r="J156">
            <v>0.015</v>
          </cell>
          <cell r="K156">
            <v>0.01075</v>
          </cell>
          <cell r="L156">
            <v>0.01</v>
          </cell>
          <cell r="M156">
            <v>-0.00425</v>
          </cell>
          <cell r="N156">
            <v>0.0075</v>
          </cell>
        </row>
        <row r="157">
          <cell r="C157">
            <v>41183</v>
          </cell>
          <cell r="D157">
            <v>0.06346250192114</v>
          </cell>
          <cell r="E157">
            <v>4.5235</v>
          </cell>
          <cell r="F157">
            <v>0.17</v>
          </cell>
          <cell r="G157">
            <v>0.5</v>
          </cell>
          <cell r="H157">
            <v>0.7</v>
          </cell>
          <cell r="I157">
            <v>-0.03325</v>
          </cell>
          <cell r="J157">
            <v>0.015</v>
          </cell>
          <cell r="K157">
            <v>-0.0075</v>
          </cell>
          <cell r="L157">
            <v>0.01</v>
          </cell>
          <cell r="M157">
            <v>-0.0225</v>
          </cell>
          <cell r="N157">
            <v>0.0075</v>
          </cell>
        </row>
        <row r="158">
          <cell r="C158">
            <v>41214</v>
          </cell>
          <cell r="D158">
            <v>0.063490827905487</v>
          </cell>
          <cell r="E158">
            <v>4.6585</v>
          </cell>
          <cell r="F158">
            <v>0.17</v>
          </cell>
          <cell r="G158">
            <v>0.95</v>
          </cell>
          <cell r="H158">
            <v>0.9</v>
          </cell>
          <cell r="I158">
            <v>-0.034</v>
          </cell>
          <cell r="J158">
            <v>0.0175</v>
          </cell>
          <cell r="K158">
            <v>-0.0065</v>
          </cell>
          <cell r="L158">
            <v>0.0075</v>
          </cell>
          <cell r="M158">
            <v>-0.0215</v>
          </cell>
          <cell r="N158">
            <v>0.00752</v>
          </cell>
        </row>
        <row r="159">
          <cell r="C159">
            <v>41244</v>
          </cell>
          <cell r="D159">
            <v>0.063518240148657</v>
          </cell>
          <cell r="E159">
            <v>4.7835</v>
          </cell>
          <cell r="F159">
            <v>0.17</v>
          </cell>
          <cell r="G159">
            <v>1.35</v>
          </cell>
          <cell r="H159">
            <v>1.1</v>
          </cell>
          <cell r="I159">
            <v>-0.0415</v>
          </cell>
          <cell r="J159">
            <v>0.0175</v>
          </cell>
          <cell r="K159">
            <v>-0.0065</v>
          </cell>
          <cell r="L159">
            <v>0.0075</v>
          </cell>
          <cell r="M159">
            <v>-0.0215</v>
          </cell>
          <cell r="N159">
            <v>0.00752</v>
          </cell>
        </row>
        <row r="160">
          <cell r="C160">
            <v>41275</v>
          </cell>
          <cell r="D160">
            <v>0.063546566133527</v>
          </cell>
          <cell r="E160">
            <v>4.8975</v>
          </cell>
          <cell r="F160">
            <v>0.17</v>
          </cell>
          <cell r="G160">
            <v>1.35</v>
          </cell>
          <cell r="H160">
            <v>1.1</v>
          </cell>
          <cell r="I160">
            <v>-0.0315</v>
          </cell>
          <cell r="J160">
            <v>0.0175</v>
          </cell>
          <cell r="K160">
            <v>-0.0065</v>
          </cell>
          <cell r="L160">
            <v>0.0075</v>
          </cell>
          <cell r="M160">
            <v>-0.0215</v>
          </cell>
          <cell r="N160">
            <v>0.00752</v>
          </cell>
        </row>
        <row r="161">
          <cell r="C161">
            <v>41306</v>
          </cell>
          <cell r="D161">
            <v>0.063574892118663</v>
          </cell>
          <cell r="E161">
            <v>4.7835</v>
          </cell>
          <cell r="F161">
            <v>0.17</v>
          </cell>
          <cell r="G161">
            <v>1.35</v>
          </cell>
          <cell r="H161">
            <v>1.1</v>
          </cell>
          <cell r="I161">
            <v>-0.0265</v>
          </cell>
          <cell r="J161">
            <v>0.0175</v>
          </cell>
          <cell r="K161">
            <v>-0.0065</v>
          </cell>
          <cell r="L161">
            <v>0.0075</v>
          </cell>
          <cell r="M161">
            <v>-0.0215</v>
          </cell>
          <cell r="N161">
            <v>0.00752</v>
          </cell>
        </row>
        <row r="162">
          <cell r="C162">
            <v>41334</v>
          </cell>
          <cell r="D162">
            <v>0.063600476879661</v>
          </cell>
          <cell r="E162">
            <v>4.6635</v>
          </cell>
          <cell r="F162">
            <v>0.17</v>
          </cell>
          <cell r="G162">
            <v>0.95</v>
          </cell>
          <cell r="H162">
            <v>0.85</v>
          </cell>
          <cell r="I162">
            <v>-0.0265</v>
          </cell>
          <cell r="J162">
            <v>0.0175</v>
          </cell>
          <cell r="K162">
            <v>0.012</v>
          </cell>
          <cell r="L162">
            <v>0.0075</v>
          </cell>
          <cell r="M162">
            <v>-0.003</v>
          </cell>
          <cell r="N162">
            <v>0.00752</v>
          </cell>
        </row>
        <row r="163">
          <cell r="C163">
            <v>41365</v>
          </cell>
          <cell r="D163">
            <v>0.063628802865303</v>
          </cell>
          <cell r="E163">
            <v>4.5485</v>
          </cell>
          <cell r="F163">
            <v>0.17</v>
          </cell>
          <cell r="G163">
            <v>0.5</v>
          </cell>
          <cell r="H163">
            <v>0.55</v>
          </cell>
          <cell r="I163">
            <v>-0.0315</v>
          </cell>
          <cell r="J163">
            <v>0.015</v>
          </cell>
          <cell r="K163">
            <v>0.012</v>
          </cell>
          <cell r="L163">
            <v>0.01</v>
          </cell>
          <cell r="M163">
            <v>-0.003</v>
          </cell>
          <cell r="N163">
            <v>0.0075</v>
          </cell>
        </row>
        <row r="164">
          <cell r="C164">
            <v>41395</v>
          </cell>
          <cell r="D164">
            <v>0.063656215109728</v>
          </cell>
          <cell r="E164">
            <v>4.5045</v>
          </cell>
          <cell r="F164">
            <v>0.17</v>
          </cell>
          <cell r="G164">
            <v>0.45</v>
          </cell>
          <cell r="H164">
            <v>0.5</v>
          </cell>
          <cell r="I164">
            <v>-0.03175</v>
          </cell>
          <cell r="J164">
            <v>0.015</v>
          </cell>
          <cell r="K164">
            <v>0.01175</v>
          </cell>
          <cell r="L164">
            <v>0.01</v>
          </cell>
          <cell r="M164">
            <v>-0.00325</v>
          </cell>
          <cell r="N164">
            <v>0.0075</v>
          </cell>
        </row>
        <row r="165">
          <cell r="C165">
            <v>41426</v>
          </cell>
          <cell r="D165">
            <v>0.063684541095895</v>
          </cell>
          <cell r="E165">
            <v>4.5195</v>
          </cell>
          <cell r="F165">
            <v>0.17</v>
          </cell>
          <cell r="G165">
            <v>0.5</v>
          </cell>
          <cell r="H165">
            <v>0.6</v>
          </cell>
          <cell r="I165">
            <v>-0.03175</v>
          </cell>
          <cell r="J165">
            <v>0.015</v>
          </cell>
          <cell r="K165">
            <v>0.01175</v>
          </cell>
          <cell r="L165">
            <v>0.01</v>
          </cell>
          <cell r="M165">
            <v>-0.00325</v>
          </cell>
          <cell r="N165">
            <v>0.0075</v>
          </cell>
        </row>
        <row r="166">
          <cell r="C166">
            <v>41456</v>
          </cell>
          <cell r="D166">
            <v>0.063711953340825</v>
          </cell>
          <cell r="E166">
            <v>4.5345</v>
          </cell>
          <cell r="F166">
            <v>0.17</v>
          </cell>
          <cell r="G166">
            <v>0.5</v>
          </cell>
          <cell r="H166">
            <v>0.6</v>
          </cell>
          <cell r="I166">
            <v>-0.03175</v>
          </cell>
          <cell r="J166">
            <v>0.015</v>
          </cell>
          <cell r="K166">
            <v>0.01175</v>
          </cell>
          <cell r="L166">
            <v>0.01</v>
          </cell>
          <cell r="M166">
            <v>-0.00325</v>
          </cell>
          <cell r="N166">
            <v>0.0075</v>
          </cell>
        </row>
        <row r="167">
          <cell r="C167">
            <v>41487</v>
          </cell>
          <cell r="D167">
            <v>0.063740279327515</v>
          </cell>
          <cell r="E167">
            <v>4.5495</v>
          </cell>
          <cell r="F167">
            <v>0.17</v>
          </cell>
          <cell r="G167">
            <v>0.45</v>
          </cell>
          <cell r="H167">
            <v>0.7</v>
          </cell>
          <cell r="I167">
            <v>-0.03175</v>
          </cell>
          <cell r="J167">
            <v>0.015</v>
          </cell>
          <cell r="K167">
            <v>0.01175</v>
          </cell>
          <cell r="L167">
            <v>0.01</v>
          </cell>
          <cell r="M167">
            <v>-0.00325</v>
          </cell>
          <cell r="N167">
            <v>0.0075</v>
          </cell>
        </row>
        <row r="168">
          <cell r="C168">
            <v>41518</v>
          </cell>
          <cell r="D168">
            <v>0.063768605314472</v>
          </cell>
          <cell r="E168">
            <v>4.5645</v>
          </cell>
          <cell r="F168">
            <v>0.17</v>
          </cell>
          <cell r="G168">
            <v>0.5</v>
          </cell>
          <cell r="H168">
            <v>0.65</v>
          </cell>
          <cell r="I168">
            <v>-0.03175</v>
          </cell>
          <cell r="J168">
            <v>0.015</v>
          </cell>
          <cell r="K168">
            <v>0.01175</v>
          </cell>
          <cell r="L168">
            <v>0.01</v>
          </cell>
          <cell r="M168">
            <v>-0.00325</v>
          </cell>
          <cell r="N168">
            <v>0.0075</v>
          </cell>
        </row>
        <row r="169">
          <cell r="C169">
            <v>41548</v>
          </cell>
          <cell r="D169">
            <v>0.063796017560168</v>
          </cell>
          <cell r="E169">
            <v>4.6185</v>
          </cell>
          <cell r="F169">
            <v>0.17</v>
          </cell>
          <cell r="G169">
            <v>0.5</v>
          </cell>
          <cell r="H169">
            <v>0.7</v>
          </cell>
          <cell r="I169">
            <v>-0.03175</v>
          </cell>
          <cell r="J169">
            <v>0.015</v>
          </cell>
          <cell r="K169">
            <v>-0.0065</v>
          </cell>
          <cell r="L169">
            <v>0.01</v>
          </cell>
          <cell r="M169">
            <v>-0.0215</v>
          </cell>
          <cell r="N169">
            <v>0.0075</v>
          </cell>
        </row>
        <row r="170">
          <cell r="C170">
            <v>41579</v>
          </cell>
          <cell r="D170">
            <v>0.063824343547648</v>
          </cell>
          <cell r="E170">
            <v>4.7535</v>
          </cell>
          <cell r="F170">
            <v>0.17</v>
          </cell>
          <cell r="G170">
            <v>0.95</v>
          </cell>
          <cell r="H170">
            <v>0.9</v>
          </cell>
          <cell r="I170">
            <v>-0.0325</v>
          </cell>
          <cell r="J170">
            <v>0.0175</v>
          </cell>
          <cell r="K170">
            <v>-0.0055</v>
          </cell>
          <cell r="L170">
            <v>0.0075</v>
          </cell>
          <cell r="M170">
            <v>-0.0205</v>
          </cell>
          <cell r="N170">
            <v>0.00752</v>
          </cell>
        </row>
        <row r="171">
          <cell r="C171">
            <v>41609</v>
          </cell>
          <cell r="D171">
            <v>0.063851755793849</v>
          </cell>
          <cell r="E171">
            <v>4.8785</v>
          </cell>
          <cell r="F171">
            <v>0.17</v>
          </cell>
          <cell r="G171">
            <v>1.35</v>
          </cell>
          <cell r="H171">
            <v>1.1</v>
          </cell>
          <cell r="I171">
            <v>-0.04</v>
          </cell>
          <cell r="J171">
            <v>0.0175</v>
          </cell>
          <cell r="K171">
            <v>-0.0055</v>
          </cell>
          <cell r="L171">
            <v>0.0075</v>
          </cell>
          <cell r="M171">
            <v>-0.0205</v>
          </cell>
          <cell r="N171">
            <v>0.00752</v>
          </cell>
        </row>
        <row r="172">
          <cell r="C172">
            <v>41640</v>
          </cell>
          <cell r="D172">
            <v>0.063880081781853</v>
          </cell>
          <cell r="E172">
            <v>4.9975</v>
          </cell>
          <cell r="F172">
            <v>0.17</v>
          </cell>
          <cell r="G172">
            <v>1.35</v>
          </cell>
          <cell r="H172">
            <v>1.1</v>
          </cell>
          <cell r="I172">
            <v>-0.03</v>
          </cell>
          <cell r="J172">
            <v>0.0175</v>
          </cell>
          <cell r="K172">
            <v>-0.0055</v>
          </cell>
          <cell r="L172">
            <v>0.0075</v>
          </cell>
          <cell r="M172">
            <v>-0.0205</v>
          </cell>
          <cell r="N172">
            <v>0.00752</v>
          </cell>
        </row>
        <row r="173">
          <cell r="C173">
            <v>41671</v>
          </cell>
          <cell r="D173">
            <v>0.063908407770123</v>
          </cell>
          <cell r="E173">
            <v>4.8835</v>
          </cell>
          <cell r="F173">
            <v>0.17</v>
          </cell>
          <cell r="G173">
            <v>1.35</v>
          </cell>
          <cell r="H173">
            <v>1.1</v>
          </cell>
          <cell r="I173">
            <v>-0.025</v>
          </cell>
          <cell r="J173">
            <v>0.0175</v>
          </cell>
          <cell r="K173">
            <v>-0.0055</v>
          </cell>
          <cell r="L173">
            <v>0.0075</v>
          </cell>
          <cell r="M173">
            <v>-0.0205</v>
          </cell>
          <cell r="N173">
            <v>0.00752</v>
          </cell>
        </row>
        <row r="174">
          <cell r="C174">
            <v>41699</v>
          </cell>
          <cell r="D174">
            <v>0.06393399253395</v>
          </cell>
          <cell r="E174">
            <v>4.7635</v>
          </cell>
          <cell r="F174">
            <v>0.17</v>
          </cell>
          <cell r="G174">
            <v>0.95</v>
          </cell>
          <cell r="H174">
            <v>0.85</v>
          </cell>
          <cell r="I174">
            <v>-0.025</v>
          </cell>
          <cell r="J174">
            <v>0.0175</v>
          </cell>
          <cell r="K174">
            <v>0.013</v>
          </cell>
          <cell r="L174">
            <v>0.0075</v>
          </cell>
          <cell r="M174">
            <v>-0.001999999</v>
          </cell>
          <cell r="N174">
            <v>0.00752</v>
          </cell>
        </row>
        <row r="175">
          <cell r="C175">
            <v>41730</v>
          </cell>
          <cell r="D175">
            <v>0.063962318522726</v>
          </cell>
          <cell r="E175">
            <v>4.6485</v>
          </cell>
          <cell r="F175">
            <v>0.17</v>
          </cell>
          <cell r="G175">
            <v>0.5</v>
          </cell>
          <cell r="H175">
            <v>0.55</v>
          </cell>
          <cell r="I175">
            <v>-0.03</v>
          </cell>
          <cell r="J175">
            <v>0.015</v>
          </cell>
          <cell r="K175">
            <v>0.013</v>
          </cell>
          <cell r="L175">
            <v>0.01</v>
          </cell>
          <cell r="M175">
            <v>-0.001999999</v>
          </cell>
          <cell r="N175">
            <v>0.0075</v>
          </cell>
        </row>
        <row r="176">
          <cell r="C176">
            <v>41760</v>
          </cell>
          <cell r="D176">
            <v>0.063989730770182</v>
          </cell>
          <cell r="E176">
            <v>4.6045</v>
          </cell>
          <cell r="F176">
            <v>0.17</v>
          </cell>
          <cell r="G176">
            <v>0.45</v>
          </cell>
          <cell r="H176">
            <v>0.5</v>
          </cell>
          <cell r="I176">
            <v>-0.03025</v>
          </cell>
          <cell r="J176">
            <v>0.015</v>
          </cell>
          <cell r="K176">
            <v>0.01275</v>
          </cell>
          <cell r="L176">
            <v>0.01</v>
          </cell>
          <cell r="M176">
            <v>-0.00225</v>
          </cell>
          <cell r="N176">
            <v>0.0075</v>
          </cell>
        </row>
        <row r="177">
          <cell r="C177">
            <v>41791</v>
          </cell>
          <cell r="D177">
            <v>0.064018056759482</v>
          </cell>
          <cell r="E177">
            <v>4.6195</v>
          </cell>
          <cell r="F177">
            <v>0.17</v>
          </cell>
          <cell r="G177">
            <v>0.5</v>
          </cell>
          <cell r="H177">
            <v>0.6</v>
          </cell>
          <cell r="I177">
            <v>-0.03025</v>
          </cell>
          <cell r="J177">
            <v>0.015</v>
          </cell>
          <cell r="K177">
            <v>0.01275</v>
          </cell>
          <cell r="L177">
            <v>0.01</v>
          </cell>
          <cell r="M177">
            <v>-0.00225</v>
          </cell>
          <cell r="N177">
            <v>0.0075</v>
          </cell>
        </row>
        <row r="178">
          <cell r="C178">
            <v>41821</v>
          </cell>
          <cell r="D178">
            <v>0.064045469007445</v>
          </cell>
          <cell r="E178">
            <v>4.6345</v>
          </cell>
          <cell r="F178">
            <v>0.17</v>
          </cell>
          <cell r="G178">
            <v>0.5</v>
          </cell>
          <cell r="H178">
            <v>0.6</v>
          </cell>
          <cell r="I178">
            <v>-0.03025</v>
          </cell>
          <cell r="J178">
            <v>0.015</v>
          </cell>
          <cell r="K178">
            <v>0.01275</v>
          </cell>
          <cell r="L178">
            <v>0.01</v>
          </cell>
          <cell r="M178">
            <v>-0.00225</v>
          </cell>
          <cell r="N178">
            <v>0.0075</v>
          </cell>
        </row>
        <row r="179">
          <cell r="C179">
            <v>41852</v>
          </cell>
          <cell r="D179">
            <v>0.064073794997269</v>
          </cell>
          <cell r="E179">
            <v>4.6495</v>
          </cell>
          <cell r="F179">
            <v>0.17</v>
          </cell>
          <cell r="G179">
            <v>0.45</v>
          </cell>
          <cell r="H179">
            <v>0.7</v>
          </cell>
          <cell r="I179">
            <v>-0.03025</v>
          </cell>
          <cell r="J179">
            <v>0.015</v>
          </cell>
          <cell r="K179">
            <v>0.01275</v>
          </cell>
          <cell r="L179">
            <v>0.01</v>
          </cell>
          <cell r="M179">
            <v>-0.00225</v>
          </cell>
          <cell r="N179">
            <v>0.0075</v>
          </cell>
        </row>
        <row r="180">
          <cell r="C180">
            <v>41883</v>
          </cell>
          <cell r="D180">
            <v>0.064102120987358</v>
          </cell>
          <cell r="E180">
            <v>4.6645</v>
          </cell>
          <cell r="F180">
            <v>0.17</v>
          </cell>
          <cell r="G180">
            <v>0.5</v>
          </cell>
          <cell r="H180">
            <v>0.65</v>
          </cell>
          <cell r="I180">
            <v>-0.03025</v>
          </cell>
          <cell r="J180">
            <v>0.015</v>
          </cell>
          <cell r="K180">
            <v>0.01275</v>
          </cell>
          <cell r="L180">
            <v>0.01</v>
          </cell>
          <cell r="M180">
            <v>-0.00225</v>
          </cell>
          <cell r="N180">
            <v>0.0075</v>
          </cell>
        </row>
        <row r="181">
          <cell r="C181">
            <v>41913</v>
          </cell>
          <cell r="D181">
            <v>0.064129533236085</v>
          </cell>
          <cell r="E181">
            <v>4.7185</v>
          </cell>
          <cell r="F181">
            <v>0.17</v>
          </cell>
          <cell r="G181">
            <v>0.5</v>
          </cell>
          <cell r="H181">
            <v>0.7</v>
          </cell>
          <cell r="I181">
            <v>-0.03025</v>
          </cell>
          <cell r="J181">
            <v>0.015</v>
          </cell>
          <cell r="K181">
            <v>-0.0055</v>
          </cell>
          <cell r="L181">
            <v>0.01</v>
          </cell>
          <cell r="M181">
            <v>-0.0205</v>
          </cell>
          <cell r="N181">
            <v>0.0075</v>
          </cell>
        </row>
        <row r="182">
          <cell r="C182">
            <v>41944</v>
          </cell>
          <cell r="D182">
            <v>0.064157859226698</v>
          </cell>
          <cell r="E182">
            <v>4.8535</v>
          </cell>
          <cell r="F182">
            <v>0.17</v>
          </cell>
          <cell r="G182">
            <v>0.95</v>
          </cell>
          <cell r="H182">
            <v>0.9</v>
          </cell>
          <cell r="I182">
            <v>-0.031</v>
          </cell>
          <cell r="J182">
            <v>0.0175</v>
          </cell>
          <cell r="K182">
            <v>-0.0045</v>
          </cell>
          <cell r="L182">
            <v>0.0075</v>
          </cell>
          <cell r="M182">
            <v>-0.0195</v>
          </cell>
          <cell r="N182">
            <v>0.00752</v>
          </cell>
        </row>
        <row r="183">
          <cell r="C183">
            <v>41974</v>
          </cell>
          <cell r="D183">
            <v>0.064185271475932</v>
          </cell>
          <cell r="E183">
            <v>4.9785</v>
          </cell>
          <cell r="F183">
            <v>0.17</v>
          </cell>
          <cell r="G183">
            <v>1.35</v>
          </cell>
          <cell r="H183">
            <v>1.1</v>
          </cell>
          <cell r="I183">
            <v>-0.0385</v>
          </cell>
          <cell r="J183">
            <v>0.0175</v>
          </cell>
          <cell r="K183">
            <v>-0.0045</v>
          </cell>
          <cell r="L183">
            <v>0.0075</v>
          </cell>
          <cell r="M183">
            <v>-0.0195</v>
          </cell>
          <cell r="N183">
            <v>0.00752</v>
          </cell>
        </row>
        <row r="184">
          <cell r="C184">
            <v>42005</v>
          </cell>
          <cell r="D184">
            <v>0.064213597467068</v>
          </cell>
          <cell r="E184">
            <v>5.1025</v>
          </cell>
          <cell r="F184">
            <v>0.17</v>
          </cell>
          <cell r="G184">
            <v>1.35</v>
          </cell>
          <cell r="H184">
            <v>1.1</v>
          </cell>
          <cell r="I184">
            <v>-0.0285</v>
          </cell>
          <cell r="J184">
            <v>0.0175</v>
          </cell>
          <cell r="K184">
            <v>-0.0045</v>
          </cell>
          <cell r="L184">
            <v>0.0075</v>
          </cell>
          <cell r="M184">
            <v>-0.0195</v>
          </cell>
          <cell r="N184">
            <v>0.00752</v>
          </cell>
        </row>
        <row r="185">
          <cell r="C185">
            <v>42036</v>
          </cell>
          <cell r="D185">
            <v>0.06424192345847</v>
          </cell>
          <cell r="E185">
            <v>4.9885</v>
          </cell>
          <cell r="F185">
            <v>0.17</v>
          </cell>
          <cell r="G185">
            <v>1.35</v>
          </cell>
          <cell r="H185">
            <v>1.1</v>
          </cell>
          <cell r="I185">
            <v>-0.0235</v>
          </cell>
          <cell r="J185">
            <v>0.0175</v>
          </cell>
          <cell r="K185">
            <v>-0.0045</v>
          </cell>
          <cell r="L185">
            <v>0.0075</v>
          </cell>
          <cell r="M185">
            <v>-0.0195</v>
          </cell>
          <cell r="N185">
            <v>0.00752</v>
          </cell>
        </row>
        <row r="186">
          <cell r="C186">
            <v>42064</v>
          </cell>
          <cell r="D186">
            <v>0.064267508225127</v>
          </cell>
          <cell r="E186">
            <v>4.8685</v>
          </cell>
          <cell r="F186">
            <v>0.17</v>
          </cell>
          <cell r="G186">
            <v>0.95</v>
          </cell>
          <cell r="H186">
            <v>0.85</v>
          </cell>
          <cell r="I186">
            <v>-0.0235</v>
          </cell>
          <cell r="J186">
            <v>0.0175</v>
          </cell>
          <cell r="K186">
            <v>0.014</v>
          </cell>
          <cell r="L186">
            <v>0.0075</v>
          </cell>
          <cell r="M186">
            <v>0.000999999999999994</v>
          </cell>
          <cell r="N186">
            <v>0.00752</v>
          </cell>
        </row>
        <row r="187">
          <cell r="C187">
            <v>42095</v>
          </cell>
          <cell r="D187">
            <v>0.064295834217037</v>
          </cell>
          <cell r="E187">
            <v>4.7535</v>
          </cell>
          <cell r="F187">
            <v>0.17</v>
          </cell>
          <cell r="G187">
            <v>0.5</v>
          </cell>
          <cell r="H187">
            <v>0.55</v>
          </cell>
          <cell r="I187">
            <v>-0.0285</v>
          </cell>
          <cell r="J187">
            <v>0.015</v>
          </cell>
          <cell r="K187">
            <v>0.014</v>
          </cell>
          <cell r="L187">
            <v>0.01</v>
          </cell>
          <cell r="M187">
            <v>0.000999999999999994</v>
          </cell>
          <cell r="N187">
            <v>0.0075</v>
          </cell>
        </row>
        <row r="188">
          <cell r="C188">
            <v>42125</v>
          </cell>
          <cell r="D188">
            <v>0.064323246467525</v>
          </cell>
          <cell r="E188">
            <v>4.7095</v>
          </cell>
          <cell r="F188">
            <v>0.17</v>
          </cell>
          <cell r="G188">
            <v>0.45</v>
          </cell>
          <cell r="H188">
            <v>0.5</v>
          </cell>
          <cell r="I188">
            <v>-0.02875</v>
          </cell>
          <cell r="J188">
            <v>0.015</v>
          </cell>
          <cell r="K188">
            <v>0.01375</v>
          </cell>
          <cell r="L188">
            <v>0.01</v>
          </cell>
          <cell r="M188">
            <v>-0.001249999</v>
          </cell>
          <cell r="N188">
            <v>0.0075</v>
          </cell>
        </row>
        <row r="189">
          <cell r="C189">
            <v>42156</v>
          </cell>
          <cell r="D189">
            <v>0.064351572459956</v>
          </cell>
          <cell r="E189">
            <v>4.7245</v>
          </cell>
          <cell r="F189">
            <v>0.17</v>
          </cell>
          <cell r="G189">
            <v>0.5</v>
          </cell>
          <cell r="H189">
            <v>0.6</v>
          </cell>
          <cell r="I189">
            <v>-0.02875</v>
          </cell>
          <cell r="J189">
            <v>0.015</v>
          </cell>
          <cell r="K189">
            <v>0.01375</v>
          </cell>
          <cell r="L189">
            <v>0.01</v>
          </cell>
          <cell r="M189">
            <v>-0.001249999</v>
          </cell>
          <cell r="N189">
            <v>0.0075</v>
          </cell>
        </row>
        <row r="190">
          <cell r="C190">
            <v>42186</v>
          </cell>
          <cell r="D190">
            <v>0.064378984710951</v>
          </cell>
          <cell r="E190">
            <v>4.7395</v>
          </cell>
          <cell r="F190">
            <v>0.17</v>
          </cell>
          <cell r="G190">
            <v>0.5</v>
          </cell>
          <cell r="H190">
            <v>0.6</v>
          </cell>
          <cell r="I190">
            <v>-0.02875</v>
          </cell>
          <cell r="J190">
            <v>0.015</v>
          </cell>
          <cell r="K190">
            <v>0.01375</v>
          </cell>
          <cell r="L190">
            <v>0.01</v>
          </cell>
          <cell r="M190">
            <v>-0.001249999</v>
          </cell>
          <cell r="N190">
            <v>0.0075</v>
          </cell>
        </row>
        <row r="191">
          <cell r="C191">
            <v>42217</v>
          </cell>
          <cell r="D191">
            <v>0.064407310703907</v>
          </cell>
          <cell r="E191">
            <v>4.7545</v>
          </cell>
          <cell r="F191">
            <v>0.17</v>
          </cell>
          <cell r="G191">
            <v>0.45</v>
          </cell>
          <cell r="H191">
            <v>0.7</v>
          </cell>
          <cell r="I191">
            <v>-0.02875</v>
          </cell>
          <cell r="J191">
            <v>0.015</v>
          </cell>
          <cell r="K191">
            <v>0.01375</v>
          </cell>
          <cell r="L191">
            <v>0.01</v>
          </cell>
          <cell r="M191">
            <v>-0.001249999</v>
          </cell>
          <cell r="N191">
            <v>0.0075</v>
          </cell>
        </row>
        <row r="192">
          <cell r="C192">
            <v>42248</v>
          </cell>
          <cell r="D192">
            <v>0.064435636697129</v>
          </cell>
          <cell r="E192">
            <v>4.7695</v>
          </cell>
          <cell r="F192">
            <v>0.17</v>
          </cell>
          <cell r="G192">
            <v>0.5</v>
          </cell>
          <cell r="H192">
            <v>0.65</v>
          </cell>
          <cell r="I192">
            <v>-0.02875</v>
          </cell>
          <cell r="J192">
            <v>0.015</v>
          </cell>
          <cell r="K192">
            <v>0.01375</v>
          </cell>
          <cell r="L192">
            <v>0.01</v>
          </cell>
          <cell r="M192">
            <v>-0.001249999</v>
          </cell>
          <cell r="N192">
            <v>0.0075</v>
          </cell>
        </row>
        <row r="193">
          <cell r="C193">
            <v>42278</v>
          </cell>
          <cell r="D193">
            <v>0.064463048948888</v>
          </cell>
          <cell r="E193">
            <v>4.8235</v>
          </cell>
          <cell r="F193">
            <v>0.17</v>
          </cell>
          <cell r="G193">
            <v>0.5</v>
          </cell>
          <cell r="H193">
            <v>0.7</v>
          </cell>
          <cell r="I193">
            <v>-0.02875</v>
          </cell>
          <cell r="J193">
            <v>0.015</v>
          </cell>
          <cell r="K193">
            <v>-0.0045</v>
          </cell>
          <cell r="L193">
            <v>0.01</v>
          </cell>
          <cell r="M193">
            <v>-0.0195</v>
          </cell>
          <cell r="N193">
            <v>0.0075</v>
          </cell>
        </row>
        <row r="194">
          <cell r="C194">
            <v>42309</v>
          </cell>
          <cell r="D194">
            <v>0.064491374942632</v>
          </cell>
          <cell r="E194">
            <v>4.9585</v>
          </cell>
          <cell r="F194">
            <v>0.17</v>
          </cell>
          <cell r="G194">
            <v>0.95</v>
          </cell>
          <cell r="H194">
            <v>0.9</v>
          </cell>
          <cell r="I194">
            <v>-0.0295</v>
          </cell>
          <cell r="J194">
            <v>0.0175</v>
          </cell>
          <cell r="K194">
            <v>-0.0035</v>
          </cell>
          <cell r="L194">
            <v>0.0075</v>
          </cell>
          <cell r="M194">
            <v>-0.0185</v>
          </cell>
          <cell r="N194">
            <v>0.00752</v>
          </cell>
        </row>
        <row r="195">
          <cell r="C195">
            <v>42339</v>
          </cell>
          <cell r="D195">
            <v>0.064518787194898</v>
          </cell>
          <cell r="E195">
            <v>5.0835</v>
          </cell>
          <cell r="F195">
            <v>0.17</v>
          </cell>
          <cell r="G195">
            <v>1.35</v>
          </cell>
          <cell r="H195">
            <v>1.1</v>
          </cell>
          <cell r="I195">
            <v>-0.037</v>
          </cell>
          <cell r="J195">
            <v>0.0175</v>
          </cell>
          <cell r="K195">
            <v>-0.0035</v>
          </cell>
          <cell r="L195">
            <v>0.0075</v>
          </cell>
          <cell r="M195">
            <v>-0.0185</v>
          </cell>
          <cell r="N195">
            <v>0.00752</v>
          </cell>
        </row>
        <row r="196">
          <cell r="C196">
            <v>42370</v>
          </cell>
          <cell r="D196">
            <v>0.064547113189167</v>
          </cell>
          <cell r="E196">
            <v>5.2125</v>
          </cell>
          <cell r="F196">
            <v>0.17</v>
          </cell>
          <cell r="G196">
            <v>1.35</v>
          </cell>
          <cell r="H196">
            <v>1.1</v>
          </cell>
          <cell r="I196">
            <v>-0.027</v>
          </cell>
          <cell r="J196">
            <v>0.0175</v>
          </cell>
          <cell r="K196">
            <v>-0.0035</v>
          </cell>
          <cell r="L196">
            <v>0.0075</v>
          </cell>
          <cell r="M196">
            <v>-0.0185</v>
          </cell>
          <cell r="N196">
            <v>0.00752</v>
          </cell>
        </row>
        <row r="197">
          <cell r="C197">
            <v>42401</v>
          </cell>
          <cell r="D197">
            <v>0.064575439183701</v>
          </cell>
          <cell r="E197">
            <v>5.0985</v>
          </cell>
          <cell r="F197">
            <v>0.17</v>
          </cell>
          <cell r="G197">
            <v>1.35</v>
          </cell>
          <cell r="H197">
            <v>1.1</v>
          </cell>
          <cell r="I197">
            <v>-0.022</v>
          </cell>
          <cell r="J197">
            <v>0.0175</v>
          </cell>
          <cell r="K197">
            <v>-0.0035</v>
          </cell>
          <cell r="L197">
            <v>0.0075</v>
          </cell>
          <cell r="M197">
            <v>-0.0185</v>
          </cell>
          <cell r="N197">
            <v>0.00752</v>
          </cell>
        </row>
        <row r="198">
          <cell r="C198">
            <v>42430</v>
          </cell>
          <cell r="D198">
            <v>0.064601937694959</v>
          </cell>
          <cell r="E198">
            <v>4.9785</v>
          </cell>
          <cell r="F198">
            <v>0.17</v>
          </cell>
          <cell r="G198">
            <v>0.95</v>
          </cell>
          <cell r="H198">
            <v>0.85</v>
          </cell>
          <cell r="I198">
            <v>-0.022</v>
          </cell>
          <cell r="J198">
            <v>0.0175</v>
          </cell>
          <cell r="K198">
            <v>0.015</v>
          </cell>
          <cell r="L198">
            <v>0.0075</v>
          </cell>
          <cell r="M198">
            <v>0</v>
          </cell>
          <cell r="N198">
            <v>0.00752</v>
          </cell>
        </row>
        <row r="199">
          <cell r="C199">
            <v>42461</v>
          </cell>
          <cell r="D199">
            <v>0.064630263690008</v>
          </cell>
          <cell r="E199">
            <v>4.8635</v>
          </cell>
          <cell r="F199">
            <v>0.17</v>
          </cell>
          <cell r="G199">
            <v>0.5</v>
          </cell>
          <cell r="H199">
            <v>0.55</v>
          </cell>
          <cell r="I199">
            <v>-0.027</v>
          </cell>
          <cell r="J199">
            <v>0.015</v>
          </cell>
          <cell r="K199">
            <v>0.015</v>
          </cell>
          <cell r="L199">
            <v>0.01</v>
          </cell>
          <cell r="M199">
            <v>0</v>
          </cell>
          <cell r="N199">
            <v>0.0075</v>
          </cell>
        </row>
        <row r="200">
          <cell r="C200">
            <v>42491</v>
          </cell>
          <cell r="D200">
            <v>0.064657675943535</v>
          </cell>
          <cell r="E200">
            <v>4.8195</v>
          </cell>
          <cell r="F200">
            <v>0.17</v>
          </cell>
          <cell r="G200">
            <v>0.45</v>
          </cell>
          <cell r="H200">
            <v>0.5</v>
          </cell>
          <cell r="I200">
            <v>-0.02725</v>
          </cell>
          <cell r="J200">
            <v>0.015</v>
          </cell>
          <cell r="K200">
            <v>0.01475</v>
          </cell>
          <cell r="L200">
            <v>0.01</v>
          </cell>
          <cell r="M200">
            <v>0.000249999999999993</v>
          </cell>
          <cell r="N200">
            <v>0.0075</v>
          </cell>
        </row>
        <row r="201">
          <cell r="C201">
            <v>42522</v>
          </cell>
          <cell r="D201">
            <v>0.064686001939109</v>
          </cell>
          <cell r="E201">
            <v>4.8345</v>
          </cell>
          <cell r="F201">
            <v>0.17</v>
          </cell>
          <cell r="G201">
            <v>0.5</v>
          </cell>
          <cell r="H201">
            <v>0.6</v>
          </cell>
          <cell r="I201">
            <v>-0.02725</v>
          </cell>
          <cell r="J201">
            <v>0.015</v>
          </cell>
          <cell r="K201">
            <v>0.01475</v>
          </cell>
          <cell r="L201">
            <v>0.01</v>
          </cell>
          <cell r="M201">
            <v>0.000249999999999993</v>
          </cell>
          <cell r="N201">
            <v>0.0075</v>
          </cell>
        </row>
        <row r="202">
          <cell r="C202">
            <v>42552</v>
          </cell>
          <cell r="D202">
            <v>0.064713414193142</v>
          </cell>
          <cell r="E202">
            <v>4.8495</v>
          </cell>
          <cell r="F202">
            <v>0.17</v>
          </cell>
          <cell r="G202">
            <v>0.5</v>
          </cell>
          <cell r="H202">
            <v>0.6</v>
          </cell>
          <cell r="I202">
            <v>-0.02725</v>
          </cell>
          <cell r="J202">
            <v>0.015</v>
          </cell>
          <cell r="K202">
            <v>0.01475</v>
          </cell>
          <cell r="L202">
            <v>0.01</v>
          </cell>
          <cell r="M202">
            <v>0.000249999999999993</v>
          </cell>
          <cell r="N202">
            <v>0.0075</v>
          </cell>
        </row>
        <row r="203">
          <cell r="C203">
            <v>42583</v>
          </cell>
          <cell r="D203">
            <v>0.064741740189239</v>
          </cell>
          <cell r="E203">
            <v>4.8645</v>
          </cell>
          <cell r="F203">
            <v>0.17</v>
          </cell>
          <cell r="G203">
            <v>0.45</v>
          </cell>
          <cell r="H203">
            <v>0.7</v>
          </cell>
          <cell r="I203">
            <v>-0.02725</v>
          </cell>
          <cell r="J203">
            <v>0.015</v>
          </cell>
          <cell r="K203">
            <v>0.01475</v>
          </cell>
          <cell r="L203">
            <v>0.01</v>
          </cell>
          <cell r="M203">
            <v>0.000249999999999993</v>
          </cell>
          <cell r="N203">
            <v>0.0075</v>
          </cell>
        </row>
        <row r="204">
          <cell r="C204">
            <v>42614</v>
          </cell>
          <cell r="D204">
            <v>0.064770066185602</v>
          </cell>
          <cell r="E204">
            <v>4.8795</v>
          </cell>
          <cell r="F204">
            <v>0.17</v>
          </cell>
          <cell r="G204">
            <v>0.5</v>
          </cell>
          <cell r="H204">
            <v>0.65</v>
          </cell>
          <cell r="I204">
            <v>-0.02725</v>
          </cell>
          <cell r="J204">
            <v>0.015</v>
          </cell>
          <cell r="K204">
            <v>0.01475</v>
          </cell>
          <cell r="L204">
            <v>0.01</v>
          </cell>
          <cell r="M204">
            <v>0.000249999999999993</v>
          </cell>
          <cell r="N204">
            <v>0.0075</v>
          </cell>
        </row>
        <row r="205">
          <cell r="C205">
            <v>42644</v>
          </cell>
          <cell r="D205">
            <v>0.064797478440399</v>
          </cell>
          <cell r="E205">
            <v>4.9335</v>
          </cell>
          <cell r="F205">
            <v>0.17</v>
          </cell>
          <cell r="G205">
            <v>0.5</v>
          </cell>
          <cell r="H205">
            <v>0.7</v>
          </cell>
          <cell r="I205">
            <v>-0.02725</v>
          </cell>
          <cell r="J205">
            <v>0.015</v>
          </cell>
          <cell r="K205">
            <v>-0.0035</v>
          </cell>
          <cell r="L205">
            <v>0.01</v>
          </cell>
          <cell r="M205">
            <v>-0.0185</v>
          </cell>
          <cell r="N205">
            <v>0.0075</v>
          </cell>
        </row>
        <row r="206">
          <cell r="C206">
            <v>42675</v>
          </cell>
          <cell r="D206">
            <v>0.064825804437285</v>
          </cell>
          <cell r="E206">
            <v>5.0685</v>
          </cell>
          <cell r="F206">
            <v>0.17</v>
          </cell>
          <cell r="G206">
            <v>0.95</v>
          </cell>
          <cell r="H206">
            <v>0.9</v>
          </cell>
          <cell r="I206">
            <v>-0.028</v>
          </cell>
          <cell r="J206">
            <v>0.0175</v>
          </cell>
          <cell r="K206">
            <v>-0.0025</v>
          </cell>
          <cell r="L206">
            <v>0.0075</v>
          </cell>
          <cell r="M206">
            <v>-0.0175</v>
          </cell>
          <cell r="N206">
            <v>0.00752</v>
          </cell>
        </row>
        <row r="207">
          <cell r="C207">
            <v>42705</v>
          </cell>
          <cell r="D207">
            <v>0.064853216692589</v>
          </cell>
          <cell r="E207">
            <v>5.1935</v>
          </cell>
          <cell r="F207">
            <v>0.17</v>
          </cell>
          <cell r="G207">
            <v>1.35</v>
          </cell>
          <cell r="H207">
            <v>1.1</v>
          </cell>
          <cell r="I207">
            <v>-0.0355</v>
          </cell>
          <cell r="J207">
            <v>0.0175</v>
          </cell>
          <cell r="K207">
            <v>-0.0025</v>
          </cell>
          <cell r="L207">
            <v>0.0075</v>
          </cell>
          <cell r="M207">
            <v>-0.0175</v>
          </cell>
          <cell r="N207">
            <v>0.00752</v>
          </cell>
        </row>
        <row r="208">
          <cell r="C208">
            <v>42736</v>
          </cell>
          <cell r="D208">
            <v>0.06488154269</v>
          </cell>
          <cell r="E208">
            <v>5.3275</v>
          </cell>
          <cell r="F208">
            <v>0.17</v>
          </cell>
          <cell r="G208">
            <v>1.35</v>
          </cell>
          <cell r="H208">
            <v>1.1</v>
          </cell>
          <cell r="I208">
            <v>-0.0255</v>
          </cell>
          <cell r="J208">
            <v>0.0175</v>
          </cell>
          <cell r="K208">
            <v>-0.0025</v>
          </cell>
          <cell r="L208">
            <v>0.0075</v>
          </cell>
          <cell r="M208">
            <v>-0.0175</v>
          </cell>
          <cell r="N208">
            <v>0.00752</v>
          </cell>
        </row>
        <row r="209">
          <cell r="C209">
            <v>42767</v>
          </cell>
          <cell r="D209">
            <v>0.064909868687673</v>
          </cell>
          <cell r="E209">
            <v>5.2135</v>
          </cell>
          <cell r="F209">
            <v>0.17</v>
          </cell>
          <cell r="G209">
            <v>1.35</v>
          </cell>
          <cell r="H209">
            <v>1.1</v>
          </cell>
          <cell r="I209">
            <v>-0.0205</v>
          </cell>
          <cell r="J209">
            <v>0.0175</v>
          </cell>
          <cell r="K209">
            <v>-0.0025</v>
          </cell>
          <cell r="L209">
            <v>0.0075</v>
          </cell>
          <cell r="M209">
            <v>-0.0175</v>
          </cell>
          <cell r="N209">
            <v>0.00752</v>
          </cell>
        </row>
        <row r="210">
          <cell r="C210">
            <v>42795</v>
          </cell>
          <cell r="D210">
            <v>0.06493545346</v>
          </cell>
          <cell r="E210">
            <v>5.0935</v>
          </cell>
          <cell r="F210">
            <v>0.17</v>
          </cell>
          <cell r="G210">
            <v>0.95</v>
          </cell>
          <cell r="H210">
            <v>0.85</v>
          </cell>
          <cell r="I210">
            <v>-0.0205</v>
          </cell>
          <cell r="J210">
            <v>0.0175</v>
          </cell>
          <cell r="K210">
            <v>0.016</v>
          </cell>
          <cell r="L210">
            <v>0.0075</v>
          </cell>
          <cell r="M210">
            <v>0.001</v>
          </cell>
          <cell r="N210">
            <v>0.00752</v>
          </cell>
        </row>
        <row r="211">
          <cell r="C211">
            <v>42826</v>
          </cell>
          <cell r="D211">
            <v>0.064963779458177</v>
          </cell>
          <cell r="E211">
            <v>4.9785</v>
          </cell>
          <cell r="F211">
            <v>0.17</v>
          </cell>
          <cell r="G211">
            <v>0.5</v>
          </cell>
          <cell r="H211">
            <v>0.55</v>
          </cell>
          <cell r="I211">
            <v>-0.0255</v>
          </cell>
          <cell r="J211">
            <v>0.015</v>
          </cell>
          <cell r="K211">
            <v>0.016</v>
          </cell>
          <cell r="L211">
            <v>0.01</v>
          </cell>
          <cell r="M211">
            <v>0.001</v>
          </cell>
          <cell r="N211">
            <v>0.0075</v>
          </cell>
        </row>
        <row r="212">
          <cell r="C212">
            <v>42856</v>
          </cell>
          <cell r="D212">
            <v>0.064991191714735</v>
          </cell>
          <cell r="E212">
            <v>4.9345</v>
          </cell>
          <cell r="F212">
            <v>0.17</v>
          </cell>
          <cell r="G212">
            <v>0.45</v>
          </cell>
          <cell r="H212">
            <v>0.5</v>
          </cell>
          <cell r="I212">
            <v>-0.02575</v>
          </cell>
          <cell r="J212">
            <v>0.015</v>
          </cell>
          <cell r="K212">
            <v>0.01575</v>
          </cell>
          <cell r="L212">
            <v>0.01</v>
          </cell>
          <cell r="M212">
            <v>0.000750000000000008</v>
          </cell>
          <cell r="N212">
            <v>0.0075</v>
          </cell>
        </row>
        <row r="213">
          <cell r="C213">
            <v>42887</v>
          </cell>
          <cell r="D213">
            <v>0.06501951771344</v>
          </cell>
          <cell r="E213">
            <v>4.9495</v>
          </cell>
          <cell r="F213">
            <v>0.17</v>
          </cell>
          <cell r="G213">
            <v>0.5</v>
          </cell>
          <cell r="H213">
            <v>0.6</v>
          </cell>
          <cell r="I213">
            <v>-0.02575</v>
          </cell>
          <cell r="J213">
            <v>0.015</v>
          </cell>
          <cell r="K213">
            <v>0.01575</v>
          </cell>
          <cell r="L213">
            <v>0.01</v>
          </cell>
          <cell r="M213">
            <v>0.000750000000000008</v>
          </cell>
          <cell r="N213">
            <v>0.0075</v>
          </cell>
        </row>
        <row r="214">
          <cell r="C214">
            <v>42917</v>
          </cell>
          <cell r="D214">
            <v>0.065046929970504</v>
          </cell>
          <cell r="E214">
            <v>4.9645</v>
          </cell>
          <cell r="F214">
            <v>0.17</v>
          </cell>
          <cell r="G214">
            <v>0.5</v>
          </cell>
          <cell r="H214">
            <v>0.6</v>
          </cell>
          <cell r="I214">
            <v>-0.02575</v>
          </cell>
          <cell r="J214">
            <v>0.015</v>
          </cell>
          <cell r="K214">
            <v>0.01575</v>
          </cell>
          <cell r="L214">
            <v>0.01</v>
          </cell>
          <cell r="M214">
            <v>0.000750000000000008</v>
          </cell>
          <cell r="N214">
            <v>0.0075</v>
          </cell>
        </row>
        <row r="215">
          <cell r="C215">
            <v>42948</v>
          </cell>
          <cell r="D215">
            <v>0.065075255969732</v>
          </cell>
          <cell r="E215">
            <v>4.9795</v>
          </cell>
          <cell r="F215">
            <v>0.17</v>
          </cell>
          <cell r="G215">
            <v>0.45</v>
          </cell>
          <cell r="H215">
            <v>0.7</v>
          </cell>
          <cell r="I215">
            <v>-0.02575</v>
          </cell>
          <cell r="J215">
            <v>0.015</v>
          </cell>
          <cell r="K215">
            <v>0.01575</v>
          </cell>
          <cell r="L215">
            <v>0.01</v>
          </cell>
          <cell r="M215">
            <v>0.000750000000000008</v>
          </cell>
          <cell r="N215">
            <v>0.0075</v>
          </cell>
        </row>
        <row r="216">
          <cell r="C216">
            <v>42979</v>
          </cell>
          <cell r="D216">
            <v>0.065103581969226</v>
          </cell>
          <cell r="E216">
            <v>4.9945</v>
          </cell>
          <cell r="F216">
            <v>0.17</v>
          </cell>
          <cell r="G216">
            <v>0.5</v>
          </cell>
          <cell r="H216">
            <v>0.65</v>
          </cell>
          <cell r="I216">
            <v>-0.02575</v>
          </cell>
          <cell r="J216">
            <v>0.015</v>
          </cell>
          <cell r="K216">
            <v>0.01575</v>
          </cell>
          <cell r="L216">
            <v>0.01</v>
          </cell>
          <cell r="M216">
            <v>0.000750000000000008</v>
          </cell>
          <cell r="N216">
            <v>0.0075</v>
          </cell>
        </row>
        <row r="217">
          <cell r="C217">
            <v>43009</v>
          </cell>
          <cell r="D217">
            <v>0.065130994227054</v>
          </cell>
          <cell r="E217">
            <v>5.0485</v>
          </cell>
          <cell r="F217">
            <v>0.17</v>
          </cell>
          <cell r="G217">
            <v>0.5</v>
          </cell>
          <cell r="H217">
            <v>0.7</v>
          </cell>
          <cell r="I217">
            <v>-0.02575</v>
          </cell>
          <cell r="J217">
            <v>0.015</v>
          </cell>
          <cell r="K217">
            <v>-0.0025</v>
          </cell>
          <cell r="L217">
            <v>0.01</v>
          </cell>
          <cell r="M217">
            <v>-0.0175</v>
          </cell>
          <cell r="N217">
            <v>0.0075</v>
          </cell>
        </row>
        <row r="218">
          <cell r="C218">
            <v>43040</v>
          </cell>
          <cell r="D218">
            <v>0.065159320227071</v>
          </cell>
          <cell r="E218">
            <v>5.1835</v>
          </cell>
          <cell r="F218">
            <v>0.17</v>
          </cell>
          <cell r="G218">
            <v>0.95</v>
          </cell>
          <cell r="H218">
            <v>0.9</v>
          </cell>
          <cell r="I218">
            <v>-0.0265</v>
          </cell>
          <cell r="J218">
            <v>0.0175</v>
          </cell>
          <cell r="K218">
            <v>-0.0015</v>
          </cell>
          <cell r="L218">
            <v>0.0075</v>
          </cell>
          <cell r="M218">
            <v>-0.0165</v>
          </cell>
          <cell r="N218">
            <v>0.00752</v>
          </cell>
        </row>
        <row r="219">
          <cell r="C219">
            <v>43070</v>
          </cell>
          <cell r="D219">
            <v>0.065186732485405</v>
          </cell>
          <cell r="E219">
            <v>5.3085</v>
          </cell>
          <cell r="F219">
            <v>0.17</v>
          </cell>
          <cell r="G219">
            <v>1.35</v>
          </cell>
          <cell r="H219">
            <v>1.1</v>
          </cell>
          <cell r="I219">
            <v>-0.034</v>
          </cell>
          <cell r="J219">
            <v>0.0175</v>
          </cell>
          <cell r="K219">
            <v>-0.0015</v>
          </cell>
          <cell r="L219">
            <v>0.0075</v>
          </cell>
          <cell r="M219">
            <v>-0.0165</v>
          </cell>
          <cell r="N219">
            <v>0.00752</v>
          </cell>
        </row>
        <row r="220">
          <cell r="C220">
            <v>43101</v>
          </cell>
          <cell r="D220">
            <v>0.065215058485946</v>
          </cell>
          <cell r="E220">
            <v>5.4475</v>
          </cell>
          <cell r="F220">
            <v>0.17</v>
          </cell>
          <cell r="G220">
            <v>1.35</v>
          </cell>
          <cell r="H220">
            <v>1.1</v>
          </cell>
          <cell r="I220">
            <v>-0.024</v>
          </cell>
          <cell r="J220">
            <v>0.0175</v>
          </cell>
          <cell r="K220">
            <v>-0.0015</v>
          </cell>
          <cell r="L220">
            <v>0.0075</v>
          </cell>
          <cell r="M220">
            <v>-0.0165</v>
          </cell>
          <cell r="N220">
            <v>0.00752</v>
          </cell>
        </row>
        <row r="221">
          <cell r="C221">
            <v>43132</v>
          </cell>
          <cell r="D221">
            <v>0.065243384486752</v>
          </cell>
          <cell r="E221">
            <v>5.3335</v>
          </cell>
          <cell r="F221">
            <v>0.17</v>
          </cell>
          <cell r="G221">
            <v>1.35</v>
          </cell>
          <cell r="H221">
            <v>1.1</v>
          </cell>
          <cell r="I221">
            <v>-0.019</v>
          </cell>
          <cell r="J221">
            <v>0.0175</v>
          </cell>
          <cell r="K221">
            <v>-0.0015</v>
          </cell>
          <cell r="L221">
            <v>0.0075</v>
          </cell>
          <cell r="M221">
            <v>-0.0165</v>
          </cell>
          <cell r="N221">
            <v>0.00752</v>
          </cell>
        </row>
        <row r="222">
          <cell r="C222">
            <v>43160</v>
          </cell>
          <cell r="D222">
            <v>0.065268969261903</v>
          </cell>
          <cell r="E222">
            <v>5.2135</v>
          </cell>
          <cell r="F222">
            <v>0.17</v>
          </cell>
          <cell r="G222">
            <v>0.95</v>
          </cell>
          <cell r="H222">
            <v>0.85</v>
          </cell>
          <cell r="I222">
            <v>-0.019</v>
          </cell>
          <cell r="J222">
            <v>0.0175</v>
          </cell>
          <cell r="K222">
            <v>0.017</v>
          </cell>
          <cell r="L222">
            <v>0.0075</v>
          </cell>
          <cell r="M222">
            <v>0.002</v>
          </cell>
          <cell r="N222">
            <v>0.00752</v>
          </cell>
        </row>
        <row r="223">
          <cell r="C223">
            <v>43191</v>
          </cell>
          <cell r="D223">
            <v>0.065297295263215</v>
          </cell>
          <cell r="E223">
            <v>5.0985</v>
          </cell>
          <cell r="F223">
            <v>0.17</v>
          </cell>
          <cell r="G223">
            <v>0.5</v>
          </cell>
          <cell r="H223">
            <v>0.55</v>
          </cell>
          <cell r="I223">
            <v>-0.024</v>
          </cell>
          <cell r="J223">
            <v>0.015</v>
          </cell>
          <cell r="K223">
            <v>0.017</v>
          </cell>
          <cell r="L223">
            <v>0.01</v>
          </cell>
          <cell r="M223">
            <v>0.002</v>
          </cell>
          <cell r="N223">
            <v>0.0075</v>
          </cell>
        </row>
        <row r="224">
          <cell r="C224">
            <v>43221</v>
          </cell>
          <cell r="D224">
            <v>0.065324707522803</v>
          </cell>
          <cell r="E224">
            <v>5.0545</v>
          </cell>
          <cell r="F224">
            <v>0.17</v>
          </cell>
          <cell r="G224">
            <v>0.45</v>
          </cell>
          <cell r="H224">
            <v>0.5</v>
          </cell>
          <cell r="I224">
            <v>-0.02425</v>
          </cell>
          <cell r="J224">
            <v>0.015</v>
          </cell>
          <cell r="K224">
            <v>0.01675</v>
          </cell>
          <cell r="L224">
            <v>0.01</v>
          </cell>
          <cell r="M224">
            <v>0.00175</v>
          </cell>
          <cell r="N224">
            <v>0.0075</v>
          </cell>
        </row>
        <row r="225">
          <cell r="C225">
            <v>43252</v>
          </cell>
          <cell r="D225">
            <v>0.065353033524639</v>
          </cell>
          <cell r="E225">
            <v>5.0695</v>
          </cell>
          <cell r="F225">
            <v>0.17</v>
          </cell>
          <cell r="G225">
            <v>0.5</v>
          </cell>
          <cell r="H225">
            <v>0.6</v>
          </cell>
          <cell r="I225">
            <v>-0.02425</v>
          </cell>
          <cell r="J225">
            <v>0.015</v>
          </cell>
          <cell r="K225">
            <v>0.01675</v>
          </cell>
          <cell r="L225">
            <v>0.01</v>
          </cell>
          <cell r="M225">
            <v>0.00175</v>
          </cell>
          <cell r="N225">
            <v>0.0075</v>
          </cell>
        </row>
        <row r="226">
          <cell r="C226">
            <v>43282</v>
          </cell>
          <cell r="D226">
            <v>0.065380445784733</v>
          </cell>
          <cell r="E226">
            <v>5.0845</v>
          </cell>
          <cell r="F226">
            <v>0.17</v>
          </cell>
          <cell r="G226">
            <v>0.5</v>
          </cell>
          <cell r="H226">
            <v>0.6</v>
          </cell>
          <cell r="I226">
            <v>-0.02425</v>
          </cell>
          <cell r="J226">
            <v>0.015</v>
          </cell>
          <cell r="K226">
            <v>0.01675</v>
          </cell>
          <cell r="L226">
            <v>0.01</v>
          </cell>
          <cell r="M226">
            <v>0.00175</v>
          </cell>
          <cell r="N226">
            <v>0.0075</v>
          </cell>
        </row>
        <row r="227">
          <cell r="C227">
            <v>43313</v>
          </cell>
          <cell r="D227">
            <v>0.065408771787093</v>
          </cell>
          <cell r="E227">
            <v>5.0995</v>
          </cell>
          <cell r="F227">
            <v>0.17</v>
          </cell>
          <cell r="G227">
            <v>0.45</v>
          </cell>
          <cell r="H227">
            <v>0.7</v>
          </cell>
          <cell r="I227">
            <v>-0.02425</v>
          </cell>
          <cell r="J227">
            <v>0.015</v>
          </cell>
          <cell r="K227">
            <v>0.01675</v>
          </cell>
          <cell r="L227">
            <v>0.01</v>
          </cell>
          <cell r="M227">
            <v>0.00175</v>
          </cell>
          <cell r="N227">
            <v>0.0075</v>
          </cell>
        </row>
        <row r="228">
          <cell r="C228">
            <v>43344</v>
          </cell>
          <cell r="D228">
            <v>0.065437097789717</v>
          </cell>
          <cell r="E228">
            <v>5.1145</v>
          </cell>
          <cell r="F228">
            <v>0.17</v>
          </cell>
          <cell r="G228">
            <v>0.5</v>
          </cell>
          <cell r="H228">
            <v>0.65</v>
          </cell>
          <cell r="I228">
            <v>-0.02425</v>
          </cell>
          <cell r="J228">
            <v>0.015</v>
          </cell>
          <cell r="K228">
            <v>0.01675</v>
          </cell>
          <cell r="L228">
            <v>0.01</v>
          </cell>
          <cell r="M228">
            <v>0.00175</v>
          </cell>
          <cell r="N228">
            <v>0.0075</v>
          </cell>
        </row>
        <row r="229">
          <cell r="C229">
            <v>43374</v>
          </cell>
          <cell r="D229">
            <v>0.065464510050575</v>
          </cell>
          <cell r="E229">
            <v>5.1685</v>
          </cell>
          <cell r="F229">
            <v>0.17</v>
          </cell>
          <cell r="G229">
            <v>0.5</v>
          </cell>
          <cell r="H229">
            <v>0.7</v>
          </cell>
          <cell r="I229">
            <v>-0.02425</v>
          </cell>
          <cell r="J229">
            <v>0.015</v>
          </cell>
          <cell r="K229">
            <v>-0.0015</v>
          </cell>
          <cell r="L229">
            <v>0.01</v>
          </cell>
          <cell r="M229">
            <v>-0.0165</v>
          </cell>
          <cell r="N229">
            <v>0.0075</v>
          </cell>
        </row>
        <row r="230">
          <cell r="C230">
            <v>43405</v>
          </cell>
          <cell r="D230">
            <v>0.065492836053723</v>
          </cell>
          <cell r="E230">
            <v>5.3035</v>
          </cell>
          <cell r="F230">
            <v>0.17</v>
          </cell>
          <cell r="G230">
            <v>0.95</v>
          </cell>
          <cell r="H230">
            <v>0.9</v>
          </cell>
          <cell r="I230">
            <v>-0.025</v>
          </cell>
          <cell r="J230">
            <v>0.0175</v>
          </cell>
          <cell r="K230">
            <v>0.000499999999999997</v>
          </cell>
          <cell r="L230">
            <v>0.0075</v>
          </cell>
          <cell r="M230">
            <v>-0.0155</v>
          </cell>
          <cell r="N230">
            <v>0.00752</v>
          </cell>
        </row>
        <row r="231">
          <cell r="C231">
            <v>43435</v>
          </cell>
          <cell r="D231">
            <v>0.065520248315088</v>
          </cell>
          <cell r="E231">
            <v>5.4285</v>
          </cell>
          <cell r="F231">
            <v>0.17</v>
          </cell>
          <cell r="G231">
            <v>1.35</v>
          </cell>
          <cell r="H231">
            <v>1.1</v>
          </cell>
          <cell r="I231">
            <v>-0.0325</v>
          </cell>
          <cell r="J231">
            <v>0.0175</v>
          </cell>
          <cell r="K231">
            <v>0.000499999999999997</v>
          </cell>
          <cell r="L231">
            <v>0.0075</v>
          </cell>
          <cell r="M231">
            <v>-0.0155</v>
          </cell>
          <cell r="N231">
            <v>0.00752</v>
          </cell>
        </row>
        <row r="232">
          <cell r="C232">
            <v>43466</v>
          </cell>
          <cell r="D232">
            <v>0.065548574318759</v>
          </cell>
          <cell r="E232">
            <v>5.5675</v>
          </cell>
          <cell r="F232">
            <v>0.17</v>
          </cell>
          <cell r="G232">
            <v>1.35</v>
          </cell>
          <cell r="H232">
            <v>1.1</v>
          </cell>
          <cell r="I232">
            <v>-0.0225</v>
          </cell>
          <cell r="J232">
            <v>0.0175</v>
          </cell>
          <cell r="K232">
            <v>0.000499999999999997</v>
          </cell>
          <cell r="L232">
            <v>0.0075</v>
          </cell>
          <cell r="M232">
            <v>-0.0155</v>
          </cell>
          <cell r="N232">
            <v>0.00752</v>
          </cell>
        </row>
        <row r="233">
          <cell r="C233">
            <v>43497</v>
          </cell>
          <cell r="D233">
            <v>0.065576900322696</v>
          </cell>
          <cell r="E233">
            <v>5.4535</v>
          </cell>
          <cell r="F233">
            <v>0.17</v>
          </cell>
          <cell r="G233">
            <v>1.35</v>
          </cell>
          <cell r="H233">
            <v>1.1</v>
          </cell>
          <cell r="I233">
            <v>-0.0175</v>
          </cell>
          <cell r="J233">
            <v>0.0175</v>
          </cell>
          <cell r="K233">
            <v>0.000499999999999997</v>
          </cell>
          <cell r="L233">
            <v>0.0075</v>
          </cell>
          <cell r="M233">
            <v>-0.0155</v>
          </cell>
          <cell r="N233">
            <v>0.00752</v>
          </cell>
        </row>
        <row r="234">
          <cell r="C234">
            <v>43525</v>
          </cell>
          <cell r="D234">
            <v>0.065602485100674</v>
          </cell>
          <cell r="E234">
            <v>5.3335</v>
          </cell>
          <cell r="F234">
            <v>0.17</v>
          </cell>
          <cell r="G234">
            <v>0.95</v>
          </cell>
          <cell r="H234">
            <v>0.85</v>
          </cell>
          <cell r="I234">
            <v>-0.0175</v>
          </cell>
          <cell r="J234">
            <v>0.0175</v>
          </cell>
          <cell r="K234">
            <v>0.018</v>
          </cell>
          <cell r="L234">
            <v>0.0075</v>
          </cell>
          <cell r="M234">
            <v>0.003</v>
          </cell>
          <cell r="N234">
            <v>0.00752</v>
          </cell>
        </row>
        <row r="235">
          <cell r="C235">
            <v>43556</v>
          </cell>
          <cell r="D235">
            <v>0.065630811105117</v>
          </cell>
          <cell r="E235">
            <v>5.2185</v>
          </cell>
          <cell r="F235">
            <v>0.17</v>
          </cell>
          <cell r="G235">
            <v>0.5</v>
          </cell>
          <cell r="H235">
            <v>0.55</v>
          </cell>
          <cell r="I235">
            <v>-0.0225</v>
          </cell>
          <cell r="J235">
            <v>0.015</v>
          </cell>
          <cell r="K235">
            <v>0.018</v>
          </cell>
          <cell r="L235">
            <v>0.01</v>
          </cell>
          <cell r="M235">
            <v>0.003</v>
          </cell>
          <cell r="N235">
            <v>0.0075</v>
          </cell>
        </row>
        <row r="236">
          <cell r="C236">
            <v>43586</v>
          </cell>
          <cell r="D236">
            <v>0.065658223367735</v>
          </cell>
          <cell r="E236">
            <v>5.1745</v>
          </cell>
          <cell r="F236">
            <v>0.17</v>
          </cell>
          <cell r="G236">
            <v>0.45</v>
          </cell>
          <cell r="H236">
            <v>0.5</v>
          </cell>
          <cell r="I236">
            <v>-0.02275</v>
          </cell>
          <cell r="J236">
            <v>0.015</v>
          </cell>
          <cell r="K236">
            <v>0.01775</v>
          </cell>
          <cell r="L236">
            <v>0.01</v>
          </cell>
          <cell r="M236">
            <v>0.00275</v>
          </cell>
          <cell r="N236">
            <v>0.0075</v>
          </cell>
        </row>
        <row r="237">
          <cell r="C237">
            <v>43617</v>
          </cell>
          <cell r="D237">
            <v>0.065686549372702</v>
          </cell>
          <cell r="E237">
            <v>5.1895</v>
          </cell>
          <cell r="F237">
            <v>0.17</v>
          </cell>
          <cell r="G237">
            <v>0.5</v>
          </cell>
          <cell r="H237">
            <v>0.6</v>
          </cell>
          <cell r="I237">
            <v>-0.02275</v>
          </cell>
          <cell r="J237">
            <v>0.015</v>
          </cell>
          <cell r="K237">
            <v>0.01775</v>
          </cell>
          <cell r="L237">
            <v>0.01</v>
          </cell>
          <cell r="M237">
            <v>0.00275</v>
          </cell>
          <cell r="N237">
            <v>0.0075</v>
          </cell>
        </row>
        <row r="238">
          <cell r="C238">
            <v>43647</v>
          </cell>
          <cell r="D238">
            <v>0.065713961635826</v>
          </cell>
          <cell r="E238">
            <v>5.2045</v>
          </cell>
          <cell r="F238">
            <v>0.17</v>
          </cell>
          <cell r="G238">
            <v>0.5</v>
          </cell>
          <cell r="H238">
            <v>0.6</v>
          </cell>
          <cell r="I238">
            <v>-0.02275</v>
          </cell>
          <cell r="J238">
            <v>0.015</v>
          </cell>
          <cell r="K238">
            <v>0.01775</v>
          </cell>
          <cell r="L238">
            <v>0.01</v>
          </cell>
          <cell r="M238">
            <v>0.00275</v>
          </cell>
          <cell r="N238">
            <v>0.0075</v>
          </cell>
        </row>
        <row r="239">
          <cell r="C239">
            <v>43678</v>
          </cell>
          <cell r="D239">
            <v>0.065742287641315</v>
          </cell>
          <cell r="E239">
            <v>5.2195</v>
          </cell>
          <cell r="F239">
            <v>0.17</v>
          </cell>
          <cell r="G239">
            <v>0.45</v>
          </cell>
          <cell r="H239">
            <v>0.7</v>
          </cell>
          <cell r="I239">
            <v>-0.02275</v>
          </cell>
          <cell r="J239">
            <v>0.015</v>
          </cell>
          <cell r="K239">
            <v>0.01775</v>
          </cell>
          <cell r="L239">
            <v>0.01</v>
          </cell>
          <cell r="M239">
            <v>0.00275</v>
          </cell>
          <cell r="N239">
            <v>0.0075</v>
          </cell>
        </row>
        <row r="240">
          <cell r="C240">
            <v>43709</v>
          </cell>
          <cell r="D240">
            <v>0.06577061364707</v>
          </cell>
          <cell r="E240">
            <v>5.2345</v>
          </cell>
          <cell r="F240">
            <v>0.17</v>
          </cell>
          <cell r="G240">
            <v>0.5</v>
          </cell>
          <cell r="H240">
            <v>0.65</v>
          </cell>
          <cell r="I240">
            <v>-0.02275</v>
          </cell>
          <cell r="J240">
            <v>0.015</v>
          </cell>
          <cell r="K240">
            <v>0.01775</v>
          </cell>
          <cell r="L240">
            <v>0.01</v>
          </cell>
          <cell r="M240">
            <v>0.00275</v>
          </cell>
          <cell r="N240">
            <v>0.0075</v>
          </cell>
        </row>
        <row r="241">
          <cell r="C241">
            <v>43739</v>
          </cell>
          <cell r="D241">
            <v>0.065798025910958</v>
          </cell>
          <cell r="E241">
            <v>5.2885</v>
          </cell>
          <cell r="F241">
            <v>0.17</v>
          </cell>
          <cell r="G241">
            <v>0.5</v>
          </cell>
          <cell r="H241">
            <v>0.7</v>
          </cell>
          <cell r="I241">
            <v>-0.02275</v>
          </cell>
          <cell r="J241">
            <v>0.015</v>
          </cell>
          <cell r="K241">
            <v>0.000499999999999997</v>
          </cell>
          <cell r="L241">
            <v>0.01</v>
          </cell>
          <cell r="M241">
            <v>-0.0155</v>
          </cell>
          <cell r="N241">
            <v>0.0075</v>
          </cell>
        </row>
        <row r="242">
          <cell r="C242">
            <v>43770</v>
          </cell>
          <cell r="D242">
            <v>0.065826351917236</v>
          </cell>
          <cell r="E242">
            <v>5.4235</v>
          </cell>
          <cell r="F242">
            <v>0.17</v>
          </cell>
          <cell r="G242">
            <v>0.95</v>
          </cell>
          <cell r="H242">
            <v>0.9</v>
          </cell>
          <cell r="I242">
            <v>-0.0235</v>
          </cell>
          <cell r="J242">
            <v>0.0175</v>
          </cell>
          <cell r="K242">
            <v>0.000500000000000003</v>
          </cell>
          <cell r="L242">
            <v>0.0075</v>
          </cell>
          <cell r="M242">
            <v>-0.0145</v>
          </cell>
          <cell r="N242">
            <v>0.00752</v>
          </cell>
        </row>
        <row r="243">
          <cell r="C243">
            <v>43800</v>
          </cell>
          <cell r="D243">
            <v>0.06585376418163</v>
          </cell>
          <cell r="E243">
            <v>5.5485</v>
          </cell>
          <cell r="F243">
            <v>0.17</v>
          </cell>
          <cell r="G243">
            <v>1.35</v>
          </cell>
          <cell r="H243">
            <v>1.1</v>
          </cell>
          <cell r="I243">
            <v>-0.031</v>
          </cell>
          <cell r="J243">
            <v>0.0175</v>
          </cell>
          <cell r="K243">
            <v>0.000500000000000003</v>
          </cell>
          <cell r="L243">
            <v>0.0075</v>
          </cell>
          <cell r="M243">
            <v>-0.0145</v>
          </cell>
          <cell r="N243">
            <v>0.00752</v>
          </cell>
        </row>
        <row r="244">
          <cell r="C244">
            <v>43831</v>
          </cell>
          <cell r="D244">
            <v>0.065882090188431</v>
          </cell>
          <cell r="E244">
            <v>5.6875</v>
          </cell>
          <cell r="F244">
            <v>0.17</v>
          </cell>
          <cell r="G244">
            <v>1.35</v>
          </cell>
          <cell r="H244">
            <v>1.1</v>
          </cell>
          <cell r="I244">
            <v>-0.021</v>
          </cell>
          <cell r="J244">
            <v>0.0175</v>
          </cell>
          <cell r="K244">
            <v>0.000500000000000003</v>
          </cell>
          <cell r="L244">
            <v>0.0075</v>
          </cell>
          <cell r="M244">
            <v>-0.0145</v>
          </cell>
          <cell r="N244">
            <v>0.00752</v>
          </cell>
        </row>
        <row r="245">
          <cell r="C245">
            <v>43862</v>
          </cell>
          <cell r="D245">
            <v>0.065910416195499</v>
          </cell>
          <cell r="E245">
            <v>5.5735</v>
          </cell>
          <cell r="F245">
            <v>0.17</v>
          </cell>
          <cell r="G245">
            <v>1.35</v>
          </cell>
          <cell r="H245">
            <v>1.1</v>
          </cell>
          <cell r="I245">
            <v>-0.016</v>
          </cell>
          <cell r="J245">
            <v>0.0175</v>
          </cell>
          <cell r="K245">
            <v>0.000500000000000003</v>
          </cell>
          <cell r="L245">
            <v>0.0075</v>
          </cell>
          <cell r="M245">
            <v>-0.0145</v>
          </cell>
          <cell r="N245">
            <v>0.00752</v>
          </cell>
        </row>
        <row r="246">
          <cell r="C246">
            <v>43891</v>
          </cell>
          <cell r="D246">
            <v>0.06593691471848</v>
          </cell>
          <cell r="E246">
            <v>5.4535</v>
          </cell>
          <cell r="F246">
            <v>0.17</v>
          </cell>
          <cell r="G246">
            <v>0.95</v>
          </cell>
          <cell r="H246">
            <v>0.85</v>
          </cell>
          <cell r="I246">
            <v>-0.016</v>
          </cell>
          <cell r="J246">
            <v>0.0175</v>
          </cell>
          <cell r="K246">
            <v>0.019</v>
          </cell>
          <cell r="L246">
            <v>0.0075</v>
          </cell>
          <cell r="M246">
            <v>0.004</v>
          </cell>
          <cell r="N246">
            <v>0.00752</v>
          </cell>
        </row>
        <row r="247">
          <cell r="C247">
            <v>43922</v>
          </cell>
          <cell r="D247">
            <v>0.065965240726062</v>
          </cell>
          <cell r="E247">
            <v>5.3385</v>
          </cell>
          <cell r="F247">
            <v>0.17</v>
          </cell>
          <cell r="G247">
            <v>0.5</v>
          </cell>
          <cell r="H247">
            <v>0.55</v>
          </cell>
          <cell r="I247">
            <v>-0.021</v>
          </cell>
          <cell r="J247">
            <v>0.015</v>
          </cell>
          <cell r="K247">
            <v>0.019</v>
          </cell>
          <cell r="L247">
            <v>0.01</v>
          </cell>
          <cell r="M247">
            <v>0.004</v>
          </cell>
          <cell r="N247">
            <v>0.0075</v>
          </cell>
        </row>
        <row r="248">
          <cell r="C248">
            <v>43952</v>
          </cell>
          <cell r="D248">
            <v>0.065992652991717</v>
          </cell>
          <cell r="E248">
            <v>5.2945</v>
          </cell>
          <cell r="F248">
            <v>0.17</v>
          </cell>
          <cell r="G248">
            <v>0.45</v>
          </cell>
          <cell r="H248">
            <v>0.5</v>
          </cell>
          <cell r="I248">
            <v>-0.02125</v>
          </cell>
          <cell r="J248">
            <v>0.015</v>
          </cell>
          <cell r="K248">
            <v>0.01875</v>
          </cell>
          <cell r="L248">
            <v>0.01</v>
          </cell>
          <cell r="M248">
            <v>0.00375</v>
          </cell>
          <cell r="N248">
            <v>0.0075</v>
          </cell>
        </row>
        <row r="249">
          <cell r="C249">
            <v>43983</v>
          </cell>
          <cell r="D249">
            <v>0.066020978999822</v>
          </cell>
          <cell r="E249">
            <v>5.3095</v>
          </cell>
          <cell r="F249">
            <v>0.17</v>
          </cell>
          <cell r="G249">
            <v>0.5</v>
          </cell>
          <cell r="H249">
            <v>0.6</v>
          </cell>
          <cell r="I249">
            <v>-0.02125</v>
          </cell>
          <cell r="J249">
            <v>0.015</v>
          </cell>
          <cell r="K249">
            <v>0.01875</v>
          </cell>
          <cell r="L249">
            <v>0.01</v>
          </cell>
          <cell r="M249">
            <v>0.00375</v>
          </cell>
          <cell r="N249">
            <v>0.0075</v>
          </cell>
        </row>
        <row r="250">
          <cell r="C250">
            <v>44013</v>
          </cell>
          <cell r="D250">
            <v>0.066048391265983</v>
          </cell>
          <cell r="E250">
            <v>5.3245</v>
          </cell>
          <cell r="F250">
            <v>0.17</v>
          </cell>
          <cell r="G250">
            <v>0.5</v>
          </cell>
          <cell r="H250">
            <v>0.6</v>
          </cell>
          <cell r="I250">
            <v>-0.02125</v>
          </cell>
          <cell r="J250">
            <v>0.015</v>
          </cell>
          <cell r="K250">
            <v>0.01875</v>
          </cell>
          <cell r="L250">
            <v>0.01</v>
          </cell>
          <cell r="M250">
            <v>0.00375</v>
          </cell>
          <cell r="N250">
            <v>0.0075</v>
          </cell>
        </row>
        <row r="251">
          <cell r="C251">
            <v>44044</v>
          </cell>
          <cell r="D251">
            <v>0.066076717274612</v>
          </cell>
          <cell r="E251">
            <v>5.3395</v>
          </cell>
          <cell r="F251">
            <v>0.17</v>
          </cell>
          <cell r="G251">
            <v>0.45</v>
          </cell>
          <cell r="H251">
            <v>0.7</v>
          </cell>
          <cell r="I251">
            <v>-0.02125</v>
          </cell>
          <cell r="J251">
            <v>0.015</v>
          </cell>
          <cell r="K251">
            <v>0.01875</v>
          </cell>
          <cell r="L251">
            <v>0.01</v>
          </cell>
          <cell r="M251">
            <v>0.00375</v>
          </cell>
          <cell r="N251">
            <v>0.0075</v>
          </cell>
        </row>
        <row r="252">
          <cell r="C252">
            <v>44075</v>
          </cell>
          <cell r="D252">
            <v>0.066105043283505</v>
          </cell>
          <cell r="E252">
            <v>5.3545</v>
          </cell>
          <cell r="F252">
            <v>0.17</v>
          </cell>
          <cell r="G252">
            <v>0.5</v>
          </cell>
          <cell r="H252">
            <v>0.65</v>
          </cell>
          <cell r="I252">
            <v>-0.02125</v>
          </cell>
          <cell r="J252">
            <v>0.015</v>
          </cell>
          <cell r="K252">
            <v>0.01875</v>
          </cell>
          <cell r="L252">
            <v>0.01</v>
          </cell>
          <cell r="M252">
            <v>0.00375</v>
          </cell>
          <cell r="N252">
            <v>0.0075</v>
          </cell>
        </row>
        <row r="253">
          <cell r="C253">
            <v>44105</v>
          </cell>
          <cell r="D253">
            <v>0.066132455550429</v>
          </cell>
          <cell r="E253">
            <v>5.4085</v>
          </cell>
          <cell r="F253">
            <v>0.17</v>
          </cell>
          <cell r="G253">
            <v>0.5</v>
          </cell>
          <cell r="H253">
            <v>0.7</v>
          </cell>
          <cell r="I253">
            <v>-0.02125</v>
          </cell>
          <cell r="J253">
            <v>0.015</v>
          </cell>
          <cell r="K253">
            <v>0.000500000000000003</v>
          </cell>
          <cell r="L253">
            <v>0.01</v>
          </cell>
          <cell r="M253">
            <v>-0.0145</v>
          </cell>
          <cell r="N253">
            <v>0.0075</v>
          </cell>
        </row>
        <row r="254">
          <cell r="C254">
            <v>44136</v>
          </cell>
          <cell r="D254">
            <v>0.066160781559847</v>
          </cell>
          <cell r="E254">
            <v>5.5435</v>
          </cell>
          <cell r="F254">
            <v>0.17</v>
          </cell>
          <cell r="G254">
            <v>0.95</v>
          </cell>
          <cell r="H254">
            <v>0.9</v>
          </cell>
          <cell r="I254">
            <v>-0.022</v>
          </cell>
          <cell r="J254">
            <v>0.0175</v>
          </cell>
          <cell r="K254">
            <v>0.0015</v>
          </cell>
          <cell r="L254">
            <v>0.0075</v>
          </cell>
          <cell r="M254">
            <v>-0.0135</v>
          </cell>
          <cell r="N254">
            <v>0.00752</v>
          </cell>
        </row>
        <row r="255">
          <cell r="C255">
            <v>44166</v>
          </cell>
          <cell r="D255">
            <v>0.066188193827278</v>
          </cell>
          <cell r="E255">
            <v>5.6685</v>
          </cell>
          <cell r="F255">
            <v>0.17</v>
          </cell>
          <cell r="G255">
            <v>1.35</v>
          </cell>
          <cell r="H255">
            <v>1.1</v>
          </cell>
          <cell r="I255">
            <v>-0.0295</v>
          </cell>
          <cell r="J255">
            <v>0.0175</v>
          </cell>
          <cell r="K255">
            <v>0.0015</v>
          </cell>
          <cell r="L255">
            <v>0.0075</v>
          </cell>
          <cell r="M255">
            <v>-0.0135</v>
          </cell>
          <cell r="N255">
            <v>0.00752</v>
          </cell>
        </row>
        <row r="256">
          <cell r="C256">
            <v>44197</v>
          </cell>
          <cell r="D256">
            <v>0.066216519837217</v>
          </cell>
          <cell r="E256">
            <v>5.8075</v>
          </cell>
          <cell r="F256">
            <v>0.17</v>
          </cell>
          <cell r="G256">
            <v>1.35</v>
          </cell>
          <cell r="H256">
            <v>1.1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-0.0135</v>
          </cell>
          <cell r="N256">
            <v>0.00752</v>
          </cell>
        </row>
        <row r="257">
          <cell r="C257">
            <v>44228</v>
          </cell>
          <cell r="D257">
            <v>0.066239620629271</v>
          </cell>
          <cell r="E257">
            <v>5.6935</v>
          </cell>
          <cell r="F257">
            <v>0.17</v>
          </cell>
          <cell r="G257">
            <v>1.35</v>
          </cell>
          <cell r="H257">
            <v>1.1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-0.0135</v>
          </cell>
          <cell r="N257">
            <v>0.00752</v>
          </cell>
        </row>
        <row r="258">
          <cell r="C258">
            <v>44256</v>
          </cell>
          <cell r="D258">
            <v>0.066240821061402</v>
          </cell>
          <cell r="E258">
            <v>5.5735</v>
          </cell>
          <cell r="F258">
            <v>0.17</v>
          </cell>
          <cell r="G258">
            <v>0.95</v>
          </cell>
          <cell r="H258">
            <v>0.85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0.005</v>
          </cell>
          <cell r="N258">
            <v>0.00752</v>
          </cell>
        </row>
        <row r="259">
          <cell r="C259">
            <v>44287</v>
          </cell>
          <cell r="D259">
            <v>0.066242150111261</v>
          </cell>
          <cell r="E259">
            <v>5.4585</v>
          </cell>
          <cell r="F259">
            <v>0.17</v>
          </cell>
          <cell r="G259">
            <v>0.5</v>
          </cell>
          <cell r="H259">
            <v>0.55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0.005</v>
          </cell>
          <cell r="N259">
            <v>0.0075</v>
          </cell>
        </row>
        <row r="260">
          <cell r="C260">
            <v>44317</v>
          </cell>
          <cell r="D260">
            <v>0.066243436288545</v>
          </cell>
          <cell r="E260">
            <v>5.4145</v>
          </cell>
          <cell r="F260">
            <v>0.17</v>
          </cell>
          <cell r="G260">
            <v>0.45</v>
          </cell>
          <cell r="H260">
            <v>0.5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0.00475</v>
          </cell>
          <cell r="N260">
            <v>0.0075</v>
          </cell>
        </row>
        <row r="261">
          <cell r="C261">
            <v>44348</v>
          </cell>
          <cell r="D261">
            <v>0.066244765338406</v>
          </cell>
          <cell r="E261">
            <v>5.4295</v>
          </cell>
          <cell r="F261">
            <v>0.17</v>
          </cell>
          <cell r="G261">
            <v>0.5</v>
          </cell>
          <cell r="H261">
            <v>0.6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0.00475</v>
          </cell>
          <cell r="N261">
            <v>0.0075</v>
          </cell>
        </row>
        <row r="262">
          <cell r="C262">
            <v>44378</v>
          </cell>
          <cell r="D262">
            <v>0.066246051515691</v>
          </cell>
          <cell r="E262">
            <v>5.4445</v>
          </cell>
          <cell r="F262">
            <v>0.17</v>
          </cell>
          <cell r="G262">
            <v>0.5</v>
          </cell>
          <cell r="H262">
            <v>0.6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0.00475</v>
          </cell>
          <cell r="N262">
            <v>0.0075</v>
          </cell>
        </row>
        <row r="263">
          <cell r="C263">
            <v>44409</v>
          </cell>
          <cell r="D263">
            <v>0.066247380565553</v>
          </cell>
          <cell r="E263">
            <v>5.4595</v>
          </cell>
          <cell r="F263">
            <v>0.17</v>
          </cell>
          <cell r="G263">
            <v>0.45</v>
          </cell>
          <cell r="H263">
            <v>0.7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0.00475</v>
          </cell>
          <cell r="N263">
            <v>0.0075</v>
          </cell>
        </row>
        <row r="264">
          <cell r="C264">
            <v>44440</v>
          </cell>
          <cell r="D264">
            <v>0.066248709615416</v>
          </cell>
          <cell r="E264">
            <v>5.4745</v>
          </cell>
          <cell r="F264">
            <v>0.17</v>
          </cell>
          <cell r="G264">
            <v>0.5</v>
          </cell>
          <cell r="H264">
            <v>0.65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0.00475</v>
          </cell>
          <cell r="N264">
            <v>0.0075</v>
          </cell>
        </row>
        <row r="265">
          <cell r="C265">
            <v>44470</v>
          </cell>
          <cell r="D265">
            <v>0.066249995792703</v>
          </cell>
          <cell r="E265">
            <v>5.5285</v>
          </cell>
          <cell r="F265">
            <v>0.17</v>
          </cell>
          <cell r="G265">
            <v>0.5</v>
          </cell>
          <cell r="H265">
            <v>0.7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-0.0135</v>
          </cell>
          <cell r="N265">
            <v>0.0075</v>
          </cell>
        </row>
        <row r="266">
          <cell r="C266">
            <v>44501</v>
          </cell>
          <cell r="D266">
            <v>0.066251324842567</v>
          </cell>
          <cell r="E266">
            <v>5.6635</v>
          </cell>
          <cell r="F266">
            <v>0.17</v>
          </cell>
          <cell r="G266">
            <v>0.95</v>
          </cell>
          <cell r="H266">
            <v>0.9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-0.0125</v>
          </cell>
          <cell r="N266">
            <v>0.00752</v>
          </cell>
        </row>
        <row r="267">
          <cell r="C267">
            <v>44531</v>
          </cell>
          <cell r="D267">
            <v>0.066252611019855</v>
          </cell>
          <cell r="E267">
            <v>5.7885</v>
          </cell>
          <cell r="F267">
            <v>0.17</v>
          </cell>
          <cell r="G267">
            <v>1.35</v>
          </cell>
          <cell r="H267">
            <v>1.1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-0.0125</v>
          </cell>
          <cell r="N267">
            <v>0.00752</v>
          </cell>
        </row>
        <row r="268">
          <cell r="C268">
            <v>44562</v>
          </cell>
          <cell r="D268">
            <v>0.06625394006972</v>
          </cell>
          <cell r="E268">
            <v>5.9275</v>
          </cell>
          <cell r="F268">
            <v>0.17</v>
          </cell>
          <cell r="G268">
            <v>1.35</v>
          </cell>
          <cell r="H268">
            <v>1.1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-0.0125</v>
          </cell>
          <cell r="N268">
            <v>0.00752</v>
          </cell>
        </row>
        <row r="269">
          <cell r="C269">
            <v>44593</v>
          </cell>
          <cell r="D269">
            <v>0.066255269119585</v>
          </cell>
          <cell r="E269">
            <v>5.8135</v>
          </cell>
          <cell r="F269">
            <v>0.17</v>
          </cell>
          <cell r="G269">
            <v>1.35</v>
          </cell>
          <cell r="H269">
            <v>1.1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-0.0125</v>
          </cell>
          <cell r="N269">
            <v>0.00752</v>
          </cell>
        </row>
        <row r="270">
          <cell r="C270">
            <v>44621</v>
          </cell>
          <cell r="D270">
            <v>0.066256469551722</v>
          </cell>
          <cell r="E270">
            <v>5.6935</v>
          </cell>
          <cell r="F270">
            <v>0.17</v>
          </cell>
          <cell r="G270">
            <v>0.95</v>
          </cell>
          <cell r="H270">
            <v>0.85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0.006</v>
          </cell>
          <cell r="N270">
            <v>0.00752</v>
          </cell>
        </row>
        <row r="271">
          <cell r="C271">
            <v>44652</v>
          </cell>
          <cell r="D271">
            <v>0.066257798601589</v>
          </cell>
          <cell r="E271">
            <v>5.5785</v>
          </cell>
          <cell r="F271">
            <v>0.17</v>
          </cell>
          <cell r="G271">
            <v>0.5</v>
          </cell>
          <cell r="H271">
            <v>0.55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0.006</v>
          </cell>
          <cell r="N271">
            <v>0.0075</v>
          </cell>
        </row>
        <row r="272">
          <cell r="C272">
            <v>44682</v>
          </cell>
          <cell r="D272">
            <v>0.06625908477888</v>
          </cell>
          <cell r="E272">
            <v>5.5345</v>
          </cell>
          <cell r="F272">
            <v>0.17</v>
          </cell>
          <cell r="G272">
            <v>0.45</v>
          </cell>
          <cell r="H272">
            <v>0.5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0.00575</v>
          </cell>
          <cell r="N272">
            <v>0.0075</v>
          </cell>
        </row>
        <row r="273">
          <cell r="C273">
            <v>44713</v>
          </cell>
          <cell r="D273">
            <v>0.066260413828747</v>
          </cell>
          <cell r="E273">
            <v>5.5495</v>
          </cell>
          <cell r="F273">
            <v>0.17</v>
          </cell>
          <cell r="G273">
            <v>0.5</v>
          </cell>
          <cell r="H273">
            <v>0.6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0.00575</v>
          </cell>
          <cell r="N273">
            <v>0.0075</v>
          </cell>
        </row>
        <row r="274">
          <cell r="C274">
            <v>44743</v>
          </cell>
          <cell r="D274">
            <v>0.066261700006039</v>
          </cell>
          <cell r="E274">
            <v>5.5645</v>
          </cell>
          <cell r="F274">
            <v>0.17</v>
          </cell>
          <cell r="G274">
            <v>0.5</v>
          </cell>
          <cell r="H274">
            <v>0.6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0.00575</v>
          </cell>
          <cell r="N274">
            <v>0.0075</v>
          </cell>
        </row>
        <row r="275">
          <cell r="C275">
            <v>44774</v>
          </cell>
          <cell r="D275">
            <v>0.066263029055908</v>
          </cell>
          <cell r="E275">
            <v>5.5795</v>
          </cell>
          <cell r="F275">
            <v>0.17</v>
          </cell>
          <cell r="G275">
            <v>0.45</v>
          </cell>
          <cell r="H275">
            <v>0.7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0.00575</v>
          </cell>
          <cell r="N275">
            <v>0.0075</v>
          </cell>
        </row>
        <row r="276">
          <cell r="C276">
            <v>44805</v>
          </cell>
          <cell r="D276">
            <v>0.066264358105777</v>
          </cell>
          <cell r="E276">
            <v>5.5945</v>
          </cell>
          <cell r="F276">
            <v>0.17</v>
          </cell>
          <cell r="G276">
            <v>0.5</v>
          </cell>
          <cell r="H276">
            <v>0.65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0.00575</v>
          </cell>
          <cell r="N276">
            <v>0.0075</v>
          </cell>
        </row>
        <row r="277">
          <cell r="C277">
            <v>44835</v>
          </cell>
          <cell r="D277">
            <v>0.066265644283071</v>
          </cell>
          <cell r="E277">
            <v>5.6485</v>
          </cell>
          <cell r="F277">
            <v>0.17</v>
          </cell>
          <cell r="G277">
            <v>0.5</v>
          </cell>
          <cell r="H277">
            <v>0.7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-0.0125</v>
          </cell>
          <cell r="N277">
            <v>0.0075</v>
          </cell>
        </row>
        <row r="278">
          <cell r="C278">
            <v>44866</v>
          </cell>
          <cell r="D278">
            <v>0.066266973332942</v>
          </cell>
          <cell r="E278">
            <v>5.7835</v>
          </cell>
          <cell r="F278">
            <v>0.17</v>
          </cell>
          <cell r="G278">
            <v>0.95</v>
          </cell>
          <cell r="H278">
            <v>0.9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-0.0115</v>
          </cell>
          <cell r="N278">
            <v>0.00752</v>
          </cell>
        </row>
        <row r="279">
          <cell r="C279">
            <v>44896</v>
          </cell>
          <cell r="D279">
            <v>0.066268259510236</v>
          </cell>
          <cell r="E279">
            <v>5.9085</v>
          </cell>
          <cell r="F279">
            <v>0.17</v>
          </cell>
          <cell r="G279">
            <v>1.35</v>
          </cell>
          <cell r="H279">
            <v>1.1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-0.0115</v>
          </cell>
          <cell r="N279">
            <v>0.00752</v>
          </cell>
        </row>
        <row r="280">
          <cell r="C280">
            <v>44927</v>
          </cell>
          <cell r="D280">
            <v>0.066269588560108</v>
          </cell>
          <cell r="E280">
            <v>6.0475</v>
          </cell>
          <cell r="F280">
            <v>0.17</v>
          </cell>
          <cell r="G280">
            <v>1.35</v>
          </cell>
          <cell r="H280">
            <v>1.1</v>
          </cell>
        </row>
        <row r="281">
          <cell r="C281">
            <v>44958</v>
          </cell>
          <cell r="D281">
            <v>0.066270917609981</v>
          </cell>
          <cell r="E281">
            <v>5.9335</v>
          </cell>
          <cell r="F281">
            <v>0.17</v>
          </cell>
          <cell r="G281">
            <v>1.35</v>
          </cell>
          <cell r="H281">
            <v>1.1</v>
          </cell>
        </row>
        <row r="282">
          <cell r="C282">
            <v>44986</v>
          </cell>
          <cell r="D282">
            <v>0.066272118042124</v>
          </cell>
          <cell r="E282">
            <v>5.8135</v>
          </cell>
          <cell r="F282">
            <v>0.17</v>
          </cell>
          <cell r="G282">
            <v>0.95</v>
          </cell>
          <cell r="H282">
            <v>0.85</v>
          </cell>
        </row>
        <row r="283">
          <cell r="C283">
            <v>45017</v>
          </cell>
          <cell r="D283">
            <v>0.066273447092</v>
          </cell>
          <cell r="E283">
            <v>5.6985</v>
          </cell>
          <cell r="F283">
            <v>0.17</v>
          </cell>
          <cell r="G283">
            <v>0.5</v>
          </cell>
          <cell r="H283">
            <v>0.55</v>
          </cell>
        </row>
        <row r="284">
          <cell r="C284">
            <v>45047</v>
          </cell>
          <cell r="D284">
            <v>0.066274733269295</v>
          </cell>
          <cell r="E284">
            <v>5.6545</v>
          </cell>
          <cell r="F284">
            <v>0.17</v>
          </cell>
          <cell r="G284">
            <v>0.45</v>
          </cell>
          <cell r="H284">
            <v>0.5</v>
          </cell>
        </row>
        <row r="285">
          <cell r="C285">
            <v>45078</v>
          </cell>
          <cell r="D285">
            <v>0.06627606231917</v>
          </cell>
          <cell r="E285">
            <v>5.6695</v>
          </cell>
          <cell r="F285">
            <v>0.17</v>
          </cell>
          <cell r="G285">
            <v>0.5</v>
          </cell>
          <cell r="H285">
            <v>0.6</v>
          </cell>
        </row>
        <row r="286">
          <cell r="C286">
            <v>45108</v>
          </cell>
          <cell r="D286">
            <v>0.066277348496468</v>
          </cell>
          <cell r="E286">
            <v>5.6845</v>
          </cell>
          <cell r="F286">
            <v>0.17</v>
          </cell>
          <cell r="G286">
            <v>0.5</v>
          </cell>
          <cell r="H286">
            <v>0.6</v>
          </cell>
        </row>
        <row r="287">
          <cell r="C287">
            <v>45139</v>
          </cell>
          <cell r="D287">
            <v>0.066278677546344</v>
          </cell>
          <cell r="E287">
            <v>5.6995</v>
          </cell>
          <cell r="F287">
            <v>0.17</v>
          </cell>
          <cell r="G287">
            <v>0.45</v>
          </cell>
          <cell r="H287">
            <v>0.7</v>
          </cell>
        </row>
        <row r="288">
          <cell r="C288">
            <v>45170</v>
          </cell>
          <cell r="D288">
            <v>0.06628000659622</v>
          </cell>
          <cell r="E288">
            <v>5.7145</v>
          </cell>
          <cell r="F288">
            <v>0.17</v>
          </cell>
          <cell r="G288">
            <v>0.5</v>
          </cell>
          <cell r="H288">
            <v>0.65</v>
          </cell>
        </row>
        <row r="289">
          <cell r="C289">
            <v>45200</v>
          </cell>
          <cell r="D289">
            <v>0.06628129277352</v>
          </cell>
          <cell r="E289">
            <v>5.7685</v>
          </cell>
          <cell r="F289">
            <v>0.17</v>
          </cell>
          <cell r="G289">
            <v>0.5</v>
          </cell>
          <cell r="H289">
            <v>0.7</v>
          </cell>
        </row>
        <row r="290">
          <cell r="C290">
            <v>45231</v>
          </cell>
          <cell r="D290">
            <v>0.066282621823398</v>
          </cell>
          <cell r="E290">
            <v>5.9035</v>
          </cell>
          <cell r="F290">
            <v>0.17</v>
          </cell>
          <cell r="G290">
            <v>0.95</v>
          </cell>
          <cell r="H290">
            <v>0.9</v>
          </cell>
        </row>
        <row r="291">
          <cell r="C291">
            <v>45261</v>
          </cell>
          <cell r="D291">
            <v>0.066283908000699</v>
          </cell>
          <cell r="E291">
            <v>6.0285</v>
          </cell>
          <cell r="F291">
            <v>0.17</v>
          </cell>
          <cell r="G291">
            <v>1.35</v>
          </cell>
          <cell r="H291">
            <v>1.1</v>
          </cell>
        </row>
        <row r="292">
          <cell r="C292">
            <v>45292</v>
          </cell>
          <cell r="D292">
            <v>0.066285237050578</v>
          </cell>
          <cell r="E292">
            <v>6.1675</v>
          </cell>
          <cell r="F292">
            <v>0.17</v>
          </cell>
          <cell r="G292">
            <v>1.35</v>
          </cell>
          <cell r="H292">
            <v>1.1</v>
          </cell>
        </row>
        <row r="293">
          <cell r="C293">
            <v>45323</v>
          </cell>
          <cell r="D293">
            <v>0.066286566100457</v>
          </cell>
          <cell r="E293">
            <v>6.0535</v>
          </cell>
          <cell r="F293">
            <v>0.17</v>
          </cell>
          <cell r="G293">
            <v>1.35</v>
          </cell>
          <cell r="H293">
            <v>1.1</v>
          </cell>
        </row>
        <row r="294">
          <cell r="C294">
            <v>45352</v>
          </cell>
          <cell r="D294">
            <v>0.066287809405183</v>
          </cell>
          <cell r="E294">
            <v>5.9335</v>
          </cell>
          <cell r="F294">
            <v>0.17</v>
          </cell>
          <cell r="G294">
            <v>0.95</v>
          </cell>
          <cell r="H294">
            <v>0.85</v>
          </cell>
        </row>
        <row r="295">
          <cell r="C295">
            <v>45383</v>
          </cell>
          <cell r="D295">
            <v>0.066289138455064</v>
          </cell>
          <cell r="E295">
            <v>5.8185</v>
          </cell>
          <cell r="F295">
            <v>0.17</v>
          </cell>
          <cell r="G295">
            <v>0.5</v>
          </cell>
          <cell r="H295">
            <v>0.55</v>
          </cell>
        </row>
        <row r="296">
          <cell r="C296">
            <v>45413</v>
          </cell>
          <cell r="D296">
            <v>0.066290424632368</v>
          </cell>
          <cell r="E296">
            <v>5.7745</v>
          </cell>
          <cell r="F296">
            <v>0.17</v>
          </cell>
          <cell r="G296">
            <v>0.45</v>
          </cell>
          <cell r="H296">
            <v>0.5</v>
          </cell>
        </row>
        <row r="297">
          <cell r="C297">
            <v>45444</v>
          </cell>
          <cell r="D297">
            <v>0.066291753682249</v>
          </cell>
          <cell r="E297">
            <v>5.7895</v>
          </cell>
          <cell r="F297">
            <v>0.17</v>
          </cell>
          <cell r="G297">
            <v>0.5</v>
          </cell>
          <cell r="H297">
            <v>0.6</v>
          </cell>
        </row>
        <row r="298">
          <cell r="C298">
            <v>45474</v>
          </cell>
          <cell r="D298">
            <v>0.066293039859555</v>
          </cell>
          <cell r="E298">
            <v>5.8045</v>
          </cell>
          <cell r="F298">
            <v>0.17</v>
          </cell>
          <cell r="G298">
            <v>0.5</v>
          </cell>
          <cell r="H298">
            <v>0.6</v>
          </cell>
        </row>
        <row r="299">
          <cell r="C299">
            <v>45505</v>
          </cell>
          <cell r="D299">
            <v>0.066294368909438</v>
          </cell>
          <cell r="E299">
            <v>5.8195</v>
          </cell>
          <cell r="F299">
            <v>0.17</v>
          </cell>
          <cell r="G299">
            <v>0.45</v>
          </cell>
          <cell r="H299">
            <v>0.7</v>
          </cell>
        </row>
        <row r="300">
          <cell r="C300">
            <v>45536</v>
          </cell>
          <cell r="D300">
            <v>0.066295697959321</v>
          </cell>
          <cell r="E300">
            <v>5.8345</v>
          </cell>
          <cell r="F300">
            <v>0.17</v>
          </cell>
          <cell r="G300">
            <v>0.5</v>
          </cell>
          <cell r="H300">
            <v>0.65</v>
          </cell>
        </row>
        <row r="301">
          <cell r="C301">
            <v>45566</v>
          </cell>
          <cell r="D301">
            <v>0.066296984136628</v>
          </cell>
          <cell r="E301">
            <v>5.8885</v>
          </cell>
          <cell r="F301">
            <v>0.17</v>
          </cell>
          <cell r="G301">
            <v>0.5</v>
          </cell>
          <cell r="H301">
            <v>0.7</v>
          </cell>
        </row>
        <row r="302">
          <cell r="C302">
            <v>45597</v>
          </cell>
          <cell r="D302">
            <v>0.066298313186512</v>
          </cell>
          <cell r="E302">
            <v>6.0235</v>
          </cell>
          <cell r="F302">
            <v>0.17</v>
          </cell>
          <cell r="G302">
            <v>0.95</v>
          </cell>
          <cell r="H302">
            <v>0.9</v>
          </cell>
        </row>
        <row r="303">
          <cell r="C303">
            <v>45627</v>
          </cell>
          <cell r="D303">
            <v>0.06629959936382</v>
          </cell>
          <cell r="E303">
            <v>6.1485</v>
          </cell>
          <cell r="F303">
            <v>0.17</v>
          </cell>
          <cell r="G303">
            <v>1.35</v>
          </cell>
          <cell r="H303">
            <v>1.1</v>
          </cell>
        </row>
        <row r="304">
          <cell r="C304">
            <v>45658</v>
          </cell>
          <cell r="D304">
            <v>0.066300928413705</v>
          </cell>
        </row>
        <row r="304">
          <cell r="G304">
            <v>1.35</v>
          </cell>
          <cell r="H304">
            <v>1.1</v>
          </cell>
        </row>
        <row r="305">
          <cell r="C305">
            <v>45689</v>
          </cell>
          <cell r="D305">
            <v>0.066302257463592</v>
          </cell>
        </row>
        <row r="305">
          <cell r="G305">
            <v>1.35</v>
          </cell>
          <cell r="H305">
            <v>1.1</v>
          </cell>
        </row>
        <row r="306">
          <cell r="C306">
            <v>45717</v>
          </cell>
          <cell r="D306">
            <v>0.066303457895748</v>
          </cell>
        </row>
        <row r="306">
          <cell r="G306">
            <v>0.95</v>
          </cell>
          <cell r="H306">
            <v>0.85</v>
          </cell>
        </row>
        <row r="307">
          <cell r="C307">
            <v>45748</v>
          </cell>
          <cell r="D307">
            <v>0.066304786945635</v>
          </cell>
        </row>
        <row r="307">
          <cell r="G307">
            <v>0.5</v>
          </cell>
          <cell r="H307">
            <v>0.55</v>
          </cell>
        </row>
        <row r="308">
          <cell r="C308">
            <v>45778</v>
          </cell>
          <cell r="D308">
            <v>0.066306073122946</v>
          </cell>
        </row>
        <row r="308">
          <cell r="G308">
            <v>0.45</v>
          </cell>
          <cell r="H308">
            <v>0.5</v>
          </cell>
        </row>
        <row r="309">
          <cell r="C309">
            <v>45809</v>
          </cell>
          <cell r="D309">
            <v>0.066307402172834</v>
          </cell>
        </row>
        <row r="309">
          <cell r="G309">
            <v>0.5</v>
          </cell>
          <cell r="H309">
            <v>0.6</v>
          </cell>
        </row>
        <row r="310">
          <cell r="C310">
            <v>45839</v>
          </cell>
          <cell r="D310">
            <v>0.066308688350146</v>
          </cell>
        </row>
        <row r="310">
          <cell r="G310">
            <v>0.5</v>
          </cell>
          <cell r="H310">
            <v>0.6</v>
          </cell>
        </row>
        <row r="311">
          <cell r="C311">
            <v>45870</v>
          </cell>
          <cell r="D311">
            <v>0.066310017400036</v>
          </cell>
        </row>
        <row r="311">
          <cell r="G311">
            <v>0.45</v>
          </cell>
          <cell r="H311">
            <v>0.7</v>
          </cell>
        </row>
        <row r="312">
          <cell r="C312">
            <v>45901</v>
          </cell>
          <cell r="D312">
            <v>0.066311346449926</v>
          </cell>
        </row>
        <row r="312">
          <cell r="G312">
            <v>0.5</v>
          </cell>
          <cell r="H312">
            <v>0.65</v>
          </cell>
        </row>
        <row r="313">
          <cell r="C313">
            <v>45931</v>
          </cell>
          <cell r="D313">
            <v>0.066312632627239</v>
          </cell>
        </row>
        <row r="313">
          <cell r="G313">
            <v>0.5</v>
          </cell>
          <cell r="H313">
            <v>0.7</v>
          </cell>
        </row>
        <row r="314">
          <cell r="C314">
            <v>45962</v>
          </cell>
          <cell r="D314">
            <v>0.06631396167713</v>
          </cell>
        </row>
        <row r="314">
          <cell r="G314">
            <v>0.95</v>
          </cell>
          <cell r="H314">
            <v>0.9</v>
          </cell>
        </row>
        <row r="315">
          <cell r="C315">
            <v>45992</v>
          </cell>
          <cell r="D315">
            <v>0.066315247854446</v>
          </cell>
        </row>
        <row r="315">
          <cell r="G315">
            <v>1.35</v>
          </cell>
          <cell r="H315">
            <v>1.1</v>
          </cell>
        </row>
        <row r="316">
          <cell r="C316">
            <v>46023</v>
          </cell>
          <cell r="D316">
            <v>0.066316576904338</v>
          </cell>
        </row>
        <row r="316">
          <cell r="G316">
            <v>1.35</v>
          </cell>
          <cell r="H316">
            <v>1.1</v>
          </cell>
        </row>
        <row r="317">
          <cell r="C317">
            <v>46054</v>
          </cell>
          <cell r="D317">
            <v>0.066317905954231</v>
          </cell>
        </row>
        <row r="317">
          <cell r="G317">
            <v>1.35</v>
          </cell>
          <cell r="H317">
            <v>1.1</v>
          </cell>
        </row>
        <row r="318">
          <cell r="C318">
            <v>46082</v>
          </cell>
          <cell r="D318">
            <v>0.066319106386393</v>
          </cell>
        </row>
        <row r="318">
          <cell r="G318">
            <v>0.95</v>
          </cell>
          <cell r="H318">
            <v>0.85</v>
          </cell>
        </row>
        <row r="319">
          <cell r="C319">
            <v>46113</v>
          </cell>
          <cell r="D319">
            <v>0.066320435436287</v>
          </cell>
        </row>
        <row r="319">
          <cell r="G319">
            <v>0.5</v>
          </cell>
          <cell r="H319">
            <v>0.55</v>
          </cell>
        </row>
        <row r="320">
          <cell r="C320">
            <v>46143</v>
          </cell>
          <cell r="D320">
            <v>0.066321721613605</v>
          </cell>
        </row>
        <row r="320">
          <cell r="G320">
            <v>0.45</v>
          </cell>
          <cell r="H320">
            <v>0.5</v>
          </cell>
        </row>
        <row r="321">
          <cell r="C321">
            <v>46174</v>
          </cell>
          <cell r="D321">
            <v>0.0663230506635</v>
          </cell>
        </row>
        <row r="321">
          <cell r="G321">
            <v>0.5</v>
          </cell>
          <cell r="H321">
            <v>0.6</v>
          </cell>
        </row>
        <row r="322">
          <cell r="C322">
            <v>46204</v>
          </cell>
          <cell r="D322">
            <v>0.066324336840819</v>
          </cell>
        </row>
        <row r="322">
          <cell r="G322">
            <v>0.5</v>
          </cell>
          <cell r="H322">
            <v>0.6</v>
          </cell>
        </row>
        <row r="323">
          <cell r="C323">
            <v>46235</v>
          </cell>
          <cell r="D323">
            <v>0.066325665890715</v>
          </cell>
        </row>
        <row r="323">
          <cell r="G323">
            <v>0.45</v>
          </cell>
          <cell r="H323">
            <v>0.7</v>
          </cell>
        </row>
        <row r="324">
          <cell r="C324">
            <v>46266</v>
          </cell>
          <cell r="D324">
            <v>0.066326994940612</v>
          </cell>
        </row>
        <row r="324">
          <cell r="G324">
            <v>0.5</v>
          </cell>
          <cell r="H324">
            <v>0.65</v>
          </cell>
        </row>
        <row r="325">
          <cell r="C325">
            <v>46296</v>
          </cell>
          <cell r="D325">
            <v>0.066328281117932</v>
          </cell>
        </row>
        <row r="325">
          <cell r="G325">
            <v>0.5</v>
          </cell>
          <cell r="H325">
            <v>0.7</v>
          </cell>
        </row>
        <row r="326">
          <cell r="C326">
            <v>46327</v>
          </cell>
          <cell r="D326">
            <v>0.06632961016783</v>
          </cell>
        </row>
        <row r="326">
          <cell r="G326">
            <v>0.95</v>
          </cell>
          <cell r="H326">
            <v>0.9</v>
          </cell>
        </row>
        <row r="327">
          <cell r="C327">
            <v>46357</v>
          </cell>
          <cell r="D327">
            <v>0.066330896345152</v>
          </cell>
        </row>
        <row r="327">
          <cell r="G327">
            <v>1.35</v>
          </cell>
          <cell r="H327">
            <v>1.1</v>
          </cell>
        </row>
        <row r="328">
          <cell r="C328">
            <v>46388</v>
          </cell>
          <cell r="D328">
            <v>0.066332225395051</v>
          </cell>
        </row>
        <row r="328">
          <cell r="G328">
            <v>1.35</v>
          </cell>
          <cell r="H328">
            <v>1.1</v>
          </cell>
        </row>
        <row r="329">
          <cell r="C329">
            <v>46419</v>
          </cell>
          <cell r="D329">
            <v>0.066333554444951</v>
          </cell>
        </row>
        <row r="329">
          <cell r="G329">
            <v>1.35</v>
          </cell>
          <cell r="H329">
            <v>1.1</v>
          </cell>
        </row>
        <row r="330">
          <cell r="C330">
            <v>46447</v>
          </cell>
          <cell r="D330">
            <v>0.066334754877119</v>
          </cell>
        </row>
        <row r="330">
          <cell r="G330">
            <v>0.95</v>
          </cell>
          <cell r="H330">
            <v>0.85</v>
          </cell>
        </row>
        <row r="331">
          <cell r="C331">
            <v>46478</v>
          </cell>
          <cell r="D331">
            <v>0.066336083927021</v>
          </cell>
        </row>
        <row r="331">
          <cell r="G331">
            <v>0.5</v>
          </cell>
          <cell r="H331">
            <v>0.55</v>
          </cell>
        </row>
        <row r="332">
          <cell r="C332">
            <v>46508</v>
          </cell>
          <cell r="D332">
            <v>0.066337370104345</v>
          </cell>
        </row>
        <row r="332">
          <cell r="G332">
            <v>0.45</v>
          </cell>
          <cell r="H332">
            <v>0.5</v>
          </cell>
        </row>
        <row r="333">
          <cell r="C333">
            <v>46539</v>
          </cell>
          <cell r="D333">
            <v>0.066338699154247</v>
          </cell>
        </row>
        <row r="333">
          <cell r="G333">
            <v>0.5</v>
          </cell>
          <cell r="H333">
            <v>0.6</v>
          </cell>
        </row>
        <row r="334">
          <cell r="C334">
            <v>46569</v>
          </cell>
          <cell r="D334">
            <v>0.066339985331572</v>
          </cell>
        </row>
        <row r="334">
          <cell r="G334">
            <v>0.5</v>
          </cell>
          <cell r="H334">
            <v>0.6</v>
          </cell>
        </row>
        <row r="335">
          <cell r="C335">
            <v>46600</v>
          </cell>
          <cell r="D335">
            <v>0.066341314381475</v>
          </cell>
        </row>
        <row r="335">
          <cell r="G335">
            <v>0.45</v>
          </cell>
          <cell r="H335">
            <v>0.7</v>
          </cell>
        </row>
        <row r="336">
          <cell r="C336">
            <v>46631</v>
          </cell>
          <cell r="D336">
            <v>0.066342643431379</v>
          </cell>
        </row>
        <row r="336">
          <cell r="G336">
            <v>0.5</v>
          </cell>
          <cell r="H336">
            <v>0.65</v>
          </cell>
        </row>
        <row r="337">
          <cell r="C337">
            <v>46661</v>
          </cell>
          <cell r="D337">
            <v>0.066343929608706</v>
          </cell>
        </row>
        <row r="337">
          <cell r="G337">
            <v>0.5</v>
          </cell>
          <cell r="H337">
            <v>0.7</v>
          </cell>
        </row>
        <row r="338">
          <cell r="C338">
            <v>46692</v>
          </cell>
          <cell r="D338">
            <v>0.066345258658612</v>
          </cell>
        </row>
        <row r="338">
          <cell r="G338">
            <v>0.95</v>
          </cell>
          <cell r="H338">
            <v>0.9</v>
          </cell>
        </row>
        <row r="339">
          <cell r="C339">
            <v>46722</v>
          </cell>
          <cell r="D339">
            <v>0.066346544835939</v>
          </cell>
        </row>
        <row r="339">
          <cell r="G339">
            <v>1.35</v>
          </cell>
          <cell r="H339">
            <v>1.1</v>
          </cell>
        </row>
        <row r="340">
          <cell r="C340">
            <v>46753</v>
          </cell>
          <cell r="D340">
            <v>0.066347873885846</v>
          </cell>
        </row>
        <row r="341">
          <cell r="C341">
            <v>46784</v>
          </cell>
          <cell r="D341">
            <v>0.066349202935753</v>
          </cell>
        </row>
        <row r="342">
          <cell r="C342">
            <v>46813</v>
          </cell>
          <cell r="D342">
            <v>0.066350446240505</v>
          </cell>
        </row>
        <row r="343">
          <cell r="C343">
            <v>46844</v>
          </cell>
          <cell r="D343">
            <v>0.066351775290413</v>
          </cell>
        </row>
        <row r="344">
          <cell r="C344">
            <v>46874</v>
          </cell>
          <cell r="D344">
            <v>0.066353061467743</v>
          </cell>
        </row>
        <row r="345">
          <cell r="C345">
            <v>46905</v>
          </cell>
          <cell r="D345">
            <v>0.066354390517652</v>
          </cell>
        </row>
        <row r="346">
          <cell r="C346">
            <v>46935</v>
          </cell>
          <cell r="D346">
            <v>0.066355676694984</v>
          </cell>
        </row>
        <row r="347">
          <cell r="C347">
            <v>46966</v>
          </cell>
          <cell r="D347">
            <v>0.066357005744895</v>
          </cell>
        </row>
        <row r="348">
          <cell r="C348">
            <v>46997</v>
          </cell>
          <cell r="D348">
            <v>0.066358334794805</v>
          </cell>
        </row>
        <row r="349">
          <cell r="C349">
            <v>47027</v>
          </cell>
          <cell r="D349">
            <v>0.066359620972139</v>
          </cell>
        </row>
        <row r="350">
          <cell r="C350">
            <v>47058</v>
          </cell>
          <cell r="D350">
            <v>0.066360950022051</v>
          </cell>
        </row>
        <row r="351">
          <cell r="C351">
            <v>47088</v>
          </cell>
          <cell r="D351">
            <v>0.066362236199386</v>
          </cell>
        </row>
        <row r="352">
          <cell r="C352">
            <v>47119</v>
          </cell>
          <cell r="D352">
            <v>0.066363565249299</v>
          </cell>
        </row>
        <row r="353">
          <cell r="C353">
            <v>47150</v>
          </cell>
          <cell r="D353">
            <v>0.066364894299213</v>
          </cell>
        </row>
        <row r="354">
          <cell r="C354">
            <v>47178</v>
          </cell>
          <cell r="D354">
            <v>0.066366094731393</v>
          </cell>
        </row>
        <row r="355">
          <cell r="C355">
            <v>47209</v>
          </cell>
          <cell r="D355">
            <v>0.066367423781308</v>
          </cell>
        </row>
        <row r="356">
          <cell r="C356">
            <v>47239</v>
          </cell>
          <cell r="D356">
            <v>0.066368709958646</v>
          </cell>
        </row>
        <row r="357">
          <cell r="C357">
            <v>47270</v>
          </cell>
          <cell r="D357">
            <v>0.066370039008562</v>
          </cell>
        </row>
        <row r="358">
          <cell r="C358">
            <v>47300</v>
          </cell>
          <cell r="D358">
            <v>0.066371325185901</v>
          </cell>
        </row>
        <row r="359">
          <cell r="C359">
            <v>47331</v>
          </cell>
          <cell r="D359">
            <v>0.066372654235818</v>
          </cell>
        </row>
        <row r="360">
          <cell r="C360">
            <v>47362</v>
          </cell>
          <cell r="D360">
            <v>0.066373983285736</v>
          </cell>
        </row>
        <row r="361">
          <cell r="C361">
            <v>47392</v>
          </cell>
          <cell r="D361">
            <v>0.066375269463076</v>
          </cell>
        </row>
        <row r="362">
          <cell r="C362">
            <v>47423</v>
          </cell>
          <cell r="D362">
            <v>0.066376598513</v>
          </cell>
        </row>
        <row r="363">
          <cell r="C363">
            <v>47453</v>
          </cell>
          <cell r="D363">
            <v>0.066377884690336</v>
          </cell>
        </row>
        <row r="364">
          <cell r="C364">
            <v>47484</v>
          </cell>
          <cell r="D364">
            <v>0.066379213740256</v>
          </cell>
        </row>
        <row r="365">
          <cell r="C365">
            <v>47515</v>
          </cell>
          <cell r="D365">
            <v>0.066380542790176</v>
          </cell>
        </row>
        <row r="366">
          <cell r="C366">
            <v>47543</v>
          </cell>
          <cell r="D366">
            <v>0.066381743222363</v>
          </cell>
        </row>
        <row r="367">
          <cell r="C367">
            <v>47574</v>
          </cell>
          <cell r="D367">
            <v>0.066383072272285</v>
          </cell>
        </row>
        <row r="368">
          <cell r="C368">
            <v>47604</v>
          </cell>
          <cell r="D368">
            <v>0.066384358449629</v>
          </cell>
        </row>
        <row r="369">
          <cell r="C369">
            <v>47635</v>
          </cell>
          <cell r="D369">
            <v>0.066385687499552</v>
          </cell>
        </row>
        <row r="370">
          <cell r="C370">
            <v>47665</v>
          </cell>
          <cell r="D370">
            <v>0.066386973676897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34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I4" activeCellId="0" sqref="I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8" min="8" style="32" width="18.14"/>
    <col collapsed="false" customWidth="true" hidden="false" outlineLevel="0" max="10" min="9" style="32" width="15.99"/>
    <col collapsed="false" customWidth="true" hidden="false" outlineLevel="0" max="11" min="11" style="32" width="24.99"/>
    <col collapsed="false" customWidth="true" hidden="false" outlineLevel="0" max="12" min="12" style="32" width="14.56"/>
    <col collapsed="false" customWidth="true" hidden="false" outlineLevel="0" max="13" min="13" style="32" width="15.41"/>
    <col collapsed="false" customWidth="true" hidden="false" outlineLevel="0" max="14" min="14" style="32" width="6.41"/>
    <col collapsed="false" customWidth="true" hidden="false" outlineLevel="0" max="15" min="15" style="32" width="3.99"/>
    <col collapsed="false" customWidth="true" hidden="false" outlineLevel="0" max="16" min="16" style="32" width="15.13"/>
    <col collapsed="false" customWidth="true" hidden="false" outlineLevel="0" max="17" min="17" style="32" width="16.84"/>
    <col collapsed="false" customWidth="false" hidden="false" outlineLevel="0" max="257" min="18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9" t="s">
        <v>56</v>
      </c>
      <c r="J1" s="40" t="s">
        <v>57</v>
      </c>
      <c r="K1" s="41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9" t="s">
        <v>67</v>
      </c>
      <c r="J2" s="50"/>
    </row>
    <row r="3" customFormat="false" ht="13.5" hidden="false" customHeight="false" outlineLevel="0" collapsed="false">
      <c r="A3" s="51" t="n">
        <f aca="false">Summary!B19</f>
        <v>36951</v>
      </c>
      <c r="B3" s="52" t="n">
        <f aca="false">Summary!C19</f>
        <v>36951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CONCATENATE(INT(M8/12)," Y - ",M8-INT(M8/12)*12," M")</f>
        <v>0 Y - 1 M</v>
      </c>
      <c r="F3" s="55" t="n">
        <v>2</v>
      </c>
      <c r="G3" s="55" t="n">
        <v>2</v>
      </c>
      <c r="H3" s="56" t="n">
        <v>2</v>
      </c>
      <c r="I3" s="57" t="n">
        <f aca="false">Summary!F4</f>
        <v>0</v>
      </c>
      <c r="J3" s="58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H4" s="62"/>
      <c r="I4" s="62"/>
      <c r="J4" s="62" t="s">
        <v>73</v>
      </c>
      <c r="K4" s="60" t="s">
        <v>74</v>
      </c>
      <c r="L4" s="62"/>
      <c r="M4" s="62"/>
      <c r="N4" s="62"/>
      <c r="P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Monthly</v>
      </c>
      <c r="C5" s="59"/>
      <c r="D5" s="59" t="str">
        <f aca="false">IF($H$3=1,"Daily","Monthly")</f>
        <v>Monthly</v>
      </c>
      <c r="E5" s="59" t="s">
        <v>79</v>
      </c>
      <c r="F5" s="59" t="s">
        <v>79</v>
      </c>
      <c r="H5" s="68" t="s">
        <v>81</v>
      </c>
      <c r="I5" s="68" t="s">
        <v>82</v>
      </c>
      <c r="J5" s="68" t="s">
        <v>82</v>
      </c>
      <c r="K5" s="69" t="s">
        <v>83</v>
      </c>
      <c r="L5" s="68" t="s">
        <v>82</v>
      </c>
      <c r="M5" s="68" t="s">
        <v>84</v>
      </c>
      <c r="N5" s="68" t="s">
        <v>84</v>
      </c>
      <c r="P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H6" s="74" t="s">
        <v>88</v>
      </c>
      <c r="I6" s="74" t="s">
        <v>89</v>
      </c>
      <c r="J6" s="74" t="s">
        <v>88</v>
      </c>
      <c r="K6" s="75" t="s">
        <v>90</v>
      </c>
      <c r="L6" s="74" t="s">
        <v>91</v>
      </c>
      <c r="M6" s="74" t="s">
        <v>92</v>
      </c>
      <c r="N6" s="74" t="s">
        <v>88</v>
      </c>
      <c r="P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H7" s="33"/>
      <c r="I7" s="33"/>
      <c r="J7" s="79"/>
      <c r="K7" s="33"/>
      <c r="L7" s="33"/>
      <c r="M7" s="33"/>
      <c r="N7" s="33"/>
      <c r="P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-630000000</v>
      </c>
      <c r="E8" s="82" t="n">
        <f aca="false">SUM(E10:E370)</f>
        <v>-1750000</v>
      </c>
      <c r="F8" s="82" t="n">
        <f aca="false">SUM(F10:F370)</f>
        <v>-1740268.6134418</v>
      </c>
      <c r="H8" s="33"/>
      <c r="I8" s="33"/>
      <c r="J8" s="33"/>
      <c r="K8" s="85"/>
      <c r="L8" s="33"/>
      <c r="M8" s="86" t="n">
        <f aca="false">SUM(M10:M370)</f>
        <v>1</v>
      </c>
      <c r="N8" s="86" t="n">
        <f aca="false">SUM(N10:N370)</f>
        <v>31</v>
      </c>
      <c r="P8" s="88" t="n">
        <f aca="false">SUM(P10:P370)</f>
        <v>-1740268.6134418</v>
      </c>
    </row>
    <row r="9" customFormat="false" ht="12.75" hidden="false" customHeight="false" outlineLevel="0" collapsed="false">
      <c r="B9" s="89"/>
      <c r="C9" s="89"/>
      <c r="D9" s="89"/>
      <c r="E9" s="89"/>
      <c r="F9" s="89"/>
      <c r="H9" s="33"/>
      <c r="I9" s="33"/>
      <c r="J9" s="33"/>
      <c r="K9" s="33"/>
      <c r="L9" s="33"/>
      <c r="M9" s="33"/>
      <c r="N9" s="33"/>
      <c r="P9" s="80"/>
    </row>
    <row r="10" customFormat="false" ht="12.75" hidden="false" customHeight="false" outlineLevel="0" collapsed="false">
      <c r="A10" s="93" t="n">
        <f aca="false">A3</f>
        <v>36951</v>
      </c>
      <c r="B10" s="94" t="n">
        <f aca="false">Summary!H19</f>
        <v>-1750000</v>
      </c>
      <c r="C10" s="95"/>
      <c r="D10" s="96" t="n">
        <f aca="false">B10+C10</f>
        <v>-1750000</v>
      </c>
      <c r="E10" s="82" t="n">
        <f aca="false">IF(M10=0,0,IF(AND(M10=1,$H$3=1),D10*H10,IF($H$3=2,D10,"N/A")))</f>
        <v>-1750000</v>
      </c>
      <c r="F10" s="82" t="n">
        <f aca="false">E10*L10</f>
        <v>-1740268.6134418</v>
      </c>
      <c r="G10" s="99"/>
      <c r="H10" s="33" t="n">
        <f aca="false">A11-A10</f>
        <v>31</v>
      </c>
      <c r="I10" s="100" t="n">
        <f aca="false">CHOOSE(F$3,A11+24,A10)</f>
        <v>36951</v>
      </c>
      <c r="J10" s="33" t="n">
        <f aca="false">I10-C$3</f>
        <v>35</v>
      </c>
      <c r="K10" s="28" t="n">
        <f aca="false">VLOOKUP($A10,Table,MATCH(K$4,Curves,0))</f>
        <v>0.059047660484835</v>
      </c>
      <c r="L10" s="91" t="n">
        <f aca="false">1/(1+CHOOSE(F$3,(K11+($I$3/10000))/2,(K10+($I$3/10000))/2))^(2*J10/365.25)</f>
        <v>0.994439207681026</v>
      </c>
      <c r="M10" s="33" t="n">
        <f aca="false">IF(AND(mthbeg&lt;=A10,mthend&gt;=A10),1,0)</f>
        <v>1</v>
      </c>
      <c r="N10" s="33" t="n">
        <f aca="false">H10*M10</f>
        <v>31</v>
      </c>
      <c r="P10" s="88" t="n">
        <f aca="false">F10</f>
        <v>-1740268.6134418</v>
      </c>
      <c r="Q10" s="102"/>
    </row>
    <row r="11" customFormat="false" ht="12.75" hidden="false" customHeight="false" outlineLevel="0" collapsed="false">
      <c r="A11" s="93" t="n">
        <f aca="false">EDATE(A10,1)</f>
        <v>36982</v>
      </c>
      <c r="B11" s="94" t="n">
        <f aca="false">B10</f>
        <v>-1750000</v>
      </c>
      <c r="C11" s="104"/>
      <c r="D11" s="96" t="n">
        <f aca="false">B11+C11</f>
        <v>-1750000</v>
      </c>
      <c r="E11" s="82" t="n">
        <f aca="false">IF(M11=0,0,IF(AND(M11=1,$H$3=1),D11*H11,IF($H$3=2,D11,"N/A")))</f>
        <v>0</v>
      </c>
      <c r="F11" s="82" t="n">
        <f aca="false">E11*L11</f>
        <v>0</v>
      </c>
      <c r="G11" s="99"/>
      <c r="H11" s="33" t="n">
        <f aca="false">A12-A11</f>
        <v>30</v>
      </c>
      <c r="I11" s="100" t="n">
        <f aca="false">CHOOSE(F$3,A12+24,A11)</f>
        <v>36982</v>
      </c>
      <c r="J11" s="33" t="n">
        <f aca="false">I11-C$3</f>
        <v>66</v>
      </c>
      <c r="K11" s="28" t="n">
        <f aca="false">VLOOKUP($A11,Table,MATCH(K$4,Curves,0))</f>
        <v>0.058119283562962</v>
      </c>
      <c r="L11" s="91" t="n">
        <f aca="false">1/(1+CHOOSE(F$3,(K12+($I$3/10000))/2,(K11+($I$3/10000))/2))^(2*J11/365.25)</f>
        <v>0.98970105361723</v>
      </c>
      <c r="M11" s="33" t="n">
        <f aca="false">IF(AND(mthbeg&lt;=A11,mthend&gt;=A11),1,0)</f>
        <v>0</v>
      </c>
      <c r="N11" s="33" t="n">
        <f aca="false">H11*M11</f>
        <v>0</v>
      </c>
      <c r="P11" s="88" t="n">
        <f aca="false">F11</f>
        <v>0</v>
      </c>
      <c r="Q11" s="102"/>
    </row>
    <row r="12" customFormat="false" ht="12.75" hidden="false" customHeight="false" outlineLevel="0" collapsed="false">
      <c r="A12" s="93" t="n">
        <f aca="false">EDATE(A11,1)</f>
        <v>37012</v>
      </c>
      <c r="B12" s="94" t="n">
        <f aca="false">B11</f>
        <v>-1750000</v>
      </c>
      <c r="C12" s="104"/>
      <c r="D12" s="96" t="n">
        <f aca="false">B12+C12</f>
        <v>-1750000</v>
      </c>
      <c r="E12" s="82" t="n">
        <f aca="false">IF(M12=0,0,IF(AND(M12=1,$H$3=1),D12*H12,IF($H$3=2,D12,"N/A")))</f>
        <v>0</v>
      </c>
      <c r="F12" s="82" t="n">
        <f aca="false">E12*L12</f>
        <v>0</v>
      </c>
      <c r="G12" s="99"/>
      <c r="H12" s="33" t="n">
        <f aca="false">A13-A12</f>
        <v>31</v>
      </c>
      <c r="I12" s="100" t="n">
        <f aca="false">CHOOSE(F$3,A13+24,A12)</f>
        <v>37012</v>
      </c>
      <c r="J12" s="33" t="n">
        <f aca="false">I12-C$3</f>
        <v>96</v>
      </c>
      <c r="K12" s="28" t="n">
        <f aca="false">VLOOKUP($A12,Table,MATCH(K$4,Curves,0))</f>
        <v>0.05730407937634</v>
      </c>
      <c r="L12" s="91" t="n">
        <f aca="false">1/(1+CHOOSE(F$3,(K13+($I$3/10000))/2,(K12+($I$3/10000))/2))^(2*J12/365.25)</f>
        <v>0.985260006927808</v>
      </c>
      <c r="M12" s="33" t="n">
        <f aca="false">IF(AND(mthbeg&lt;=A12,mthend&gt;=A12),1,0)</f>
        <v>0</v>
      </c>
      <c r="N12" s="33" t="n">
        <f aca="false">H12*M12</f>
        <v>0</v>
      </c>
      <c r="P12" s="88" t="n">
        <f aca="false">F12</f>
        <v>0</v>
      </c>
      <c r="Q12" s="102"/>
    </row>
    <row r="13" customFormat="false" ht="12.75" hidden="false" customHeight="false" outlineLevel="0" collapsed="false">
      <c r="A13" s="93" t="n">
        <f aca="false">EDATE(A12,1)</f>
        <v>37043</v>
      </c>
      <c r="B13" s="94" t="n">
        <f aca="false">B12</f>
        <v>-1750000</v>
      </c>
      <c r="C13" s="104"/>
      <c r="D13" s="96" t="n">
        <f aca="false">B13+C13</f>
        <v>-1750000</v>
      </c>
      <c r="E13" s="82" t="n">
        <f aca="false">IF(M13=0,0,IF(AND(M13=1,$H$3=1),D13*H13,IF($H$3=2,D13,"N/A")))</f>
        <v>0</v>
      </c>
      <c r="F13" s="82" t="n">
        <f aca="false">E13*L13</f>
        <v>0</v>
      </c>
      <c r="G13" s="99"/>
      <c r="H13" s="33" t="n">
        <f aca="false">A14-A13</f>
        <v>30</v>
      </c>
      <c r="I13" s="100" t="n">
        <f aca="false">CHOOSE(F$3,A14+24,A13)</f>
        <v>37043</v>
      </c>
      <c r="J13" s="33" t="n">
        <f aca="false">I13-C$3</f>
        <v>127</v>
      </c>
      <c r="K13" s="28" t="n">
        <f aca="false">VLOOKUP($A13,Table,MATCH(K$4,Curves,0))</f>
        <v>0.056547072099688</v>
      </c>
      <c r="L13" s="91" t="n">
        <f aca="false">1/(1+CHOOSE(F$3,(K14+($I$3/10000))/2,(K13+($I$3/10000))/2))^(2*J13/365.25)</f>
        <v>0.980797765910239</v>
      </c>
      <c r="M13" s="33" t="n">
        <f aca="false">IF(AND(mthbeg&lt;=A13,mthend&gt;=A13),1,0)</f>
        <v>0</v>
      </c>
      <c r="N13" s="33" t="n">
        <f aca="false">H13*M13</f>
        <v>0</v>
      </c>
      <c r="P13" s="88" t="n">
        <f aca="false">F13</f>
        <v>0</v>
      </c>
      <c r="Q13" s="102"/>
    </row>
    <row r="14" customFormat="false" ht="12.75" hidden="false" customHeight="false" outlineLevel="0" collapsed="false">
      <c r="A14" s="93" t="n">
        <f aca="false">EDATE(A13,1)</f>
        <v>37073</v>
      </c>
      <c r="B14" s="94" t="n">
        <f aca="false">B13</f>
        <v>-1750000</v>
      </c>
      <c r="C14" s="104"/>
      <c r="D14" s="96" t="n">
        <f aca="false">B14+C14</f>
        <v>-1750000</v>
      </c>
      <c r="E14" s="82" t="n">
        <f aca="false">IF(M14=0,0,IF(AND(M14=1,$H$3=1),D14*H14,IF($H$3=2,D14,"N/A")))</f>
        <v>0</v>
      </c>
      <c r="F14" s="82" t="n">
        <f aca="false">E14*L14</f>
        <v>0</v>
      </c>
      <c r="G14" s="99"/>
      <c r="H14" s="33" t="n">
        <f aca="false">A15-A14</f>
        <v>31</v>
      </c>
      <c r="I14" s="100" t="n">
        <f aca="false">CHOOSE(F$3,A15+24,A14)</f>
        <v>37073</v>
      </c>
      <c r="J14" s="33" t="n">
        <f aca="false">I14-C$3</f>
        <v>157</v>
      </c>
      <c r="K14" s="28" t="n">
        <f aca="false">VLOOKUP($A14,Table,MATCH(K$4,Curves,0))</f>
        <v>0.055893076000179</v>
      </c>
      <c r="L14" s="91" t="n">
        <f aca="false">1/(1+CHOOSE(F$3,(K15+($I$3/10000))/2,(K14+($I$3/10000))/2))^(2*J14/365.25)</f>
        <v>0.976582898153005</v>
      </c>
      <c r="M14" s="33" t="n">
        <f aca="false">IF(AND(mthbeg&lt;=A14,mthend&gt;=A14),1,0)</f>
        <v>0</v>
      </c>
      <c r="N14" s="33" t="n">
        <f aca="false">H14*M14</f>
        <v>0</v>
      </c>
      <c r="P14" s="88" t="n">
        <f aca="false">F14</f>
        <v>0</v>
      </c>
      <c r="Q14" s="102"/>
    </row>
    <row r="15" customFormat="false" ht="12.75" hidden="false" customHeight="false" outlineLevel="0" collapsed="false">
      <c r="A15" s="93" t="n">
        <f aca="false">EDATE(A14,1)</f>
        <v>37104</v>
      </c>
      <c r="B15" s="94" t="n">
        <f aca="false">B14</f>
        <v>-1750000</v>
      </c>
      <c r="C15" s="104"/>
      <c r="D15" s="96" t="n">
        <f aca="false">B15+C15</f>
        <v>-1750000</v>
      </c>
      <c r="E15" s="82" t="n">
        <f aca="false">IF(M15=0,0,IF(AND(M15=1,$H$3=1),D15*H15,IF($H$3=2,D15,"N/A")))</f>
        <v>0</v>
      </c>
      <c r="F15" s="82" t="n">
        <f aca="false">E15*L15</f>
        <v>0</v>
      </c>
      <c r="G15" s="99"/>
      <c r="H15" s="33" t="n">
        <f aca="false">A16-A15</f>
        <v>31</v>
      </c>
      <c r="I15" s="100" t="n">
        <f aca="false">CHOOSE(F$3,A16+24,A15)</f>
        <v>37104</v>
      </c>
      <c r="J15" s="33" t="n">
        <f aca="false">I15-C$3</f>
        <v>188</v>
      </c>
      <c r="K15" s="28" t="n">
        <f aca="false">VLOOKUP($A15,Table,MATCH(K$4,Curves,0))</f>
        <v>0.055369911069327</v>
      </c>
      <c r="L15" s="91" t="n">
        <f aca="false">1/(1+CHOOSE(F$3,(K16+($I$3/10000))/2,(K15+($I$3/10000))/2))^(2*J15/365.25)</f>
        <v>0.972279074434726</v>
      </c>
      <c r="M15" s="33" t="n">
        <f aca="false">IF(AND(mthbeg&lt;=A15,mthend&gt;=A15),1,0)</f>
        <v>0</v>
      </c>
      <c r="N15" s="33" t="n">
        <f aca="false">H15*M15</f>
        <v>0</v>
      </c>
      <c r="P15" s="88" t="n">
        <f aca="false">F15</f>
        <v>0</v>
      </c>
      <c r="Q15" s="102"/>
    </row>
    <row r="16" customFormat="false" ht="12.75" hidden="false" customHeight="false" outlineLevel="0" collapsed="false">
      <c r="A16" s="93" t="n">
        <f aca="false">EDATE(A15,1)</f>
        <v>37135</v>
      </c>
      <c r="B16" s="94" t="n">
        <f aca="false">B15</f>
        <v>-1750000</v>
      </c>
      <c r="C16" s="104"/>
      <c r="D16" s="96" t="n">
        <f aca="false">B16+C16</f>
        <v>-1750000</v>
      </c>
      <c r="E16" s="82" t="n">
        <f aca="false">IF(M16=0,0,IF(AND(M16=1,$H$3=1),D16*H16,IF($H$3=2,D16,"N/A")))</f>
        <v>0</v>
      </c>
      <c r="F16" s="82" t="n">
        <f aca="false">E16*L16</f>
        <v>0</v>
      </c>
      <c r="G16" s="99"/>
      <c r="H16" s="33" t="n">
        <f aca="false">A17-A16</f>
        <v>30</v>
      </c>
      <c r="I16" s="100" t="n">
        <f aca="false">CHOOSE(F$3,A17+24,A16)</f>
        <v>37135</v>
      </c>
      <c r="J16" s="33" t="n">
        <f aca="false">I16-C$3</f>
        <v>219</v>
      </c>
      <c r="K16" s="28" t="n">
        <f aca="false">VLOOKUP($A16,Table,MATCH(K$4,Curves,0))</f>
        <v>0.05484674622962</v>
      </c>
      <c r="L16" s="91" t="n">
        <f aca="false">1/(1+CHOOSE(F$3,(K17+($I$3/10000))/2,(K16+($I$3/10000))/2))^(2*J16/365.25)</f>
        <v>0.96807793337758</v>
      </c>
      <c r="M16" s="33" t="n">
        <f aca="false">IF(AND(mthbeg&lt;=A16,mthend&gt;=A16),1,0)</f>
        <v>0</v>
      </c>
      <c r="N16" s="33" t="n">
        <f aca="false">H16*M16</f>
        <v>0</v>
      </c>
      <c r="P16" s="88" t="n">
        <f aca="false">F16</f>
        <v>0</v>
      </c>
      <c r="Q16" s="102"/>
    </row>
    <row r="17" customFormat="false" ht="12.75" hidden="false" customHeight="false" outlineLevel="0" collapsed="false">
      <c r="A17" s="93" t="n">
        <f aca="false">EDATE(A16,1)</f>
        <v>37165</v>
      </c>
      <c r="B17" s="94" t="n">
        <f aca="false">B16</f>
        <v>-1750000</v>
      </c>
      <c r="C17" s="104"/>
      <c r="D17" s="96" t="n">
        <f aca="false">B17+C17</f>
        <v>-1750000</v>
      </c>
      <c r="E17" s="82" t="n">
        <f aca="false">IF(M17=0,0,IF(AND(M17=1,$H$3=1),D17*H17,IF($H$3=2,D17,"N/A")))</f>
        <v>0</v>
      </c>
      <c r="F17" s="82" t="n">
        <f aca="false">E17*L17</f>
        <v>0</v>
      </c>
      <c r="G17" s="99"/>
      <c r="H17" s="33" t="n">
        <f aca="false">A18-A17</f>
        <v>31</v>
      </c>
      <c r="I17" s="100" t="n">
        <f aca="false">CHOOSE(F$3,A18+24,A17)</f>
        <v>37165</v>
      </c>
      <c r="J17" s="33" t="n">
        <f aca="false">I17-C$3</f>
        <v>249</v>
      </c>
      <c r="K17" s="28" t="n">
        <f aca="false">VLOOKUP($A17,Table,MATCH(K$4,Curves,0))</f>
        <v>0.054435878078851</v>
      </c>
      <c r="L17" s="91" t="n">
        <f aca="false">1/(1+CHOOSE(F$3,(K18+($I$3/10000))/2,(K17+($I$3/10000))/2))^(2*J17/365.25)</f>
        <v>0.964047956049806</v>
      </c>
      <c r="M17" s="33" t="n">
        <f aca="false">IF(AND(mthbeg&lt;=A17,mthend&gt;=A17),1,0)</f>
        <v>0</v>
      </c>
      <c r="N17" s="33" t="n">
        <f aca="false">H17*M17</f>
        <v>0</v>
      </c>
      <c r="P17" s="88" t="n">
        <f aca="false">F17</f>
        <v>0</v>
      </c>
      <c r="Q17" s="102"/>
    </row>
    <row r="18" customFormat="false" ht="12.75" hidden="false" customHeight="false" outlineLevel="0" collapsed="false">
      <c r="A18" s="93" t="n">
        <f aca="false">EDATE(A17,1)</f>
        <v>37196</v>
      </c>
      <c r="B18" s="94" t="n">
        <f aca="false">B17</f>
        <v>-1750000</v>
      </c>
      <c r="C18" s="104"/>
      <c r="D18" s="96" t="n">
        <f aca="false">B18+C18</f>
        <v>-1750000</v>
      </c>
      <c r="E18" s="82" t="n">
        <f aca="false">IF(M18=0,0,IF(AND(M18=1,$H$3=1),D18*H18,IF($H$3=2,D18,"N/A")))</f>
        <v>0</v>
      </c>
      <c r="F18" s="82" t="n">
        <f aca="false">E18*L18</f>
        <v>0</v>
      </c>
      <c r="G18" s="99"/>
      <c r="H18" s="33" t="n">
        <f aca="false">A19-A18</f>
        <v>30</v>
      </c>
      <c r="I18" s="100" t="n">
        <f aca="false">CHOOSE(F$3,A19+24,A18)</f>
        <v>37196</v>
      </c>
      <c r="J18" s="33" t="n">
        <f aca="false">I18-C$3</f>
        <v>280</v>
      </c>
      <c r="K18" s="28" t="n">
        <f aca="false">VLOOKUP($A18,Table,MATCH(K$4,Curves,0))</f>
        <v>0.054165756526329</v>
      </c>
      <c r="L18" s="91" t="n">
        <f aca="false">1/(1+CHOOSE(F$3,(K19+($I$3/10000))/2,(K18+($I$3/10000))/2))^(2*J18/365.25)</f>
        <v>0.959856930157084</v>
      </c>
      <c r="M18" s="33" t="n">
        <f aca="false">IF(AND(mthbeg&lt;=A18,mthend&gt;=A18),1,0)</f>
        <v>0</v>
      </c>
      <c r="N18" s="33" t="n">
        <f aca="false">H18*M18</f>
        <v>0</v>
      </c>
      <c r="P18" s="88" t="n">
        <f aca="false">F18</f>
        <v>0</v>
      </c>
      <c r="Q18" s="102"/>
    </row>
    <row r="19" customFormat="false" ht="12.75" hidden="false" customHeight="false" outlineLevel="0" collapsed="false">
      <c r="A19" s="93" t="n">
        <f aca="false">EDATE(A18,1)</f>
        <v>37226</v>
      </c>
      <c r="B19" s="94" t="n">
        <f aca="false">B18</f>
        <v>-1750000</v>
      </c>
      <c r="C19" s="104"/>
      <c r="D19" s="96" t="n">
        <f aca="false">B19+C19</f>
        <v>-1750000</v>
      </c>
      <c r="E19" s="82" t="n">
        <f aca="false">IF(M19=0,0,IF(AND(M19=1,$H$3=1),D19*H19,IF($H$3=2,D19,"N/A")))</f>
        <v>0</v>
      </c>
      <c r="F19" s="82" t="n">
        <f aca="false">E19*L19</f>
        <v>0</v>
      </c>
      <c r="G19" s="99"/>
      <c r="H19" s="33" t="n">
        <f aca="false">A20-A19</f>
        <v>31</v>
      </c>
      <c r="I19" s="100" t="n">
        <f aca="false">CHOOSE(F$3,A20+24,A19)</f>
        <v>37226</v>
      </c>
      <c r="J19" s="33" t="n">
        <f aca="false">I19-C$3</f>
        <v>310</v>
      </c>
      <c r="K19" s="28" t="n">
        <f aca="false">VLOOKUP($A19,Table,MATCH(K$4,Curves,0))</f>
        <v>0.053904348595426</v>
      </c>
      <c r="L19" s="91" t="n">
        <f aca="false">1/(1+CHOOSE(F$3,(K20+($I$3/10000))/2,(K19+($I$3/10000))/2))^(2*J19/365.25)</f>
        <v>0.955859100231848</v>
      </c>
      <c r="M19" s="33" t="n">
        <f aca="false">IF(AND(mthbeg&lt;=A19,mthend&gt;=A19),1,0)</f>
        <v>0</v>
      </c>
      <c r="N19" s="33" t="n">
        <f aca="false">H19*M19</f>
        <v>0</v>
      </c>
      <c r="P19" s="88" t="n">
        <f aca="false">F19</f>
        <v>0</v>
      </c>
      <c r="Q19" s="102"/>
    </row>
    <row r="20" customFormat="false" ht="12.75" hidden="false" customHeight="false" outlineLevel="0" collapsed="false">
      <c r="A20" s="93" t="n">
        <f aca="false">EDATE(A19,1)</f>
        <v>37257</v>
      </c>
      <c r="B20" s="94" t="n">
        <f aca="false">B19</f>
        <v>-1750000</v>
      </c>
      <c r="C20" s="104"/>
      <c r="D20" s="96" t="n">
        <f aca="false">B20+C20</f>
        <v>-1750000</v>
      </c>
      <c r="E20" s="82" t="n">
        <f aca="false">IF(M20=0,0,IF(AND(M20=1,$H$3=1),D20*H20,IF($H$3=2,D20,"N/A")))</f>
        <v>0</v>
      </c>
      <c r="F20" s="82" t="n">
        <f aca="false">E20*L20</f>
        <v>0</v>
      </c>
      <c r="G20" s="99"/>
      <c r="H20" s="33" t="n">
        <f aca="false">A21-A20</f>
        <v>31</v>
      </c>
      <c r="I20" s="100" t="n">
        <f aca="false">CHOOSE(F$3,A21+24,A20)</f>
        <v>37257</v>
      </c>
      <c r="J20" s="33" t="n">
        <f aca="false">I20-C$3</f>
        <v>341</v>
      </c>
      <c r="K20" s="28" t="n">
        <f aca="false">VLOOKUP($A20,Table,MATCH(K$4,Curves,0))</f>
        <v>0.053904348595426</v>
      </c>
      <c r="L20" s="91" t="n">
        <f aca="false">1/(1+CHOOSE(F$3,(K21+($I$3/10000))/2,(K20+($I$3/10000))/2))^(2*J20/365.25)</f>
        <v>0.951553622921895</v>
      </c>
      <c r="M20" s="33" t="n">
        <f aca="false">IF(AND(mthbeg&lt;=A20,mthend&gt;=A20),1,0)</f>
        <v>0</v>
      </c>
      <c r="N20" s="33" t="n">
        <f aca="false">H20*M20</f>
        <v>0</v>
      </c>
      <c r="P20" s="88" t="n">
        <f aca="false">F20</f>
        <v>0</v>
      </c>
      <c r="Q20" s="102"/>
    </row>
    <row r="21" customFormat="false" ht="12.75" hidden="false" customHeight="false" outlineLevel="0" collapsed="false">
      <c r="A21" s="93" t="n">
        <f aca="false">EDATE(A20,1)</f>
        <v>37288</v>
      </c>
      <c r="B21" s="94" t="n">
        <f aca="false">B20</f>
        <v>-1750000</v>
      </c>
      <c r="C21" s="104"/>
      <c r="D21" s="96" t="n">
        <f aca="false">B21+C21</f>
        <v>-1750000</v>
      </c>
      <c r="E21" s="82" t="n">
        <f aca="false">IF(M21=0,0,IF(AND(M21=1,$H$3=1),D21*H21,IF($H$3=2,D21,"N/A")))</f>
        <v>0</v>
      </c>
      <c r="F21" s="82" t="n">
        <f aca="false">E21*L21</f>
        <v>0</v>
      </c>
      <c r="G21" s="99"/>
      <c r="H21" s="33" t="n">
        <f aca="false">A22-A21</f>
        <v>28</v>
      </c>
      <c r="I21" s="100" t="n">
        <f aca="false">CHOOSE(F$3,A22+24,A21)</f>
        <v>37288</v>
      </c>
      <c r="J21" s="33" t="n">
        <f aca="false">I21-C$3</f>
        <v>372</v>
      </c>
      <c r="K21" s="28" t="n">
        <f aca="false">VLOOKUP($A21,Table,MATCH(K$4,Curves,0))</f>
        <v>0.053904348595426</v>
      </c>
      <c r="L21" s="91" t="n">
        <f aca="false">1/(1+CHOOSE(F$3,(K22+($I$3/10000))/2,(K21+($I$3/10000))/2))^(2*J21/365.25)</f>
        <v>0.947267538778635</v>
      </c>
      <c r="M21" s="33" t="n">
        <f aca="false">IF(AND(mthbeg&lt;=A21,mthend&gt;=A21),1,0)</f>
        <v>0</v>
      </c>
      <c r="N21" s="33" t="n">
        <f aca="false">H21*M21</f>
        <v>0</v>
      </c>
      <c r="P21" s="88" t="n">
        <f aca="false">F21</f>
        <v>0</v>
      </c>
      <c r="Q21" s="102"/>
    </row>
    <row r="22" customFormat="false" ht="12.75" hidden="false" customHeight="false" outlineLevel="0" collapsed="false">
      <c r="A22" s="93" t="n">
        <f aca="false">EDATE(A21,1)</f>
        <v>37316</v>
      </c>
      <c r="B22" s="94" t="n">
        <f aca="false">B21</f>
        <v>-1750000</v>
      </c>
      <c r="C22" s="104"/>
      <c r="D22" s="96" t="n">
        <f aca="false">B22+C22</f>
        <v>-1750000</v>
      </c>
      <c r="E22" s="82" t="n">
        <f aca="false">IF(M22=0,0,IF(AND(M22=1,$H$3=1),D22*H22,IF($H$3=2,D22,"N/A")))</f>
        <v>0</v>
      </c>
      <c r="F22" s="82" t="n">
        <f aca="false">E22*L22</f>
        <v>0</v>
      </c>
      <c r="G22" s="99"/>
      <c r="H22" s="33" t="n">
        <f aca="false">A23-A22</f>
        <v>31</v>
      </c>
      <c r="I22" s="100" t="n">
        <f aca="false">CHOOSE(F$3,A23+24,A22)</f>
        <v>37316</v>
      </c>
      <c r="J22" s="33" t="n">
        <f aca="false">I22-C$3</f>
        <v>400</v>
      </c>
      <c r="K22" s="28" t="n">
        <f aca="false">VLOOKUP($A22,Table,MATCH(K$4,Curves,0))</f>
        <v>0.053904348595426</v>
      </c>
      <c r="L22" s="91" t="n">
        <f aca="false">1/(1+CHOOSE(F$3,(K23+($I$3/10000))/2,(K22+($I$3/10000))/2))^(2*J22/365.25)</f>
        <v>0.943412833144866</v>
      </c>
      <c r="M22" s="33" t="n">
        <f aca="false">IF(AND(mthbeg&lt;=A22,mthend&gt;=A22),1,0)</f>
        <v>0</v>
      </c>
      <c r="N22" s="33" t="n">
        <f aca="false">H22*M22</f>
        <v>0</v>
      </c>
      <c r="P22" s="88" t="n">
        <f aca="false">F22</f>
        <v>0</v>
      </c>
      <c r="Q22" s="102"/>
    </row>
    <row r="23" customFormat="false" ht="12.75" hidden="false" customHeight="false" outlineLevel="0" collapsed="false">
      <c r="A23" s="93" t="n">
        <f aca="false">EDATE(A22,1)</f>
        <v>37347</v>
      </c>
      <c r="B23" s="94" t="n">
        <f aca="false">B22</f>
        <v>-1750000</v>
      </c>
      <c r="C23" s="104"/>
      <c r="D23" s="96" t="n">
        <f aca="false">B23+C23</f>
        <v>-1750000</v>
      </c>
      <c r="E23" s="82" t="n">
        <f aca="false">IF(M23=0,0,IF(AND(M23=1,$H$3=1),D23*H23,IF($H$3=2,D23,"N/A")))</f>
        <v>0</v>
      </c>
      <c r="F23" s="82" t="n">
        <f aca="false">E23*L23</f>
        <v>0</v>
      </c>
      <c r="G23" s="99"/>
      <c r="H23" s="33" t="n">
        <f aca="false">A24-A23</f>
        <v>30</v>
      </c>
      <c r="I23" s="100" t="n">
        <f aca="false">CHOOSE(F$3,A24+24,A23)</f>
        <v>37347</v>
      </c>
      <c r="J23" s="33" t="n">
        <f aca="false">I23-C$3</f>
        <v>431</v>
      </c>
      <c r="K23" s="28" t="n">
        <f aca="false">VLOOKUP($A23,Table,MATCH(K$4,Curves,0))</f>
        <v>0.053904348595426</v>
      </c>
      <c r="L23" s="91" t="n">
        <f aca="false">1/(1+CHOOSE(F$3,(K24+($I$3/10000))/2,(K23+($I$3/10000))/2))^(2*J23/365.25)</f>
        <v>0.939163417570919</v>
      </c>
      <c r="M23" s="33" t="n">
        <f aca="false">IF(AND(mthbeg&lt;=A23,mthend&gt;=A23),1,0)</f>
        <v>0</v>
      </c>
      <c r="N23" s="33" t="n">
        <f aca="false">H23*M23</f>
        <v>0</v>
      </c>
      <c r="P23" s="88" t="n">
        <f aca="false">F23</f>
        <v>0</v>
      </c>
      <c r="Q23" s="102"/>
    </row>
    <row r="24" customFormat="false" ht="12.75" hidden="false" customHeight="false" outlineLevel="0" collapsed="false">
      <c r="A24" s="93" t="n">
        <f aca="false">EDATE(A23,1)</f>
        <v>37377</v>
      </c>
      <c r="B24" s="94" t="n">
        <f aca="false">B23</f>
        <v>-1750000</v>
      </c>
      <c r="C24" s="104"/>
      <c r="D24" s="96" t="n">
        <f aca="false">B24+C24</f>
        <v>-1750000</v>
      </c>
      <c r="E24" s="82" t="n">
        <f aca="false">IF(M24=0,0,IF(AND(M24=1,$H$3=1),D24*H24,IF($H$3=2,D24,"N/A")))</f>
        <v>0</v>
      </c>
      <c r="F24" s="82" t="n">
        <f aca="false">E24*L24</f>
        <v>0</v>
      </c>
      <c r="G24" s="99"/>
      <c r="H24" s="33" t="n">
        <f aca="false">A25-A24</f>
        <v>31</v>
      </c>
      <c r="I24" s="100" t="n">
        <f aca="false">CHOOSE(F$3,A25+24,A24)</f>
        <v>37377</v>
      </c>
      <c r="J24" s="33" t="n">
        <f aca="false">I24-C$3</f>
        <v>461</v>
      </c>
      <c r="K24" s="28" t="n">
        <f aca="false">VLOOKUP($A24,Table,MATCH(K$4,Curves,0))</f>
        <v>0.053904348595426</v>
      </c>
      <c r="L24" s="91" t="n">
        <f aca="false">1/(1+CHOOSE(F$3,(K25+($I$3/10000))/2,(K24+($I$3/10000))/2))^(2*J24/365.25)</f>
        <v>0.935069305248498</v>
      </c>
      <c r="M24" s="33" t="n">
        <f aca="false">IF(AND(mthbeg&lt;=A24,mthend&gt;=A24),1,0)</f>
        <v>0</v>
      </c>
      <c r="N24" s="33" t="n">
        <f aca="false">H24*M24</f>
        <v>0</v>
      </c>
      <c r="P24" s="88" t="n">
        <f aca="false">F24</f>
        <v>0</v>
      </c>
      <c r="Q24" s="102"/>
    </row>
    <row r="25" customFormat="false" ht="12.75" hidden="false" customHeight="false" outlineLevel="0" collapsed="false">
      <c r="A25" s="93" t="n">
        <f aca="false">EDATE(A24,1)</f>
        <v>37408</v>
      </c>
      <c r="B25" s="94" t="n">
        <f aca="false">B24</f>
        <v>-1750000</v>
      </c>
      <c r="C25" s="104"/>
      <c r="D25" s="96" t="n">
        <f aca="false">B25+C25</f>
        <v>-1750000</v>
      </c>
      <c r="E25" s="82" t="n">
        <f aca="false">IF(M25=0,0,IF(AND(M25=1,$H$3=1),D25*H25,IF($H$3=2,D25,"N/A")))</f>
        <v>0</v>
      </c>
      <c r="F25" s="82" t="n">
        <f aca="false">E25*L25</f>
        <v>0</v>
      </c>
      <c r="G25" s="99"/>
      <c r="H25" s="33" t="n">
        <f aca="false">A26-A25</f>
        <v>30</v>
      </c>
      <c r="I25" s="100" t="n">
        <f aca="false">CHOOSE(F$3,A26+24,A25)</f>
        <v>37408</v>
      </c>
      <c r="J25" s="33" t="n">
        <f aca="false">I25-C$3</f>
        <v>492</v>
      </c>
      <c r="K25" s="28" t="n">
        <f aca="false">VLOOKUP($A25,Table,MATCH(K$4,Curves,0))</f>
        <v>0.053904348595426</v>
      </c>
      <c r="L25" s="91" t="n">
        <f aca="false">1/(1+CHOOSE(F$3,(K26+($I$3/10000))/2,(K25+($I$3/10000))/2))^(2*J25/365.25)</f>
        <v>0.930857471437423</v>
      </c>
      <c r="M25" s="33" t="n">
        <f aca="false">IF(AND(mthbeg&lt;=A25,mthend&gt;=A25),1,0)</f>
        <v>0</v>
      </c>
      <c r="N25" s="33" t="n">
        <f aca="false">H25*M25</f>
        <v>0</v>
      </c>
      <c r="P25" s="88" t="n">
        <f aca="false">F25</f>
        <v>0</v>
      </c>
      <c r="Q25" s="102"/>
    </row>
    <row r="26" customFormat="false" ht="12.75" hidden="false" customHeight="false" outlineLevel="0" collapsed="false">
      <c r="A26" s="93" t="n">
        <f aca="false">EDATE(A25,1)</f>
        <v>37438</v>
      </c>
      <c r="B26" s="94" t="n">
        <f aca="false">B25</f>
        <v>-1750000</v>
      </c>
      <c r="C26" s="104"/>
      <c r="D26" s="96" t="n">
        <f aca="false">B26+C26</f>
        <v>-1750000</v>
      </c>
      <c r="E26" s="82" t="n">
        <f aca="false">IF(M26=0,0,IF(AND(M26=1,$H$3=1),D26*H26,IF($H$3=2,D26,"N/A")))</f>
        <v>0</v>
      </c>
      <c r="F26" s="82" t="n">
        <f aca="false">E26*L26</f>
        <v>0</v>
      </c>
      <c r="G26" s="99"/>
      <c r="H26" s="33" t="n">
        <f aca="false">A27-A26</f>
        <v>31</v>
      </c>
      <c r="I26" s="100" t="n">
        <f aca="false">CHOOSE(F$3,A27+24,A26)</f>
        <v>37438</v>
      </c>
      <c r="J26" s="33" t="n">
        <f aca="false">I26-C$3</f>
        <v>522</v>
      </c>
      <c r="K26" s="28" t="n">
        <f aca="false">VLOOKUP($A26,Table,MATCH(K$4,Curves,0))</f>
        <v>0.053904348595426</v>
      </c>
      <c r="L26" s="91" t="n">
        <f aca="false">1/(1+CHOOSE(F$3,(K27+($I$3/10000))/2,(K26+($I$3/10000))/2))^(2*J26/365.25)</f>
        <v>0.926799567378418</v>
      </c>
      <c r="M26" s="33" t="n">
        <f aca="false">IF(AND(mthbeg&lt;=A26,mthend&gt;=A26),1,0)</f>
        <v>0</v>
      </c>
      <c r="N26" s="33" t="n">
        <f aca="false">H26*M26</f>
        <v>0</v>
      </c>
      <c r="P26" s="88" t="n">
        <f aca="false">F26</f>
        <v>0</v>
      </c>
      <c r="Q26" s="102"/>
    </row>
    <row r="27" customFormat="false" ht="12.75" hidden="false" customHeight="false" outlineLevel="0" collapsed="false">
      <c r="A27" s="93" t="n">
        <f aca="false">EDATE(A26,1)</f>
        <v>37469</v>
      </c>
      <c r="B27" s="94" t="n">
        <f aca="false">B26</f>
        <v>-1750000</v>
      </c>
      <c r="C27" s="104"/>
      <c r="D27" s="96" t="n">
        <f aca="false">B27+C27</f>
        <v>-1750000</v>
      </c>
      <c r="E27" s="82" t="n">
        <f aca="false">IF(M27=0,0,IF(AND(M27=1,$H$3=1),D27*H27,IF($H$3=2,D27,"N/A")))</f>
        <v>0</v>
      </c>
      <c r="F27" s="82" t="n">
        <f aca="false">E27*L27</f>
        <v>0</v>
      </c>
      <c r="G27" s="99"/>
      <c r="H27" s="33" t="n">
        <f aca="false">A28-A27</f>
        <v>31</v>
      </c>
      <c r="I27" s="100" t="n">
        <f aca="false">CHOOSE(F$3,A28+24,A27)</f>
        <v>37469</v>
      </c>
      <c r="J27" s="33" t="n">
        <f aca="false">I27-C$3</f>
        <v>553</v>
      </c>
      <c r="K27" s="28" t="n">
        <f aca="false">VLOOKUP($A27,Table,MATCH(K$4,Curves,0))</f>
        <v>0.053904348595426</v>
      </c>
      <c r="L27" s="91" t="n">
        <f aca="false">1/(1+CHOOSE(F$3,(K28+($I$3/10000))/2,(K27+($I$3/10000))/2))^(2*J27/365.25)</f>
        <v>0.922624982957707</v>
      </c>
      <c r="M27" s="33" t="n">
        <f aca="false">IF(AND(mthbeg&lt;=A27,mthend&gt;=A27),1,0)</f>
        <v>0</v>
      </c>
      <c r="N27" s="33" t="n">
        <f aca="false">H27*M27</f>
        <v>0</v>
      </c>
      <c r="P27" s="88" t="n">
        <f aca="false">F27</f>
        <v>0</v>
      </c>
      <c r="Q27" s="102"/>
    </row>
    <row r="28" customFormat="false" ht="12.75" hidden="false" customHeight="false" outlineLevel="0" collapsed="false">
      <c r="A28" s="93" t="n">
        <f aca="false">EDATE(A27,1)</f>
        <v>37500</v>
      </c>
      <c r="B28" s="94" t="n">
        <f aca="false">B27</f>
        <v>-1750000</v>
      </c>
      <c r="C28" s="104"/>
      <c r="D28" s="96" t="n">
        <f aca="false">B28+C28</f>
        <v>-1750000</v>
      </c>
      <c r="E28" s="82" t="n">
        <f aca="false">IF(M28=0,0,IF(AND(M28=1,$H$3=1),D28*H28,IF($H$3=2,D28,"N/A")))</f>
        <v>0</v>
      </c>
      <c r="F28" s="82" t="n">
        <f aca="false">E28*L28</f>
        <v>0</v>
      </c>
      <c r="G28" s="99"/>
      <c r="H28" s="33" t="n">
        <f aca="false">A29-A28</f>
        <v>30</v>
      </c>
      <c r="I28" s="100" t="n">
        <f aca="false">CHOOSE(F$3,A29+24,A28)</f>
        <v>37500</v>
      </c>
      <c r="J28" s="33" t="n">
        <f aca="false">I28-C$3</f>
        <v>584</v>
      </c>
      <c r="K28" s="28" t="n">
        <f aca="false">VLOOKUP($A28,Table,MATCH(K$4,Curves,0))</f>
        <v>0.053904348595426</v>
      </c>
      <c r="L28" s="91" t="n">
        <f aca="false">1/(1+CHOOSE(F$3,(K29+($I$3/10000))/2,(K28+($I$3/10000))/2))^(2*J28/365.25)</f>
        <v>0.91846920212269</v>
      </c>
      <c r="M28" s="33" t="n">
        <f aca="false">IF(AND(mthbeg&lt;=A28,mthend&gt;=A28),1,0)</f>
        <v>0</v>
      </c>
      <c r="N28" s="33" t="n">
        <f aca="false">H28*M28</f>
        <v>0</v>
      </c>
      <c r="P28" s="88" t="n">
        <f aca="false">F28</f>
        <v>0</v>
      </c>
      <c r="Q28" s="102"/>
    </row>
    <row r="29" customFormat="false" ht="12.75" hidden="false" customHeight="false" outlineLevel="0" collapsed="false">
      <c r="A29" s="93" t="n">
        <f aca="false">EDATE(A28,1)</f>
        <v>37530</v>
      </c>
      <c r="B29" s="94" t="n">
        <f aca="false">B28</f>
        <v>-1750000</v>
      </c>
      <c r="C29" s="104"/>
      <c r="D29" s="96" t="n">
        <f aca="false">B29+C29</f>
        <v>-1750000</v>
      </c>
      <c r="E29" s="82" t="n">
        <f aca="false">IF(M29=0,0,IF(AND(M29=1,$H$3=1),D29*H29,IF($H$3=2,D29,"N/A")))</f>
        <v>0</v>
      </c>
      <c r="F29" s="82" t="n">
        <f aca="false">E29*L29</f>
        <v>0</v>
      </c>
      <c r="G29" s="99"/>
      <c r="H29" s="33" t="n">
        <f aca="false">A30-A29</f>
        <v>31</v>
      </c>
      <c r="I29" s="100" t="n">
        <f aca="false">CHOOSE(F$3,A30+24,A29)</f>
        <v>37530</v>
      </c>
      <c r="J29" s="33" t="n">
        <f aca="false">I29-C$3</f>
        <v>614</v>
      </c>
      <c r="K29" s="28" t="n">
        <f aca="false">VLOOKUP($A29,Table,MATCH(K$4,Curves,0))</f>
        <v>0.053904348595426</v>
      </c>
      <c r="L29" s="91" t="n">
        <f aca="false">1/(1+CHOOSE(F$3,(K30+($I$3/10000))/2,(K29+($I$3/10000))/2))^(2*J29/365.25)</f>
        <v>0.914465302473468</v>
      </c>
      <c r="M29" s="33" t="n">
        <f aca="false">IF(AND(mthbeg&lt;=A29,mthend&gt;=A29),1,0)</f>
        <v>0</v>
      </c>
      <c r="N29" s="33" t="n">
        <f aca="false">H29*M29</f>
        <v>0</v>
      </c>
      <c r="P29" s="88" t="n">
        <f aca="false">F29</f>
        <v>0</v>
      </c>
      <c r="Q29" s="102"/>
    </row>
    <row r="30" customFormat="false" ht="12.75" hidden="false" customHeight="false" outlineLevel="0" collapsed="false">
      <c r="A30" s="93" t="n">
        <f aca="false">EDATE(A29,1)</f>
        <v>37561</v>
      </c>
      <c r="B30" s="94" t="n">
        <f aca="false">B29</f>
        <v>-1750000</v>
      </c>
      <c r="C30" s="104"/>
      <c r="D30" s="96" t="n">
        <f aca="false">B30+C30</f>
        <v>-1750000</v>
      </c>
      <c r="E30" s="82" t="n">
        <f aca="false">IF(M30=0,0,IF(AND(M30=1,$H$3=1),D30*H30,IF($H$3=2,D30,"N/A")))</f>
        <v>0</v>
      </c>
      <c r="F30" s="82" t="n">
        <f aca="false">E30*L30</f>
        <v>0</v>
      </c>
      <c r="G30" s="99"/>
      <c r="H30" s="33" t="n">
        <f aca="false">A31-A30</f>
        <v>30</v>
      </c>
      <c r="I30" s="100" t="n">
        <f aca="false">CHOOSE(F$3,A31+24,A30)</f>
        <v>37561</v>
      </c>
      <c r="J30" s="33" t="n">
        <f aca="false">I30-C$3</f>
        <v>645</v>
      </c>
      <c r="K30" s="28" t="n">
        <f aca="false">VLOOKUP($A30,Table,MATCH(K$4,Curves,0))</f>
        <v>0.053904348595426</v>
      </c>
      <c r="L30" s="91" t="n">
        <f aca="false">1/(1+CHOOSE(F$3,(K31+($I$3/10000))/2,(K30+($I$3/10000))/2))^(2*J30/365.25)</f>
        <v>0.910346275297199</v>
      </c>
      <c r="M30" s="33" t="n">
        <f aca="false">IF(AND(mthbeg&lt;=A30,mthend&gt;=A30),1,0)</f>
        <v>0</v>
      </c>
      <c r="N30" s="33" t="n">
        <f aca="false">H30*M30</f>
        <v>0</v>
      </c>
      <c r="P30" s="88" t="n">
        <f aca="false">F30</f>
        <v>0</v>
      </c>
      <c r="Q30" s="102"/>
    </row>
    <row r="31" customFormat="false" ht="12.75" hidden="false" customHeight="false" outlineLevel="0" collapsed="false">
      <c r="A31" s="93" t="n">
        <f aca="false">EDATE(A30,1)</f>
        <v>37591</v>
      </c>
      <c r="B31" s="94" t="n">
        <f aca="false">B30</f>
        <v>-1750000</v>
      </c>
      <c r="C31" s="104"/>
      <c r="D31" s="96" t="n">
        <f aca="false">B31+C31</f>
        <v>-1750000</v>
      </c>
      <c r="E31" s="82" t="n">
        <f aca="false">IF(M31=0,0,IF(AND(M31=1,$H$3=1),D31*H31,IF($H$3=2,D31,"N/A")))</f>
        <v>0</v>
      </c>
      <c r="F31" s="82" t="n">
        <f aca="false">E31*L31</f>
        <v>0</v>
      </c>
      <c r="G31" s="99"/>
      <c r="H31" s="33" t="n">
        <f aca="false">A32-A31</f>
        <v>31</v>
      </c>
      <c r="I31" s="100" t="n">
        <f aca="false">CHOOSE(F$3,A32+24,A31)</f>
        <v>37591</v>
      </c>
      <c r="J31" s="33" t="n">
        <f aca="false">I31-C$3</f>
        <v>675</v>
      </c>
      <c r="K31" s="28" t="n">
        <f aca="false">VLOOKUP($A31,Table,MATCH(K$4,Curves,0))</f>
        <v>0.053904348595426</v>
      </c>
      <c r="L31" s="91" t="n">
        <f aca="false">1/(1+CHOOSE(F$3,(K32+($I$3/10000))/2,(K31+($I$3/10000))/2))^(2*J31/365.25)</f>
        <v>0.906377786071965</v>
      </c>
      <c r="M31" s="33" t="n">
        <f aca="false">IF(AND(mthbeg&lt;=A31,mthend&gt;=A31),1,0)</f>
        <v>0</v>
      </c>
      <c r="N31" s="33" t="n">
        <f aca="false">H31*M31</f>
        <v>0</v>
      </c>
      <c r="P31" s="88" t="n">
        <f aca="false">F31</f>
        <v>0</v>
      </c>
      <c r="Q31" s="102"/>
    </row>
    <row r="32" customFormat="false" ht="12.75" hidden="false" customHeight="false" outlineLevel="0" collapsed="false">
      <c r="A32" s="93" t="n">
        <f aca="false">EDATE(A31,1)</f>
        <v>37622</v>
      </c>
      <c r="B32" s="94" t="n">
        <f aca="false">B31</f>
        <v>-1750000</v>
      </c>
      <c r="C32" s="104"/>
      <c r="D32" s="96" t="n">
        <f aca="false">B32+C32</f>
        <v>-1750000</v>
      </c>
      <c r="E32" s="82" t="n">
        <f aca="false">IF(M32=0,0,IF(AND(M32=1,$H$3=1),D32*H32,IF($H$3=2,D32,"N/A")))</f>
        <v>0</v>
      </c>
      <c r="F32" s="82" t="n">
        <f aca="false">E32*L32</f>
        <v>0</v>
      </c>
      <c r="G32" s="99"/>
      <c r="H32" s="33" t="n">
        <f aca="false">A33-A32</f>
        <v>31</v>
      </c>
      <c r="I32" s="100" t="n">
        <f aca="false">CHOOSE(F$3,A33+24,A32)</f>
        <v>37622</v>
      </c>
      <c r="J32" s="33" t="n">
        <f aca="false">I32-C$3</f>
        <v>706</v>
      </c>
      <c r="K32" s="28" t="n">
        <f aca="false">VLOOKUP($A32,Table,MATCH(K$4,Curves,0))</f>
        <v>0.053904348595426</v>
      </c>
      <c r="L32" s="91" t="n">
        <f aca="false">1/(1+CHOOSE(F$3,(K33+($I$3/10000))/2,(K32+($I$3/10000))/2))^(2*J32/365.25)</f>
        <v>0.902295187505678</v>
      </c>
      <c r="M32" s="33" t="n">
        <f aca="false">IF(AND(mthbeg&lt;=A32,mthend&gt;=A32),1,0)</f>
        <v>0</v>
      </c>
      <c r="N32" s="33" t="n">
        <f aca="false">H32*M32</f>
        <v>0</v>
      </c>
      <c r="P32" s="88" t="n">
        <f aca="false">F32</f>
        <v>0</v>
      </c>
      <c r="Q32" s="102"/>
    </row>
    <row r="33" customFormat="false" ht="12.75" hidden="false" customHeight="false" outlineLevel="0" collapsed="false">
      <c r="A33" s="93" t="n">
        <f aca="false">EDATE(A32,1)</f>
        <v>37653</v>
      </c>
      <c r="B33" s="94" t="n">
        <f aca="false">B32</f>
        <v>-1750000</v>
      </c>
      <c r="C33" s="104"/>
      <c r="D33" s="96" t="n">
        <f aca="false">B33+C33</f>
        <v>-1750000</v>
      </c>
      <c r="E33" s="82" t="n">
        <f aca="false">IF(M33=0,0,IF(AND(M33=1,$H$3=1),D33*H33,IF($H$3=2,D33,"N/A")))</f>
        <v>0</v>
      </c>
      <c r="F33" s="82" t="n">
        <f aca="false">E33*L33</f>
        <v>0</v>
      </c>
      <c r="G33" s="99"/>
      <c r="H33" s="33" t="n">
        <f aca="false">A34-A33</f>
        <v>28</v>
      </c>
      <c r="I33" s="100" t="n">
        <f aca="false">CHOOSE(F$3,A34+24,A33)</f>
        <v>37653</v>
      </c>
      <c r="J33" s="33" t="n">
        <f aca="false">I33-C$3</f>
        <v>737</v>
      </c>
      <c r="K33" s="28" t="n">
        <f aca="false">VLOOKUP($A33,Table,MATCH(K$4,Curves,0))</f>
        <v>0.053904348595426</v>
      </c>
      <c r="L33" s="91" t="n">
        <f aca="false">1/(1+CHOOSE(F$3,(K34+($I$3/10000))/2,(K33+($I$3/10000))/2))^(2*J33/365.25)</f>
        <v>0.898230978193089</v>
      </c>
      <c r="M33" s="33" t="n">
        <f aca="false">IF(AND(mthbeg&lt;=A33,mthend&gt;=A33),1,0)</f>
        <v>0</v>
      </c>
      <c r="N33" s="33" t="n">
        <f aca="false">H33*M33</f>
        <v>0</v>
      </c>
      <c r="P33" s="88" t="n">
        <f aca="false">F33</f>
        <v>0</v>
      </c>
      <c r="Q33" s="102"/>
    </row>
    <row r="34" customFormat="false" ht="12.75" hidden="false" customHeight="false" outlineLevel="0" collapsed="false">
      <c r="A34" s="93" t="n">
        <f aca="false">EDATE(A33,1)</f>
        <v>37681</v>
      </c>
      <c r="B34" s="94" t="n">
        <f aca="false">B33</f>
        <v>-1750000</v>
      </c>
      <c r="C34" s="104"/>
      <c r="D34" s="96" t="n">
        <f aca="false">B34+C34</f>
        <v>-1750000</v>
      </c>
      <c r="E34" s="82" t="n">
        <f aca="false">IF(M34=0,0,IF(AND(M34=1,$H$3=1),D34*H34,IF($H$3=2,D34,"N/A")))</f>
        <v>0</v>
      </c>
      <c r="F34" s="82" t="n">
        <f aca="false">E34*L34</f>
        <v>0</v>
      </c>
      <c r="G34" s="99"/>
      <c r="H34" s="33" t="n">
        <f aca="false">A35-A34</f>
        <v>31</v>
      </c>
      <c r="I34" s="100" t="n">
        <f aca="false">CHOOSE(F$3,A35+24,A34)</f>
        <v>37681</v>
      </c>
      <c r="J34" s="33" t="n">
        <f aca="false">I34-C$3</f>
        <v>765</v>
      </c>
      <c r="K34" s="28" t="n">
        <f aca="false">VLOOKUP($A34,Table,MATCH(K$4,Curves,0))</f>
        <v>0.053904348595426</v>
      </c>
      <c r="L34" s="91" t="n">
        <f aca="false">1/(1+CHOOSE(F$3,(K35+($I$3/10000))/2,(K34+($I$3/10000))/2))^(2*J34/365.25)</f>
        <v>0.894575816509272</v>
      </c>
      <c r="M34" s="33" t="n">
        <f aca="false">IF(AND(mthbeg&lt;=A34,mthend&gt;=A34),1,0)</f>
        <v>0</v>
      </c>
      <c r="N34" s="33" t="n">
        <f aca="false">H34*M34</f>
        <v>0</v>
      </c>
      <c r="P34" s="88" t="n">
        <f aca="false">F34</f>
        <v>0</v>
      </c>
      <c r="Q34" s="102"/>
    </row>
    <row r="35" customFormat="false" ht="12.75" hidden="false" customHeight="false" outlineLevel="0" collapsed="false">
      <c r="A35" s="93" t="n">
        <f aca="false">EDATE(A34,1)</f>
        <v>37712</v>
      </c>
      <c r="B35" s="94" t="n">
        <f aca="false">B34</f>
        <v>-1750000</v>
      </c>
      <c r="C35" s="104"/>
      <c r="D35" s="96" t="n">
        <f aca="false">B35+C35</f>
        <v>-1750000</v>
      </c>
      <c r="E35" s="82" t="n">
        <f aca="false">IF(M35=0,0,IF(AND(M35=1,$H$3=1),D35*H35,IF($H$3=2,D35,"N/A")))</f>
        <v>0</v>
      </c>
      <c r="F35" s="82" t="n">
        <f aca="false">E35*L35</f>
        <v>0</v>
      </c>
      <c r="G35" s="99"/>
      <c r="H35" s="33" t="n">
        <f aca="false">A36-A35</f>
        <v>30</v>
      </c>
      <c r="I35" s="100" t="n">
        <f aca="false">CHOOSE(F$3,A36+24,A35)</f>
        <v>37712</v>
      </c>
      <c r="J35" s="33" t="n">
        <f aca="false">I35-C$3</f>
        <v>796</v>
      </c>
      <c r="K35" s="28" t="n">
        <f aca="false">VLOOKUP($A35,Table,MATCH(K$4,Curves,0))</f>
        <v>0.053904348595426</v>
      </c>
      <c r="L35" s="91" t="n">
        <f aca="false">1/(1+CHOOSE(F$3,(K36+($I$3/10000))/2,(K35+($I$3/10000))/2))^(2*J35/365.25)</f>
        <v>0.890546377568868</v>
      </c>
      <c r="M35" s="33" t="n">
        <f aca="false">IF(AND(mthbeg&lt;=A35,mthend&gt;=A35),1,0)</f>
        <v>0</v>
      </c>
      <c r="N35" s="33" t="n">
        <f aca="false">H35*M35</f>
        <v>0</v>
      </c>
      <c r="P35" s="88" t="n">
        <f aca="false">F35</f>
        <v>0</v>
      </c>
      <c r="Q35" s="102"/>
    </row>
    <row r="36" customFormat="false" ht="12.75" hidden="false" customHeight="false" outlineLevel="0" collapsed="false">
      <c r="A36" s="93" t="n">
        <f aca="false">EDATE(A35,1)</f>
        <v>37742</v>
      </c>
      <c r="B36" s="94" t="n">
        <f aca="false">B35</f>
        <v>-1750000</v>
      </c>
      <c r="C36" s="104"/>
      <c r="D36" s="96" t="n">
        <f aca="false">B36+C36</f>
        <v>-1750000</v>
      </c>
      <c r="E36" s="82" t="n">
        <f aca="false">IF(M36=0,0,IF(AND(M36=1,$H$3=1),D36*H36,IF($H$3=2,D36,"N/A")))</f>
        <v>0</v>
      </c>
      <c r="F36" s="82" t="n">
        <f aca="false">E36*L36</f>
        <v>0</v>
      </c>
      <c r="G36" s="99"/>
      <c r="H36" s="33" t="n">
        <f aca="false">A37-A36</f>
        <v>31</v>
      </c>
      <c r="I36" s="100" t="n">
        <f aca="false">CHOOSE(F$3,A37+24,A36)</f>
        <v>37742</v>
      </c>
      <c r="J36" s="33" t="n">
        <f aca="false">I36-C$3</f>
        <v>826</v>
      </c>
      <c r="K36" s="28" t="n">
        <f aca="false">VLOOKUP($A36,Table,MATCH(K$4,Curves,0))</f>
        <v>0.053904348595426</v>
      </c>
      <c r="L36" s="91" t="n">
        <f aca="false">1/(1+CHOOSE(F$3,(K37+($I$3/10000))/2,(K36+($I$3/10000))/2))^(2*J36/365.25)</f>
        <v>0.886664202401183</v>
      </c>
      <c r="M36" s="33" t="n">
        <f aca="false">IF(AND(mthbeg&lt;=A36,mthend&gt;=A36),1,0)</f>
        <v>0</v>
      </c>
      <c r="N36" s="33" t="n">
        <f aca="false">H36*M36</f>
        <v>0</v>
      </c>
      <c r="P36" s="88" t="n">
        <f aca="false">F36</f>
        <v>0</v>
      </c>
      <c r="Q36" s="102"/>
    </row>
    <row r="37" customFormat="false" ht="12.75" hidden="false" customHeight="false" outlineLevel="0" collapsed="false">
      <c r="A37" s="93" t="n">
        <f aca="false">EDATE(A36,1)</f>
        <v>37773</v>
      </c>
      <c r="B37" s="94" t="n">
        <f aca="false">B36</f>
        <v>-1750000</v>
      </c>
      <c r="C37" s="104"/>
      <c r="D37" s="96" t="n">
        <f aca="false">B37+C37</f>
        <v>-1750000</v>
      </c>
      <c r="E37" s="82" t="n">
        <f aca="false">IF(M37=0,0,IF(AND(M37=1,$H$3=1),D37*H37,IF($H$3=2,D37,"N/A")))</f>
        <v>0</v>
      </c>
      <c r="F37" s="82" t="n">
        <f aca="false">E37*L37</f>
        <v>0</v>
      </c>
      <c r="G37" s="99"/>
      <c r="H37" s="33" t="n">
        <f aca="false">A38-A37</f>
        <v>30</v>
      </c>
      <c r="I37" s="100" t="n">
        <f aca="false">CHOOSE(F$3,A38+24,A37)</f>
        <v>37773</v>
      </c>
      <c r="J37" s="33" t="n">
        <f aca="false">I37-C$3</f>
        <v>857</v>
      </c>
      <c r="K37" s="28" t="n">
        <f aca="false">VLOOKUP($A37,Table,MATCH(K$4,Curves,0))</f>
        <v>0.053904348595426</v>
      </c>
      <c r="L37" s="91" t="n">
        <f aca="false">1/(1+CHOOSE(F$3,(K38+($I$3/10000))/2,(K37+($I$3/10000))/2))^(2*J37/365.25)</f>
        <v>0.882670399753847</v>
      </c>
      <c r="M37" s="33" t="n">
        <f aca="false">IF(AND(mthbeg&lt;=A37,mthend&gt;=A37),1,0)</f>
        <v>0</v>
      </c>
      <c r="N37" s="33" t="n">
        <f aca="false">H37*M37</f>
        <v>0</v>
      </c>
      <c r="P37" s="88" t="n">
        <f aca="false">F37</f>
        <v>0</v>
      </c>
      <c r="Q37" s="102"/>
    </row>
    <row r="38" customFormat="false" ht="12.75" hidden="false" customHeight="false" outlineLevel="0" collapsed="false">
      <c r="A38" s="93" t="n">
        <f aca="false">EDATE(A37,1)</f>
        <v>37803</v>
      </c>
      <c r="B38" s="94" t="n">
        <f aca="false">B37</f>
        <v>-1750000</v>
      </c>
      <c r="C38" s="104"/>
      <c r="D38" s="96" t="n">
        <f aca="false">B38+C38</f>
        <v>-1750000</v>
      </c>
      <c r="E38" s="82" t="n">
        <f aca="false">IF(M38=0,0,IF(AND(M38=1,$H$3=1),D38*H38,IF($H$3=2,D38,"N/A")))</f>
        <v>0</v>
      </c>
      <c r="F38" s="82" t="n">
        <f aca="false">E38*L38</f>
        <v>0</v>
      </c>
      <c r="G38" s="99"/>
      <c r="H38" s="33" t="n">
        <f aca="false">A39-A38</f>
        <v>31</v>
      </c>
      <c r="I38" s="100" t="n">
        <f aca="false">CHOOSE(F$3,A39+24,A38)</f>
        <v>37803</v>
      </c>
      <c r="J38" s="33" t="n">
        <f aca="false">I38-C$3</f>
        <v>887</v>
      </c>
      <c r="K38" s="28" t="n">
        <f aca="false">VLOOKUP($A38,Table,MATCH(K$4,Curves,0))</f>
        <v>0.053904348595426</v>
      </c>
      <c r="L38" s="91" t="n">
        <f aca="false">1/(1+CHOOSE(F$3,(K39+($I$3/10000))/2,(K38+($I$3/10000))/2))^(2*J38/365.25)</f>
        <v>0.878822558480797</v>
      </c>
      <c r="M38" s="33" t="n">
        <f aca="false">IF(AND(mthbeg&lt;=A38,mthend&gt;=A38),1,0)</f>
        <v>0</v>
      </c>
      <c r="N38" s="33" t="n">
        <f aca="false">H38*M38</f>
        <v>0</v>
      </c>
      <c r="P38" s="88" t="n">
        <f aca="false">F38</f>
        <v>0</v>
      </c>
      <c r="Q38" s="102"/>
    </row>
    <row r="39" customFormat="false" ht="12.75" hidden="false" customHeight="false" outlineLevel="0" collapsed="false">
      <c r="A39" s="93" t="n">
        <f aca="false">EDATE(A38,1)</f>
        <v>37834</v>
      </c>
      <c r="B39" s="94" t="n">
        <f aca="false">B38</f>
        <v>-1750000</v>
      </c>
      <c r="C39" s="104"/>
      <c r="D39" s="96" t="n">
        <f aca="false">B39+C39</f>
        <v>-1750000</v>
      </c>
      <c r="E39" s="82" t="n">
        <f aca="false">IF(M39=0,0,IF(AND(M39=1,$H$3=1),D39*H39,IF($H$3=2,D39,"N/A")))</f>
        <v>0</v>
      </c>
      <c r="F39" s="82" t="n">
        <f aca="false">E39*L39</f>
        <v>0</v>
      </c>
      <c r="G39" s="99"/>
      <c r="H39" s="33" t="n">
        <f aca="false">A40-A39</f>
        <v>31</v>
      </c>
      <c r="I39" s="100" t="n">
        <f aca="false">CHOOSE(F$3,A40+24,A39)</f>
        <v>37834</v>
      </c>
      <c r="J39" s="33" t="n">
        <f aca="false">I39-C$3</f>
        <v>918</v>
      </c>
      <c r="K39" s="28" t="n">
        <f aca="false">VLOOKUP($A39,Table,MATCH(K$4,Curves,0))</f>
        <v>0.053904348595426</v>
      </c>
      <c r="L39" s="91" t="n">
        <f aca="false">1/(1+CHOOSE(F$3,(K40+($I$3/10000))/2,(K39+($I$3/10000))/2))^(2*J39/365.25)</f>
        <v>0.874864076959727</v>
      </c>
      <c r="M39" s="33" t="n">
        <f aca="false">IF(AND(mthbeg&lt;=A39,mthend&gt;=A39),1,0)</f>
        <v>0</v>
      </c>
      <c r="N39" s="33" t="n">
        <f aca="false">H39*M39</f>
        <v>0</v>
      </c>
      <c r="P39" s="88" t="n">
        <f aca="false">F39</f>
        <v>0</v>
      </c>
      <c r="Q39" s="102"/>
    </row>
    <row r="40" customFormat="false" ht="12.75" hidden="false" customHeight="false" outlineLevel="0" collapsed="false">
      <c r="A40" s="93" t="n">
        <f aca="false">EDATE(A39,1)</f>
        <v>37865</v>
      </c>
      <c r="B40" s="94" t="n">
        <f aca="false">B39</f>
        <v>-1750000</v>
      </c>
      <c r="C40" s="104"/>
      <c r="D40" s="96" t="n">
        <f aca="false">B40+C40</f>
        <v>-1750000</v>
      </c>
      <c r="E40" s="82" t="n">
        <f aca="false">IF(M40=0,0,IF(AND(M40=1,$H$3=1),D40*H40,IF($H$3=2,D40,"N/A")))</f>
        <v>0</v>
      </c>
      <c r="F40" s="82" t="n">
        <f aca="false">E40*L40</f>
        <v>0</v>
      </c>
      <c r="G40" s="99"/>
      <c r="H40" s="33" t="n">
        <f aca="false">A41-A40</f>
        <v>30</v>
      </c>
      <c r="I40" s="100" t="n">
        <f aca="false">CHOOSE(F$3,A41+24,A40)</f>
        <v>37865</v>
      </c>
      <c r="J40" s="33" t="n">
        <f aca="false">I40-C$3</f>
        <v>949</v>
      </c>
      <c r="K40" s="28" t="n">
        <f aca="false">VLOOKUP($A40,Table,MATCH(K$4,Curves,0))</f>
        <v>0.053904348595426</v>
      </c>
      <c r="L40" s="91" t="n">
        <f aca="false">1/(1+CHOOSE(F$3,(K41+($I$3/10000))/2,(K40+($I$3/10000))/2))^(2*J40/365.25)</f>
        <v>0.870923425631797</v>
      </c>
      <c r="M40" s="33" t="n">
        <f aca="false">IF(AND(mthbeg&lt;=A40,mthend&gt;=A40),1,0)</f>
        <v>0</v>
      </c>
      <c r="N40" s="33" t="n">
        <f aca="false">H40*M40</f>
        <v>0</v>
      </c>
      <c r="P40" s="88" t="n">
        <f aca="false">F40</f>
        <v>0</v>
      </c>
      <c r="Q40" s="102"/>
    </row>
    <row r="41" customFormat="false" ht="12.75" hidden="false" customHeight="false" outlineLevel="0" collapsed="false">
      <c r="A41" s="93" t="n">
        <f aca="false">EDATE(A40,1)</f>
        <v>37895</v>
      </c>
      <c r="B41" s="94" t="n">
        <f aca="false">B40</f>
        <v>-1750000</v>
      </c>
      <c r="C41" s="104"/>
      <c r="D41" s="96" t="n">
        <f aca="false">B41+C41</f>
        <v>-1750000</v>
      </c>
      <c r="E41" s="82" t="n">
        <f aca="false">IF(M41=0,0,IF(AND(M41=1,$H$3=1),D41*H41,IF($H$3=2,D41,"N/A")))</f>
        <v>0</v>
      </c>
      <c r="F41" s="82" t="n">
        <f aca="false">E41*L41</f>
        <v>0</v>
      </c>
      <c r="G41" s="99"/>
      <c r="H41" s="33" t="n">
        <f aca="false">A42-A41</f>
        <v>31</v>
      </c>
      <c r="I41" s="100" t="n">
        <f aca="false">CHOOSE(F$3,A42+24,A41)</f>
        <v>37895</v>
      </c>
      <c r="J41" s="33" t="n">
        <f aca="false">I41-C$3</f>
        <v>979</v>
      </c>
      <c r="K41" s="28" t="n">
        <f aca="false">VLOOKUP($A41,Table,MATCH(K$4,Curves,0))</f>
        <v>0.053904348595426</v>
      </c>
      <c r="L41" s="91" t="n">
        <f aca="false">1/(1+CHOOSE(F$3,(K42+($I$3/10000))/2,(K41+($I$3/10000))/2))^(2*J41/365.25)</f>
        <v>0.867126793158625</v>
      </c>
      <c r="M41" s="33" t="n">
        <f aca="false">IF(AND(mthbeg&lt;=A41,mthend&gt;=A41),1,0)</f>
        <v>0</v>
      </c>
      <c r="N41" s="33" t="n">
        <f aca="false">H41*M41</f>
        <v>0</v>
      </c>
      <c r="P41" s="88" t="n">
        <f aca="false">F41</f>
        <v>0</v>
      </c>
      <c r="Q41" s="102"/>
    </row>
    <row r="42" customFormat="false" ht="12.75" hidden="false" customHeight="false" outlineLevel="0" collapsed="false">
      <c r="A42" s="93" t="n">
        <f aca="false">EDATE(A41,1)</f>
        <v>37926</v>
      </c>
      <c r="B42" s="94" t="n">
        <f aca="false">B41</f>
        <v>-1750000</v>
      </c>
      <c r="C42" s="104"/>
      <c r="D42" s="96" t="n">
        <f aca="false">B42+C42</f>
        <v>-1750000</v>
      </c>
      <c r="E42" s="82" t="n">
        <f aca="false">IF(M42=0,0,IF(AND(M42=1,$H$3=1),D42*H42,IF($H$3=2,D42,"N/A")))</f>
        <v>0</v>
      </c>
      <c r="F42" s="82" t="n">
        <f aca="false">E42*L42</f>
        <v>0</v>
      </c>
      <c r="G42" s="99"/>
      <c r="H42" s="33" t="n">
        <f aca="false">A43-A42</f>
        <v>30</v>
      </c>
      <c r="I42" s="100" t="n">
        <f aca="false">CHOOSE(F$3,A43+24,A42)</f>
        <v>37926</v>
      </c>
      <c r="J42" s="33" t="n">
        <f aca="false">I42-C$3</f>
        <v>1010</v>
      </c>
      <c r="K42" s="28" t="n">
        <f aca="false">VLOOKUP($A42,Table,MATCH(K$4,Curves,0))</f>
        <v>0.053904348595426</v>
      </c>
      <c r="L42" s="91" t="n">
        <f aca="false">1/(1+CHOOSE(F$3,(K43+($I$3/10000))/2,(K42+($I$3/10000))/2))^(2*J42/365.25)</f>
        <v>0.863220992887548</v>
      </c>
      <c r="M42" s="33" t="n">
        <f aca="false">IF(AND(mthbeg&lt;=A42,mthend&gt;=A42),1,0)</f>
        <v>0</v>
      </c>
      <c r="N42" s="33" t="n">
        <f aca="false">H42*M42</f>
        <v>0</v>
      </c>
      <c r="P42" s="88" t="n">
        <f aca="false">F42</f>
        <v>0</v>
      </c>
      <c r="Q42" s="102"/>
    </row>
    <row r="43" customFormat="false" ht="12.75" hidden="false" customHeight="false" outlineLevel="0" collapsed="false">
      <c r="A43" s="93" t="n">
        <f aca="false">EDATE(A42,1)</f>
        <v>37956</v>
      </c>
      <c r="B43" s="94" t="n">
        <f aca="false">B42</f>
        <v>-1750000</v>
      </c>
      <c r="C43" s="104"/>
      <c r="D43" s="96" t="n">
        <f aca="false">B43+C43</f>
        <v>-1750000</v>
      </c>
      <c r="E43" s="82" t="n">
        <f aca="false">IF(M43=0,0,IF(AND(M43=1,$H$3=1),D43*H43,IF($H$3=2,D43,"N/A")))</f>
        <v>0</v>
      </c>
      <c r="F43" s="82" t="n">
        <f aca="false">E43*L43</f>
        <v>0</v>
      </c>
      <c r="G43" s="99"/>
      <c r="H43" s="33" t="n">
        <f aca="false">A44-A43</f>
        <v>31</v>
      </c>
      <c r="I43" s="100" t="n">
        <f aca="false">CHOOSE(F$3,A44+24,A43)</f>
        <v>37956</v>
      </c>
      <c r="J43" s="33" t="n">
        <f aca="false">I43-C$3</f>
        <v>1040</v>
      </c>
      <c r="K43" s="28" t="n">
        <f aca="false">VLOOKUP($A43,Table,MATCH(K$4,Curves,0))</f>
        <v>0.053904348595426</v>
      </c>
      <c r="L43" s="91" t="n">
        <f aca="false">1/(1+CHOOSE(F$3,(K44+($I$3/10000))/2,(K43+($I$3/10000))/2))^(2*J43/365.25)</f>
        <v>0.8594579377708</v>
      </c>
      <c r="M43" s="33" t="n">
        <f aca="false">IF(AND(mthbeg&lt;=A43,mthend&gt;=A43),1,0)</f>
        <v>0</v>
      </c>
      <c r="N43" s="33" t="n">
        <f aca="false">H43*M43</f>
        <v>0</v>
      </c>
      <c r="P43" s="88" t="n">
        <f aca="false">F43</f>
        <v>0</v>
      </c>
      <c r="Q43" s="102"/>
    </row>
    <row r="44" customFormat="false" ht="12.75" hidden="false" customHeight="false" outlineLevel="0" collapsed="false">
      <c r="A44" s="93" t="n">
        <f aca="false">EDATE(A43,1)</f>
        <v>37987</v>
      </c>
      <c r="B44" s="94" t="n">
        <f aca="false">B43</f>
        <v>-1750000</v>
      </c>
      <c r="C44" s="104"/>
      <c r="D44" s="96" t="n">
        <f aca="false">B44+C44</f>
        <v>-1750000</v>
      </c>
      <c r="E44" s="82" t="n">
        <f aca="false">IF(M44=0,0,IF(AND(M44=1,$H$3=1),D44*H44,IF($H$3=2,D44,"N/A")))</f>
        <v>0</v>
      </c>
      <c r="F44" s="82" t="n">
        <f aca="false">E44*L44</f>
        <v>0</v>
      </c>
      <c r="G44" s="99"/>
      <c r="H44" s="33" t="n">
        <f aca="false">A45-A44</f>
        <v>31</v>
      </c>
      <c r="I44" s="100" t="n">
        <f aca="false">CHOOSE(F$3,A45+24,A44)</f>
        <v>37987</v>
      </c>
      <c r="J44" s="33" t="n">
        <f aca="false">I44-C$3</f>
        <v>1071</v>
      </c>
      <c r="K44" s="28" t="n">
        <f aca="false">VLOOKUP($A44,Table,MATCH(K$4,Curves,0))</f>
        <v>0.053904348595426</v>
      </c>
      <c r="L44" s="91" t="n">
        <f aca="false">1/(1+CHOOSE(F$3,(K45+($I$3/10000))/2,(K44+($I$3/10000))/2))^(2*J44/365.25)</f>
        <v>0.855586680334391</v>
      </c>
      <c r="M44" s="33" t="n">
        <f aca="false">IF(AND(mthbeg&lt;=A44,mthend&gt;=A44),1,0)</f>
        <v>0</v>
      </c>
      <c r="N44" s="33" t="n">
        <f aca="false">H44*M44</f>
        <v>0</v>
      </c>
      <c r="P44" s="88" t="n">
        <f aca="false">F44</f>
        <v>0</v>
      </c>
      <c r="Q44" s="102"/>
    </row>
    <row r="45" customFormat="false" ht="12.75" hidden="false" customHeight="false" outlineLevel="0" collapsed="false">
      <c r="A45" s="93" t="n">
        <f aca="false">EDATE(A44,1)</f>
        <v>38018</v>
      </c>
      <c r="B45" s="94" t="n">
        <f aca="false">B44</f>
        <v>-1750000</v>
      </c>
      <c r="C45" s="104"/>
      <c r="D45" s="96" t="n">
        <f aca="false">B45+C45</f>
        <v>-1750000</v>
      </c>
      <c r="E45" s="82" t="n">
        <f aca="false">IF(M45=0,0,IF(AND(M45=1,$H$3=1),D45*H45,IF($H$3=2,D45,"N/A")))</f>
        <v>0</v>
      </c>
      <c r="F45" s="82" t="n">
        <f aca="false">E45*L45</f>
        <v>0</v>
      </c>
      <c r="G45" s="99"/>
      <c r="H45" s="33" t="n">
        <f aca="false">A46-A45</f>
        <v>29</v>
      </c>
      <c r="I45" s="100" t="n">
        <f aca="false">CHOOSE(F$3,A46+24,A45)</f>
        <v>38018</v>
      </c>
      <c r="J45" s="33" t="n">
        <f aca="false">I45-C$3</f>
        <v>1102</v>
      </c>
      <c r="K45" s="28" t="n">
        <f aca="false">VLOOKUP($A45,Table,MATCH(K$4,Curves,0))</f>
        <v>0.053904348595426</v>
      </c>
      <c r="L45" s="91" t="n">
        <f aca="false">1/(1+CHOOSE(F$3,(K46+($I$3/10000))/2,(K45+($I$3/10000))/2))^(2*J45/365.25)</f>
        <v>0.85173286020757</v>
      </c>
      <c r="M45" s="33" t="n">
        <f aca="false">IF(AND(mthbeg&lt;=A45,mthend&gt;=A45),1,0)</f>
        <v>0</v>
      </c>
      <c r="N45" s="33" t="n">
        <f aca="false">H45*M45</f>
        <v>0</v>
      </c>
      <c r="P45" s="88" t="n">
        <f aca="false">F45</f>
        <v>0</v>
      </c>
      <c r="Q45" s="102"/>
    </row>
    <row r="46" customFormat="false" ht="12.75" hidden="false" customHeight="false" outlineLevel="0" collapsed="false">
      <c r="A46" s="93" t="n">
        <f aca="false">EDATE(A45,1)</f>
        <v>38047</v>
      </c>
      <c r="B46" s="94" t="n">
        <f aca="false">B45</f>
        <v>-1750000</v>
      </c>
      <c r="C46" s="104"/>
      <c r="D46" s="96" t="n">
        <f aca="false">B46+C46</f>
        <v>-1750000</v>
      </c>
      <c r="E46" s="82" t="n">
        <f aca="false">IF(M46=0,0,IF(AND(M46=1,$H$3=1),D46*H46,IF($H$3=2,D46,"N/A")))</f>
        <v>0</v>
      </c>
      <c r="F46" s="82" t="n">
        <f aca="false">E46*L46</f>
        <v>0</v>
      </c>
      <c r="G46" s="99"/>
      <c r="H46" s="33" t="n">
        <f aca="false">A47-A46</f>
        <v>31</v>
      </c>
      <c r="I46" s="100" t="n">
        <f aca="false">CHOOSE(F$3,A47+24,A46)</f>
        <v>38047</v>
      </c>
      <c r="J46" s="33" t="n">
        <f aca="false">I46-C$3</f>
        <v>1131</v>
      </c>
      <c r="K46" s="28" t="n">
        <f aca="false">VLOOKUP($A46,Table,MATCH(K$4,Curves,0))</f>
        <v>0.053904348595426</v>
      </c>
      <c r="L46" s="91" t="n">
        <f aca="false">1/(1+CHOOSE(F$3,(K47+($I$3/10000))/2,(K46+($I$3/10000))/2))^(2*J46/365.25)</f>
        <v>0.84814339017392</v>
      </c>
      <c r="M46" s="33" t="n">
        <f aca="false">IF(AND(mthbeg&lt;=A46,mthend&gt;=A46),1,0)</f>
        <v>0</v>
      </c>
      <c r="N46" s="33" t="n">
        <f aca="false">H46*M46</f>
        <v>0</v>
      </c>
      <c r="P46" s="88" t="n">
        <f aca="false">F46</f>
        <v>0</v>
      </c>
      <c r="Q46" s="102"/>
    </row>
    <row r="47" customFormat="false" ht="12.75" hidden="false" customHeight="false" outlineLevel="0" collapsed="false">
      <c r="A47" s="93" t="n">
        <f aca="false">EDATE(A46,1)</f>
        <v>38078</v>
      </c>
      <c r="B47" s="94" t="n">
        <f aca="false">B46</f>
        <v>-1750000</v>
      </c>
      <c r="C47" s="104"/>
      <c r="D47" s="96" t="n">
        <f aca="false">B47+C47</f>
        <v>-1750000</v>
      </c>
      <c r="E47" s="82" t="n">
        <f aca="false">IF(M47=0,0,IF(AND(M47=1,$H$3=1),D47*H47,IF($H$3=2,D47,"N/A")))</f>
        <v>0</v>
      </c>
      <c r="F47" s="82" t="n">
        <f aca="false">E47*L47</f>
        <v>0</v>
      </c>
      <c r="G47" s="99"/>
      <c r="H47" s="33" t="n">
        <f aca="false">A48-A47</f>
        <v>30</v>
      </c>
      <c r="I47" s="100" t="n">
        <f aca="false">CHOOSE(F$3,A48+24,A47)</f>
        <v>38078</v>
      </c>
      <c r="J47" s="33" t="n">
        <f aca="false">I47-C$3</f>
        <v>1162</v>
      </c>
      <c r="K47" s="28" t="n">
        <f aca="false">VLOOKUP($A47,Table,MATCH(K$4,Curves,0))</f>
        <v>0.053904348595426</v>
      </c>
      <c r="L47" s="91" t="n">
        <f aca="false">1/(1+CHOOSE(F$3,(K48+($I$3/10000))/2,(K47+($I$3/10000))/2))^(2*J47/365.25)</f>
        <v>0.844323096868039</v>
      </c>
      <c r="M47" s="33" t="n">
        <f aca="false">IF(AND(mthbeg&lt;=A47,mthend&gt;=A47),1,0)</f>
        <v>0</v>
      </c>
      <c r="N47" s="33" t="n">
        <f aca="false">H47*M47</f>
        <v>0</v>
      </c>
      <c r="P47" s="88" t="n">
        <f aca="false">F47</f>
        <v>0</v>
      </c>
      <c r="Q47" s="102"/>
    </row>
    <row r="48" customFormat="false" ht="12.75" hidden="false" customHeight="false" outlineLevel="0" collapsed="false">
      <c r="A48" s="93" t="n">
        <f aca="false">EDATE(A47,1)</f>
        <v>38108</v>
      </c>
      <c r="B48" s="94" t="n">
        <f aca="false">B47</f>
        <v>-1750000</v>
      </c>
      <c r="C48" s="104"/>
      <c r="D48" s="96" t="n">
        <f aca="false">B48+C48</f>
        <v>-1750000</v>
      </c>
      <c r="E48" s="82" t="n">
        <f aca="false">IF(M48=0,0,IF(AND(M48=1,$H$3=1),D48*H48,IF($H$3=2,D48,"N/A")))</f>
        <v>0</v>
      </c>
      <c r="F48" s="82" t="n">
        <f aca="false">E48*L48</f>
        <v>0</v>
      </c>
      <c r="G48" s="99"/>
      <c r="H48" s="33" t="n">
        <f aca="false">A49-A48</f>
        <v>31</v>
      </c>
      <c r="I48" s="100" t="n">
        <f aca="false">CHOOSE(F$3,A49+24,A48)</f>
        <v>38108</v>
      </c>
      <c r="J48" s="33" t="n">
        <f aca="false">I48-C$3</f>
        <v>1192</v>
      </c>
      <c r="K48" s="28" t="n">
        <f aca="false">VLOOKUP($A48,Table,MATCH(K$4,Curves,0))</f>
        <v>0.053904348595426</v>
      </c>
      <c r="L48" s="91" t="n">
        <f aca="false">1/(1+CHOOSE(F$3,(K49+($I$3/10000))/2,(K48+($I$3/10000))/2))^(2*J48/365.25)</f>
        <v>0.840642423696236</v>
      </c>
      <c r="M48" s="33" t="n">
        <f aca="false">IF(AND(mthbeg&lt;=A48,mthend&gt;=A48),1,0)</f>
        <v>0</v>
      </c>
      <c r="N48" s="33" t="n">
        <f aca="false">H48*M48</f>
        <v>0</v>
      </c>
      <c r="P48" s="88" t="n">
        <f aca="false">F48</f>
        <v>0</v>
      </c>
      <c r="Q48" s="102"/>
    </row>
    <row r="49" customFormat="false" ht="12.75" hidden="false" customHeight="false" outlineLevel="0" collapsed="false">
      <c r="A49" s="93" t="n">
        <f aca="false">EDATE(A48,1)</f>
        <v>38139</v>
      </c>
      <c r="B49" s="94" t="n">
        <f aca="false">B48</f>
        <v>-1750000</v>
      </c>
      <c r="C49" s="104"/>
      <c r="D49" s="96" t="n">
        <f aca="false">B49+C49</f>
        <v>-1750000</v>
      </c>
      <c r="E49" s="82" t="n">
        <f aca="false">IF(M49=0,0,IF(AND(M49=1,$H$3=1),D49*H49,IF($H$3=2,D49,"N/A")))</f>
        <v>0</v>
      </c>
      <c r="F49" s="82" t="n">
        <f aca="false">E49*L49</f>
        <v>0</v>
      </c>
      <c r="G49" s="99"/>
      <c r="H49" s="33" t="n">
        <f aca="false">A50-A49</f>
        <v>30</v>
      </c>
      <c r="I49" s="100" t="n">
        <f aca="false">CHOOSE(F$3,A50+24,A49)</f>
        <v>38139</v>
      </c>
      <c r="J49" s="33" t="n">
        <f aca="false">I49-C$3</f>
        <v>1223</v>
      </c>
      <c r="K49" s="28" t="n">
        <f aca="false">VLOOKUP($A49,Table,MATCH(K$4,Curves,0))</f>
        <v>0.053904348595426</v>
      </c>
      <c r="L49" s="91" t="n">
        <f aca="false">1/(1+CHOOSE(F$3,(K50+($I$3/10000))/2,(K49+($I$3/10000))/2))^(2*J49/365.25)</f>
        <v>0.836855917002802</v>
      </c>
      <c r="M49" s="33" t="n">
        <f aca="false">IF(AND(mthbeg&lt;=A49,mthend&gt;=A49),1,0)</f>
        <v>0</v>
      </c>
      <c r="N49" s="33" t="n">
        <f aca="false">H49*M49</f>
        <v>0</v>
      </c>
      <c r="P49" s="88" t="n">
        <f aca="false">F49</f>
        <v>0</v>
      </c>
      <c r="Q49" s="102"/>
    </row>
    <row r="50" customFormat="false" ht="12.75" hidden="false" customHeight="false" outlineLevel="0" collapsed="false">
      <c r="A50" s="93" t="n">
        <f aca="false">EDATE(A49,1)</f>
        <v>38169</v>
      </c>
      <c r="B50" s="94" t="n">
        <f aca="false">B49</f>
        <v>-1750000</v>
      </c>
      <c r="C50" s="104"/>
      <c r="D50" s="96" t="n">
        <f aca="false">B50+C50</f>
        <v>-1750000</v>
      </c>
      <c r="E50" s="82" t="n">
        <f aca="false">IF(M50=0,0,IF(AND(M50=1,$H$3=1),D50*H50,IF($H$3=2,D50,"N/A")))</f>
        <v>0</v>
      </c>
      <c r="F50" s="82" t="n">
        <f aca="false">E50*L50</f>
        <v>0</v>
      </c>
      <c r="G50" s="99"/>
      <c r="H50" s="33" t="n">
        <f aca="false">A51-A50</f>
        <v>31</v>
      </c>
      <c r="I50" s="100" t="n">
        <f aca="false">CHOOSE(F$3,A51+24,A50)</f>
        <v>38169</v>
      </c>
      <c r="J50" s="33" t="n">
        <f aca="false">I50-C$3</f>
        <v>1253</v>
      </c>
      <c r="K50" s="28" t="n">
        <f aca="false">VLOOKUP($A50,Table,MATCH(K$4,Curves,0))</f>
        <v>0.053904348595426</v>
      </c>
      <c r="L50" s="91" t="n">
        <f aca="false">1/(1+CHOOSE(F$3,(K51+($I$3/10000))/2,(K50+($I$3/10000))/2))^(2*J50/365.25)</f>
        <v>0.833207795645228</v>
      </c>
      <c r="M50" s="33" t="n">
        <f aca="false">IF(AND(mthbeg&lt;=A50,mthend&gt;=A50),1,0)</f>
        <v>0</v>
      </c>
      <c r="N50" s="33" t="n">
        <f aca="false">H50*M50</f>
        <v>0</v>
      </c>
      <c r="P50" s="88" t="n">
        <f aca="false">F50</f>
        <v>0</v>
      </c>
      <c r="Q50" s="102"/>
    </row>
    <row r="51" customFormat="false" ht="12.75" hidden="false" customHeight="false" outlineLevel="0" collapsed="false">
      <c r="A51" s="93" t="n">
        <f aca="false">EDATE(A50,1)</f>
        <v>38200</v>
      </c>
      <c r="B51" s="94" t="n">
        <f aca="false">B50</f>
        <v>-1750000</v>
      </c>
      <c r="C51" s="104"/>
      <c r="D51" s="96" t="n">
        <f aca="false">B51+C51</f>
        <v>-1750000</v>
      </c>
      <c r="E51" s="82" t="n">
        <f aca="false">IF(M51=0,0,IF(AND(M51=1,$H$3=1),D51*H51,IF($H$3=2,D51,"N/A")))</f>
        <v>0</v>
      </c>
      <c r="F51" s="82" t="n">
        <f aca="false">E51*L51</f>
        <v>0</v>
      </c>
      <c r="G51" s="99"/>
      <c r="H51" s="33" t="n">
        <f aca="false">A52-A51</f>
        <v>31</v>
      </c>
      <c r="I51" s="100" t="n">
        <f aca="false">CHOOSE(F$3,A52+24,A51)</f>
        <v>38200</v>
      </c>
      <c r="J51" s="33" t="n">
        <f aca="false">I51-C$3</f>
        <v>1284</v>
      </c>
      <c r="K51" s="28" t="n">
        <f aca="false">VLOOKUP($A51,Table,MATCH(K$4,Curves,0))</f>
        <v>0.053904348595426</v>
      </c>
      <c r="L51" s="91" t="n">
        <f aca="false">1/(1+CHOOSE(F$3,(K52+($I$3/10000))/2,(K51+($I$3/10000))/2))^(2*J51/365.25)</f>
        <v>0.829454776755984</v>
      </c>
      <c r="M51" s="33" t="n">
        <f aca="false">IF(AND(mthbeg&lt;=A51,mthend&gt;=A51),1,0)</f>
        <v>0</v>
      </c>
      <c r="N51" s="33" t="n">
        <f aca="false">H51*M51</f>
        <v>0</v>
      </c>
      <c r="P51" s="88" t="n">
        <f aca="false">F51</f>
        <v>0</v>
      </c>
      <c r="Q51" s="102"/>
    </row>
    <row r="52" customFormat="false" ht="12.75" hidden="false" customHeight="false" outlineLevel="0" collapsed="false">
      <c r="A52" s="93" t="n">
        <f aca="false">EDATE(A51,1)</f>
        <v>38231</v>
      </c>
      <c r="B52" s="94" t="n">
        <f aca="false">B51</f>
        <v>-1750000</v>
      </c>
      <c r="C52" s="104"/>
      <c r="D52" s="96" t="n">
        <f aca="false">B52+C52</f>
        <v>-1750000</v>
      </c>
      <c r="E52" s="82" t="n">
        <f aca="false">IF(M52=0,0,IF(AND(M52=1,$H$3=1),D52*H52,IF($H$3=2,D52,"N/A")))</f>
        <v>0</v>
      </c>
      <c r="F52" s="82" t="n">
        <f aca="false">E52*L52</f>
        <v>0</v>
      </c>
      <c r="G52" s="99"/>
      <c r="H52" s="33" t="n">
        <f aca="false">A53-A52</f>
        <v>30</v>
      </c>
      <c r="I52" s="100" t="n">
        <f aca="false">CHOOSE(F$3,A53+24,A52)</f>
        <v>38231</v>
      </c>
      <c r="J52" s="33" t="n">
        <f aca="false">I52-C$3</f>
        <v>1315</v>
      </c>
      <c r="K52" s="28" t="n">
        <f aca="false">VLOOKUP($A52,Table,MATCH(K$4,Curves,0))</f>
        <v>0.053904348595426</v>
      </c>
      <c r="L52" s="91" t="n">
        <f aca="false">1/(1+CHOOSE(F$3,(K53+($I$3/10000))/2,(K52+($I$3/10000))/2))^(2*J52/365.25)</f>
        <v>0.825718662594295</v>
      </c>
      <c r="M52" s="33" t="n">
        <f aca="false">IF(AND(mthbeg&lt;=A52,mthend&gt;=A52),1,0)</f>
        <v>0</v>
      </c>
      <c r="N52" s="33" t="n">
        <f aca="false">H52*M52</f>
        <v>0</v>
      </c>
      <c r="P52" s="88" t="n">
        <f aca="false">F52</f>
        <v>0</v>
      </c>
      <c r="Q52" s="102"/>
    </row>
    <row r="53" customFormat="false" ht="12.75" hidden="false" customHeight="false" outlineLevel="0" collapsed="false">
      <c r="A53" s="93" t="n">
        <f aca="false">EDATE(A52,1)</f>
        <v>38261</v>
      </c>
      <c r="B53" s="94" t="n">
        <f aca="false">B52</f>
        <v>-1750000</v>
      </c>
      <c r="C53" s="104"/>
      <c r="D53" s="96" t="n">
        <f aca="false">B53+C53</f>
        <v>-1750000</v>
      </c>
      <c r="E53" s="82" t="n">
        <f aca="false">IF(M53=0,0,IF(AND(M53=1,$H$3=1),D53*H53,IF($H$3=2,D53,"N/A")))</f>
        <v>0</v>
      </c>
      <c r="F53" s="82" t="n">
        <f aca="false">E53*L53</f>
        <v>0</v>
      </c>
      <c r="G53" s="99"/>
      <c r="H53" s="33" t="n">
        <f aca="false">A54-A53</f>
        <v>31</v>
      </c>
      <c r="I53" s="100" t="n">
        <f aca="false">CHOOSE(F$3,A54+24,A53)</f>
        <v>38261</v>
      </c>
      <c r="J53" s="33" t="n">
        <f aca="false">I53-C$3</f>
        <v>1345</v>
      </c>
      <c r="K53" s="28" t="n">
        <f aca="false">VLOOKUP($A53,Table,MATCH(K$4,Curves,0))</f>
        <v>0.053904348595426</v>
      </c>
      <c r="L53" s="91" t="n">
        <f aca="false">1/(1+CHOOSE(F$3,(K54+($I$3/10000))/2,(K53+($I$3/10000))/2))^(2*J53/365.25)</f>
        <v>0.822119092074263</v>
      </c>
      <c r="M53" s="33" t="n">
        <f aca="false">IF(AND(mthbeg&lt;=A53,mthend&gt;=A53),1,0)</f>
        <v>0</v>
      </c>
      <c r="N53" s="33" t="n">
        <f aca="false">H53*M53</f>
        <v>0</v>
      </c>
      <c r="P53" s="88" t="n">
        <f aca="false">F53</f>
        <v>0</v>
      </c>
      <c r="Q53" s="102"/>
    </row>
    <row r="54" customFormat="false" ht="12.75" hidden="false" customHeight="false" outlineLevel="0" collapsed="false">
      <c r="A54" s="93" t="n">
        <f aca="false">EDATE(A53,1)</f>
        <v>38292</v>
      </c>
      <c r="B54" s="94" t="n">
        <f aca="false">B53</f>
        <v>-1750000</v>
      </c>
      <c r="C54" s="104"/>
      <c r="D54" s="96" t="n">
        <f aca="false">B54+C54</f>
        <v>-1750000</v>
      </c>
      <c r="E54" s="82" t="n">
        <f aca="false">IF(M54=0,0,IF(AND(M54=1,$H$3=1),D54*H54,IF($H$3=2,D54,"N/A")))</f>
        <v>0</v>
      </c>
      <c r="F54" s="82" t="n">
        <f aca="false">E54*L54</f>
        <v>0</v>
      </c>
      <c r="G54" s="99"/>
      <c r="H54" s="33" t="n">
        <f aca="false">A55-A54</f>
        <v>30</v>
      </c>
      <c r="I54" s="100" t="n">
        <f aca="false">CHOOSE(F$3,A55+24,A54)</f>
        <v>38292</v>
      </c>
      <c r="J54" s="33" t="n">
        <f aca="false">I54-C$3</f>
        <v>1376</v>
      </c>
      <c r="K54" s="28" t="n">
        <f aca="false">VLOOKUP($A54,Table,MATCH(K$4,Curves,0))</f>
        <v>0.053904348595426</v>
      </c>
      <c r="L54" s="91" t="n">
        <f aca="false">1/(1+CHOOSE(F$3,(K55+($I$3/10000))/2,(K54+($I$3/10000))/2))^(2*J54/365.25)</f>
        <v>0.818416020046026</v>
      </c>
      <c r="M54" s="33" t="n">
        <f aca="false">IF(AND(mthbeg&lt;=A54,mthend&gt;=A54),1,0)</f>
        <v>0</v>
      </c>
      <c r="N54" s="33" t="n">
        <f aca="false">H54*M54</f>
        <v>0</v>
      </c>
      <c r="P54" s="88" t="n">
        <f aca="false">F54</f>
        <v>0</v>
      </c>
      <c r="Q54" s="102"/>
    </row>
    <row r="55" customFormat="false" ht="12.75" hidden="false" customHeight="false" outlineLevel="0" collapsed="false">
      <c r="A55" s="93" t="n">
        <f aca="false">EDATE(A54,1)</f>
        <v>38322</v>
      </c>
      <c r="B55" s="94" t="n">
        <f aca="false">B54</f>
        <v>-1750000</v>
      </c>
      <c r="C55" s="104"/>
      <c r="D55" s="96" t="n">
        <f aca="false">B55+C55</f>
        <v>-1750000</v>
      </c>
      <c r="E55" s="82" t="n">
        <f aca="false">IF(M55=0,0,IF(AND(M55=1,$H$3=1),D55*H55,IF($H$3=2,D55,"N/A")))</f>
        <v>0</v>
      </c>
      <c r="F55" s="82" t="n">
        <f aca="false">E55*L55</f>
        <v>0</v>
      </c>
      <c r="G55" s="99"/>
      <c r="H55" s="33" t="n">
        <f aca="false">A56-A55</f>
        <v>31</v>
      </c>
      <c r="I55" s="100" t="n">
        <f aca="false">CHOOSE(F$3,A56+24,A55)</f>
        <v>38322</v>
      </c>
      <c r="J55" s="33" t="n">
        <f aca="false">I55-C$3</f>
        <v>1406</v>
      </c>
      <c r="K55" s="28" t="n">
        <f aca="false">VLOOKUP($A55,Table,MATCH(K$4,Curves,0))</f>
        <v>0.053904348595426</v>
      </c>
      <c r="L55" s="91" t="n">
        <f aca="false">1/(1+CHOOSE(F$3,(K56+($I$3/10000))/2,(K55+($I$3/10000))/2))^(2*J55/365.25)</f>
        <v>0.814848284069678</v>
      </c>
      <c r="M55" s="33" t="n">
        <f aca="false">IF(AND(mthbeg&lt;=A55,mthend&gt;=A55),1,0)</f>
        <v>0</v>
      </c>
      <c r="N55" s="33" t="n">
        <f aca="false">H55*M55</f>
        <v>0</v>
      </c>
      <c r="P55" s="88" t="n">
        <f aca="false">F55</f>
        <v>0</v>
      </c>
      <c r="Q55" s="102"/>
    </row>
    <row r="56" customFormat="false" ht="12.75" hidden="false" customHeight="false" outlineLevel="0" collapsed="false">
      <c r="A56" s="93" t="n">
        <f aca="false">EDATE(A55,1)</f>
        <v>38353</v>
      </c>
      <c r="B56" s="94" t="n">
        <f aca="false">B55</f>
        <v>-1750000</v>
      </c>
      <c r="C56" s="104"/>
      <c r="D56" s="96" t="n">
        <f aca="false">B56+C56</f>
        <v>-1750000</v>
      </c>
      <c r="E56" s="82" t="n">
        <f aca="false">IF(M56=0,0,IF(AND(M56=1,$H$3=1),D56*H56,IF($H$3=2,D56,"N/A")))</f>
        <v>0</v>
      </c>
      <c r="F56" s="82" t="n">
        <f aca="false">E56*L56</f>
        <v>0</v>
      </c>
      <c r="G56" s="99"/>
      <c r="H56" s="33" t="n">
        <f aca="false">A57-A56</f>
        <v>31</v>
      </c>
      <c r="I56" s="100" t="n">
        <f aca="false">CHOOSE(F$3,A57+24,A56)</f>
        <v>38353</v>
      </c>
      <c r="J56" s="33" t="n">
        <f aca="false">I56-C$3</f>
        <v>1437</v>
      </c>
      <c r="K56" s="28" t="n">
        <f aca="false">VLOOKUP($A56,Table,MATCH(K$4,Curves,0))</f>
        <v>0.053904348595426</v>
      </c>
      <c r="L56" s="91" t="n">
        <f aca="false">1/(1+CHOOSE(F$3,(K57+($I$3/10000))/2,(K56+($I$3/10000))/2))^(2*J56/365.25)</f>
        <v>0.811177961950795</v>
      </c>
      <c r="M56" s="33" t="n">
        <f aca="false">IF(AND(mthbeg&lt;=A56,mthend&gt;=A56),1,0)</f>
        <v>0</v>
      </c>
      <c r="N56" s="33" t="n">
        <f aca="false">H56*M56</f>
        <v>0</v>
      </c>
      <c r="P56" s="88" t="n">
        <f aca="false">F56</f>
        <v>0</v>
      </c>
      <c r="Q56" s="102"/>
    </row>
    <row r="57" customFormat="false" ht="12.75" hidden="false" customHeight="false" outlineLevel="0" collapsed="false">
      <c r="A57" s="93" t="n">
        <f aca="false">EDATE(A56,1)</f>
        <v>38384</v>
      </c>
      <c r="B57" s="94" t="n">
        <f aca="false">B56</f>
        <v>-1750000</v>
      </c>
      <c r="C57" s="104"/>
      <c r="D57" s="96" t="n">
        <f aca="false">B57+C57</f>
        <v>-1750000</v>
      </c>
      <c r="E57" s="82" t="n">
        <f aca="false">IF(M57=0,0,IF(AND(M57=1,$H$3=1),D57*H57,IF($H$3=2,D57,"N/A")))</f>
        <v>0</v>
      </c>
      <c r="F57" s="82" t="n">
        <f aca="false">E57*L57</f>
        <v>0</v>
      </c>
      <c r="G57" s="99"/>
      <c r="H57" s="33" t="n">
        <f aca="false">A58-A57</f>
        <v>28</v>
      </c>
      <c r="I57" s="100" t="n">
        <f aca="false">CHOOSE(F$3,A58+24,A57)</f>
        <v>38384</v>
      </c>
      <c r="J57" s="33" t="n">
        <f aca="false">I57-C$3</f>
        <v>1468</v>
      </c>
      <c r="K57" s="28" t="n">
        <f aca="false">VLOOKUP($A57,Table,MATCH(K$4,Curves,0))</f>
        <v>0.053904348595426</v>
      </c>
      <c r="L57" s="91" t="n">
        <f aca="false">1/(1+CHOOSE(F$3,(K58+($I$3/10000))/2,(K57+($I$3/10000))/2))^(2*J57/365.25)</f>
        <v>0.807524172068305</v>
      </c>
      <c r="M57" s="33" t="n">
        <f aca="false">IF(AND(mthbeg&lt;=A57,mthend&gt;=A57),1,0)</f>
        <v>0</v>
      </c>
      <c r="N57" s="33" t="n">
        <f aca="false">H57*M57</f>
        <v>0</v>
      </c>
      <c r="P57" s="88" t="n">
        <f aca="false">F57</f>
        <v>0</v>
      </c>
      <c r="Q57" s="102"/>
    </row>
    <row r="58" customFormat="false" ht="12.75" hidden="false" customHeight="false" outlineLevel="0" collapsed="false">
      <c r="A58" s="93" t="n">
        <f aca="false">EDATE(A57,1)</f>
        <v>38412</v>
      </c>
      <c r="B58" s="94" t="n">
        <f aca="false">B57</f>
        <v>-1750000</v>
      </c>
      <c r="C58" s="104"/>
      <c r="D58" s="96" t="n">
        <f aca="false">B58+C58</f>
        <v>-1750000</v>
      </c>
      <c r="E58" s="82" t="n">
        <f aca="false">IF(M58=0,0,IF(AND(M58=1,$H$3=1),D58*H58,IF($H$3=2,D58,"N/A")))</f>
        <v>0</v>
      </c>
      <c r="F58" s="82" t="n">
        <f aca="false">E58*L58</f>
        <v>0</v>
      </c>
      <c r="G58" s="99"/>
      <c r="H58" s="33" t="n">
        <f aca="false">A59-A58</f>
        <v>31</v>
      </c>
      <c r="I58" s="100" t="n">
        <f aca="false">CHOOSE(F$3,A59+24,A58)</f>
        <v>38412</v>
      </c>
      <c r="J58" s="33" t="n">
        <f aca="false">I58-C$3</f>
        <v>1496</v>
      </c>
      <c r="K58" s="28" t="n">
        <f aca="false">VLOOKUP($A58,Table,MATCH(K$4,Curves,0))</f>
        <v>0.053904348595426</v>
      </c>
      <c r="L58" s="91" t="n">
        <f aca="false">1/(1+CHOOSE(F$3,(K59+($I$3/10000))/2,(K58+($I$3/10000))/2))^(2*J58/365.25)</f>
        <v>0.804238122617598</v>
      </c>
      <c r="M58" s="33" t="n">
        <f aca="false">IF(AND(mthbeg&lt;=A58,mthend&gt;=A58),1,0)</f>
        <v>0</v>
      </c>
      <c r="N58" s="33" t="n">
        <f aca="false">H58*M58</f>
        <v>0</v>
      </c>
      <c r="P58" s="88" t="n">
        <f aca="false">F58</f>
        <v>0</v>
      </c>
      <c r="Q58" s="102"/>
    </row>
    <row r="59" customFormat="false" ht="12.75" hidden="false" customHeight="false" outlineLevel="0" collapsed="false">
      <c r="A59" s="93" t="n">
        <f aca="false">EDATE(A58,1)</f>
        <v>38443</v>
      </c>
      <c r="B59" s="94" t="n">
        <f aca="false">B58</f>
        <v>-1750000</v>
      </c>
      <c r="C59" s="104"/>
      <c r="D59" s="96" t="n">
        <f aca="false">B59+C59</f>
        <v>-1750000</v>
      </c>
      <c r="E59" s="82" t="n">
        <f aca="false">IF(M59=0,0,IF(AND(M59=1,$H$3=1),D59*H59,IF($H$3=2,D59,"N/A")))</f>
        <v>0</v>
      </c>
      <c r="F59" s="82" t="n">
        <f aca="false">E59*L59</f>
        <v>0</v>
      </c>
      <c r="G59" s="99"/>
      <c r="H59" s="33" t="n">
        <f aca="false">A60-A59</f>
        <v>30</v>
      </c>
      <c r="I59" s="100" t="n">
        <f aca="false">CHOOSE(F$3,A60+24,A59)</f>
        <v>38443</v>
      </c>
      <c r="J59" s="33" t="n">
        <f aca="false">I59-C$3</f>
        <v>1527</v>
      </c>
      <c r="K59" s="28" t="n">
        <f aca="false">VLOOKUP($A59,Table,MATCH(K$4,Curves,0))</f>
        <v>0.053904348595426</v>
      </c>
      <c r="L59" s="91" t="n">
        <f aca="false">1/(1+CHOOSE(F$3,(K60+($I$3/10000))/2,(K59+($I$3/10000))/2))^(2*J59/365.25)</f>
        <v>0.800615591861873</v>
      </c>
      <c r="M59" s="33" t="n">
        <f aca="false">IF(AND(mthbeg&lt;=A59,mthend&gt;=A59),1,0)</f>
        <v>0</v>
      </c>
      <c r="N59" s="33" t="n">
        <f aca="false">H59*M59</f>
        <v>0</v>
      </c>
      <c r="P59" s="88" t="n">
        <f aca="false">F59</f>
        <v>0</v>
      </c>
      <c r="Q59" s="102"/>
    </row>
    <row r="60" customFormat="false" ht="12.75" hidden="false" customHeight="false" outlineLevel="0" collapsed="false">
      <c r="A60" s="93" t="n">
        <f aca="false">EDATE(A59,1)</f>
        <v>38473</v>
      </c>
      <c r="B60" s="94" t="n">
        <f aca="false">B59</f>
        <v>-1750000</v>
      </c>
      <c r="C60" s="104"/>
      <c r="D60" s="96" t="n">
        <f aca="false">B60+C60</f>
        <v>-1750000</v>
      </c>
      <c r="E60" s="82" t="n">
        <f aca="false">IF(M60=0,0,IF(AND(M60=1,$H$3=1),D60*H60,IF($H$3=2,D60,"N/A")))</f>
        <v>0</v>
      </c>
      <c r="F60" s="82" t="n">
        <f aca="false">E60*L60</f>
        <v>0</v>
      </c>
      <c r="G60" s="99"/>
      <c r="H60" s="33" t="n">
        <f aca="false">A61-A60</f>
        <v>31</v>
      </c>
      <c r="I60" s="100" t="n">
        <f aca="false">CHOOSE(F$3,A61+24,A60)</f>
        <v>38473</v>
      </c>
      <c r="J60" s="33" t="n">
        <f aca="false">I60-C$3</f>
        <v>1557</v>
      </c>
      <c r="K60" s="28" t="n">
        <f aca="false">VLOOKUP($A60,Table,MATCH(K$4,Curves,0))</f>
        <v>0.053904348595426</v>
      </c>
      <c r="L60" s="91" t="n">
        <f aca="false">1/(1+CHOOSE(F$3,(K61+($I$3/10000))/2,(K60+($I$3/10000))/2))^(2*J60/365.25)</f>
        <v>0.797125453618795</v>
      </c>
      <c r="M60" s="33" t="n">
        <f aca="false">IF(AND(mthbeg&lt;=A60,mthend&gt;=A60),1,0)</f>
        <v>0</v>
      </c>
      <c r="N60" s="33" t="n">
        <f aca="false">H60*M60</f>
        <v>0</v>
      </c>
      <c r="P60" s="88" t="n">
        <f aca="false">F60</f>
        <v>0</v>
      </c>
      <c r="Q60" s="102"/>
    </row>
    <row r="61" customFormat="false" ht="12.75" hidden="false" customHeight="false" outlineLevel="0" collapsed="false">
      <c r="A61" s="93" t="n">
        <f aca="false">EDATE(A60,1)</f>
        <v>38504</v>
      </c>
      <c r="B61" s="94" t="n">
        <f aca="false">B60</f>
        <v>-1750000</v>
      </c>
      <c r="C61" s="104"/>
      <c r="D61" s="96" t="n">
        <f aca="false">B61+C61</f>
        <v>-1750000</v>
      </c>
      <c r="E61" s="82" t="n">
        <f aca="false">IF(M61=0,0,IF(AND(M61=1,$H$3=1),D61*H61,IF($H$3=2,D61,"N/A")))</f>
        <v>0</v>
      </c>
      <c r="F61" s="82" t="n">
        <f aca="false">E61*L61</f>
        <v>0</v>
      </c>
      <c r="G61" s="99"/>
      <c r="H61" s="33" t="n">
        <f aca="false">A62-A61</f>
        <v>30</v>
      </c>
      <c r="I61" s="100" t="n">
        <f aca="false">CHOOSE(F$3,A62+24,A61)</f>
        <v>38504</v>
      </c>
      <c r="J61" s="33" t="n">
        <f aca="false">I61-C$3</f>
        <v>1588</v>
      </c>
      <c r="K61" s="28" t="n">
        <f aca="false">VLOOKUP($A61,Table,MATCH(K$4,Curves,0))</f>
        <v>0.053904348595426</v>
      </c>
      <c r="L61" s="91" t="n">
        <f aca="false">1/(1+CHOOSE(F$3,(K62+($I$3/10000))/2,(K61+($I$3/10000))/2))^(2*J61/365.25)</f>
        <v>0.793534960466709</v>
      </c>
      <c r="M61" s="33" t="n">
        <f aca="false">IF(AND(mthbeg&lt;=A61,mthend&gt;=A61),1,0)</f>
        <v>0</v>
      </c>
      <c r="N61" s="33" t="n">
        <f aca="false">H61*M61</f>
        <v>0</v>
      </c>
      <c r="P61" s="88" t="n">
        <f aca="false">F61</f>
        <v>0</v>
      </c>
      <c r="Q61" s="102"/>
    </row>
    <row r="62" customFormat="false" ht="12.75" hidden="false" customHeight="false" outlineLevel="0" collapsed="false">
      <c r="A62" s="93" t="n">
        <f aca="false">EDATE(A61,1)</f>
        <v>38534</v>
      </c>
      <c r="B62" s="94" t="n">
        <f aca="false">B61</f>
        <v>-1750000</v>
      </c>
      <c r="C62" s="104"/>
      <c r="D62" s="96" t="n">
        <f aca="false">B62+C62</f>
        <v>-1750000</v>
      </c>
      <c r="E62" s="82" t="n">
        <f aca="false">IF(M62=0,0,IF(AND(M62=1,$H$3=1),D62*H62,IF($H$3=2,D62,"N/A")))</f>
        <v>0</v>
      </c>
      <c r="F62" s="82" t="n">
        <f aca="false">E62*L62</f>
        <v>0</v>
      </c>
      <c r="G62" s="99"/>
      <c r="H62" s="33" t="n">
        <f aca="false">A63-A62</f>
        <v>31</v>
      </c>
      <c r="I62" s="100" t="n">
        <f aca="false">CHOOSE(F$3,A63+24,A62)</f>
        <v>38534</v>
      </c>
      <c r="J62" s="33" t="n">
        <f aca="false">I62-C$3</f>
        <v>1618</v>
      </c>
      <c r="K62" s="28" t="n">
        <f aca="false">VLOOKUP($A62,Table,MATCH(K$4,Curves,0))</f>
        <v>0.053904348595426</v>
      </c>
      <c r="L62" s="91" t="n">
        <f aca="false">1/(1+CHOOSE(F$3,(K63+($I$3/10000))/2,(K62+($I$3/10000))/2))^(2*J62/365.25)</f>
        <v>0.790075688950021</v>
      </c>
      <c r="M62" s="33" t="n">
        <f aca="false">IF(AND(mthbeg&lt;=A62,mthend&gt;=A62),1,0)</f>
        <v>0</v>
      </c>
      <c r="N62" s="33" t="n">
        <f aca="false">H62*M62</f>
        <v>0</v>
      </c>
      <c r="P62" s="88" t="n">
        <f aca="false">F62</f>
        <v>0</v>
      </c>
      <c r="Q62" s="102"/>
    </row>
    <row r="63" customFormat="false" ht="12.75" hidden="false" customHeight="false" outlineLevel="0" collapsed="false">
      <c r="A63" s="93" t="n">
        <f aca="false">EDATE(A62,1)</f>
        <v>38565</v>
      </c>
      <c r="B63" s="94" t="n">
        <f aca="false">B62</f>
        <v>-1750000</v>
      </c>
      <c r="C63" s="104"/>
      <c r="D63" s="96" t="n">
        <f aca="false">B63+C63</f>
        <v>-1750000</v>
      </c>
      <c r="E63" s="82" t="n">
        <f aca="false">IF(M63=0,0,IF(AND(M63=1,$H$3=1),D63*H63,IF($H$3=2,D63,"N/A")))</f>
        <v>0</v>
      </c>
      <c r="F63" s="82" t="n">
        <f aca="false">E63*L63</f>
        <v>0</v>
      </c>
      <c r="G63" s="99"/>
      <c r="H63" s="33" t="n">
        <f aca="false">A64-A63</f>
        <v>31</v>
      </c>
      <c r="I63" s="100" t="n">
        <f aca="false">CHOOSE(F$3,A64+24,A63)</f>
        <v>38565</v>
      </c>
      <c r="J63" s="33" t="n">
        <f aca="false">I63-C$3</f>
        <v>1649</v>
      </c>
      <c r="K63" s="28" t="n">
        <f aca="false">VLOOKUP($A63,Table,MATCH(K$4,Curves,0))</f>
        <v>0.053904348595426</v>
      </c>
      <c r="L63" s="91" t="n">
        <f aca="false">1/(1+CHOOSE(F$3,(K64+($I$3/10000))/2,(K63+($I$3/10000))/2))^(2*J63/365.25)</f>
        <v>0.786516950061522</v>
      </c>
      <c r="M63" s="33" t="n">
        <f aca="false">IF(AND(mthbeg&lt;=A63,mthend&gt;=A63),1,0)</f>
        <v>0</v>
      </c>
      <c r="N63" s="33" t="n">
        <f aca="false">H63*M63</f>
        <v>0</v>
      </c>
      <c r="P63" s="88" t="n">
        <f aca="false">F63</f>
        <v>0</v>
      </c>
      <c r="Q63" s="102"/>
    </row>
    <row r="64" customFormat="false" ht="12.75" hidden="false" customHeight="false" outlineLevel="0" collapsed="false">
      <c r="A64" s="93" t="n">
        <f aca="false">EDATE(A63,1)</f>
        <v>38596</v>
      </c>
      <c r="B64" s="94" t="n">
        <f aca="false">B63</f>
        <v>-1750000</v>
      </c>
      <c r="C64" s="104"/>
      <c r="D64" s="96" t="n">
        <f aca="false">B64+C64</f>
        <v>-1750000</v>
      </c>
      <c r="E64" s="82" t="n">
        <f aca="false">IF(M64=0,0,IF(AND(M64=1,$H$3=1),D64*H64,IF($H$3=2,D64,"N/A")))</f>
        <v>0</v>
      </c>
      <c r="F64" s="82" t="n">
        <f aca="false">E64*L64</f>
        <v>0</v>
      </c>
      <c r="G64" s="99"/>
      <c r="H64" s="33" t="n">
        <f aca="false">A65-A64</f>
        <v>30</v>
      </c>
      <c r="I64" s="100" t="n">
        <f aca="false">CHOOSE(F$3,A65+24,A64)</f>
        <v>38596</v>
      </c>
      <c r="J64" s="33" t="n">
        <f aca="false">I64-C$3</f>
        <v>1680</v>
      </c>
      <c r="K64" s="28" t="n">
        <f aca="false">VLOOKUP($A64,Table,MATCH(K$4,Curves,0))</f>
        <v>0.053904348595426</v>
      </c>
      <c r="L64" s="91" t="n">
        <f aca="false">1/(1+CHOOSE(F$3,(K65+($I$3/10000))/2,(K64+($I$3/10000))/2))^(2*J64/365.25)</f>
        <v>0.782974240804936</v>
      </c>
      <c r="M64" s="33" t="n">
        <f aca="false">IF(AND(mthbeg&lt;=A64,mthend&gt;=A64),1,0)</f>
        <v>0</v>
      </c>
      <c r="N64" s="33" t="n">
        <f aca="false">H64*M64</f>
        <v>0</v>
      </c>
      <c r="P64" s="88" t="n">
        <f aca="false">F64</f>
        <v>0</v>
      </c>
      <c r="Q64" s="102"/>
    </row>
    <row r="65" customFormat="false" ht="12.75" hidden="false" customHeight="false" outlineLevel="0" collapsed="false">
      <c r="A65" s="93" t="n">
        <f aca="false">EDATE(A64,1)</f>
        <v>38626</v>
      </c>
      <c r="B65" s="94" t="n">
        <f aca="false">B64</f>
        <v>-1750000</v>
      </c>
      <c r="C65" s="104"/>
      <c r="D65" s="96" t="n">
        <f aca="false">B65+C65</f>
        <v>-1750000</v>
      </c>
      <c r="E65" s="82" t="n">
        <f aca="false">IF(M65=0,0,IF(AND(M65=1,$H$3=1),D65*H65,IF($H$3=2,D65,"N/A")))</f>
        <v>0</v>
      </c>
      <c r="F65" s="82" t="n">
        <f aca="false">E65*L65</f>
        <v>0</v>
      </c>
      <c r="G65" s="99"/>
      <c r="H65" s="33" t="n">
        <f aca="false">A66-A65</f>
        <v>31</v>
      </c>
      <c r="I65" s="100" t="n">
        <f aca="false">CHOOSE(F$3,A66+24,A65)</f>
        <v>38626</v>
      </c>
      <c r="J65" s="33" t="n">
        <f aca="false">I65-C$3</f>
        <v>1710</v>
      </c>
      <c r="K65" s="28" t="n">
        <f aca="false">VLOOKUP($A65,Table,MATCH(K$4,Curves,0))</f>
        <v>0.053904348595426</v>
      </c>
      <c r="L65" s="91" t="n">
        <f aca="false">1/(1+CHOOSE(F$3,(K66+($I$3/10000))/2,(K65+($I$3/10000))/2))^(2*J65/365.25)</f>
        <v>0.779561006827288</v>
      </c>
      <c r="M65" s="33" t="n">
        <f aca="false">IF(AND(mthbeg&lt;=A65,mthend&gt;=A65),1,0)</f>
        <v>0</v>
      </c>
      <c r="N65" s="33" t="n">
        <f aca="false">H65*M65</f>
        <v>0</v>
      </c>
      <c r="P65" s="88" t="n">
        <f aca="false">F65</f>
        <v>0</v>
      </c>
      <c r="Q65" s="102"/>
    </row>
    <row r="66" customFormat="false" ht="12.75" hidden="false" customHeight="false" outlineLevel="0" collapsed="false">
      <c r="A66" s="93" t="n">
        <f aca="false">EDATE(A65,1)</f>
        <v>38657</v>
      </c>
      <c r="B66" s="94" t="n">
        <f aca="false">B65</f>
        <v>-1750000</v>
      </c>
      <c r="C66" s="104"/>
      <c r="D66" s="96" t="n">
        <f aca="false">B66+C66</f>
        <v>-1750000</v>
      </c>
      <c r="E66" s="82" t="n">
        <f aca="false">IF(M66=0,0,IF(AND(M66=1,$H$3=1),D66*H66,IF($H$3=2,D66,"N/A")))</f>
        <v>0</v>
      </c>
      <c r="F66" s="82" t="n">
        <f aca="false">E66*L66</f>
        <v>0</v>
      </c>
      <c r="G66" s="99"/>
      <c r="H66" s="33" t="n">
        <f aca="false">A67-A66</f>
        <v>30</v>
      </c>
      <c r="I66" s="100" t="n">
        <f aca="false">CHOOSE(F$3,A67+24,A66)</f>
        <v>38657</v>
      </c>
      <c r="J66" s="33" t="n">
        <f aca="false">I66-C$3</f>
        <v>1741</v>
      </c>
      <c r="K66" s="28" t="n">
        <f aca="false">VLOOKUP($A66,Table,MATCH(K$4,Curves,0))</f>
        <v>0.053904348595426</v>
      </c>
      <c r="L66" s="91" t="n">
        <f aca="false">1/(1+CHOOSE(F$3,(K67+($I$3/10000))/2,(K66+($I$3/10000))/2))^(2*J66/365.25)</f>
        <v>0.776049629234288</v>
      </c>
      <c r="M66" s="33" t="n">
        <f aca="false">IF(AND(mthbeg&lt;=A66,mthend&gt;=A66),1,0)</f>
        <v>0</v>
      </c>
      <c r="N66" s="33" t="n">
        <f aca="false">H66*M66</f>
        <v>0</v>
      </c>
      <c r="P66" s="88" t="n">
        <f aca="false">F66</f>
        <v>0</v>
      </c>
      <c r="Q66" s="102"/>
    </row>
    <row r="67" customFormat="false" ht="12.75" hidden="false" customHeight="false" outlineLevel="0" collapsed="false">
      <c r="A67" s="93" t="n">
        <f aca="false">EDATE(A66,1)</f>
        <v>38687</v>
      </c>
      <c r="B67" s="94" t="n">
        <f aca="false">B66</f>
        <v>-1750000</v>
      </c>
      <c r="C67" s="104"/>
      <c r="D67" s="96" t="n">
        <f aca="false">B67+C67</f>
        <v>-1750000</v>
      </c>
      <c r="E67" s="82" t="n">
        <f aca="false">IF(M67=0,0,IF(AND(M67=1,$H$3=1),D67*H67,IF($H$3=2,D67,"N/A")))</f>
        <v>0</v>
      </c>
      <c r="F67" s="82" t="n">
        <f aca="false">E67*L67</f>
        <v>0</v>
      </c>
      <c r="G67" s="99"/>
      <c r="H67" s="33" t="n">
        <f aca="false">A68-A67</f>
        <v>31</v>
      </c>
      <c r="I67" s="100" t="n">
        <f aca="false">CHOOSE(F$3,A68+24,A67)</f>
        <v>38687</v>
      </c>
      <c r="J67" s="33" t="n">
        <f aca="false">I67-C$3</f>
        <v>1771</v>
      </c>
      <c r="K67" s="28" t="n">
        <f aca="false">VLOOKUP($A67,Table,MATCH(K$4,Curves,0))</f>
        <v>0.053904348595426</v>
      </c>
      <c r="L67" s="91" t="n">
        <f aca="false">1/(1+CHOOSE(F$3,(K68+($I$3/10000))/2,(K67+($I$3/10000))/2))^(2*J67/365.25)</f>
        <v>0.772666581842944</v>
      </c>
      <c r="M67" s="33" t="n">
        <f aca="false">IF(AND(mthbeg&lt;=A67,mthend&gt;=A67),1,0)</f>
        <v>0</v>
      </c>
      <c r="N67" s="33" t="n">
        <f aca="false">H67*M67</f>
        <v>0</v>
      </c>
      <c r="P67" s="88" t="n">
        <f aca="false">F67</f>
        <v>0</v>
      </c>
      <c r="Q67" s="102"/>
    </row>
    <row r="68" customFormat="false" ht="12.75" hidden="false" customHeight="false" outlineLevel="0" collapsed="false">
      <c r="A68" s="93" t="n">
        <f aca="false">EDATE(A67,1)</f>
        <v>38718</v>
      </c>
      <c r="B68" s="94" t="n">
        <f aca="false">B67</f>
        <v>-1750000</v>
      </c>
      <c r="C68" s="104"/>
      <c r="D68" s="96" t="n">
        <f aca="false">B68+C68</f>
        <v>-1750000</v>
      </c>
      <c r="E68" s="82" t="n">
        <f aca="false">IF(M68=0,0,IF(AND(M68=1,$H$3=1),D68*H68,IF($H$3=2,D68,"N/A")))</f>
        <v>0</v>
      </c>
      <c r="F68" s="82" t="n">
        <f aca="false">E68*L68</f>
        <v>0</v>
      </c>
      <c r="G68" s="99"/>
      <c r="H68" s="33" t="n">
        <f aca="false">A69-A68</f>
        <v>31</v>
      </c>
      <c r="I68" s="100" t="n">
        <f aca="false">CHOOSE(F$3,A69+24,A68)</f>
        <v>38718</v>
      </c>
      <c r="J68" s="33" t="n">
        <f aca="false">I68-C$3</f>
        <v>1802</v>
      </c>
      <c r="K68" s="28" t="n">
        <f aca="false">VLOOKUP($A68,Table,MATCH(K$4,Curves,0))</f>
        <v>0.053904348595426</v>
      </c>
      <c r="L68" s="91" t="n">
        <f aca="false">1/(1+CHOOSE(F$3,(K69+($I$3/10000))/2,(K68+($I$3/10000))/2))^(2*J68/365.25)</f>
        <v>0.769186258816803</v>
      </c>
      <c r="M68" s="33" t="n">
        <f aca="false">IF(AND(mthbeg&lt;=A68,mthend&gt;=A68),1,0)</f>
        <v>0</v>
      </c>
      <c r="N68" s="33" t="n">
        <f aca="false">H68*M68</f>
        <v>0</v>
      </c>
      <c r="P68" s="88" t="n">
        <f aca="false">F68</f>
        <v>0</v>
      </c>
      <c r="Q68" s="102"/>
    </row>
    <row r="69" customFormat="false" ht="12.75" hidden="false" customHeight="false" outlineLevel="0" collapsed="false">
      <c r="A69" s="93" t="n">
        <f aca="false">EDATE(A68,1)</f>
        <v>38749</v>
      </c>
      <c r="B69" s="94" t="n">
        <f aca="false">B68</f>
        <v>-1750000</v>
      </c>
      <c r="C69" s="104"/>
      <c r="D69" s="96" t="n">
        <f aca="false">B69+C69</f>
        <v>-1750000</v>
      </c>
      <c r="E69" s="82" t="n">
        <f aca="false">IF(M69=0,0,IF(AND(M69=1,$H$3=1),D69*H69,IF($H$3=2,D69,"N/A")))</f>
        <v>0</v>
      </c>
      <c r="F69" s="82" t="n">
        <f aca="false">E69*L69</f>
        <v>0</v>
      </c>
      <c r="G69" s="99"/>
      <c r="H69" s="33" t="n">
        <f aca="false">A70-A69</f>
        <v>28</v>
      </c>
      <c r="I69" s="100" t="n">
        <f aca="false">CHOOSE(F$3,A70+24,A69)</f>
        <v>38749</v>
      </c>
      <c r="J69" s="33" t="n">
        <f aca="false">I69-C$3</f>
        <v>1833</v>
      </c>
      <c r="K69" s="28" t="n">
        <f aca="false">VLOOKUP($A69,Table,MATCH(K$4,Curves,0))</f>
        <v>0.053904348595426</v>
      </c>
      <c r="L69" s="91" t="n">
        <f aca="false">1/(1+CHOOSE(F$3,(K70+($I$3/10000))/2,(K69+($I$3/10000))/2))^(2*J69/365.25)</f>
        <v>0.765721612213909</v>
      </c>
      <c r="M69" s="33" t="n">
        <f aca="false">IF(AND(mthbeg&lt;=A69,mthend&gt;=A69),1,0)</f>
        <v>0</v>
      </c>
      <c r="N69" s="33" t="n">
        <f aca="false">H69*M69</f>
        <v>0</v>
      </c>
      <c r="P69" s="88" t="n">
        <f aca="false">F69</f>
        <v>0</v>
      </c>
      <c r="Q69" s="102"/>
    </row>
    <row r="70" customFormat="false" ht="12.75" hidden="false" customHeight="false" outlineLevel="0" collapsed="false">
      <c r="A70" s="93" t="n">
        <f aca="false">EDATE(A69,1)</f>
        <v>38777</v>
      </c>
      <c r="B70" s="94" t="n">
        <f aca="false">B69</f>
        <v>-1750000</v>
      </c>
      <c r="C70" s="104"/>
      <c r="D70" s="96" t="n">
        <f aca="false">B70+C70</f>
        <v>-1750000</v>
      </c>
      <c r="E70" s="82" t="n">
        <f aca="false">IF(M70=0,0,IF(AND(M70=1,$H$3=1),D70*H70,IF($H$3=2,D70,"N/A")))</f>
        <v>0</v>
      </c>
      <c r="F70" s="82" t="n">
        <f aca="false">E70*L70</f>
        <v>0</v>
      </c>
      <c r="G70" s="99"/>
      <c r="H70" s="33" t="n">
        <f aca="false">A71-A70</f>
        <v>31</v>
      </c>
      <c r="I70" s="100" t="n">
        <f aca="false">CHOOSE(F$3,A71+24,A70)</f>
        <v>38777</v>
      </c>
      <c r="J70" s="33" t="n">
        <f aca="false">I70-C$3</f>
        <v>1861</v>
      </c>
      <c r="K70" s="28" t="n">
        <f aca="false">VLOOKUP($A70,Table,MATCH(K$4,Curves,0))</f>
        <v>0.053904348595426</v>
      </c>
      <c r="L70" s="91" t="n">
        <f aca="false">1/(1+CHOOSE(F$3,(K71+($I$3/10000))/2,(K70+($I$3/10000))/2))^(2*J70/365.25)</f>
        <v>0.762605669471581</v>
      </c>
      <c r="M70" s="33" t="n">
        <f aca="false">IF(AND(mthbeg&lt;=A70,mthend&gt;=A70),1,0)</f>
        <v>0</v>
      </c>
      <c r="N70" s="33" t="n">
        <f aca="false">H70*M70</f>
        <v>0</v>
      </c>
      <c r="P70" s="88" t="n">
        <f aca="false">F70</f>
        <v>0</v>
      </c>
      <c r="Q70" s="102"/>
    </row>
    <row r="71" customFormat="false" ht="12.75" hidden="false" customHeight="false" outlineLevel="0" collapsed="false">
      <c r="A71" s="93" t="n">
        <f aca="false">EDATE(A70,1)</f>
        <v>38808</v>
      </c>
      <c r="B71" s="94" t="n">
        <f aca="false">B70</f>
        <v>-1750000</v>
      </c>
      <c r="C71" s="104"/>
      <c r="D71" s="96" t="n">
        <f aca="false">B71+C71</f>
        <v>-1750000</v>
      </c>
      <c r="E71" s="82" t="n">
        <f aca="false">IF(M71=0,0,IF(AND(M71=1,$H$3=1),D71*H71,IF($H$3=2,D71,"N/A")))</f>
        <v>0</v>
      </c>
      <c r="F71" s="82" t="n">
        <f aca="false">E71*L71</f>
        <v>0</v>
      </c>
      <c r="G71" s="99"/>
      <c r="H71" s="33" t="n">
        <f aca="false">A72-A71</f>
        <v>30</v>
      </c>
      <c r="I71" s="100" t="n">
        <f aca="false">CHOOSE(F$3,A72+24,A71)</f>
        <v>38808</v>
      </c>
      <c r="J71" s="33" t="n">
        <f aca="false">I71-C$3</f>
        <v>1892</v>
      </c>
      <c r="K71" s="28" t="n">
        <f aca="false">VLOOKUP($A71,Table,MATCH(K$4,Curves,0))</f>
        <v>0.053904348595426</v>
      </c>
      <c r="L71" s="91" t="n">
        <f aca="false">1/(1+CHOOSE(F$3,(K72+($I$3/10000))/2,(K71+($I$3/10000))/2))^(2*J71/365.25)</f>
        <v>0.759170663825294</v>
      </c>
      <c r="M71" s="33" t="n">
        <f aca="false">IF(AND(mthbeg&lt;=A71,mthend&gt;=A71),1,0)</f>
        <v>0</v>
      </c>
      <c r="N71" s="33" t="n">
        <f aca="false">H71*M71</f>
        <v>0</v>
      </c>
      <c r="P71" s="88" t="n">
        <f aca="false">F71</f>
        <v>0</v>
      </c>
      <c r="Q71" s="102"/>
    </row>
    <row r="72" customFormat="false" ht="12.75" hidden="false" customHeight="false" outlineLevel="0" collapsed="false">
      <c r="A72" s="93" t="n">
        <f aca="false">EDATE(A71,1)</f>
        <v>38838</v>
      </c>
      <c r="B72" s="94" t="n">
        <f aca="false">B71</f>
        <v>-1750000</v>
      </c>
      <c r="C72" s="104"/>
      <c r="D72" s="96" t="n">
        <f aca="false">B72+C72</f>
        <v>-1750000</v>
      </c>
      <c r="E72" s="82" t="n">
        <f aca="false">IF(M72=0,0,IF(AND(M72=1,$H$3=1),D72*H72,IF($H$3=2,D72,"N/A")))</f>
        <v>0</v>
      </c>
      <c r="F72" s="82" t="n">
        <f aca="false">E72*L72</f>
        <v>0</v>
      </c>
      <c r="G72" s="99"/>
      <c r="H72" s="33" t="n">
        <f aca="false">A73-A72</f>
        <v>31</v>
      </c>
      <c r="I72" s="100" t="n">
        <f aca="false">CHOOSE(F$3,A73+24,A72)</f>
        <v>38838</v>
      </c>
      <c r="J72" s="33" t="n">
        <f aca="false">I72-C$3</f>
        <v>1922</v>
      </c>
      <c r="K72" s="28" t="n">
        <f aca="false">VLOOKUP($A72,Table,MATCH(K$4,Curves,0))</f>
        <v>0.053904348595426</v>
      </c>
      <c r="L72" s="91" t="n">
        <f aca="false">1/(1+CHOOSE(F$3,(K73+($I$3/10000))/2,(K72+($I$3/10000))/2))^(2*J72/365.25)</f>
        <v>0.755861197217633</v>
      </c>
      <c r="M72" s="33" t="n">
        <f aca="false">IF(AND(mthbeg&lt;=A72,mthend&gt;=A72),1,0)</f>
        <v>0</v>
      </c>
      <c r="N72" s="33" t="n">
        <f aca="false">H72*M72</f>
        <v>0</v>
      </c>
      <c r="P72" s="88" t="n">
        <f aca="false">F72</f>
        <v>0</v>
      </c>
      <c r="Q72" s="102"/>
    </row>
    <row r="73" customFormat="false" ht="12.75" hidden="false" customHeight="false" outlineLevel="0" collapsed="false">
      <c r="A73" s="93" t="n">
        <f aca="false">EDATE(A72,1)</f>
        <v>38869</v>
      </c>
      <c r="B73" s="94" t="n">
        <f aca="false">B72</f>
        <v>-1750000</v>
      </c>
      <c r="C73" s="104"/>
      <c r="D73" s="96" t="n">
        <f aca="false">B73+C73</f>
        <v>-1750000</v>
      </c>
      <c r="E73" s="82" t="n">
        <f aca="false">IF(M73=0,0,IF(AND(M73=1,$H$3=1),D73*H73,IF($H$3=2,D73,"N/A")))</f>
        <v>0</v>
      </c>
      <c r="F73" s="82" t="n">
        <f aca="false">E73*L73</f>
        <v>0</v>
      </c>
      <c r="G73" s="99"/>
      <c r="H73" s="33" t="n">
        <f aca="false">A74-A73</f>
        <v>30</v>
      </c>
      <c r="I73" s="100" t="n">
        <f aca="false">CHOOSE(F$3,A74+24,A73)</f>
        <v>38869</v>
      </c>
      <c r="J73" s="33" t="n">
        <f aca="false">I73-C$3</f>
        <v>1953</v>
      </c>
      <c r="K73" s="28" t="n">
        <f aca="false">VLOOKUP($A73,Table,MATCH(K$4,Curves,0))</f>
        <v>0.053904348595426</v>
      </c>
      <c r="L73" s="91" t="n">
        <f aca="false">1/(1+CHOOSE(F$3,(K74+($I$3/10000))/2,(K73+($I$3/10000))/2))^(2*J73/365.25)</f>
        <v>0.752456570705938</v>
      </c>
      <c r="M73" s="33" t="n">
        <f aca="false">IF(AND(mthbeg&lt;=A73,mthend&gt;=A73),1,0)</f>
        <v>0</v>
      </c>
      <c r="N73" s="33" t="n">
        <f aca="false">H73*M73</f>
        <v>0</v>
      </c>
      <c r="P73" s="88" t="n">
        <f aca="false">F73</f>
        <v>0</v>
      </c>
      <c r="Q73" s="102"/>
    </row>
    <row r="74" customFormat="false" ht="12.75" hidden="false" customHeight="false" outlineLevel="0" collapsed="false">
      <c r="A74" s="93" t="n">
        <f aca="false">EDATE(A73,1)</f>
        <v>38899</v>
      </c>
      <c r="B74" s="94" t="n">
        <f aca="false">B73</f>
        <v>-1750000</v>
      </c>
      <c r="C74" s="104"/>
      <c r="D74" s="96" t="n">
        <f aca="false">B74+C74</f>
        <v>-1750000</v>
      </c>
      <c r="E74" s="82" t="n">
        <f aca="false">IF(M74=0,0,IF(AND(M74=1,$H$3=1),D74*H74,IF($H$3=2,D74,"N/A")))</f>
        <v>0</v>
      </c>
      <c r="F74" s="82" t="n">
        <f aca="false">E74*L74</f>
        <v>0</v>
      </c>
      <c r="G74" s="99"/>
      <c r="H74" s="33" t="n">
        <f aca="false">A75-A74</f>
        <v>31</v>
      </c>
      <c r="I74" s="100" t="n">
        <f aca="false">CHOOSE(F$3,A75+24,A74)</f>
        <v>38899</v>
      </c>
      <c r="J74" s="33" t="n">
        <f aca="false">I74-C$3</f>
        <v>1983</v>
      </c>
      <c r="K74" s="28" t="n">
        <f aca="false">VLOOKUP($A74,Table,MATCH(K$4,Curves,0))</f>
        <v>0.053904348595426</v>
      </c>
      <c r="L74" s="91" t="n">
        <f aca="false">1/(1+CHOOSE(F$3,(K75+($I$3/10000))/2,(K74+($I$3/10000))/2))^(2*J74/365.25)</f>
        <v>0.749176372967634</v>
      </c>
      <c r="M74" s="33" t="n">
        <f aca="false">IF(AND(mthbeg&lt;=A74,mthend&gt;=A74),1,0)</f>
        <v>0</v>
      </c>
      <c r="N74" s="33" t="n">
        <f aca="false">H74*M74</f>
        <v>0</v>
      </c>
      <c r="P74" s="88" t="n">
        <f aca="false">F74</f>
        <v>0</v>
      </c>
      <c r="Q74" s="102"/>
    </row>
    <row r="75" customFormat="false" ht="12.75" hidden="false" customHeight="false" outlineLevel="0" collapsed="false">
      <c r="A75" s="93" t="n">
        <f aca="false">EDATE(A74,1)</f>
        <v>38930</v>
      </c>
      <c r="B75" s="94" t="n">
        <f aca="false">B74</f>
        <v>-1750000</v>
      </c>
      <c r="C75" s="104"/>
      <c r="D75" s="96" t="n">
        <f aca="false">B75+C75</f>
        <v>-1750000</v>
      </c>
      <c r="E75" s="82" t="n">
        <f aca="false">IF(M75=0,0,IF(AND(M75=1,$H$3=1),D75*H75,IF($H$3=2,D75,"N/A")))</f>
        <v>0</v>
      </c>
      <c r="F75" s="82" t="n">
        <f aca="false">E75*L75</f>
        <v>0</v>
      </c>
      <c r="G75" s="99"/>
      <c r="H75" s="33" t="n">
        <f aca="false">A76-A75</f>
        <v>31</v>
      </c>
      <c r="I75" s="100" t="n">
        <f aca="false">CHOOSE(F$3,A76+24,A75)</f>
        <v>38930</v>
      </c>
      <c r="J75" s="33" t="n">
        <f aca="false">I75-C$3</f>
        <v>2014</v>
      </c>
      <c r="K75" s="28" t="n">
        <f aca="false">VLOOKUP($A75,Table,MATCH(K$4,Curves,0))</f>
        <v>0.053904348595426</v>
      </c>
      <c r="L75" s="91" t="n">
        <f aca="false">1/(1+CHOOSE(F$3,(K76+($I$3/10000))/2,(K75+($I$3/10000))/2))^(2*J75/365.25)</f>
        <v>0.745801856917954</v>
      </c>
      <c r="M75" s="33" t="n">
        <f aca="false">IF(AND(mthbeg&lt;=A75,mthend&gt;=A75),1,0)</f>
        <v>0</v>
      </c>
      <c r="N75" s="33" t="n">
        <f aca="false">H75*M75</f>
        <v>0</v>
      </c>
      <c r="P75" s="88" t="n">
        <f aca="false">F75</f>
        <v>0</v>
      </c>
      <c r="Q75" s="102"/>
    </row>
    <row r="76" customFormat="false" ht="12.75" hidden="false" customHeight="false" outlineLevel="0" collapsed="false">
      <c r="A76" s="93" t="n">
        <f aca="false">EDATE(A75,1)</f>
        <v>38961</v>
      </c>
      <c r="B76" s="94" t="n">
        <f aca="false">B75</f>
        <v>-1750000</v>
      </c>
      <c r="C76" s="104"/>
      <c r="D76" s="96" t="n">
        <f aca="false">B76+C76</f>
        <v>-1750000</v>
      </c>
      <c r="E76" s="82" t="n">
        <f aca="false">IF(M76=0,0,IF(AND(M76=1,$H$3=1),D76*H76,IF($H$3=2,D76,"N/A")))</f>
        <v>0</v>
      </c>
      <c r="F76" s="82" t="n">
        <f aca="false">E76*L76</f>
        <v>0</v>
      </c>
      <c r="G76" s="99"/>
      <c r="H76" s="33" t="n">
        <f aca="false">A77-A76</f>
        <v>30</v>
      </c>
      <c r="I76" s="100" t="n">
        <f aca="false">CHOOSE(F$3,A77+24,A76)</f>
        <v>38961</v>
      </c>
      <c r="J76" s="33" t="n">
        <f aca="false">I76-C$3</f>
        <v>2045</v>
      </c>
      <c r="K76" s="28" t="n">
        <f aca="false">VLOOKUP($A76,Table,MATCH(K$4,Curves,0))</f>
        <v>0.053904348595426</v>
      </c>
      <c r="L76" s="91" t="n">
        <f aca="false">1/(1+CHOOSE(F$3,(K77+($I$3/10000))/2,(K76+($I$3/10000))/2))^(2*J76/365.25)</f>
        <v>0.742442540705028</v>
      </c>
      <c r="M76" s="33" t="n">
        <f aca="false">IF(AND(mthbeg&lt;=A76,mthend&gt;=A76),1,0)</f>
        <v>0</v>
      </c>
      <c r="N76" s="33" t="n">
        <f aca="false">H76*M76</f>
        <v>0</v>
      </c>
      <c r="P76" s="88" t="n">
        <f aca="false">F76</f>
        <v>0</v>
      </c>
      <c r="Q76" s="102"/>
    </row>
    <row r="77" customFormat="false" ht="12.75" hidden="false" customHeight="false" outlineLevel="0" collapsed="false">
      <c r="A77" s="93" t="n">
        <f aca="false">EDATE(A76,1)</f>
        <v>38991</v>
      </c>
      <c r="B77" s="94" t="n">
        <f aca="false">B76</f>
        <v>-1750000</v>
      </c>
      <c r="C77" s="104"/>
      <c r="D77" s="96" t="n">
        <f aca="false">B77+C77</f>
        <v>-1750000</v>
      </c>
      <c r="E77" s="82" t="n">
        <f aca="false">IF(M77=0,0,IF(AND(M77=1,$H$3=1),D77*H77,IF($H$3=2,D77,"N/A")))</f>
        <v>0</v>
      </c>
      <c r="F77" s="82" t="n">
        <f aca="false">E77*L77</f>
        <v>0</v>
      </c>
      <c r="G77" s="99"/>
      <c r="H77" s="33" t="n">
        <f aca="false">A78-A77</f>
        <v>31</v>
      </c>
      <c r="I77" s="100" t="n">
        <f aca="false">CHOOSE(F$3,A78+24,A77)</f>
        <v>38991</v>
      </c>
      <c r="J77" s="33" t="n">
        <f aca="false">I77-C$3</f>
        <v>2075</v>
      </c>
      <c r="K77" s="28" t="n">
        <f aca="false">VLOOKUP($A77,Table,MATCH(K$4,Curves,0))</f>
        <v>0.053904348595426</v>
      </c>
      <c r="L77" s="91" t="n">
        <f aca="false">1/(1+CHOOSE(F$3,(K78+($I$3/10000))/2,(K77+($I$3/10000))/2))^(2*J77/365.25)</f>
        <v>0.739205997311492</v>
      </c>
      <c r="M77" s="33" t="n">
        <f aca="false">IF(AND(mthbeg&lt;=A77,mthend&gt;=A77),1,0)</f>
        <v>0</v>
      </c>
      <c r="N77" s="33" t="n">
        <f aca="false">H77*M77</f>
        <v>0</v>
      </c>
      <c r="P77" s="88" t="n">
        <f aca="false">F77</f>
        <v>0</v>
      </c>
      <c r="Q77" s="102"/>
    </row>
    <row r="78" customFormat="false" ht="12.75" hidden="false" customHeight="false" outlineLevel="0" collapsed="false">
      <c r="A78" s="93" t="n">
        <f aca="false">EDATE(A77,1)</f>
        <v>39022</v>
      </c>
      <c r="B78" s="94" t="n">
        <f aca="false">B77</f>
        <v>-1750000</v>
      </c>
      <c r="C78" s="104"/>
      <c r="D78" s="96" t="n">
        <f aca="false">B78+C78</f>
        <v>-1750000</v>
      </c>
      <c r="E78" s="82" t="n">
        <f aca="false">IF(M78=0,0,IF(AND(M78=1,$H$3=1),D78*H78,IF($H$3=2,D78,"N/A")))</f>
        <v>0</v>
      </c>
      <c r="F78" s="82" t="n">
        <f aca="false">E78*L78</f>
        <v>0</v>
      </c>
      <c r="G78" s="99"/>
      <c r="H78" s="33" t="n">
        <f aca="false">A79-A78</f>
        <v>30</v>
      </c>
      <c r="I78" s="100" t="n">
        <f aca="false">CHOOSE(F$3,A79+24,A78)</f>
        <v>39022</v>
      </c>
      <c r="J78" s="33" t="n">
        <f aca="false">I78-C$3</f>
        <v>2106</v>
      </c>
      <c r="K78" s="28" t="n">
        <f aca="false">VLOOKUP($A78,Table,MATCH(K$4,Curves,0))</f>
        <v>0.053904348595426</v>
      </c>
      <c r="L78" s="91" t="n">
        <f aca="false">1/(1+CHOOSE(F$3,(K79+($I$3/10000))/2,(K78+($I$3/10000))/2))^(2*J78/365.25)</f>
        <v>0.735876390837029</v>
      </c>
      <c r="M78" s="33" t="n">
        <f aca="false">IF(AND(mthbeg&lt;=A78,mthend&gt;=A78),1,0)</f>
        <v>0</v>
      </c>
      <c r="N78" s="33" t="n">
        <f aca="false">H78*M78</f>
        <v>0</v>
      </c>
      <c r="P78" s="88" t="n">
        <f aca="false">F78</f>
        <v>0</v>
      </c>
      <c r="Q78" s="102"/>
    </row>
    <row r="79" customFormat="false" ht="12.75" hidden="false" customHeight="false" outlineLevel="0" collapsed="false">
      <c r="A79" s="93" t="n">
        <f aca="false">EDATE(A78,1)</f>
        <v>39052</v>
      </c>
      <c r="B79" s="94" t="n">
        <f aca="false">B78</f>
        <v>-1750000</v>
      </c>
      <c r="C79" s="104"/>
      <c r="D79" s="96" t="n">
        <f aca="false">B79+C79</f>
        <v>-1750000</v>
      </c>
      <c r="E79" s="82" t="n">
        <f aca="false">IF(M79=0,0,IF(AND(M79=1,$H$3=1),D79*H79,IF($H$3=2,D79,"N/A")))</f>
        <v>0</v>
      </c>
      <c r="F79" s="82" t="n">
        <f aca="false">E79*L79</f>
        <v>0</v>
      </c>
      <c r="G79" s="99"/>
      <c r="H79" s="33" t="n">
        <f aca="false">A80-A79</f>
        <v>31</v>
      </c>
      <c r="I79" s="100" t="n">
        <f aca="false">CHOOSE(F$3,A80+24,A79)</f>
        <v>39052</v>
      </c>
      <c r="J79" s="33" t="n">
        <f aca="false">I79-C$3</f>
        <v>2136</v>
      </c>
      <c r="K79" s="28" t="n">
        <f aca="false">VLOOKUP($A79,Table,MATCH(K$4,Curves,0))</f>
        <v>0.053904348595426</v>
      </c>
      <c r="L79" s="91" t="n">
        <f aca="false">1/(1+CHOOSE(F$3,(K80+($I$3/10000))/2,(K79+($I$3/10000))/2))^(2*J79/365.25)</f>
        <v>0.73266847138112</v>
      </c>
      <c r="M79" s="33" t="n">
        <f aca="false">IF(AND(mthbeg&lt;=A79,mthend&gt;=A79),1,0)</f>
        <v>0</v>
      </c>
      <c r="N79" s="33" t="n">
        <f aca="false">H79*M79</f>
        <v>0</v>
      </c>
      <c r="P79" s="88" t="n">
        <f aca="false">F79</f>
        <v>0</v>
      </c>
      <c r="Q79" s="102"/>
    </row>
    <row r="80" customFormat="false" ht="12.75" hidden="false" customHeight="false" outlineLevel="0" collapsed="false">
      <c r="A80" s="93" t="n">
        <f aca="false">EDATE(A79,1)</f>
        <v>39083</v>
      </c>
      <c r="B80" s="94" t="n">
        <f aca="false">B79</f>
        <v>-1750000</v>
      </c>
      <c r="C80" s="104"/>
      <c r="D80" s="96" t="n">
        <f aca="false">B80+C80</f>
        <v>-1750000</v>
      </c>
      <c r="E80" s="82" t="n">
        <f aca="false">IF(M80=0,0,IF(AND(M80=1,$H$3=1),D80*H80,IF($H$3=2,D80,"N/A")))</f>
        <v>0</v>
      </c>
      <c r="F80" s="82" t="n">
        <f aca="false">E80*L80</f>
        <v>0</v>
      </c>
      <c r="G80" s="99"/>
      <c r="H80" s="33" t="n">
        <f aca="false">A81-A80</f>
        <v>31</v>
      </c>
      <c r="I80" s="100" t="n">
        <f aca="false">CHOOSE(F$3,A81+24,A80)</f>
        <v>39083</v>
      </c>
      <c r="J80" s="33" t="n">
        <f aca="false">I80-C$3</f>
        <v>2167</v>
      </c>
      <c r="K80" s="28" t="n">
        <f aca="false">VLOOKUP($A80,Table,MATCH(K$4,Curves,0))</f>
        <v>0.053904348595426</v>
      </c>
      <c r="L80" s="91" t="n">
        <f aca="false">1/(1+CHOOSE(F$3,(K81+($I$3/10000))/2,(K80+($I$3/10000))/2))^(2*J80/365.25)</f>
        <v>0.729368311892672</v>
      </c>
      <c r="M80" s="33" t="n">
        <f aca="false">IF(AND(mthbeg&lt;=A80,mthend&gt;=A80),1,0)</f>
        <v>0</v>
      </c>
      <c r="N80" s="33" t="n">
        <f aca="false">H80*M80</f>
        <v>0</v>
      </c>
      <c r="P80" s="88" t="n">
        <f aca="false">F80</f>
        <v>0</v>
      </c>
      <c r="Q80" s="102"/>
    </row>
    <row r="81" customFormat="false" ht="12.75" hidden="false" customHeight="false" outlineLevel="0" collapsed="false">
      <c r="A81" s="93" t="n">
        <f aca="false">EDATE(A80,1)</f>
        <v>39114</v>
      </c>
      <c r="B81" s="94" t="n">
        <f aca="false">B80</f>
        <v>-1750000</v>
      </c>
      <c r="C81" s="104"/>
      <c r="D81" s="96" t="n">
        <f aca="false">B81+C81</f>
        <v>-1750000</v>
      </c>
      <c r="E81" s="82" t="n">
        <f aca="false">IF(M81=0,0,IF(AND(M81=1,$H$3=1),D81*H81,IF($H$3=2,D81,"N/A")))</f>
        <v>0</v>
      </c>
      <c r="F81" s="82" t="n">
        <f aca="false">E81*L81</f>
        <v>0</v>
      </c>
      <c r="G81" s="99"/>
      <c r="H81" s="33" t="n">
        <f aca="false">A82-A81</f>
        <v>28</v>
      </c>
      <c r="I81" s="100" t="n">
        <f aca="false">CHOOSE(F$3,A82+24,A81)</f>
        <v>39114</v>
      </c>
      <c r="J81" s="33" t="n">
        <f aca="false">I81-C$3</f>
        <v>2198</v>
      </c>
      <c r="K81" s="28" t="n">
        <f aca="false">VLOOKUP($A81,Table,MATCH(K$4,Curves,0))</f>
        <v>0.053904348595426</v>
      </c>
      <c r="L81" s="91" t="n">
        <f aca="false">1/(1+CHOOSE(F$3,(K82+($I$3/10000))/2,(K81+($I$3/10000))/2))^(2*J81/365.25)</f>
        <v>0.726083017316629</v>
      </c>
      <c r="M81" s="33" t="n">
        <f aca="false">IF(AND(mthbeg&lt;=A81,mthend&gt;=A81),1,0)</f>
        <v>0</v>
      </c>
      <c r="N81" s="33" t="n">
        <f aca="false">H81*M81</f>
        <v>0</v>
      </c>
      <c r="P81" s="88" t="n">
        <f aca="false">F81</f>
        <v>0</v>
      </c>
      <c r="Q81" s="102"/>
    </row>
    <row r="82" customFormat="false" ht="12.75" hidden="false" customHeight="false" outlineLevel="0" collapsed="false">
      <c r="A82" s="93" t="n">
        <f aca="false">EDATE(A81,1)</f>
        <v>39142</v>
      </c>
      <c r="B82" s="94" t="n">
        <f aca="false">B81</f>
        <v>-1750000</v>
      </c>
      <c r="C82" s="104"/>
      <c r="D82" s="96" t="n">
        <f aca="false">B82+C82</f>
        <v>-1750000</v>
      </c>
      <c r="E82" s="82" t="n">
        <f aca="false">IF(M82=0,0,IF(AND(M82=1,$H$3=1),D82*H82,IF($H$3=2,D82,"N/A")))</f>
        <v>0</v>
      </c>
      <c r="F82" s="82" t="n">
        <f aca="false">E82*L82</f>
        <v>0</v>
      </c>
      <c r="G82" s="99"/>
      <c r="H82" s="33" t="n">
        <f aca="false">A83-A82</f>
        <v>31</v>
      </c>
      <c r="I82" s="100" t="n">
        <f aca="false">CHOOSE(F$3,A83+24,A82)</f>
        <v>39142</v>
      </c>
      <c r="J82" s="33" t="n">
        <f aca="false">I82-C$3</f>
        <v>2226</v>
      </c>
      <c r="K82" s="28" t="n">
        <f aca="false">VLOOKUP($A82,Table,MATCH(K$4,Curves,0))</f>
        <v>0.053904348595426</v>
      </c>
      <c r="L82" s="91" t="n">
        <f aca="false">1/(1+CHOOSE(F$3,(K83+($I$3/10000))/2,(K82+($I$3/10000))/2))^(2*J82/365.25)</f>
        <v>0.723128375483295</v>
      </c>
      <c r="M82" s="33" t="n">
        <f aca="false">IF(AND(mthbeg&lt;=A82,mthend&gt;=A82),1,0)</f>
        <v>0</v>
      </c>
      <c r="N82" s="33" t="n">
        <f aca="false">H82*M82</f>
        <v>0</v>
      </c>
      <c r="P82" s="88" t="n">
        <f aca="false">F82</f>
        <v>0</v>
      </c>
      <c r="Q82" s="102"/>
    </row>
    <row r="83" customFormat="false" ht="12.75" hidden="false" customHeight="false" outlineLevel="0" collapsed="false">
      <c r="A83" s="93" t="n">
        <f aca="false">EDATE(A82,1)</f>
        <v>39173</v>
      </c>
      <c r="B83" s="94" t="n">
        <f aca="false">B82</f>
        <v>-1750000</v>
      </c>
      <c r="C83" s="104"/>
      <c r="D83" s="96" t="n">
        <f aca="false">B83+C83</f>
        <v>-1750000</v>
      </c>
      <c r="E83" s="82" t="n">
        <f aca="false">IF(M83=0,0,IF(AND(M83=1,$H$3=1),D83*H83,IF($H$3=2,D83,"N/A")))</f>
        <v>0</v>
      </c>
      <c r="F83" s="82" t="n">
        <f aca="false">E83*L83</f>
        <v>0</v>
      </c>
      <c r="G83" s="99"/>
      <c r="H83" s="33" t="n">
        <f aca="false">A84-A83</f>
        <v>30</v>
      </c>
      <c r="I83" s="100" t="n">
        <f aca="false">CHOOSE(F$3,A84+24,A83)</f>
        <v>39173</v>
      </c>
      <c r="J83" s="33" t="n">
        <f aca="false">I83-C$3</f>
        <v>2257</v>
      </c>
      <c r="K83" s="28" t="n">
        <f aca="false">VLOOKUP($A83,Table,MATCH(K$4,Curves,0))</f>
        <v>0.053904348595426</v>
      </c>
      <c r="L83" s="91" t="n">
        <f aca="false">1/(1+CHOOSE(F$3,(K84+($I$3/10000))/2,(K83+($I$3/10000))/2))^(2*J83/365.25)</f>
        <v>0.719871187460425</v>
      </c>
      <c r="M83" s="33" t="n">
        <f aca="false">IF(AND(mthbeg&lt;=A83,mthend&gt;=A83),1,0)</f>
        <v>0</v>
      </c>
      <c r="N83" s="33" t="n">
        <f aca="false">H83*M83</f>
        <v>0</v>
      </c>
      <c r="P83" s="88" t="n">
        <f aca="false">F83</f>
        <v>0</v>
      </c>
      <c r="Q83" s="102"/>
    </row>
    <row r="84" customFormat="false" ht="12.75" hidden="false" customHeight="false" outlineLevel="0" collapsed="false">
      <c r="A84" s="93" t="n">
        <f aca="false">EDATE(A83,1)</f>
        <v>39203</v>
      </c>
      <c r="B84" s="94" t="n">
        <f aca="false">B83</f>
        <v>-1750000</v>
      </c>
      <c r="C84" s="104"/>
      <c r="D84" s="96" t="n">
        <f aca="false">B84+C84</f>
        <v>-1750000</v>
      </c>
      <c r="E84" s="82" t="n">
        <f aca="false">IF(M84=0,0,IF(AND(M84=1,$H$3=1),D84*H84,IF($H$3=2,D84,"N/A")))</f>
        <v>0</v>
      </c>
      <c r="F84" s="82" t="n">
        <f aca="false">E84*L84</f>
        <v>0</v>
      </c>
      <c r="G84" s="99"/>
      <c r="H84" s="33" t="n">
        <f aca="false">A85-A84</f>
        <v>31</v>
      </c>
      <c r="I84" s="100" t="n">
        <f aca="false">CHOOSE(F$3,A85+24,A84)</f>
        <v>39203</v>
      </c>
      <c r="J84" s="33" t="n">
        <f aca="false">I84-C$3</f>
        <v>2287</v>
      </c>
      <c r="K84" s="28" t="n">
        <f aca="false">VLOOKUP($A84,Table,MATCH(K$4,Curves,0))</f>
        <v>0.053904348595426</v>
      </c>
      <c r="L84" s="91" t="n">
        <f aca="false">1/(1+CHOOSE(F$3,(K85+($I$3/10000))/2,(K84+($I$3/10000))/2))^(2*J84/365.25)</f>
        <v>0.716733039781334</v>
      </c>
      <c r="M84" s="33" t="n">
        <f aca="false">IF(AND(mthbeg&lt;=A84,mthend&gt;=A84),1,0)</f>
        <v>0</v>
      </c>
      <c r="N84" s="33" t="n">
        <f aca="false">H84*M84</f>
        <v>0</v>
      </c>
      <c r="P84" s="88" t="n">
        <f aca="false">F84</f>
        <v>0</v>
      </c>
      <c r="Q84" s="102"/>
    </row>
    <row r="85" customFormat="false" ht="12.75" hidden="false" customHeight="false" outlineLevel="0" collapsed="false">
      <c r="A85" s="93" t="n">
        <f aca="false">EDATE(A84,1)</f>
        <v>39234</v>
      </c>
      <c r="B85" s="94" t="n">
        <f aca="false">B84</f>
        <v>-1750000</v>
      </c>
      <c r="C85" s="104"/>
      <c r="D85" s="96" t="n">
        <f aca="false">B85+C85</f>
        <v>-1750000</v>
      </c>
      <c r="E85" s="82" t="n">
        <f aca="false">IF(M85=0,0,IF(AND(M85=1,$H$3=1),D85*H85,IF($H$3=2,D85,"N/A")))</f>
        <v>0</v>
      </c>
      <c r="F85" s="82" t="n">
        <f aca="false">E85*L85</f>
        <v>0</v>
      </c>
      <c r="G85" s="99"/>
      <c r="H85" s="33" t="n">
        <f aca="false">A86-A85</f>
        <v>30</v>
      </c>
      <c r="I85" s="100" t="n">
        <f aca="false">CHOOSE(F$3,A86+24,A85)</f>
        <v>39234</v>
      </c>
      <c r="J85" s="33" t="n">
        <f aca="false">I85-C$3</f>
        <v>2318</v>
      </c>
      <c r="K85" s="28" t="n">
        <f aca="false">VLOOKUP($A85,Table,MATCH(K$4,Curves,0))</f>
        <v>0.053904348595426</v>
      </c>
      <c r="L85" s="91" t="n">
        <f aca="false">1/(1+CHOOSE(F$3,(K86+($I$3/10000))/2,(K85+($I$3/10000))/2))^(2*J85/365.25)</f>
        <v>0.713504658276859</v>
      </c>
      <c r="M85" s="33" t="n">
        <f aca="false">IF(AND(mthbeg&lt;=A85,mthend&gt;=A85),1,0)</f>
        <v>0</v>
      </c>
      <c r="N85" s="33" t="n">
        <f aca="false">H85*M85</f>
        <v>0</v>
      </c>
      <c r="P85" s="88" t="n">
        <f aca="false">F85</f>
        <v>0</v>
      </c>
      <c r="Q85" s="102"/>
    </row>
    <row r="86" customFormat="false" ht="12.75" hidden="false" customHeight="false" outlineLevel="0" collapsed="false">
      <c r="A86" s="93" t="n">
        <f aca="false">EDATE(A85,1)</f>
        <v>39264</v>
      </c>
      <c r="B86" s="94" t="n">
        <f aca="false">B85</f>
        <v>-1750000</v>
      </c>
      <c r="C86" s="104"/>
      <c r="D86" s="96" t="n">
        <f aca="false">B86+C86</f>
        <v>-1750000</v>
      </c>
      <c r="E86" s="82" t="n">
        <f aca="false">IF(M86=0,0,IF(AND(M86=1,$H$3=1),D86*H86,IF($H$3=2,D86,"N/A")))</f>
        <v>0</v>
      </c>
      <c r="F86" s="82" t="n">
        <f aca="false">E86*L86</f>
        <v>0</v>
      </c>
      <c r="G86" s="99"/>
      <c r="H86" s="33" t="n">
        <f aca="false">A87-A86</f>
        <v>31</v>
      </c>
      <c r="I86" s="100" t="n">
        <f aca="false">CHOOSE(F$3,A87+24,A86)</f>
        <v>39264</v>
      </c>
      <c r="J86" s="33" t="n">
        <f aca="false">I86-C$3</f>
        <v>2348</v>
      </c>
      <c r="K86" s="28" t="n">
        <f aca="false">VLOOKUP($A86,Table,MATCH(K$4,Curves,0))</f>
        <v>0.053904348595426</v>
      </c>
      <c r="L86" s="91" t="n">
        <f aca="false">1/(1+CHOOSE(F$3,(K87+($I$3/10000))/2,(K86+($I$3/10000))/2))^(2*J86/365.25)</f>
        <v>0.710394264325281</v>
      </c>
      <c r="M86" s="33" t="n">
        <f aca="false">IF(AND(mthbeg&lt;=A86,mthend&gt;=A86),1,0)</f>
        <v>0</v>
      </c>
      <c r="N86" s="33" t="n">
        <f aca="false">H86*M86</f>
        <v>0</v>
      </c>
      <c r="P86" s="88" t="n">
        <f aca="false">F86</f>
        <v>0</v>
      </c>
      <c r="Q86" s="102"/>
    </row>
    <row r="87" customFormat="false" ht="12.75" hidden="false" customHeight="false" outlineLevel="0" collapsed="false">
      <c r="A87" s="93" t="n">
        <f aca="false">EDATE(A86,1)</f>
        <v>39295</v>
      </c>
      <c r="B87" s="94" t="n">
        <f aca="false">B86</f>
        <v>-1750000</v>
      </c>
      <c r="C87" s="104"/>
      <c r="D87" s="96" t="n">
        <f aca="false">B87+C87</f>
        <v>-1750000</v>
      </c>
      <c r="E87" s="82" t="n">
        <f aca="false">IF(M87=0,0,IF(AND(M87=1,$H$3=1),D87*H87,IF($H$3=2,D87,"N/A")))</f>
        <v>0</v>
      </c>
      <c r="F87" s="82" t="n">
        <f aca="false">E87*L87</f>
        <v>0</v>
      </c>
      <c r="G87" s="99"/>
      <c r="H87" s="33" t="n">
        <f aca="false">A88-A87</f>
        <v>31</v>
      </c>
      <c r="I87" s="100" t="n">
        <f aca="false">CHOOSE(F$3,A88+24,A87)</f>
        <v>39295</v>
      </c>
      <c r="J87" s="33" t="n">
        <f aca="false">I87-C$3</f>
        <v>2379</v>
      </c>
      <c r="K87" s="28" t="n">
        <f aca="false">VLOOKUP($A87,Table,MATCH(K$4,Curves,0))</f>
        <v>0.053904348595426</v>
      </c>
      <c r="L87" s="91" t="n">
        <f aca="false">1/(1+CHOOSE(F$3,(K88+($I$3/10000))/2,(K87+($I$3/10000))/2))^(2*J87/365.25)</f>
        <v>0.707194434574817</v>
      </c>
      <c r="M87" s="33" t="n">
        <f aca="false">IF(AND(mthbeg&lt;=A87,mthend&gt;=A87),1,0)</f>
        <v>0</v>
      </c>
      <c r="N87" s="33" t="n">
        <f aca="false">H87*M87</f>
        <v>0</v>
      </c>
      <c r="P87" s="88" t="n">
        <f aca="false">F87</f>
        <v>0</v>
      </c>
      <c r="Q87" s="102"/>
    </row>
    <row r="88" customFormat="false" ht="12.75" hidden="false" customHeight="false" outlineLevel="0" collapsed="false">
      <c r="A88" s="93" t="n">
        <f aca="false">EDATE(A87,1)</f>
        <v>39326</v>
      </c>
      <c r="B88" s="94" t="n">
        <f aca="false">B87</f>
        <v>-1750000</v>
      </c>
      <c r="C88" s="104"/>
      <c r="D88" s="96" t="n">
        <f aca="false">B88+C88</f>
        <v>-1750000</v>
      </c>
      <c r="E88" s="82" t="n">
        <f aca="false">IF(M88=0,0,IF(AND(M88=1,$H$3=1),D88*H88,IF($H$3=2,D88,"N/A")))</f>
        <v>0</v>
      </c>
      <c r="F88" s="82" t="n">
        <f aca="false">E88*L88</f>
        <v>0</v>
      </c>
      <c r="G88" s="99"/>
      <c r="H88" s="33" t="n">
        <f aca="false">A89-A88</f>
        <v>30</v>
      </c>
      <c r="I88" s="100" t="n">
        <f aca="false">CHOOSE(F$3,A89+24,A88)</f>
        <v>39326</v>
      </c>
      <c r="J88" s="33" t="n">
        <f aca="false">I88-C$3</f>
        <v>2410</v>
      </c>
      <c r="K88" s="28" t="n">
        <f aca="false">VLOOKUP($A88,Table,MATCH(K$4,Curves,0))</f>
        <v>0.053904348595426</v>
      </c>
      <c r="L88" s="91" t="n">
        <f aca="false">1/(1+CHOOSE(F$3,(K89+($I$3/10000))/2,(K88+($I$3/10000))/2))^(2*J88/365.25)</f>
        <v>0.704009017821398</v>
      </c>
      <c r="M88" s="33" t="n">
        <f aca="false">IF(AND(mthbeg&lt;=A88,mthend&gt;=A88),1,0)</f>
        <v>0</v>
      </c>
      <c r="N88" s="33" t="n">
        <f aca="false">H88*M88</f>
        <v>0</v>
      </c>
      <c r="P88" s="88" t="n">
        <f aca="false">F88</f>
        <v>0</v>
      </c>
      <c r="Q88" s="102"/>
    </row>
    <row r="89" customFormat="false" ht="12.75" hidden="false" customHeight="false" outlineLevel="0" collapsed="false">
      <c r="A89" s="93" t="n">
        <f aca="false">EDATE(A88,1)</f>
        <v>39356</v>
      </c>
      <c r="B89" s="94" t="n">
        <f aca="false">B88</f>
        <v>-1750000</v>
      </c>
      <c r="C89" s="104"/>
      <c r="D89" s="96" t="n">
        <f aca="false">B89+C89</f>
        <v>-1750000</v>
      </c>
      <c r="E89" s="82" t="n">
        <f aca="false">IF(M89=0,0,IF(AND(M89=1,$H$3=1),D89*H89,IF($H$3=2,D89,"N/A")))</f>
        <v>0</v>
      </c>
      <c r="F89" s="82" t="n">
        <f aca="false">E89*L89</f>
        <v>0</v>
      </c>
      <c r="G89" s="99"/>
      <c r="H89" s="33" t="n">
        <f aca="false">A90-A89</f>
        <v>31</v>
      </c>
      <c r="I89" s="100" t="n">
        <f aca="false">CHOOSE(F$3,A90+24,A89)</f>
        <v>39356</v>
      </c>
      <c r="J89" s="33" t="n">
        <f aca="false">I89-C$3</f>
        <v>2440</v>
      </c>
      <c r="K89" s="28" t="n">
        <f aca="false">VLOOKUP($A89,Table,MATCH(K$4,Curves,0))</f>
        <v>0.053904348595426</v>
      </c>
      <c r="L89" s="91" t="n">
        <f aca="false">1/(1+CHOOSE(F$3,(K90+($I$3/10000))/2,(K89+($I$3/10000))/2))^(2*J89/365.25)</f>
        <v>0.700940018389528</v>
      </c>
      <c r="M89" s="33" t="n">
        <f aca="false">IF(AND(mthbeg&lt;=A89,mthend&gt;=A89),1,0)</f>
        <v>0</v>
      </c>
      <c r="N89" s="33" t="n">
        <f aca="false">H89*M89</f>
        <v>0</v>
      </c>
      <c r="P89" s="88" t="n">
        <f aca="false">F89</f>
        <v>0</v>
      </c>
      <c r="Q89" s="102"/>
    </row>
    <row r="90" customFormat="false" ht="12.75" hidden="false" customHeight="false" outlineLevel="0" collapsed="false">
      <c r="A90" s="93" t="n">
        <f aca="false">EDATE(A89,1)</f>
        <v>39387</v>
      </c>
      <c r="B90" s="94" t="n">
        <f aca="false">B89</f>
        <v>-1750000</v>
      </c>
      <c r="C90" s="104"/>
      <c r="D90" s="96" t="n">
        <f aca="false">B90+C90</f>
        <v>-1750000</v>
      </c>
      <c r="E90" s="82" t="n">
        <f aca="false">IF(M90=0,0,IF(AND(M90=1,$H$3=1),D90*H90,IF($H$3=2,D90,"N/A")))</f>
        <v>0</v>
      </c>
      <c r="F90" s="82" t="n">
        <f aca="false">E90*L90</f>
        <v>0</v>
      </c>
      <c r="G90" s="99"/>
      <c r="H90" s="33" t="n">
        <f aca="false">A91-A90</f>
        <v>30</v>
      </c>
      <c r="I90" s="100" t="n">
        <f aca="false">CHOOSE(F$3,A91+24,A90)</f>
        <v>39387</v>
      </c>
      <c r="J90" s="33" t="n">
        <f aca="false">I90-C$3</f>
        <v>2471</v>
      </c>
      <c r="K90" s="28" t="n">
        <f aca="false">VLOOKUP($A90,Table,MATCH(K$4,Curves,0))</f>
        <v>0.053904348595426</v>
      </c>
      <c r="L90" s="91" t="n">
        <f aca="false">1/(1+CHOOSE(F$3,(K91+($I$3/10000))/2,(K90+($I$3/10000))/2))^(2*J90/365.25)</f>
        <v>0.697782773410553</v>
      </c>
      <c r="M90" s="33" t="n">
        <f aca="false">IF(AND(mthbeg&lt;=A90,mthend&gt;=A90),1,0)</f>
        <v>0</v>
      </c>
      <c r="N90" s="33" t="n">
        <f aca="false">H90*M90</f>
        <v>0</v>
      </c>
      <c r="P90" s="88" t="n">
        <f aca="false">F90</f>
        <v>0</v>
      </c>
      <c r="Q90" s="102"/>
    </row>
    <row r="91" customFormat="false" ht="12.75" hidden="false" customHeight="false" outlineLevel="0" collapsed="false">
      <c r="A91" s="93" t="n">
        <f aca="false">EDATE(A90,1)</f>
        <v>39417</v>
      </c>
      <c r="B91" s="94" t="n">
        <f aca="false">B90</f>
        <v>-1750000</v>
      </c>
      <c r="C91" s="104"/>
      <c r="D91" s="96" t="n">
        <f aca="false">B91+C91</f>
        <v>-1750000</v>
      </c>
      <c r="E91" s="82" t="n">
        <f aca="false">IF(M91=0,0,IF(AND(M91=1,$H$3=1),D91*H91,IF($H$3=2,D91,"N/A")))</f>
        <v>0</v>
      </c>
      <c r="F91" s="82" t="n">
        <f aca="false">E91*L91</f>
        <v>0</v>
      </c>
      <c r="G91" s="99"/>
      <c r="H91" s="33" t="n">
        <f aca="false">A92-A91</f>
        <v>31</v>
      </c>
      <c r="I91" s="100" t="n">
        <f aca="false">CHOOSE(F$3,A92+24,A91)</f>
        <v>39417</v>
      </c>
      <c r="J91" s="33" t="n">
        <f aca="false">I91-C$3</f>
        <v>2501</v>
      </c>
      <c r="K91" s="28" t="n">
        <f aca="false">VLOOKUP($A91,Table,MATCH(K$4,Curves,0))</f>
        <v>0.053904348595426</v>
      </c>
      <c r="L91" s="91" t="n">
        <f aca="false">1/(1+CHOOSE(F$3,(K92+($I$3/10000))/2,(K91+($I$3/10000))/2))^(2*J91/365.25)</f>
        <v>0.694740916160212</v>
      </c>
      <c r="M91" s="33" t="n">
        <f aca="false">IF(AND(mthbeg&lt;=A91,mthend&gt;=A91),1,0)</f>
        <v>0</v>
      </c>
      <c r="N91" s="33" t="n">
        <f aca="false">H91*M91</f>
        <v>0</v>
      </c>
      <c r="P91" s="88" t="n">
        <f aca="false">F91</f>
        <v>0</v>
      </c>
      <c r="Q91" s="102"/>
    </row>
    <row r="92" customFormat="false" ht="12.75" hidden="false" customHeight="false" outlineLevel="0" collapsed="false">
      <c r="A92" s="93" t="n">
        <f aca="false">EDATE(A91,1)</f>
        <v>39448</v>
      </c>
      <c r="B92" s="94" t="n">
        <f aca="false">B91</f>
        <v>-1750000</v>
      </c>
      <c r="C92" s="104"/>
      <c r="D92" s="96" t="n">
        <f aca="false">B92+C92</f>
        <v>-1750000</v>
      </c>
      <c r="E92" s="82" t="n">
        <f aca="false">IF(M92=0,0,IF(AND(M92=1,$H$3=1),D92*H92,IF($H$3=2,D92,"N/A")))</f>
        <v>0</v>
      </c>
      <c r="F92" s="82" t="n">
        <f aca="false">E92*L92</f>
        <v>0</v>
      </c>
      <c r="G92" s="99"/>
      <c r="H92" s="33" t="n">
        <f aca="false">A93-A92</f>
        <v>31</v>
      </c>
      <c r="I92" s="100" t="n">
        <f aca="false">CHOOSE(F$3,A93+24,A92)</f>
        <v>39448</v>
      </c>
      <c r="J92" s="33" t="n">
        <f aca="false">I92-C$3</f>
        <v>2532</v>
      </c>
      <c r="K92" s="28" t="n">
        <f aca="false">VLOOKUP($A92,Table,MATCH(K$4,Curves,0))</f>
        <v>0.053904348595426</v>
      </c>
      <c r="L92" s="91" t="n">
        <f aca="false">1/(1+CHOOSE(F$3,(K93+($I$3/10000))/2,(K92+($I$3/10000))/2))^(2*J92/365.25)</f>
        <v>0.691611593804963</v>
      </c>
      <c r="M92" s="33" t="n">
        <f aca="false">IF(AND(mthbeg&lt;=A92,mthend&gt;=A92),1,0)</f>
        <v>0</v>
      </c>
      <c r="N92" s="33" t="n">
        <f aca="false">H92*M92</f>
        <v>0</v>
      </c>
      <c r="P92" s="88" t="n">
        <f aca="false">F92</f>
        <v>0</v>
      </c>
      <c r="Q92" s="102"/>
    </row>
    <row r="93" customFormat="false" ht="12.75" hidden="false" customHeight="false" outlineLevel="0" collapsed="false">
      <c r="A93" s="93" t="n">
        <f aca="false">EDATE(A92,1)</f>
        <v>39479</v>
      </c>
      <c r="B93" s="94" t="n">
        <f aca="false">B92</f>
        <v>-1750000</v>
      </c>
      <c r="C93" s="104"/>
      <c r="D93" s="96" t="n">
        <f aca="false">B93+C93</f>
        <v>-1750000</v>
      </c>
      <c r="E93" s="82" t="n">
        <f aca="false">IF(M93=0,0,IF(AND(M93=1,$H$3=1),D93*H93,IF($H$3=2,D93,"N/A")))</f>
        <v>0</v>
      </c>
      <c r="F93" s="82" t="n">
        <f aca="false">E93*L93</f>
        <v>0</v>
      </c>
      <c r="G93" s="99"/>
      <c r="H93" s="33" t="n">
        <f aca="false">A94-A93</f>
        <v>29</v>
      </c>
      <c r="I93" s="100" t="n">
        <f aca="false">CHOOSE(F$3,A94+24,A93)</f>
        <v>39479</v>
      </c>
      <c r="J93" s="33" t="n">
        <f aca="false">I93-C$3</f>
        <v>2563</v>
      </c>
      <c r="K93" s="28" t="n">
        <f aca="false">VLOOKUP($A93,Table,MATCH(K$4,Curves,0))</f>
        <v>0.053904348595426</v>
      </c>
      <c r="L93" s="91" t="n">
        <f aca="false">1/(1+CHOOSE(F$3,(K94+($I$3/10000))/2,(K93+($I$3/10000))/2))^(2*J93/365.25)</f>
        <v>0.688496366860211</v>
      </c>
      <c r="M93" s="33" t="n">
        <f aca="false">IF(AND(mthbeg&lt;=A93,mthend&gt;=A93),1,0)</f>
        <v>0</v>
      </c>
      <c r="N93" s="33" t="n">
        <f aca="false">H93*M93</f>
        <v>0</v>
      </c>
      <c r="P93" s="88" t="n">
        <f aca="false">F93</f>
        <v>0</v>
      </c>
      <c r="Q93" s="102"/>
    </row>
    <row r="94" customFormat="false" ht="12.75" hidden="false" customHeight="false" outlineLevel="0" collapsed="false">
      <c r="A94" s="93" t="n">
        <f aca="false">EDATE(A93,1)</f>
        <v>39508</v>
      </c>
      <c r="B94" s="94" t="n">
        <f aca="false">B93</f>
        <v>-1750000</v>
      </c>
      <c r="C94" s="104"/>
      <c r="D94" s="96" t="n">
        <f aca="false">B94+C94</f>
        <v>-1750000</v>
      </c>
      <c r="E94" s="82" t="n">
        <f aca="false">IF(M94=0,0,IF(AND(M94=1,$H$3=1),D94*H94,IF($H$3=2,D94,"N/A")))</f>
        <v>0</v>
      </c>
      <c r="F94" s="82" t="n">
        <f aca="false">E94*L94</f>
        <v>0</v>
      </c>
      <c r="G94" s="99"/>
      <c r="H94" s="33" t="n">
        <f aca="false">A95-A94</f>
        <v>31</v>
      </c>
      <c r="I94" s="100" t="n">
        <f aca="false">CHOOSE(F$3,A95+24,A94)</f>
        <v>39508</v>
      </c>
      <c r="J94" s="33" t="n">
        <f aca="false">I94-C$3</f>
        <v>2592</v>
      </c>
      <c r="K94" s="28" t="n">
        <f aca="false">VLOOKUP($A94,Table,MATCH(K$4,Curves,0))</f>
        <v>0.053904348595426</v>
      </c>
      <c r="L94" s="91" t="n">
        <f aca="false">1/(1+CHOOSE(F$3,(K95+($I$3/10000))/2,(K94+($I$3/10000))/2))^(2*J94/365.25)</f>
        <v>0.685594826726466</v>
      </c>
      <c r="M94" s="33" t="n">
        <f aca="false">IF(AND(mthbeg&lt;=A94,mthend&gt;=A94),1,0)</f>
        <v>0</v>
      </c>
      <c r="N94" s="33" t="n">
        <f aca="false">H94*M94</f>
        <v>0</v>
      </c>
      <c r="P94" s="88" t="n">
        <f aca="false">F94</f>
        <v>0</v>
      </c>
      <c r="Q94" s="102"/>
    </row>
    <row r="95" customFormat="false" ht="12.75" hidden="false" customHeight="false" outlineLevel="0" collapsed="false">
      <c r="A95" s="93" t="n">
        <f aca="false">EDATE(A94,1)</f>
        <v>39539</v>
      </c>
      <c r="B95" s="94" t="n">
        <f aca="false">B94</f>
        <v>-1750000</v>
      </c>
      <c r="C95" s="104"/>
      <c r="D95" s="96" t="n">
        <f aca="false">B95+C95</f>
        <v>-1750000</v>
      </c>
      <c r="E95" s="82" t="n">
        <f aca="false">IF(M95=0,0,IF(AND(M95=1,$H$3=1),D95*H95,IF($H$3=2,D95,"N/A")))</f>
        <v>0</v>
      </c>
      <c r="F95" s="82" t="n">
        <f aca="false">E95*L95</f>
        <v>0</v>
      </c>
      <c r="G95" s="99"/>
      <c r="H95" s="33" t="n">
        <f aca="false">A96-A95</f>
        <v>30</v>
      </c>
      <c r="I95" s="100" t="n">
        <f aca="false">CHOOSE(F$3,A96+24,A95)</f>
        <v>39539</v>
      </c>
      <c r="J95" s="33" t="n">
        <f aca="false">I95-C$3</f>
        <v>2623</v>
      </c>
      <c r="K95" s="28" t="n">
        <f aca="false">VLOOKUP($A95,Table,MATCH(K$4,Curves,0))</f>
        <v>0.053904348595426</v>
      </c>
      <c r="L95" s="91" t="n">
        <f aca="false">1/(1+CHOOSE(F$3,(K96+($I$3/10000))/2,(K95+($I$3/10000))/2))^(2*J95/365.25)</f>
        <v>0.682506701112998</v>
      </c>
      <c r="M95" s="33" t="n">
        <f aca="false">IF(AND(mthbeg&lt;=A95,mthend&gt;=A95),1,0)</f>
        <v>0</v>
      </c>
      <c r="N95" s="33" t="n">
        <f aca="false">H95*M95</f>
        <v>0</v>
      </c>
      <c r="P95" s="88" t="n">
        <f aca="false">F95</f>
        <v>0</v>
      </c>
      <c r="Q95" s="102"/>
    </row>
    <row r="96" customFormat="false" ht="12.75" hidden="false" customHeight="false" outlineLevel="0" collapsed="false">
      <c r="A96" s="93" t="n">
        <f aca="false">EDATE(A95,1)</f>
        <v>39569</v>
      </c>
      <c r="B96" s="94" t="n">
        <f aca="false">B95</f>
        <v>-1750000</v>
      </c>
      <c r="C96" s="104"/>
      <c r="D96" s="96" t="n">
        <f aca="false">B96+C96</f>
        <v>-1750000</v>
      </c>
      <c r="E96" s="82" t="n">
        <f aca="false">IF(M96=0,0,IF(AND(M96=1,$H$3=1),D96*H96,IF($H$3=2,D96,"N/A")))</f>
        <v>0</v>
      </c>
      <c r="F96" s="82" t="n">
        <f aca="false">E96*L96</f>
        <v>0</v>
      </c>
      <c r="G96" s="99"/>
      <c r="H96" s="33" t="n">
        <f aca="false">A97-A96</f>
        <v>31</v>
      </c>
      <c r="I96" s="100" t="n">
        <f aca="false">CHOOSE(F$3,A97+24,A96)</f>
        <v>39569</v>
      </c>
      <c r="J96" s="33" t="n">
        <f aca="false">I96-C$3</f>
        <v>2653</v>
      </c>
      <c r="K96" s="28" t="n">
        <f aca="false">VLOOKUP($A96,Table,MATCH(K$4,Curves,0))</f>
        <v>0.053904348595426</v>
      </c>
      <c r="L96" s="91" t="n">
        <f aca="false">1/(1+CHOOSE(F$3,(K97+($I$3/10000))/2,(K96+($I$3/10000))/2))^(2*J96/365.25)</f>
        <v>0.679531437124981</v>
      </c>
      <c r="M96" s="33" t="n">
        <f aca="false">IF(AND(mthbeg&lt;=A96,mthend&gt;=A96),1,0)</f>
        <v>0</v>
      </c>
      <c r="N96" s="33" t="n">
        <f aca="false">H96*M96</f>
        <v>0</v>
      </c>
      <c r="P96" s="88" t="n">
        <f aca="false">F96</f>
        <v>0</v>
      </c>
      <c r="Q96" s="102"/>
    </row>
    <row r="97" customFormat="false" ht="12.75" hidden="false" customHeight="false" outlineLevel="0" collapsed="false">
      <c r="A97" s="93" t="n">
        <f aca="false">EDATE(A96,1)</f>
        <v>39600</v>
      </c>
      <c r="B97" s="94" t="n">
        <f aca="false">B96</f>
        <v>-1750000</v>
      </c>
      <c r="C97" s="104"/>
      <c r="D97" s="96" t="n">
        <f aca="false">B97+C97</f>
        <v>-1750000</v>
      </c>
      <c r="E97" s="82" t="n">
        <f aca="false">IF(M97=0,0,IF(AND(M97=1,$H$3=1),D97*H97,IF($H$3=2,D97,"N/A")))</f>
        <v>0</v>
      </c>
      <c r="F97" s="82" t="n">
        <f aca="false">E97*L97</f>
        <v>0</v>
      </c>
      <c r="G97" s="99"/>
      <c r="H97" s="33" t="n">
        <f aca="false">A98-A97</f>
        <v>30</v>
      </c>
      <c r="I97" s="100" t="n">
        <f aca="false">CHOOSE(F$3,A98+24,A97)</f>
        <v>39600</v>
      </c>
      <c r="J97" s="33" t="n">
        <f aca="false">I97-C$3</f>
        <v>2684</v>
      </c>
      <c r="K97" s="28" t="n">
        <f aca="false">VLOOKUP($A97,Table,MATCH(K$4,Curves,0))</f>
        <v>0.053904348595426</v>
      </c>
      <c r="L97" s="91" t="n">
        <f aca="false">1/(1+CHOOSE(F$3,(K98+($I$3/10000))/2,(K97+($I$3/10000))/2))^(2*J97/365.25)</f>
        <v>0.676470622844684</v>
      </c>
      <c r="M97" s="33" t="n">
        <f aca="false">IF(AND(mthbeg&lt;=A97,mthend&gt;=A97),1,0)</f>
        <v>0</v>
      </c>
      <c r="N97" s="33" t="n">
        <f aca="false">H97*M97</f>
        <v>0</v>
      </c>
      <c r="P97" s="88" t="n">
        <f aca="false">F97</f>
        <v>0</v>
      </c>
      <c r="Q97" s="102"/>
    </row>
    <row r="98" customFormat="false" ht="12.75" hidden="false" customHeight="false" outlineLevel="0" collapsed="false">
      <c r="A98" s="93" t="n">
        <f aca="false">EDATE(A97,1)</f>
        <v>39630</v>
      </c>
      <c r="B98" s="94" t="n">
        <f aca="false">B97</f>
        <v>-1750000</v>
      </c>
      <c r="C98" s="104"/>
      <c r="D98" s="96" t="n">
        <f aca="false">B98+C98</f>
        <v>-1750000</v>
      </c>
      <c r="E98" s="82" t="n">
        <f aca="false">IF(M98=0,0,IF(AND(M98=1,$H$3=1),D98*H98,IF($H$3=2,D98,"N/A")))</f>
        <v>0</v>
      </c>
      <c r="F98" s="82" t="n">
        <f aca="false">E98*L98</f>
        <v>0</v>
      </c>
      <c r="G98" s="99"/>
      <c r="H98" s="33" t="n">
        <f aca="false">A99-A98</f>
        <v>31</v>
      </c>
      <c r="I98" s="100" t="n">
        <f aca="false">CHOOSE(F$3,A99+24,A98)</f>
        <v>39630</v>
      </c>
      <c r="J98" s="33" t="n">
        <f aca="false">I98-C$3</f>
        <v>2714</v>
      </c>
      <c r="K98" s="28" t="n">
        <f aca="false">VLOOKUP($A98,Table,MATCH(K$4,Curves,0))</f>
        <v>0.053904348595426</v>
      </c>
      <c r="L98" s="91" t="n">
        <f aca="false">1/(1+CHOOSE(F$3,(K99+($I$3/10000))/2,(K98+($I$3/10000))/2))^(2*J98/365.25)</f>
        <v>0.673521672043441</v>
      </c>
      <c r="M98" s="33" t="n">
        <f aca="false">IF(AND(mthbeg&lt;=A98,mthend&gt;=A98),1,0)</f>
        <v>0</v>
      </c>
      <c r="N98" s="33" t="n">
        <f aca="false">H98*M98</f>
        <v>0</v>
      </c>
      <c r="P98" s="88" t="n">
        <f aca="false">F98</f>
        <v>0</v>
      </c>
      <c r="Q98" s="102"/>
    </row>
    <row r="99" customFormat="false" ht="12.75" hidden="false" customHeight="false" outlineLevel="0" collapsed="false">
      <c r="A99" s="93" t="n">
        <f aca="false">EDATE(A98,1)</f>
        <v>39661</v>
      </c>
      <c r="B99" s="94" t="n">
        <f aca="false">B98</f>
        <v>-1750000</v>
      </c>
      <c r="C99" s="104"/>
      <c r="D99" s="96" t="n">
        <f aca="false">B99+C99</f>
        <v>-1750000</v>
      </c>
      <c r="E99" s="82" t="n">
        <f aca="false">IF(M99=0,0,IF(AND(M99=1,$H$3=1),D99*H99,IF($H$3=2,D99,"N/A")))</f>
        <v>0</v>
      </c>
      <c r="F99" s="82" t="n">
        <f aca="false">E99*L99</f>
        <v>0</v>
      </c>
      <c r="G99" s="99"/>
      <c r="H99" s="33" t="n">
        <f aca="false">A100-A99</f>
        <v>31</v>
      </c>
      <c r="I99" s="100" t="n">
        <f aca="false">CHOOSE(F$3,A100+24,A99)</f>
        <v>39661</v>
      </c>
      <c r="J99" s="33" t="n">
        <f aca="false">I99-C$3</f>
        <v>2745</v>
      </c>
      <c r="K99" s="28" t="n">
        <f aca="false">VLOOKUP($A99,Table,MATCH(K$4,Curves,0))</f>
        <v>0.053904348595426</v>
      </c>
      <c r="L99" s="91" t="n">
        <f aca="false">1/(1+CHOOSE(F$3,(K100+($I$3/10000))/2,(K99+($I$3/10000))/2))^(2*J99/365.25)</f>
        <v>0.670487927555324</v>
      </c>
      <c r="M99" s="33" t="n">
        <f aca="false">IF(AND(mthbeg&lt;=A99,mthend&gt;=A99),1,0)</f>
        <v>0</v>
      </c>
      <c r="N99" s="33" t="n">
        <f aca="false">H99*M99</f>
        <v>0</v>
      </c>
      <c r="P99" s="88" t="n">
        <f aca="false">F99</f>
        <v>0</v>
      </c>
      <c r="Q99" s="102"/>
    </row>
    <row r="100" customFormat="false" ht="12.75" hidden="false" customHeight="false" outlineLevel="0" collapsed="false">
      <c r="A100" s="93" t="n">
        <f aca="false">EDATE(A99,1)</f>
        <v>39692</v>
      </c>
      <c r="B100" s="94" t="n">
        <f aca="false">B99</f>
        <v>-1750000</v>
      </c>
      <c r="C100" s="104"/>
      <c r="D100" s="96" t="n">
        <f aca="false">B100+C100</f>
        <v>-1750000</v>
      </c>
      <c r="E100" s="82" t="n">
        <f aca="false">IF(M100=0,0,IF(AND(M100=1,$H$3=1),D100*H100,IF($H$3=2,D100,"N/A")))</f>
        <v>0</v>
      </c>
      <c r="F100" s="82" t="n">
        <f aca="false">E100*L100</f>
        <v>0</v>
      </c>
      <c r="G100" s="99"/>
      <c r="H100" s="33" t="n">
        <f aca="false">A101-A100</f>
        <v>30</v>
      </c>
      <c r="I100" s="100" t="n">
        <f aca="false">CHOOSE(F$3,A101+24,A100)</f>
        <v>39692</v>
      </c>
      <c r="J100" s="33" t="n">
        <f aca="false">I100-C$3</f>
        <v>2776</v>
      </c>
      <c r="K100" s="28" t="n">
        <f aca="false">VLOOKUP($A100,Table,MATCH(K$4,Curves,0))</f>
        <v>0.053904348595426</v>
      </c>
      <c r="L100" s="91" t="n">
        <f aca="false">1/(1+CHOOSE(F$3,(K101+($I$3/10000))/2,(K100+($I$3/10000))/2))^(2*J100/365.25)</f>
        <v>0.667467847966202</v>
      </c>
      <c r="M100" s="33" t="n">
        <f aca="false">IF(AND(mthbeg&lt;=A100,mthend&gt;=A100),1,0)</f>
        <v>0</v>
      </c>
      <c r="N100" s="33" t="n">
        <f aca="false">H100*M100</f>
        <v>0</v>
      </c>
      <c r="P100" s="88" t="n">
        <f aca="false">F100</f>
        <v>0</v>
      </c>
      <c r="Q100" s="102"/>
    </row>
    <row r="101" customFormat="false" ht="12.75" hidden="false" customHeight="false" outlineLevel="0" collapsed="false">
      <c r="A101" s="93" t="n">
        <f aca="false">EDATE(A100,1)</f>
        <v>39722</v>
      </c>
      <c r="B101" s="94" t="n">
        <f aca="false">B100</f>
        <v>-1750000</v>
      </c>
      <c r="C101" s="104"/>
      <c r="D101" s="96" t="n">
        <f aca="false">B101+C101</f>
        <v>-1750000</v>
      </c>
      <c r="E101" s="82" t="n">
        <f aca="false">IF(M101=0,0,IF(AND(M101=1,$H$3=1),D101*H101,IF($H$3=2,D101,"N/A")))</f>
        <v>0</v>
      </c>
      <c r="F101" s="82" t="n">
        <f aca="false">E101*L101</f>
        <v>0</v>
      </c>
      <c r="G101" s="99"/>
      <c r="H101" s="33" t="n">
        <f aca="false">A102-A101</f>
        <v>31</v>
      </c>
      <c r="I101" s="100" t="n">
        <f aca="false">CHOOSE(F$3,A102+24,A101)</f>
        <v>39722</v>
      </c>
      <c r="J101" s="33" t="n">
        <f aca="false">I101-C$3</f>
        <v>2806</v>
      </c>
      <c r="K101" s="28" t="n">
        <f aca="false">VLOOKUP($A101,Table,MATCH(K$4,Curves,0))</f>
        <v>0.053904348595426</v>
      </c>
      <c r="L101" s="91" t="n">
        <f aca="false">1/(1+CHOOSE(F$3,(K102+($I$3/10000))/2,(K101+($I$3/10000))/2))^(2*J101/365.25)</f>
        <v>0.664558143126712</v>
      </c>
      <c r="M101" s="33" t="n">
        <f aca="false">IF(AND(mthbeg&lt;=A101,mthend&gt;=A101),1,0)</f>
        <v>0</v>
      </c>
      <c r="N101" s="33" t="n">
        <f aca="false">H101*M101</f>
        <v>0</v>
      </c>
      <c r="P101" s="88" t="n">
        <f aca="false">F101</f>
        <v>0</v>
      </c>
      <c r="Q101" s="102"/>
    </row>
    <row r="102" customFormat="false" ht="12.75" hidden="false" customHeight="false" outlineLevel="0" collapsed="false">
      <c r="A102" s="93" t="n">
        <f aca="false">EDATE(A101,1)</f>
        <v>39753</v>
      </c>
      <c r="B102" s="94" t="n">
        <f aca="false">B101</f>
        <v>-1750000</v>
      </c>
      <c r="C102" s="104"/>
      <c r="D102" s="96" t="n">
        <f aca="false">B102+C102</f>
        <v>-1750000</v>
      </c>
      <c r="E102" s="82" t="n">
        <f aca="false">IF(M102=0,0,IF(AND(M102=1,$H$3=1),D102*H102,IF($H$3=2,D102,"N/A")))</f>
        <v>0</v>
      </c>
      <c r="F102" s="82" t="n">
        <f aca="false">E102*L102</f>
        <v>0</v>
      </c>
      <c r="G102" s="99"/>
      <c r="H102" s="33" t="n">
        <f aca="false">A103-A102</f>
        <v>30</v>
      </c>
      <c r="I102" s="100" t="n">
        <f aca="false">CHOOSE(F$3,A103+24,A102)</f>
        <v>39753</v>
      </c>
      <c r="J102" s="33" t="n">
        <f aca="false">I102-C$3</f>
        <v>2837</v>
      </c>
      <c r="K102" s="28" t="n">
        <f aca="false">VLOOKUP($A102,Table,MATCH(K$4,Curves,0))</f>
        <v>0.053904348595426</v>
      </c>
      <c r="L102" s="91" t="n">
        <f aca="false">1/(1+CHOOSE(F$3,(K103+($I$3/10000))/2,(K102+($I$3/10000))/2))^(2*J102/365.25)</f>
        <v>0.661564773072817</v>
      </c>
      <c r="M102" s="33" t="n">
        <f aca="false">IF(AND(mthbeg&lt;=A102,mthend&gt;=A102),1,0)</f>
        <v>0</v>
      </c>
      <c r="N102" s="33" t="n">
        <f aca="false">H102*M102</f>
        <v>0</v>
      </c>
      <c r="P102" s="88" t="n">
        <f aca="false">F102</f>
        <v>0</v>
      </c>
      <c r="Q102" s="102"/>
    </row>
    <row r="103" customFormat="false" ht="12.75" hidden="false" customHeight="false" outlineLevel="0" collapsed="false">
      <c r="A103" s="93" t="n">
        <f aca="false">EDATE(A102,1)</f>
        <v>39783</v>
      </c>
      <c r="B103" s="94" t="n">
        <f aca="false">B102</f>
        <v>-1750000</v>
      </c>
      <c r="C103" s="104"/>
      <c r="D103" s="96" t="n">
        <f aca="false">B103+C103</f>
        <v>-1750000</v>
      </c>
      <c r="E103" s="82" t="n">
        <f aca="false">IF(M103=0,0,IF(AND(M103=1,$H$3=1),D103*H103,IF($H$3=2,D103,"N/A")))</f>
        <v>0</v>
      </c>
      <c r="F103" s="82" t="n">
        <f aca="false">E103*L103</f>
        <v>0</v>
      </c>
      <c r="G103" s="99"/>
      <c r="H103" s="33" t="n">
        <f aca="false">A104-A103</f>
        <v>31</v>
      </c>
      <c r="I103" s="100" t="n">
        <f aca="false">CHOOSE(F$3,A104+24,A103)</f>
        <v>39783</v>
      </c>
      <c r="J103" s="33" t="n">
        <f aca="false">I103-C$3</f>
        <v>2867</v>
      </c>
      <c r="K103" s="28" t="n">
        <f aca="false">VLOOKUP($A103,Table,MATCH(K$4,Curves,0))</f>
        <v>0.053904348595426</v>
      </c>
      <c r="L103" s="91" t="n">
        <f aca="false">1/(1+CHOOSE(F$3,(K104+($I$3/10000))/2,(K103+($I$3/10000))/2))^(2*J103/365.25)</f>
        <v>0.658680801616047</v>
      </c>
      <c r="M103" s="33" t="n">
        <f aca="false">IF(AND(mthbeg&lt;=A103,mthend&gt;=A103),1,0)</f>
        <v>0</v>
      </c>
      <c r="N103" s="33" t="n">
        <f aca="false">H103*M103</f>
        <v>0</v>
      </c>
      <c r="P103" s="88" t="n">
        <f aca="false">F103</f>
        <v>0</v>
      </c>
      <c r="Q103" s="102"/>
    </row>
    <row r="104" customFormat="false" ht="12.75" hidden="false" customHeight="false" outlineLevel="0" collapsed="false">
      <c r="A104" s="93" t="n">
        <f aca="false">EDATE(A103,1)</f>
        <v>39814</v>
      </c>
      <c r="B104" s="94" t="n">
        <f aca="false">B103</f>
        <v>-1750000</v>
      </c>
      <c r="C104" s="104"/>
      <c r="D104" s="96" t="n">
        <f aca="false">B104+C104</f>
        <v>-1750000</v>
      </c>
      <c r="E104" s="82" t="n">
        <f aca="false">IF(M104=0,0,IF(AND(M104=1,$H$3=1),D104*H104,IF($H$3=2,D104,"N/A")))</f>
        <v>0</v>
      </c>
      <c r="F104" s="82" t="n">
        <f aca="false">E104*L104</f>
        <v>0</v>
      </c>
      <c r="G104" s="99"/>
      <c r="H104" s="33" t="n">
        <f aca="false">A105-A104</f>
        <v>31</v>
      </c>
      <c r="I104" s="100" t="n">
        <f aca="false">CHOOSE(F$3,A105+24,A104)</f>
        <v>39814</v>
      </c>
      <c r="J104" s="33" t="n">
        <f aca="false">I104-C$3</f>
        <v>2898</v>
      </c>
      <c r="K104" s="28" t="n">
        <f aca="false">VLOOKUP($A104,Table,MATCH(K$4,Curves,0))</f>
        <v>0.053904348595426</v>
      </c>
      <c r="L104" s="91" t="n">
        <f aca="false">1/(1+CHOOSE(F$3,(K105+($I$3/10000))/2,(K104+($I$3/10000))/2))^(2*J104/365.25)</f>
        <v>0.655713904878681</v>
      </c>
      <c r="M104" s="33" t="n">
        <f aca="false">IF(AND(mthbeg&lt;=A104,mthend&gt;=A104),1,0)</f>
        <v>0</v>
      </c>
      <c r="N104" s="33" t="n">
        <f aca="false">H104*M104</f>
        <v>0</v>
      </c>
      <c r="P104" s="88" t="n">
        <f aca="false">F104</f>
        <v>0</v>
      </c>
      <c r="Q104" s="102"/>
    </row>
    <row r="105" customFormat="false" ht="12.75" hidden="false" customHeight="false" outlineLevel="0" collapsed="false">
      <c r="A105" s="93" t="n">
        <f aca="false">EDATE(A104,1)</f>
        <v>39845</v>
      </c>
      <c r="B105" s="94" t="n">
        <f aca="false">B104</f>
        <v>-1750000</v>
      </c>
      <c r="C105" s="104"/>
      <c r="D105" s="96" t="n">
        <f aca="false">B105+C105</f>
        <v>-1750000</v>
      </c>
      <c r="E105" s="82" t="n">
        <f aca="false">IF(M105=0,0,IF(AND(M105=1,$H$3=1),D105*H105,IF($H$3=2,D105,"N/A")))</f>
        <v>0</v>
      </c>
      <c r="F105" s="82" t="n">
        <f aca="false">E105*L105</f>
        <v>0</v>
      </c>
      <c r="G105" s="99"/>
      <c r="H105" s="33" t="n">
        <f aca="false">A106-A105</f>
        <v>28</v>
      </c>
      <c r="I105" s="100" t="n">
        <f aca="false">CHOOSE(F$3,A106+24,A105)</f>
        <v>39845</v>
      </c>
      <c r="J105" s="33" t="n">
        <f aca="false">I105-C$3</f>
        <v>2929</v>
      </c>
      <c r="K105" s="28" t="n">
        <f aca="false">VLOOKUP($A105,Table,MATCH(K$4,Curves,0))</f>
        <v>0.053904348595426</v>
      </c>
      <c r="L105" s="91" t="n">
        <f aca="false">1/(1+CHOOSE(F$3,(K106+($I$3/10000))/2,(K105+($I$3/10000))/2))^(2*J105/365.25)</f>
        <v>0.652760371937904</v>
      </c>
      <c r="M105" s="33" t="n">
        <f aca="false">IF(AND(mthbeg&lt;=A105,mthend&gt;=A105),1,0)</f>
        <v>0</v>
      </c>
      <c r="N105" s="33" t="n">
        <f aca="false">H105*M105</f>
        <v>0</v>
      </c>
      <c r="P105" s="88" t="n">
        <f aca="false">F105</f>
        <v>0</v>
      </c>
      <c r="Q105" s="102"/>
    </row>
    <row r="106" customFormat="false" ht="12.75" hidden="false" customHeight="false" outlineLevel="0" collapsed="false">
      <c r="A106" s="93" t="n">
        <f aca="false">EDATE(A105,1)</f>
        <v>39873</v>
      </c>
      <c r="B106" s="94" t="n">
        <f aca="false">B105</f>
        <v>-1750000</v>
      </c>
      <c r="C106" s="104"/>
      <c r="D106" s="96" t="n">
        <f aca="false">B106+C106</f>
        <v>-1750000</v>
      </c>
      <c r="E106" s="82" t="n">
        <f aca="false">IF(M106=0,0,IF(AND(M106=1,$H$3=1),D106*H106,IF($H$3=2,D106,"N/A")))</f>
        <v>0</v>
      </c>
      <c r="F106" s="82" t="n">
        <f aca="false">E106*L106</f>
        <v>0</v>
      </c>
      <c r="G106" s="99"/>
      <c r="H106" s="33" t="n">
        <f aca="false">A107-A106</f>
        <v>31</v>
      </c>
      <c r="I106" s="100" t="n">
        <f aca="false">CHOOSE(F$3,A107+24,A106)</f>
        <v>39873</v>
      </c>
      <c r="J106" s="33" t="n">
        <f aca="false">I106-C$3</f>
        <v>2957</v>
      </c>
      <c r="K106" s="28" t="n">
        <f aca="false">VLOOKUP($A106,Table,MATCH(K$4,Curves,0))</f>
        <v>0.053904348595426</v>
      </c>
      <c r="L106" s="91" t="n">
        <f aca="false">1/(1+CHOOSE(F$3,(K107+($I$3/10000))/2,(K106+($I$3/10000))/2))^(2*J106/365.25)</f>
        <v>0.650104101158844</v>
      </c>
      <c r="M106" s="33" t="n">
        <f aca="false">IF(AND(mthbeg&lt;=A106,mthend&gt;=A106),1,0)</f>
        <v>0</v>
      </c>
      <c r="N106" s="33" t="n">
        <f aca="false">H106*M106</f>
        <v>0</v>
      </c>
      <c r="P106" s="88" t="n">
        <f aca="false">F106</f>
        <v>0</v>
      </c>
      <c r="Q106" s="102"/>
    </row>
    <row r="107" customFormat="false" ht="12.75" hidden="false" customHeight="false" outlineLevel="0" collapsed="false">
      <c r="A107" s="93" t="n">
        <f aca="false">EDATE(A106,1)</f>
        <v>39904</v>
      </c>
      <c r="B107" s="94" t="n">
        <f aca="false">B106</f>
        <v>-1750000</v>
      </c>
      <c r="C107" s="104"/>
      <c r="D107" s="96" t="n">
        <f aca="false">B107+C107</f>
        <v>-1750000</v>
      </c>
      <c r="E107" s="82" t="n">
        <f aca="false">IF(M107=0,0,IF(AND(M107=1,$H$3=1),D107*H107,IF($H$3=2,D107,"N/A")))</f>
        <v>0</v>
      </c>
      <c r="F107" s="82" t="n">
        <f aca="false">E107*L107</f>
        <v>0</v>
      </c>
      <c r="G107" s="99"/>
      <c r="H107" s="33" t="n">
        <f aca="false">A108-A107</f>
        <v>30</v>
      </c>
      <c r="I107" s="100" t="n">
        <f aca="false">CHOOSE(F$3,A108+24,A107)</f>
        <v>39904</v>
      </c>
      <c r="J107" s="33" t="n">
        <f aca="false">I107-C$3</f>
        <v>2988</v>
      </c>
      <c r="K107" s="28" t="n">
        <f aca="false">VLOOKUP($A107,Table,MATCH(K$4,Curves,0))</f>
        <v>0.053904348595426</v>
      </c>
      <c r="L107" s="91" t="n">
        <f aca="false">1/(1+CHOOSE(F$3,(K108+($I$3/10000))/2,(K107+($I$3/10000))/2))^(2*J107/365.25)</f>
        <v>0.647175836463798</v>
      </c>
      <c r="M107" s="33" t="n">
        <f aca="false">IF(AND(mthbeg&lt;=A107,mthend&gt;=A107),1,0)</f>
        <v>0</v>
      </c>
      <c r="N107" s="33" t="n">
        <f aca="false">H107*M107</f>
        <v>0</v>
      </c>
      <c r="P107" s="88" t="n">
        <f aca="false">F107</f>
        <v>0</v>
      </c>
      <c r="Q107" s="102"/>
    </row>
    <row r="108" customFormat="false" ht="12.75" hidden="false" customHeight="false" outlineLevel="0" collapsed="false">
      <c r="A108" s="93" t="n">
        <f aca="false">EDATE(A107,1)</f>
        <v>39934</v>
      </c>
      <c r="B108" s="94" t="n">
        <f aca="false">B107</f>
        <v>-1750000</v>
      </c>
      <c r="C108" s="104"/>
      <c r="D108" s="96" t="n">
        <f aca="false">B108+C108</f>
        <v>-1750000</v>
      </c>
      <c r="E108" s="82" t="n">
        <f aca="false">IF(M108=0,0,IF(AND(M108=1,$H$3=1),D108*H108,IF($H$3=2,D108,"N/A")))</f>
        <v>0</v>
      </c>
      <c r="F108" s="82" t="n">
        <f aca="false">E108*L108</f>
        <v>0</v>
      </c>
      <c r="G108" s="99"/>
      <c r="H108" s="33" t="n">
        <f aca="false">A109-A108</f>
        <v>31</v>
      </c>
      <c r="I108" s="100" t="n">
        <f aca="false">CHOOSE(F$3,A109+24,A108)</f>
        <v>39934</v>
      </c>
      <c r="J108" s="33" t="n">
        <f aca="false">I108-C$3</f>
        <v>3018</v>
      </c>
      <c r="K108" s="28" t="n">
        <f aca="false">VLOOKUP($A108,Table,MATCH(K$4,Curves,0))</f>
        <v>0.053904348595426</v>
      </c>
      <c r="L108" s="91" t="n">
        <f aca="false">1/(1+CHOOSE(F$3,(K109+($I$3/10000))/2,(K108+($I$3/10000))/2))^(2*J108/365.25)</f>
        <v>0.644354590962464</v>
      </c>
      <c r="M108" s="33" t="n">
        <f aca="false">IF(AND(mthbeg&lt;=A108,mthend&gt;=A108),1,0)</f>
        <v>0</v>
      </c>
      <c r="N108" s="33" t="n">
        <f aca="false">H108*M108</f>
        <v>0</v>
      </c>
      <c r="P108" s="88" t="n">
        <f aca="false">F108</f>
        <v>0</v>
      </c>
      <c r="Q108" s="102"/>
    </row>
    <row r="109" customFormat="false" ht="12.75" hidden="false" customHeight="false" outlineLevel="0" collapsed="false">
      <c r="A109" s="93" t="n">
        <f aca="false">EDATE(A108,1)</f>
        <v>39965</v>
      </c>
      <c r="B109" s="94" t="n">
        <f aca="false">B108</f>
        <v>-1750000</v>
      </c>
      <c r="C109" s="104"/>
      <c r="D109" s="96" t="n">
        <f aca="false">B109+C109</f>
        <v>-1750000</v>
      </c>
      <c r="E109" s="82" t="n">
        <f aca="false">IF(M109=0,0,IF(AND(M109=1,$H$3=1),D109*H109,IF($H$3=2,D109,"N/A")))</f>
        <v>0</v>
      </c>
      <c r="F109" s="82" t="n">
        <f aca="false">E109*L109</f>
        <v>0</v>
      </c>
      <c r="G109" s="99"/>
      <c r="H109" s="33" t="n">
        <f aca="false">A110-A109</f>
        <v>30</v>
      </c>
      <c r="I109" s="100" t="n">
        <f aca="false">CHOOSE(F$3,A110+24,A109)</f>
        <v>39965</v>
      </c>
      <c r="J109" s="33" t="n">
        <f aca="false">I109-C$3</f>
        <v>3049</v>
      </c>
      <c r="K109" s="28" t="n">
        <f aca="false">VLOOKUP($A109,Table,MATCH(K$4,Curves,0))</f>
        <v>0.053904348595426</v>
      </c>
      <c r="L109" s="91" t="n">
        <f aca="false">1/(1+CHOOSE(F$3,(K110+($I$3/10000))/2,(K109+($I$3/10000))/2))^(2*J109/365.25)</f>
        <v>0.641452223793202</v>
      </c>
      <c r="M109" s="33" t="n">
        <f aca="false">IF(AND(mthbeg&lt;=A109,mthend&gt;=A109),1,0)</f>
        <v>0</v>
      </c>
      <c r="N109" s="33" t="n">
        <f aca="false">H109*M109</f>
        <v>0</v>
      </c>
      <c r="P109" s="88" t="n">
        <f aca="false">F109</f>
        <v>0</v>
      </c>
      <c r="Q109" s="102"/>
    </row>
    <row r="110" customFormat="false" ht="12.75" hidden="false" customHeight="false" outlineLevel="0" collapsed="false">
      <c r="A110" s="93" t="n">
        <f aca="false">EDATE(A109,1)</f>
        <v>39995</v>
      </c>
      <c r="B110" s="94" t="n">
        <f aca="false">B109</f>
        <v>-1750000</v>
      </c>
      <c r="C110" s="104"/>
      <c r="D110" s="96" t="n">
        <f aca="false">B110+C110</f>
        <v>-1750000</v>
      </c>
      <c r="E110" s="82" t="n">
        <f aca="false">IF(M110=0,0,IF(AND(M110=1,$H$3=1),D110*H110,IF($H$3=2,D110,"N/A")))</f>
        <v>0</v>
      </c>
      <c r="F110" s="82" t="n">
        <f aca="false">E110*L110</f>
        <v>0</v>
      </c>
      <c r="G110" s="99"/>
      <c r="H110" s="33" t="n">
        <f aca="false">A111-A110</f>
        <v>31</v>
      </c>
      <c r="I110" s="100" t="n">
        <f aca="false">CHOOSE(F$3,A111+24,A110)</f>
        <v>39995</v>
      </c>
      <c r="J110" s="33" t="n">
        <f aca="false">I110-C$3</f>
        <v>3079</v>
      </c>
      <c r="K110" s="28" t="n">
        <f aca="false">VLOOKUP($A110,Table,MATCH(K$4,Curves,0))</f>
        <v>0.053904348595426</v>
      </c>
      <c r="L110" s="91" t="n">
        <f aca="false">1/(1+CHOOSE(F$3,(K111+($I$3/10000))/2,(K110+($I$3/10000))/2))^(2*J110/365.25)</f>
        <v>0.638655929341627</v>
      </c>
      <c r="M110" s="33" t="n">
        <f aca="false">IF(AND(mthbeg&lt;=A110,mthend&gt;=A110),1,0)</f>
        <v>0</v>
      </c>
      <c r="N110" s="33" t="n">
        <f aca="false">H110*M110</f>
        <v>0</v>
      </c>
      <c r="P110" s="88" t="n">
        <f aca="false">F110</f>
        <v>0</v>
      </c>
      <c r="Q110" s="102"/>
    </row>
    <row r="111" customFormat="false" ht="12.75" hidden="false" customHeight="false" outlineLevel="0" collapsed="false">
      <c r="A111" s="93" t="n">
        <f aca="false">EDATE(A110,1)</f>
        <v>40026</v>
      </c>
      <c r="B111" s="94" t="n">
        <f aca="false">B110</f>
        <v>-1750000</v>
      </c>
      <c r="C111" s="104"/>
      <c r="D111" s="96" t="n">
        <f aca="false">B111+C111</f>
        <v>-1750000</v>
      </c>
      <c r="E111" s="82" t="n">
        <f aca="false">IF(M111=0,0,IF(AND(M111=1,$H$3=1),D111*H111,IF($H$3=2,D111,"N/A")))</f>
        <v>0</v>
      </c>
      <c r="F111" s="82" t="n">
        <f aca="false">E111*L111</f>
        <v>0</v>
      </c>
      <c r="G111" s="99"/>
      <c r="H111" s="33" t="n">
        <f aca="false">A112-A111</f>
        <v>31</v>
      </c>
      <c r="I111" s="100" t="n">
        <f aca="false">CHOOSE(F$3,A112+24,A111)</f>
        <v>40026</v>
      </c>
      <c r="J111" s="33" t="n">
        <f aca="false">I111-C$3</f>
        <v>3110</v>
      </c>
      <c r="K111" s="28" t="n">
        <f aca="false">VLOOKUP($A111,Table,MATCH(K$4,Curves,0))</f>
        <v>0.053904348595426</v>
      </c>
      <c r="L111" s="91" t="n">
        <f aca="false">1/(1+CHOOSE(F$3,(K112+($I$3/10000))/2,(K111+($I$3/10000))/2))^(2*J111/365.25)</f>
        <v>0.635779230660848</v>
      </c>
      <c r="M111" s="33" t="n">
        <f aca="false">IF(AND(mthbeg&lt;=A111,mthend&gt;=A111),1,0)</f>
        <v>0</v>
      </c>
      <c r="N111" s="33" t="n">
        <f aca="false">H111*M111</f>
        <v>0</v>
      </c>
      <c r="P111" s="88" t="n">
        <f aca="false">F111</f>
        <v>0</v>
      </c>
      <c r="Q111" s="102"/>
    </row>
    <row r="112" customFormat="false" ht="12.75" hidden="false" customHeight="false" outlineLevel="0" collapsed="false">
      <c r="A112" s="93" t="n">
        <f aca="false">EDATE(A111,1)</f>
        <v>40057</v>
      </c>
      <c r="B112" s="94" t="n">
        <f aca="false">B111</f>
        <v>-1750000</v>
      </c>
      <c r="C112" s="104"/>
      <c r="D112" s="96" t="n">
        <f aca="false">B112+C112</f>
        <v>-1750000</v>
      </c>
      <c r="E112" s="82" t="n">
        <f aca="false">IF(M112=0,0,IF(AND(M112=1,$H$3=1),D112*H112,IF($H$3=2,D112,"N/A")))</f>
        <v>0</v>
      </c>
      <c r="F112" s="82" t="n">
        <f aca="false">E112*L112</f>
        <v>0</v>
      </c>
      <c r="G112" s="99"/>
      <c r="H112" s="33" t="n">
        <f aca="false">A113-A112</f>
        <v>30</v>
      </c>
      <c r="I112" s="100" t="n">
        <f aca="false">CHOOSE(F$3,A113+24,A112)</f>
        <v>40057</v>
      </c>
      <c r="J112" s="33" t="n">
        <f aca="false">I112-C$3</f>
        <v>3141</v>
      </c>
      <c r="K112" s="28" t="n">
        <f aca="false">VLOOKUP($A112,Table,MATCH(K$4,Curves,0))</f>
        <v>0.053904348595426</v>
      </c>
      <c r="L112" s="91" t="n">
        <f aca="false">1/(1+CHOOSE(F$3,(K113+($I$3/10000))/2,(K112+($I$3/10000))/2))^(2*J112/365.25)</f>
        <v>0.632915489497442</v>
      </c>
      <c r="M112" s="33" t="n">
        <f aca="false">IF(AND(mthbeg&lt;=A112,mthend&gt;=A112),1,0)</f>
        <v>0</v>
      </c>
      <c r="N112" s="33" t="n">
        <f aca="false">H112*M112</f>
        <v>0</v>
      </c>
      <c r="P112" s="88" t="n">
        <f aca="false">F112</f>
        <v>0</v>
      </c>
      <c r="Q112" s="102"/>
    </row>
    <row r="113" customFormat="false" ht="12.75" hidden="false" customHeight="false" outlineLevel="0" collapsed="false">
      <c r="A113" s="93" t="n">
        <f aca="false">EDATE(A112,1)</f>
        <v>40087</v>
      </c>
      <c r="B113" s="94" t="n">
        <f aca="false">B112</f>
        <v>-1750000</v>
      </c>
      <c r="C113" s="104"/>
      <c r="D113" s="96" t="n">
        <f aca="false">B113+C113</f>
        <v>-1750000</v>
      </c>
      <c r="E113" s="82" t="n">
        <f aca="false">IF(M113=0,0,IF(AND(M113=1,$H$3=1),D113*H113,IF($H$3=2,D113,"N/A")))</f>
        <v>0</v>
      </c>
      <c r="F113" s="82" t="n">
        <f aca="false">E113*L113</f>
        <v>0</v>
      </c>
      <c r="G113" s="99"/>
      <c r="H113" s="33" t="n">
        <f aca="false">A114-A113</f>
        <v>31</v>
      </c>
      <c r="I113" s="100" t="n">
        <f aca="false">CHOOSE(F$3,A114+24,A113)</f>
        <v>40087</v>
      </c>
      <c r="J113" s="33" t="n">
        <f aca="false">I113-C$3</f>
        <v>3171</v>
      </c>
      <c r="K113" s="28" t="n">
        <f aca="false">VLOOKUP($A113,Table,MATCH(K$4,Curves,0))</f>
        <v>0.053904348595426</v>
      </c>
      <c r="L113" s="91" t="n">
        <f aca="false">1/(1+CHOOSE(F$3,(K114+($I$3/10000))/2,(K113+($I$3/10000))/2))^(2*J113/365.25)</f>
        <v>0.630156409388355</v>
      </c>
      <c r="M113" s="33" t="n">
        <f aca="false">IF(AND(mthbeg&lt;=A113,mthend&gt;=A113),1,0)</f>
        <v>0</v>
      </c>
      <c r="N113" s="33" t="n">
        <f aca="false">H113*M113</f>
        <v>0</v>
      </c>
      <c r="P113" s="88" t="n">
        <f aca="false">F113</f>
        <v>0</v>
      </c>
      <c r="Q113" s="102"/>
    </row>
    <row r="114" customFormat="false" ht="12.75" hidden="false" customHeight="false" outlineLevel="0" collapsed="false">
      <c r="A114" s="93" t="n">
        <f aca="false">EDATE(A113,1)</f>
        <v>40118</v>
      </c>
      <c r="B114" s="94" t="n">
        <f aca="false">B113</f>
        <v>-1750000</v>
      </c>
      <c r="C114" s="104"/>
      <c r="D114" s="96" t="n">
        <f aca="false">B114+C114</f>
        <v>-1750000</v>
      </c>
      <c r="E114" s="82" t="n">
        <f aca="false">IF(M114=0,0,IF(AND(M114=1,$H$3=1),D114*H114,IF($H$3=2,D114,"N/A")))</f>
        <v>0</v>
      </c>
      <c r="F114" s="82" t="n">
        <f aca="false">E114*L114</f>
        <v>0</v>
      </c>
      <c r="G114" s="99"/>
      <c r="H114" s="33" t="n">
        <f aca="false">A115-A114</f>
        <v>30</v>
      </c>
      <c r="I114" s="100" t="n">
        <f aca="false">CHOOSE(F$3,A115+24,A114)</f>
        <v>40118</v>
      </c>
      <c r="J114" s="33" t="n">
        <f aca="false">I114-C$3</f>
        <v>3202</v>
      </c>
      <c r="K114" s="28" t="n">
        <f aca="false">VLOOKUP($A114,Table,MATCH(K$4,Curves,0))</f>
        <v>0.053904348595426</v>
      </c>
      <c r="L114" s="91" t="n">
        <f aca="false">1/(1+CHOOSE(F$3,(K115+($I$3/10000))/2,(K114+($I$3/10000))/2))^(2*J114/365.25)</f>
        <v>0.627317995105658</v>
      </c>
      <c r="M114" s="33" t="n">
        <f aca="false">IF(AND(mthbeg&lt;=A114,mthend&gt;=A114),1,0)</f>
        <v>0</v>
      </c>
      <c r="N114" s="33" t="n">
        <f aca="false">H114*M114</f>
        <v>0</v>
      </c>
      <c r="P114" s="88" t="n">
        <f aca="false">F114</f>
        <v>0</v>
      </c>
      <c r="Q114" s="102"/>
    </row>
    <row r="115" customFormat="false" ht="12.75" hidden="false" customHeight="false" outlineLevel="0" collapsed="false">
      <c r="A115" s="93" t="n">
        <f aca="false">EDATE(A114,1)</f>
        <v>40148</v>
      </c>
      <c r="B115" s="94" t="n">
        <f aca="false">B114</f>
        <v>-1750000</v>
      </c>
      <c r="C115" s="104"/>
      <c r="D115" s="96" t="n">
        <f aca="false">B115+C115</f>
        <v>-1750000</v>
      </c>
      <c r="E115" s="82" t="n">
        <f aca="false">IF(M115=0,0,IF(AND(M115=1,$H$3=1),D115*H115,IF($H$3=2,D115,"N/A")))</f>
        <v>0</v>
      </c>
      <c r="F115" s="82" t="n">
        <f aca="false">E115*L115</f>
        <v>0</v>
      </c>
      <c r="G115" s="99"/>
      <c r="H115" s="33" t="n">
        <f aca="false">A116-A115</f>
        <v>31</v>
      </c>
      <c r="I115" s="100" t="n">
        <f aca="false">CHOOSE(F$3,A116+24,A115)</f>
        <v>40148</v>
      </c>
      <c r="J115" s="33" t="n">
        <f aca="false">I115-C$3</f>
        <v>3232</v>
      </c>
      <c r="K115" s="28" t="n">
        <f aca="false">VLOOKUP($A115,Table,MATCH(K$4,Curves,0))</f>
        <v>0.053904348595426</v>
      </c>
      <c r="L115" s="91" t="n">
        <f aca="false">1/(1+CHOOSE(F$3,(K116+($I$3/10000))/2,(K115+($I$3/10000))/2))^(2*J115/365.25)</f>
        <v>0.624583316256602</v>
      </c>
      <c r="M115" s="33" t="n">
        <f aca="false">IF(AND(mthbeg&lt;=A115,mthend&gt;=A115),1,0)</f>
        <v>0</v>
      </c>
      <c r="N115" s="33" t="n">
        <f aca="false">H115*M115</f>
        <v>0</v>
      </c>
      <c r="P115" s="88" t="n">
        <f aca="false">F115</f>
        <v>0</v>
      </c>
      <c r="Q115" s="102"/>
    </row>
    <row r="116" customFormat="false" ht="12.75" hidden="false" customHeight="false" outlineLevel="0" collapsed="false">
      <c r="A116" s="93" t="n">
        <f aca="false">EDATE(A115,1)</f>
        <v>40179</v>
      </c>
      <c r="B116" s="94" t="n">
        <f aca="false">B115</f>
        <v>-1750000</v>
      </c>
      <c r="C116" s="104"/>
      <c r="D116" s="96" t="n">
        <f aca="false">B116+C116</f>
        <v>-1750000</v>
      </c>
      <c r="E116" s="82" t="n">
        <f aca="false">IF(M116=0,0,IF(AND(M116=1,$H$3=1),D116*H116,IF($H$3=2,D116,"N/A")))</f>
        <v>0</v>
      </c>
      <c r="F116" s="82" t="n">
        <f aca="false">E116*L116</f>
        <v>0</v>
      </c>
      <c r="G116" s="99"/>
      <c r="H116" s="33" t="n">
        <f aca="false">A117-A116</f>
        <v>31</v>
      </c>
      <c r="I116" s="100" t="n">
        <f aca="false">CHOOSE(F$3,A117+24,A116)</f>
        <v>40179</v>
      </c>
      <c r="J116" s="33" t="n">
        <f aca="false">I116-C$3</f>
        <v>3263</v>
      </c>
      <c r="K116" s="28" t="n">
        <f aca="false">VLOOKUP($A116,Table,MATCH(K$4,Curves,0))</f>
        <v>0.053904348595426</v>
      </c>
      <c r="L116" s="91" t="n">
        <f aca="false">1/(1+CHOOSE(F$3,(K117+($I$3/10000))/2,(K116+($I$3/10000))/2))^(2*J116/365.25)</f>
        <v>0.621770004864091</v>
      </c>
      <c r="M116" s="33" t="n">
        <f aca="false">IF(AND(mthbeg&lt;=A116,mthend&gt;=A116),1,0)</f>
        <v>0</v>
      </c>
      <c r="N116" s="33" t="n">
        <f aca="false">H116*M116</f>
        <v>0</v>
      </c>
      <c r="P116" s="88" t="n">
        <f aca="false">F116</f>
        <v>0</v>
      </c>
      <c r="Q116" s="102"/>
    </row>
    <row r="117" customFormat="false" ht="12.75" hidden="false" customHeight="false" outlineLevel="0" collapsed="false">
      <c r="A117" s="93" t="n">
        <f aca="false">EDATE(A116,1)</f>
        <v>40210</v>
      </c>
      <c r="B117" s="94" t="n">
        <f aca="false">B116</f>
        <v>-1750000</v>
      </c>
      <c r="C117" s="104"/>
      <c r="D117" s="96" t="n">
        <f aca="false">B117+C117</f>
        <v>-1750000</v>
      </c>
      <c r="E117" s="82" t="n">
        <f aca="false">IF(M117=0,0,IF(AND(M117=1,$H$3=1),D117*H117,IF($H$3=2,D117,"N/A")))</f>
        <v>0</v>
      </c>
      <c r="F117" s="82" t="n">
        <f aca="false">E117*L117</f>
        <v>0</v>
      </c>
      <c r="G117" s="99"/>
      <c r="H117" s="33" t="n">
        <f aca="false">A118-A117</f>
        <v>28</v>
      </c>
      <c r="I117" s="100" t="n">
        <f aca="false">CHOOSE(F$3,A118+24,A117)</f>
        <v>40210</v>
      </c>
      <c r="J117" s="33" t="n">
        <f aca="false">I117-C$3</f>
        <v>3294</v>
      </c>
      <c r="K117" s="28" t="n">
        <f aca="false">VLOOKUP($A117,Table,MATCH(K$4,Curves,0))</f>
        <v>0.053904348595426</v>
      </c>
      <c r="L117" s="91" t="n">
        <f aca="false">1/(1+CHOOSE(F$3,(K118+($I$3/10000))/2,(K117+($I$3/10000))/2))^(2*J117/365.25)</f>
        <v>0.618969365473512</v>
      </c>
      <c r="M117" s="33" t="n">
        <f aca="false">IF(AND(mthbeg&lt;=A117,mthend&gt;=A117),1,0)</f>
        <v>0</v>
      </c>
      <c r="N117" s="33" t="n">
        <f aca="false">H117*M117</f>
        <v>0</v>
      </c>
      <c r="P117" s="88" t="n">
        <f aca="false">F117</f>
        <v>0</v>
      </c>
      <c r="Q117" s="102"/>
    </row>
    <row r="118" customFormat="false" ht="12.75" hidden="false" customHeight="false" outlineLevel="0" collapsed="false">
      <c r="A118" s="93" t="n">
        <f aca="false">EDATE(A117,1)</f>
        <v>40238</v>
      </c>
      <c r="B118" s="94" t="n">
        <f aca="false">B117</f>
        <v>-1750000</v>
      </c>
      <c r="C118" s="104"/>
      <c r="D118" s="96" t="n">
        <f aca="false">B118+C118</f>
        <v>-1750000</v>
      </c>
      <c r="E118" s="82" t="n">
        <f aca="false">IF(M118=0,0,IF(AND(M118=1,$H$3=1),D118*H118,IF($H$3=2,D118,"N/A")))</f>
        <v>0</v>
      </c>
      <c r="F118" s="82" t="n">
        <f aca="false">E118*L118</f>
        <v>0</v>
      </c>
      <c r="G118" s="99"/>
      <c r="H118" s="33" t="n">
        <f aca="false">A119-A118</f>
        <v>31</v>
      </c>
      <c r="I118" s="100" t="n">
        <f aca="false">CHOOSE(F$3,A119+24,A118)</f>
        <v>40238</v>
      </c>
      <c r="J118" s="33" t="n">
        <f aca="false">I118-C$3</f>
        <v>3322</v>
      </c>
      <c r="K118" s="28" t="n">
        <f aca="false">VLOOKUP($A118,Table,MATCH(K$4,Curves,0))</f>
        <v>0.053904348595426</v>
      </c>
      <c r="L118" s="91" t="n">
        <f aca="false">1/(1+CHOOSE(F$3,(K119+($I$3/10000))/2,(K118+($I$3/10000))/2))^(2*J118/365.25)</f>
        <v>0.616450600074566</v>
      </c>
      <c r="M118" s="33" t="n">
        <f aca="false">IF(AND(mthbeg&lt;=A118,mthend&gt;=A118),1,0)</f>
        <v>0</v>
      </c>
      <c r="N118" s="33" t="n">
        <f aca="false">H118*M118</f>
        <v>0</v>
      </c>
      <c r="P118" s="88" t="n">
        <f aca="false">F118</f>
        <v>0</v>
      </c>
      <c r="Q118" s="102"/>
    </row>
    <row r="119" customFormat="false" ht="12.75" hidden="false" customHeight="false" outlineLevel="0" collapsed="false">
      <c r="A119" s="93" t="n">
        <f aca="false">EDATE(A118,1)</f>
        <v>40269</v>
      </c>
      <c r="B119" s="94" t="n">
        <f aca="false">B118</f>
        <v>-1750000</v>
      </c>
      <c r="C119" s="104"/>
      <c r="D119" s="96" t="n">
        <f aca="false">B119+C119</f>
        <v>-1750000</v>
      </c>
      <c r="E119" s="82" t="n">
        <f aca="false">IF(M119=0,0,IF(AND(M119=1,$H$3=1),D119*H119,IF($H$3=2,D119,"N/A")))</f>
        <v>0</v>
      </c>
      <c r="F119" s="82" t="n">
        <f aca="false">E119*L119</f>
        <v>0</v>
      </c>
      <c r="G119" s="99"/>
      <c r="H119" s="33" t="n">
        <f aca="false">A120-A119</f>
        <v>30</v>
      </c>
      <c r="I119" s="100" t="n">
        <f aca="false">CHOOSE(F$3,A120+24,A119)</f>
        <v>40269</v>
      </c>
      <c r="J119" s="33" t="n">
        <f aca="false">I119-C$3</f>
        <v>3353</v>
      </c>
      <c r="K119" s="28" t="n">
        <f aca="false">VLOOKUP($A119,Table,MATCH(K$4,Curves,0))</f>
        <v>0.053904348595426</v>
      </c>
      <c r="L119" s="91" t="n">
        <f aca="false">1/(1+CHOOSE(F$3,(K120+($I$3/10000))/2,(K119+($I$3/10000))/2))^(2*J119/365.25)</f>
        <v>0.613673920885463</v>
      </c>
      <c r="M119" s="33" t="n">
        <f aca="false">IF(AND(mthbeg&lt;=A119,mthend&gt;=A119),1,0)</f>
        <v>0</v>
      </c>
      <c r="N119" s="33" t="n">
        <f aca="false">H119*M119</f>
        <v>0</v>
      </c>
      <c r="P119" s="88" t="n">
        <f aca="false">F119</f>
        <v>0</v>
      </c>
      <c r="Q119" s="102"/>
    </row>
    <row r="120" customFormat="false" ht="12.75" hidden="false" customHeight="false" outlineLevel="0" collapsed="false">
      <c r="A120" s="93" t="n">
        <f aca="false">EDATE(A119,1)</f>
        <v>40299</v>
      </c>
      <c r="B120" s="94" t="n">
        <f aca="false">B119</f>
        <v>-1750000</v>
      </c>
      <c r="C120" s="104"/>
      <c r="D120" s="96" t="n">
        <f aca="false">B120+C120</f>
        <v>-1750000</v>
      </c>
      <c r="E120" s="82" t="n">
        <f aca="false">IF(M120=0,0,IF(AND(M120=1,$H$3=1),D120*H120,IF($H$3=2,D120,"N/A")))</f>
        <v>0</v>
      </c>
      <c r="F120" s="82" t="n">
        <f aca="false">E120*L120</f>
        <v>0</v>
      </c>
      <c r="G120" s="99"/>
      <c r="H120" s="33" t="n">
        <f aca="false">A121-A120</f>
        <v>31</v>
      </c>
      <c r="I120" s="100" t="n">
        <f aca="false">CHOOSE(F$3,A121+24,A120)</f>
        <v>40299</v>
      </c>
      <c r="J120" s="33" t="n">
        <f aca="false">I120-C$3</f>
        <v>3383</v>
      </c>
      <c r="K120" s="28" t="n">
        <f aca="false">VLOOKUP($A120,Table,MATCH(K$4,Curves,0))</f>
        <v>0.053904348595426</v>
      </c>
      <c r="L120" s="91" t="n">
        <f aca="false">1/(1+CHOOSE(F$3,(K121+($I$3/10000))/2,(K120+($I$3/10000))/2))^(2*J120/365.25)</f>
        <v>0.610998720899561</v>
      </c>
      <c r="M120" s="33" t="n">
        <f aca="false">IF(AND(mthbeg&lt;=A120,mthend&gt;=A120),1,0)</f>
        <v>0</v>
      </c>
      <c r="N120" s="33" t="n">
        <f aca="false">H120*M120</f>
        <v>0</v>
      </c>
      <c r="P120" s="88" t="n">
        <f aca="false">F120</f>
        <v>0</v>
      </c>
      <c r="Q120" s="102"/>
    </row>
    <row r="121" customFormat="false" ht="12.75" hidden="false" customHeight="false" outlineLevel="0" collapsed="false">
      <c r="A121" s="93" t="n">
        <f aca="false">EDATE(A120,1)</f>
        <v>40330</v>
      </c>
      <c r="B121" s="94" t="n">
        <f aca="false">B120</f>
        <v>-1750000</v>
      </c>
      <c r="C121" s="104"/>
      <c r="D121" s="96" t="n">
        <f aca="false">B121+C121</f>
        <v>-1750000</v>
      </c>
      <c r="E121" s="82" t="n">
        <f aca="false">IF(M121=0,0,IF(AND(M121=1,$H$3=1),D121*H121,IF($H$3=2,D121,"N/A")))</f>
        <v>0</v>
      </c>
      <c r="F121" s="82" t="n">
        <f aca="false">E121*L121</f>
        <v>0</v>
      </c>
      <c r="G121" s="99"/>
      <c r="H121" s="33" t="n">
        <f aca="false">A122-A121</f>
        <v>30</v>
      </c>
      <c r="I121" s="100" t="n">
        <f aca="false">CHOOSE(F$3,A122+24,A121)</f>
        <v>40330</v>
      </c>
      <c r="J121" s="33" t="n">
        <f aca="false">I121-C$3</f>
        <v>3414</v>
      </c>
      <c r="K121" s="28" t="n">
        <f aca="false">VLOOKUP($A121,Table,MATCH(K$4,Curves,0))</f>
        <v>0.053904348595426</v>
      </c>
      <c r="L121" s="91" t="n">
        <f aca="false">1/(1+CHOOSE(F$3,(K122+($I$3/10000))/2,(K121+($I$3/10000))/2))^(2*J121/365.25)</f>
        <v>0.60824659861647</v>
      </c>
      <c r="M121" s="33" t="n">
        <f aca="false">IF(AND(mthbeg&lt;=A121,mthend&gt;=A121),1,0)</f>
        <v>0</v>
      </c>
      <c r="N121" s="33" t="n">
        <f aca="false">H121*M121</f>
        <v>0</v>
      </c>
      <c r="P121" s="88" t="n">
        <f aca="false">F121</f>
        <v>0</v>
      </c>
      <c r="Q121" s="102"/>
    </row>
    <row r="122" customFormat="false" ht="12.75" hidden="false" customHeight="false" outlineLevel="0" collapsed="false">
      <c r="A122" s="93" t="n">
        <f aca="false">EDATE(A121,1)</f>
        <v>40360</v>
      </c>
      <c r="B122" s="94" t="n">
        <f aca="false">B121</f>
        <v>-1750000</v>
      </c>
      <c r="C122" s="104"/>
      <c r="D122" s="96" t="n">
        <f aca="false">B122+C122</f>
        <v>-1750000</v>
      </c>
      <c r="E122" s="82" t="n">
        <f aca="false">IF(M122=0,0,IF(AND(M122=1,$H$3=1),D122*H122,IF($H$3=2,D122,"N/A")))</f>
        <v>0</v>
      </c>
      <c r="F122" s="82" t="n">
        <f aca="false">E122*L122</f>
        <v>0</v>
      </c>
      <c r="G122" s="99"/>
      <c r="H122" s="33" t="n">
        <f aca="false">A123-A122</f>
        <v>31</v>
      </c>
      <c r="I122" s="100" t="n">
        <f aca="false">CHOOSE(F$3,A123+24,A122)</f>
        <v>40360</v>
      </c>
      <c r="J122" s="33" t="n">
        <f aca="false">I122-C$3</f>
        <v>3444</v>
      </c>
      <c r="K122" s="28" t="n">
        <f aca="false">VLOOKUP($A122,Table,MATCH(K$4,Curves,0))</f>
        <v>0.053904348595426</v>
      </c>
      <c r="L122" s="91" t="n">
        <f aca="false">1/(1+CHOOSE(F$3,(K123+($I$3/10000))/2,(K122+($I$3/10000))/2))^(2*J122/365.25)</f>
        <v>0.605595058056141</v>
      </c>
      <c r="M122" s="33" t="n">
        <f aca="false">IF(AND(mthbeg&lt;=A122,mthend&gt;=A122),1,0)</f>
        <v>0</v>
      </c>
      <c r="N122" s="33" t="n">
        <f aca="false">H122*M122</f>
        <v>0</v>
      </c>
      <c r="P122" s="88" t="n">
        <f aca="false">F122</f>
        <v>0</v>
      </c>
      <c r="Q122" s="102"/>
    </row>
    <row r="123" customFormat="false" ht="12.75" hidden="false" customHeight="false" outlineLevel="0" collapsed="false">
      <c r="A123" s="93" t="n">
        <f aca="false">EDATE(A122,1)</f>
        <v>40391</v>
      </c>
      <c r="B123" s="94" t="n">
        <f aca="false">B122</f>
        <v>-1750000</v>
      </c>
      <c r="C123" s="104"/>
      <c r="D123" s="96" t="n">
        <f aca="false">B123+C123</f>
        <v>-1750000</v>
      </c>
      <c r="E123" s="82" t="n">
        <f aca="false">IF(M123=0,0,IF(AND(M123=1,$H$3=1),D123*H123,IF($H$3=2,D123,"N/A")))</f>
        <v>0</v>
      </c>
      <c r="F123" s="82" t="n">
        <f aca="false">E123*L123</f>
        <v>0</v>
      </c>
      <c r="G123" s="99"/>
      <c r="H123" s="33" t="n">
        <f aca="false">A124-A123</f>
        <v>31</v>
      </c>
      <c r="I123" s="100" t="n">
        <f aca="false">CHOOSE(F$3,A124+24,A123)</f>
        <v>40391</v>
      </c>
      <c r="J123" s="33" t="n">
        <f aca="false">I123-C$3</f>
        <v>3475</v>
      </c>
      <c r="K123" s="28" t="n">
        <f aca="false">VLOOKUP($A123,Table,MATCH(K$4,Curves,0))</f>
        <v>0.053904348595426</v>
      </c>
      <c r="L123" s="91" t="n">
        <f aca="false">1/(1+CHOOSE(F$3,(K124+($I$3/10000))/2,(K123+($I$3/10000))/2))^(2*J123/365.25)</f>
        <v>0.60286727549818</v>
      </c>
      <c r="M123" s="33" t="n">
        <f aca="false">IF(AND(mthbeg&lt;=A123,mthend&gt;=A123),1,0)</f>
        <v>0</v>
      </c>
      <c r="N123" s="33" t="n">
        <f aca="false">H123*M123</f>
        <v>0</v>
      </c>
      <c r="P123" s="88" t="n">
        <f aca="false">F123</f>
        <v>0</v>
      </c>
      <c r="Q123" s="102"/>
    </row>
    <row r="124" customFormat="false" ht="12.75" hidden="false" customHeight="false" outlineLevel="0" collapsed="false">
      <c r="A124" s="93" t="n">
        <f aca="false">EDATE(A123,1)</f>
        <v>40422</v>
      </c>
      <c r="B124" s="94" t="n">
        <f aca="false">B123</f>
        <v>-1750000</v>
      </c>
      <c r="C124" s="104"/>
      <c r="D124" s="96" t="n">
        <f aca="false">B124+C124</f>
        <v>-1750000</v>
      </c>
      <c r="E124" s="82" t="n">
        <f aca="false">IF(M124=0,0,IF(AND(M124=1,$H$3=1),D124*H124,IF($H$3=2,D124,"N/A")))</f>
        <v>0</v>
      </c>
      <c r="F124" s="82" t="n">
        <f aca="false">E124*L124</f>
        <v>0</v>
      </c>
      <c r="G124" s="99"/>
      <c r="H124" s="33" t="n">
        <f aca="false">A125-A124</f>
        <v>30</v>
      </c>
      <c r="I124" s="100" t="n">
        <f aca="false">CHOOSE(F$3,A125+24,A124)</f>
        <v>40422</v>
      </c>
      <c r="J124" s="33" t="n">
        <f aca="false">I124-C$3</f>
        <v>3506</v>
      </c>
      <c r="K124" s="28" t="n">
        <f aca="false">VLOOKUP($A124,Table,MATCH(K$4,Curves,0))</f>
        <v>0.053904348595426</v>
      </c>
      <c r="L124" s="91" t="n">
        <f aca="false">1/(1+CHOOSE(F$3,(K125+($I$3/10000))/2,(K124+($I$3/10000))/2))^(2*J124/365.25)</f>
        <v>0.600151779694519</v>
      </c>
      <c r="M124" s="33" t="n">
        <f aca="false">IF(AND(mthbeg&lt;=A124,mthend&gt;=A124),1,0)</f>
        <v>0</v>
      </c>
      <c r="N124" s="33" t="n">
        <f aca="false">H124*M124</f>
        <v>0</v>
      </c>
      <c r="P124" s="88" t="n">
        <f aca="false">F124</f>
        <v>0</v>
      </c>
      <c r="Q124" s="102"/>
    </row>
    <row r="125" customFormat="false" ht="12.75" hidden="false" customHeight="false" outlineLevel="0" collapsed="false">
      <c r="A125" s="93" t="n">
        <f aca="false">EDATE(A124,1)</f>
        <v>40452</v>
      </c>
      <c r="B125" s="94" t="n">
        <f aca="false">B124</f>
        <v>-1750000</v>
      </c>
      <c r="C125" s="104"/>
      <c r="D125" s="96" t="n">
        <f aca="false">B125+C125</f>
        <v>-1750000</v>
      </c>
      <c r="E125" s="82" t="n">
        <f aca="false">IF(M125=0,0,IF(AND(M125=1,$H$3=1),D125*H125,IF($H$3=2,D125,"N/A")))</f>
        <v>0</v>
      </c>
      <c r="F125" s="82" t="n">
        <f aca="false">E125*L125</f>
        <v>0</v>
      </c>
      <c r="G125" s="99"/>
      <c r="H125" s="33" t="n">
        <f aca="false">A126-A125</f>
        <v>31</v>
      </c>
      <c r="I125" s="100" t="n">
        <f aca="false">CHOOSE(F$3,A126+24,A125)</f>
        <v>40452</v>
      </c>
      <c r="J125" s="33" t="n">
        <f aca="false">I125-C$3</f>
        <v>3536</v>
      </c>
      <c r="K125" s="28" t="n">
        <f aca="false">VLOOKUP($A125,Table,MATCH(K$4,Curves,0))</f>
        <v>0.053904348595426</v>
      </c>
      <c r="L125" s="91" t="n">
        <f aca="false">1/(1+CHOOSE(F$3,(K126+($I$3/10000))/2,(K125+($I$3/10000))/2))^(2*J125/365.25)</f>
        <v>0.597535527026879</v>
      </c>
      <c r="M125" s="33" t="n">
        <f aca="false">IF(AND(mthbeg&lt;=A125,mthend&gt;=A125),1,0)</f>
        <v>0</v>
      </c>
      <c r="N125" s="33" t="n">
        <f aca="false">H125*M125</f>
        <v>0</v>
      </c>
      <c r="P125" s="88" t="n">
        <f aca="false">F125</f>
        <v>0</v>
      </c>
      <c r="Q125" s="102"/>
    </row>
    <row r="126" customFormat="false" ht="12.75" hidden="false" customHeight="false" outlineLevel="0" collapsed="false">
      <c r="A126" s="93" t="n">
        <f aca="false">EDATE(A125,1)</f>
        <v>40483</v>
      </c>
      <c r="B126" s="94" t="n">
        <f aca="false">B125</f>
        <v>-1750000</v>
      </c>
      <c r="C126" s="104"/>
      <c r="D126" s="96" t="n">
        <f aca="false">B126+C126</f>
        <v>-1750000</v>
      </c>
      <c r="E126" s="82" t="n">
        <f aca="false">IF(M126=0,0,IF(AND(M126=1,$H$3=1),D126*H126,IF($H$3=2,D126,"N/A")))</f>
        <v>0</v>
      </c>
      <c r="F126" s="82" t="n">
        <f aca="false">E126*L126</f>
        <v>0</v>
      </c>
      <c r="G126" s="99"/>
      <c r="H126" s="33" t="n">
        <f aca="false">A127-A126</f>
        <v>30</v>
      </c>
      <c r="I126" s="100" t="n">
        <f aca="false">CHOOSE(F$3,A127+24,A126)</f>
        <v>40483</v>
      </c>
      <c r="J126" s="33" t="n">
        <f aca="false">I126-C$3</f>
        <v>3567</v>
      </c>
      <c r="K126" s="28" t="n">
        <f aca="false">VLOOKUP($A126,Table,MATCH(K$4,Curves,0))</f>
        <v>0.053904348595426</v>
      </c>
      <c r="L126" s="91" t="n">
        <f aca="false">1/(1+CHOOSE(F$3,(K127+($I$3/10000))/2,(K126+($I$3/10000))/2))^(2*J126/365.25)</f>
        <v>0.594844047024354</v>
      </c>
      <c r="M126" s="33" t="n">
        <f aca="false">IF(AND(mthbeg&lt;=A126,mthend&gt;=A126),1,0)</f>
        <v>0</v>
      </c>
      <c r="N126" s="33" t="n">
        <f aca="false">H126*M126</f>
        <v>0</v>
      </c>
      <c r="P126" s="88" t="n">
        <f aca="false">F126</f>
        <v>0</v>
      </c>
      <c r="Q126" s="102"/>
    </row>
    <row r="127" customFormat="false" ht="12.75" hidden="false" customHeight="false" outlineLevel="0" collapsed="false">
      <c r="A127" s="93" t="n">
        <f aca="false">EDATE(A126,1)</f>
        <v>40513</v>
      </c>
      <c r="B127" s="94" t="n">
        <f aca="false">B126</f>
        <v>-1750000</v>
      </c>
      <c r="C127" s="104"/>
      <c r="D127" s="96" t="n">
        <f aca="false">B127+C127</f>
        <v>-1750000</v>
      </c>
      <c r="E127" s="82" t="n">
        <f aca="false">IF(M127=0,0,IF(AND(M127=1,$H$3=1),D127*H127,IF($H$3=2,D127,"N/A")))</f>
        <v>0</v>
      </c>
      <c r="F127" s="82" t="n">
        <f aca="false">E127*L127</f>
        <v>0</v>
      </c>
      <c r="G127" s="99"/>
      <c r="H127" s="33" t="n">
        <f aca="false">A128-A127</f>
        <v>31</v>
      </c>
      <c r="I127" s="100" t="n">
        <f aca="false">CHOOSE(F$3,A128+24,A127)</f>
        <v>40513</v>
      </c>
      <c r="J127" s="33" t="n">
        <f aca="false">I127-C$3</f>
        <v>3597</v>
      </c>
      <c r="K127" s="28" t="n">
        <f aca="false">VLOOKUP($A127,Table,MATCH(K$4,Curves,0))</f>
        <v>0.053904348595426</v>
      </c>
      <c r="L127" s="91" t="n">
        <f aca="false">1/(1+CHOOSE(F$3,(K128+($I$3/10000))/2,(K127+($I$3/10000))/2))^(2*J127/365.25)</f>
        <v>0.592250932453154</v>
      </c>
      <c r="M127" s="33" t="n">
        <f aca="false">IF(AND(mthbeg&lt;=A127,mthend&gt;=A127),1,0)</f>
        <v>0</v>
      </c>
      <c r="N127" s="33" t="n">
        <f aca="false">H127*M127</f>
        <v>0</v>
      </c>
      <c r="P127" s="88" t="n">
        <f aca="false">F127</f>
        <v>0</v>
      </c>
      <c r="Q127" s="102"/>
    </row>
    <row r="128" customFormat="false" ht="12.75" hidden="false" customHeight="false" outlineLevel="0" collapsed="false">
      <c r="A128" s="93" t="n">
        <f aca="false">EDATE(A127,1)</f>
        <v>40544</v>
      </c>
      <c r="B128" s="94" t="n">
        <f aca="false">B127</f>
        <v>-1750000</v>
      </c>
      <c r="C128" s="104"/>
      <c r="D128" s="96" t="n">
        <f aca="false">B128+C128</f>
        <v>-1750000</v>
      </c>
      <c r="E128" s="82" t="n">
        <f aca="false">IF(M128=0,0,IF(AND(M128=1,$H$3=1),D128*H128,IF($H$3=2,D128,"N/A")))</f>
        <v>0</v>
      </c>
      <c r="F128" s="82" t="n">
        <f aca="false">E128*L128</f>
        <v>0</v>
      </c>
      <c r="G128" s="99"/>
      <c r="H128" s="33" t="n">
        <f aca="false">A129-A128</f>
        <v>31</v>
      </c>
      <c r="I128" s="100" t="n">
        <f aca="false">CHOOSE(F$3,A129+24,A128)</f>
        <v>40544</v>
      </c>
      <c r="J128" s="33" t="n">
        <f aca="false">I128-C$3</f>
        <v>3628</v>
      </c>
      <c r="K128" s="28" t="n">
        <f aca="false">VLOOKUP($A128,Table,MATCH(K$4,Curves,0))</f>
        <v>0.053904348595426</v>
      </c>
      <c r="L128" s="91" t="n">
        <f aca="false">1/(1+CHOOSE(F$3,(K129+($I$3/10000))/2,(K128+($I$3/10000))/2))^(2*J128/365.25)</f>
        <v>0.589583255856408</v>
      </c>
      <c r="M128" s="33" t="n">
        <f aca="false">IF(AND(mthbeg&lt;=A128,mthend&gt;=A128),1,0)</f>
        <v>0</v>
      </c>
      <c r="N128" s="33" t="n">
        <f aca="false">H128*M128</f>
        <v>0</v>
      </c>
      <c r="P128" s="88" t="n">
        <f aca="false">F128</f>
        <v>0</v>
      </c>
      <c r="Q128" s="102"/>
    </row>
    <row r="129" customFormat="false" ht="12.75" hidden="false" customHeight="false" outlineLevel="0" collapsed="false">
      <c r="A129" s="93" t="n">
        <f aca="false">EDATE(A128,1)</f>
        <v>40575</v>
      </c>
      <c r="B129" s="94" t="n">
        <f aca="false">B128</f>
        <v>-1750000</v>
      </c>
      <c r="C129" s="104"/>
      <c r="D129" s="96" t="n">
        <f aca="false">B129+C129</f>
        <v>-1750000</v>
      </c>
      <c r="E129" s="82" t="n">
        <f aca="false">IF(M129=0,0,IF(AND(M129=1,$H$3=1),D129*H129,IF($H$3=2,D129,"N/A")))</f>
        <v>0</v>
      </c>
      <c r="F129" s="82" t="n">
        <f aca="false">E129*L129</f>
        <v>0</v>
      </c>
      <c r="G129" s="99"/>
      <c r="H129" s="33" t="n">
        <f aca="false">A130-A129</f>
        <v>28</v>
      </c>
      <c r="I129" s="100" t="n">
        <f aca="false">CHOOSE(F$3,A130+24,A129)</f>
        <v>40575</v>
      </c>
      <c r="J129" s="33" t="n">
        <f aca="false">I129-C$3</f>
        <v>3659</v>
      </c>
      <c r="K129" s="28" t="n">
        <f aca="false">VLOOKUP($A129,Table,MATCH(K$4,Curves,0))</f>
        <v>0.053904348595426</v>
      </c>
      <c r="L129" s="91" t="n">
        <f aca="false">1/(1+CHOOSE(F$3,(K130+($I$3/10000))/2,(K129+($I$3/10000))/2))^(2*J129/365.25)</f>
        <v>0.586927595278607</v>
      </c>
      <c r="M129" s="33" t="n">
        <f aca="false">IF(AND(mthbeg&lt;=A129,mthend&gt;=A129),1,0)</f>
        <v>0</v>
      </c>
      <c r="N129" s="33" t="n">
        <f aca="false">H129*M129</f>
        <v>0</v>
      </c>
      <c r="P129" s="88" t="n">
        <f aca="false">F129</f>
        <v>0</v>
      </c>
      <c r="Q129" s="102"/>
    </row>
    <row r="130" customFormat="false" ht="12.75" hidden="false" customHeight="false" outlineLevel="0" collapsed="false">
      <c r="A130" s="93" t="n">
        <f aca="false">EDATE(A129,1)</f>
        <v>40603</v>
      </c>
      <c r="B130" s="94" t="n">
        <f aca="false">B129</f>
        <v>-1750000</v>
      </c>
      <c r="C130" s="104"/>
      <c r="D130" s="96" t="n">
        <f aca="false">B130+C130</f>
        <v>-1750000</v>
      </c>
      <c r="E130" s="82" t="n">
        <f aca="false">IF(M130=0,0,IF(AND(M130=1,$H$3=1),D130*H130,IF($H$3=2,D130,"N/A")))</f>
        <v>0</v>
      </c>
      <c r="F130" s="82" t="n">
        <f aca="false">E130*L130</f>
        <v>0</v>
      </c>
      <c r="G130" s="99"/>
      <c r="H130" s="33" t="n">
        <f aca="false">A131-A130</f>
        <v>31</v>
      </c>
      <c r="I130" s="100" t="n">
        <f aca="false">CHOOSE(F$3,A131+24,A130)</f>
        <v>40603</v>
      </c>
      <c r="J130" s="33" t="n">
        <f aca="false">I130-C$3</f>
        <v>3687</v>
      </c>
      <c r="K130" s="28" t="n">
        <f aca="false">VLOOKUP($A130,Table,MATCH(K$4,Curves,0))</f>
        <v>0.053904348595426</v>
      </c>
      <c r="L130" s="91" t="n">
        <f aca="false">1/(1+CHOOSE(F$3,(K131+($I$3/10000))/2,(K130+($I$3/10000))/2))^(2*J130/365.25)</f>
        <v>0.584539217111387</v>
      </c>
      <c r="M130" s="33" t="n">
        <f aca="false">IF(AND(mthbeg&lt;=A130,mthend&gt;=A130),1,0)</f>
        <v>0</v>
      </c>
      <c r="N130" s="33" t="n">
        <f aca="false">H130*M130</f>
        <v>0</v>
      </c>
      <c r="P130" s="88" t="n">
        <f aca="false">F130</f>
        <v>0</v>
      </c>
      <c r="Q130" s="102"/>
    </row>
    <row r="131" customFormat="false" ht="12.75" hidden="false" customHeight="false" outlineLevel="0" collapsed="false">
      <c r="A131" s="93" t="n">
        <f aca="false">EDATE(A130,1)</f>
        <v>40634</v>
      </c>
      <c r="B131" s="94" t="n">
        <f aca="false">B130</f>
        <v>-1750000</v>
      </c>
      <c r="C131" s="104"/>
      <c r="D131" s="96" t="n">
        <f aca="false">B131+C131</f>
        <v>-1750000</v>
      </c>
      <c r="E131" s="82" t="n">
        <f aca="false">IF(M131=0,0,IF(AND(M131=1,$H$3=1),D131*H131,IF($H$3=2,D131,"N/A")))</f>
        <v>0</v>
      </c>
      <c r="F131" s="82" t="n">
        <f aca="false">E131*L131</f>
        <v>0</v>
      </c>
      <c r="G131" s="99"/>
      <c r="H131" s="33" t="n">
        <f aca="false">A132-A131</f>
        <v>30</v>
      </c>
      <c r="I131" s="100" t="n">
        <f aca="false">CHOOSE(F$3,A132+24,A131)</f>
        <v>40634</v>
      </c>
      <c r="J131" s="33" t="n">
        <f aca="false">I131-C$3</f>
        <v>3718</v>
      </c>
      <c r="K131" s="28" t="n">
        <f aca="false">VLOOKUP($A131,Table,MATCH(K$4,Curves,0))</f>
        <v>0.053904348595426</v>
      </c>
      <c r="L131" s="91" t="n">
        <f aca="false">1/(1+CHOOSE(F$3,(K132+($I$3/10000))/2,(K131+($I$3/10000))/2))^(2*J131/365.25)</f>
        <v>0.581906276403451</v>
      </c>
      <c r="M131" s="33" t="n">
        <f aca="false">IF(AND(mthbeg&lt;=A131,mthend&gt;=A131),1,0)</f>
        <v>0</v>
      </c>
      <c r="N131" s="33" t="n">
        <f aca="false">H131*M131</f>
        <v>0</v>
      </c>
      <c r="P131" s="88" t="n">
        <f aca="false">F131</f>
        <v>0</v>
      </c>
      <c r="Q131" s="102"/>
    </row>
    <row r="132" customFormat="false" ht="12.75" hidden="false" customHeight="false" outlineLevel="0" collapsed="false">
      <c r="A132" s="93" t="n">
        <f aca="false">EDATE(A131,1)</f>
        <v>40664</v>
      </c>
      <c r="B132" s="94" t="n">
        <f aca="false">B131</f>
        <v>-1750000</v>
      </c>
      <c r="C132" s="104"/>
      <c r="D132" s="96" t="n">
        <f aca="false">B132+C132</f>
        <v>-1750000</v>
      </c>
      <c r="E132" s="82" t="n">
        <f aca="false">IF(M132=0,0,IF(AND(M132=1,$H$3=1),D132*H132,IF($H$3=2,D132,"N/A")))</f>
        <v>0</v>
      </c>
      <c r="F132" s="82" t="n">
        <f aca="false">E132*L132</f>
        <v>0</v>
      </c>
      <c r="G132" s="99"/>
      <c r="H132" s="33" t="n">
        <f aca="false">A133-A132</f>
        <v>31</v>
      </c>
      <c r="I132" s="100" t="n">
        <f aca="false">CHOOSE(F$3,A133+24,A132)</f>
        <v>40664</v>
      </c>
      <c r="J132" s="33" t="n">
        <f aca="false">I132-C$3</f>
        <v>3748</v>
      </c>
      <c r="K132" s="28" t="n">
        <f aca="false">VLOOKUP($A132,Table,MATCH(K$4,Curves,0))</f>
        <v>0.053904348595426</v>
      </c>
      <c r="L132" s="91" t="n">
        <f aca="false">1/(1+CHOOSE(F$3,(K133+($I$3/10000))/2,(K132+($I$3/10000))/2))^(2*J132/365.25)</f>
        <v>0.579369561693162</v>
      </c>
      <c r="M132" s="33" t="n">
        <f aca="false">IF(AND(mthbeg&lt;=A132,mthend&gt;=A132),1,0)</f>
        <v>0</v>
      </c>
      <c r="N132" s="33" t="n">
        <f aca="false">H132*M132</f>
        <v>0</v>
      </c>
      <c r="P132" s="88" t="n">
        <f aca="false">F132</f>
        <v>0</v>
      </c>
      <c r="Q132" s="102"/>
    </row>
    <row r="133" customFormat="false" ht="12.75" hidden="false" customHeight="false" outlineLevel="0" collapsed="false">
      <c r="A133" s="93" t="n">
        <f aca="false">EDATE(A132,1)</f>
        <v>40695</v>
      </c>
      <c r="B133" s="94" t="n">
        <f aca="false">B132</f>
        <v>-1750000</v>
      </c>
      <c r="C133" s="104"/>
      <c r="D133" s="96" t="n">
        <f aca="false">B133+C133</f>
        <v>-1750000</v>
      </c>
      <c r="E133" s="82" t="n">
        <f aca="false">IF(M133=0,0,IF(AND(M133=1,$H$3=1),D133*H133,IF($H$3=2,D133,"N/A")))</f>
        <v>0</v>
      </c>
      <c r="F133" s="82" t="n">
        <f aca="false">E133*L133</f>
        <v>0</v>
      </c>
      <c r="G133" s="99"/>
      <c r="H133" s="33" t="n">
        <f aca="false">A134-A133</f>
        <v>30</v>
      </c>
      <c r="I133" s="100" t="n">
        <f aca="false">CHOOSE(F$3,A134+24,A133)</f>
        <v>40695</v>
      </c>
      <c r="J133" s="33" t="n">
        <f aca="false">I133-C$3</f>
        <v>3779</v>
      </c>
      <c r="K133" s="28" t="n">
        <f aca="false">VLOOKUP($A133,Table,MATCH(K$4,Curves,0))</f>
        <v>0.053904348595426</v>
      </c>
      <c r="L133" s="91" t="n">
        <f aca="false">1/(1+CHOOSE(F$3,(K134+($I$3/10000))/2,(K133+($I$3/10000))/2))^(2*J133/365.25)</f>
        <v>0.576759906670427</v>
      </c>
      <c r="M133" s="33" t="n">
        <f aca="false">IF(AND(mthbeg&lt;=A133,mthend&gt;=A133),1,0)</f>
        <v>0</v>
      </c>
      <c r="N133" s="33" t="n">
        <f aca="false">H133*M133</f>
        <v>0</v>
      </c>
      <c r="P133" s="88" t="n">
        <f aca="false">F133</f>
        <v>0</v>
      </c>
      <c r="Q133" s="102"/>
    </row>
    <row r="134" customFormat="false" ht="12.75" hidden="false" customHeight="false" outlineLevel="0" collapsed="false">
      <c r="A134" s="93" t="n">
        <f aca="false">EDATE(A133,1)</f>
        <v>40725</v>
      </c>
      <c r="B134" s="94" t="n">
        <f aca="false">B133</f>
        <v>-1750000</v>
      </c>
      <c r="C134" s="104"/>
      <c r="D134" s="96" t="n">
        <f aca="false">B134+C134</f>
        <v>-1750000</v>
      </c>
      <c r="E134" s="82" t="n">
        <f aca="false">IF(M134=0,0,IF(AND(M134=1,$H$3=1),D134*H134,IF($H$3=2,D134,"N/A")))</f>
        <v>0</v>
      </c>
      <c r="F134" s="82" t="n">
        <f aca="false">E134*L134</f>
        <v>0</v>
      </c>
      <c r="G134" s="99"/>
      <c r="H134" s="33" t="n">
        <f aca="false">A135-A134</f>
        <v>31</v>
      </c>
      <c r="I134" s="100" t="n">
        <f aca="false">CHOOSE(F$3,A135+24,A134)</f>
        <v>40725</v>
      </c>
      <c r="J134" s="33" t="n">
        <f aca="false">I134-C$3</f>
        <v>3809</v>
      </c>
      <c r="K134" s="28" t="n">
        <f aca="false">VLOOKUP($A134,Table,MATCH(K$4,Curves,0))</f>
        <v>0.053904348595426</v>
      </c>
      <c r="L134" s="91" t="n">
        <f aca="false">1/(1+CHOOSE(F$3,(K135+($I$3/10000))/2,(K134+($I$3/10000))/2))^(2*J134/365.25)</f>
        <v>0.574245626624165</v>
      </c>
      <c r="M134" s="33" t="n">
        <f aca="false">IF(AND(mthbeg&lt;=A134,mthend&gt;=A134),1,0)</f>
        <v>0</v>
      </c>
      <c r="N134" s="33" t="n">
        <f aca="false">H134*M134</f>
        <v>0</v>
      </c>
      <c r="P134" s="88" t="n">
        <f aca="false">F134</f>
        <v>0</v>
      </c>
      <c r="Q134" s="102"/>
    </row>
    <row r="135" customFormat="false" ht="12.75" hidden="false" customHeight="false" outlineLevel="0" collapsed="false">
      <c r="A135" s="93" t="n">
        <f aca="false">EDATE(A134,1)</f>
        <v>40756</v>
      </c>
      <c r="B135" s="94" t="n">
        <f aca="false">B134</f>
        <v>-1750000</v>
      </c>
      <c r="C135" s="104"/>
      <c r="D135" s="96" t="n">
        <f aca="false">B135+C135</f>
        <v>-1750000</v>
      </c>
      <c r="E135" s="82" t="n">
        <f aca="false">IF(M135=0,0,IF(AND(M135=1,$H$3=1),D135*H135,IF($H$3=2,D135,"N/A")))</f>
        <v>0</v>
      </c>
      <c r="F135" s="82" t="n">
        <f aca="false">E135*L135</f>
        <v>0</v>
      </c>
      <c r="G135" s="99"/>
      <c r="H135" s="33" t="n">
        <f aca="false">A136-A135</f>
        <v>31</v>
      </c>
      <c r="I135" s="100" t="n">
        <f aca="false">CHOOSE(F$3,A136+24,A135)</f>
        <v>40756</v>
      </c>
      <c r="J135" s="33" t="n">
        <f aca="false">I135-C$3</f>
        <v>3840</v>
      </c>
      <c r="K135" s="28" t="n">
        <f aca="false">VLOOKUP($A135,Table,MATCH(K$4,Curves,0))</f>
        <v>0.053904348595426</v>
      </c>
      <c r="L135" s="91" t="n">
        <f aca="false">1/(1+CHOOSE(F$3,(K136+($I$3/10000))/2,(K135+($I$3/10000))/2))^(2*J135/365.25)</f>
        <v>0.571659051348405</v>
      </c>
      <c r="M135" s="33" t="n">
        <f aca="false">IF(AND(mthbeg&lt;=A135,mthend&gt;=A135),1,0)</f>
        <v>0</v>
      </c>
      <c r="N135" s="33" t="n">
        <f aca="false">H135*M135</f>
        <v>0</v>
      </c>
      <c r="P135" s="88" t="n">
        <f aca="false">F135</f>
        <v>0</v>
      </c>
      <c r="Q135" s="102"/>
    </row>
    <row r="136" customFormat="false" ht="12.75" hidden="false" customHeight="false" outlineLevel="0" collapsed="false">
      <c r="A136" s="93" t="n">
        <f aca="false">EDATE(A135,1)</f>
        <v>40787</v>
      </c>
      <c r="B136" s="94" t="n">
        <f aca="false">B135</f>
        <v>-1750000</v>
      </c>
      <c r="C136" s="104"/>
      <c r="D136" s="96" t="n">
        <f aca="false">B136+C136</f>
        <v>-1750000</v>
      </c>
      <c r="E136" s="82" t="n">
        <f aca="false">IF(M136=0,0,IF(AND(M136=1,$H$3=1),D136*H136,IF($H$3=2,D136,"N/A")))</f>
        <v>0</v>
      </c>
      <c r="F136" s="82" t="n">
        <f aca="false">E136*L136</f>
        <v>0</v>
      </c>
      <c r="G136" s="99"/>
      <c r="H136" s="33" t="n">
        <f aca="false">A137-A136</f>
        <v>30</v>
      </c>
      <c r="I136" s="100" t="n">
        <f aca="false">CHOOSE(F$3,A137+24,A136)</f>
        <v>40787</v>
      </c>
      <c r="J136" s="33" t="n">
        <f aca="false">I136-C$3</f>
        <v>3871</v>
      </c>
      <c r="K136" s="28" t="n">
        <f aca="false">VLOOKUP($A136,Table,MATCH(K$4,Curves,0))</f>
        <v>0.053904348595426</v>
      </c>
      <c r="L136" s="91" t="n">
        <f aca="false">1/(1+CHOOSE(F$3,(K137+($I$3/10000))/2,(K136+($I$3/10000))/2))^(2*J136/365.25)</f>
        <v>0.569084126786811</v>
      </c>
      <c r="M136" s="33" t="n">
        <f aca="false">IF(AND(mthbeg&lt;=A136,mthend&gt;=A136),1,0)</f>
        <v>0</v>
      </c>
      <c r="N136" s="33" t="n">
        <f aca="false">H136*M136</f>
        <v>0</v>
      </c>
      <c r="P136" s="88" t="n">
        <f aca="false">F136</f>
        <v>0</v>
      </c>
      <c r="Q136" s="102"/>
    </row>
    <row r="137" customFormat="false" ht="12.75" hidden="false" customHeight="false" outlineLevel="0" collapsed="false">
      <c r="A137" s="93" t="n">
        <f aca="false">EDATE(A136,1)</f>
        <v>40817</v>
      </c>
      <c r="B137" s="94" t="n">
        <f aca="false">B136</f>
        <v>-1750000</v>
      </c>
      <c r="C137" s="104"/>
      <c r="D137" s="96" t="n">
        <f aca="false">B137+C137</f>
        <v>-1750000</v>
      </c>
      <c r="E137" s="82" t="n">
        <f aca="false">IF(M137=0,0,IF(AND(M137=1,$H$3=1),D137*H137,IF($H$3=2,D137,"N/A")))</f>
        <v>0</v>
      </c>
      <c r="F137" s="82" t="n">
        <f aca="false">E137*L137</f>
        <v>0</v>
      </c>
      <c r="G137" s="99"/>
      <c r="H137" s="33" t="n">
        <f aca="false">A138-A137</f>
        <v>31</v>
      </c>
      <c r="I137" s="100" t="n">
        <f aca="false">CHOOSE(F$3,A138+24,A137)</f>
        <v>40817</v>
      </c>
      <c r="J137" s="33" t="n">
        <f aca="false">I137-C$3</f>
        <v>3901</v>
      </c>
      <c r="K137" s="28" t="n">
        <f aca="false">VLOOKUP($A137,Table,MATCH(K$4,Curves,0))</f>
        <v>0.053904348595426</v>
      </c>
      <c r="L137" s="91" t="n">
        <f aca="false">1/(1+CHOOSE(F$3,(K138+($I$3/10000))/2,(K137+($I$3/10000))/2))^(2*J137/365.25)</f>
        <v>0.566603307908667</v>
      </c>
      <c r="M137" s="33" t="n">
        <f aca="false">IF(AND(mthbeg&lt;=A137,mthend&gt;=A137),1,0)</f>
        <v>0</v>
      </c>
      <c r="N137" s="33" t="n">
        <f aca="false">H137*M137</f>
        <v>0</v>
      </c>
      <c r="P137" s="88" t="n">
        <f aca="false">F137</f>
        <v>0</v>
      </c>
      <c r="Q137" s="102"/>
    </row>
    <row r="138" customFormat="false" ht="12.75" hidden="false" customHeight="false" outlineLevel="0" collapsed="false">
      <c r="A138" s="93" t="n">
        <f aca="false">EDATE(A137,1)</f>
        <v>40848</v>
      </c>
      <c r="B138" s="94" t="n">
        <f aca="false">B137</f>
        <v>-1750000</v>
      </c>
      <c r="C138" s="104"/>
      <c r="D138" s="96" t="n">
        <f aca="false">B138+C138</f>
        <v>-1750000</v>
      </c>
      <c r="E138" s="82" t="n">
        <f aca="false">IF(M138=0,0,IF(AND(M138=1,$H$3=1),D138*H138,IF($H$3=2,D138,"N/A")))</f>
        <v>0</v>
      </c>
      <c r="F138" s="82" t="n">
        <f aca="false">E138*L138</f>
        <v>0</v>
      </c>
      <c r="G138" s="99"/>
      <c r="H138" s="33" t="n">
        <f aca="false">A139-A138</f>
        <v>30</v>
      </c>
      <c r="I138" s="100" t="n">
        <f aca="false">CHOOSE(F$3,A139+24,A138)</f>
        <v>40848</v>
      </c>
      <c r="J138" s="33" t="n">
        <f aca="false">I138-C$3</f>
        <v>3932</v>
      </c>
      <c r="K138" s="28" t="n">
        <f aca="false">VLOOKUP($A138,Table,MATCH(K$4,Curves,0))</f>
        <v>0.053904348595426</v>
      </c>
      <c r="L138" s="91" t="n">
        <f aca="false">1/(1+CHOOSE(F$3,(K139+($I$3/10000))/2,(K138+($I$3/10000))/2))^(2*J138/365.25)</f>
        <v>0.564051155938409</v>
      </c>
      <c r="M138" s="33" t="n">
        <f aca="false">IF(AND(mthbeg&lt;=A138,mthend&gt;=A138),1,0)</f>
        <v>0</v>
      </c>
      <c r="N138" s="33" t="n">
        <f aca="false">H138*M138</f>
        <v>0</v>
      </c>
      <c r="P138" s="88" t="n">
        <f aca="false">F138</f>
        <v>0</v>
      </c>
      <c r="Q138" s="102"/>
    </row>
    <row r="139" customFormat="false" ht="12.75" hidden="false" customHeight="false" outlineLevel="0" collapsed="false">
      <c r="A139" s="93" t="n">
        <f aca="false">EDATE(A138,1)</f>
        <v>40878</v>
      </c>
      <c r="B139" s="94" t="n">
        <f aca="false">B138</f>
        <v>-1750000</v>
      </c>
      <c r="C139" s="104"/>
      <c r="D139" s="96" t="n">
        <f aca="false">B139+C139</f>
        <v>-1750000</v>
      </c>
      <c r="E139" s="82" t="n">
        <f aca="false">IF(M139=0,0,IF(AND(M139=1,$H$3=1),D139*H139,IF($H$3=2,D139,"N/A")))</f>
        <v>0</v>
      </c>
      <c r="F139" s="82" t="n">
        <f aca="false">E139*L139</f>
        <v>0</v>
      </c>
      <c r="G139" s="99"/>
      <c r="H139" s="33" t="n">
        <f aca="false">A140-A139</f>
        <v>31</v>
      </c>
      <c r="I139" s="100" t="n">
        <f aca="false">CHOOSE(F$3,A140+24,A139)</f>
        <v>40878</v>
      </c>
      <c r="J139" s="33" t="n">
        <f aca="false">I139-C$3</f>
        <v>3962</v>
      </c>
      <c r="K139" s="28" t="n">
        <f aca="false">VLOOKUP($A139,Table,MATCH(K$4,Curves,0))</f>
        <v>0.053904348595426</v>
      </c>
      <c r="L139" s="91" t="n">
        <f aca="false">1/(1+CHOOSE(F$3,(K140+($I$3/10000))/2,(K139+($I$3/10000))/2))^(2*J139/365.25)</f>
        <v>0.561592277382454</v>
      </c>
      <c r="M139" s="33" t="n">
        <f aca="false">IF(AND(mthbeg&lt;=A139,mthend&gt;=A139),1,0)</f>
        <v>0</v>
      </c>
      <c r="N139" s="33" t="n">
        <f aca="false">H139*M139</f>
        <v>0</v>
      </c>
      <c r="P139" s="88" t="n">
        <f aca="false">F139</f>
        <v>0</v>
      </c>
      <c r="Q139" s="102"/>
    </row>
    <row r="140" customFormat="false" ht="12.75" hidden="false" customHeight="false" outlineLevel="0" collapsed="false">
      <c r="A140" s="93" t="n">
        <f aca="false">EDATE(A139,1)</f>
        <v>40909</v>
      </c>
      <c r="B140" s="94" t="n">
        <f aca="false">B139</f>
        <v>-1750000</v>
      </c>
      <c r="C140" s="104"/>
      <c r="D140" s="96" t="n">
        <f aca="false">B140+C140</f>
        <v>-1750000</v>
      </c>
      <c r="E140" s="82" t="n">
        <f aca="false">IF(M140=0,0,IF(AND(M140=1,$H$3=1),D140*H140,IF($H$3=2,D140,"N/A")))</f>
        <v>0</v>
      </c>
      <c r="F140" s="82" t="n">
        <f aca="false">E140*L140</f>
        <v>0</v>
      </c>
      <c r="G140" s="99"/>
      <c r="H140" s="33" t="n">
        <f aca="false">A141-A140</f>
        <v>31</v>
      </c>
      <c r="I140" s="100" t="n">
        <f aca="false">CHOOSE(F$3,A141+24,A140)</f>
        <v>40909</v>
      </c>
      <c r="J140" s="33" t="n">
        <f aca="false">I140-C$3</f>
        <v>3993</v>
      </c>
      <c r="K140" s="28" t="n">
        <f aca="false">VLOOKUP($A140,Table,MATCH(K$4,Curves,0))</f>
        <v>0.053904348595426</v>
      </c>
      <c r="L140" s="91" t="n">
        <f aca="false">1/(1+CHOOSE(F$3,(K141+($I$3/10000))/2,(K140+($I$3/10000))/2))^(2*J140/365.25)</f>
        <v>0.559062696603102</v>
      </c>
      <c r="M140" s="33" t="n">
        <f aca="false">IF(AND(mthbeg&lt;=A140,mthend&gt;=A140),1,0)</f>
        <v>0</v>
      </c>
      <c r="N140" s="33" t="n">
        <f aca="false">H140*M140</f>
        <v>0</v>
      </c>
      <c r="P140" s="88" t="n">
        <f aca="false">F140</f>
        <v>0</v>
      </c>
      <c r="Q140" s="102"/>
    </row>
    <row r="141" customFormat="false" ht="12.75" hidden="false" customHeight="false" outlineLevel="0" collapsed="false">
      <c r="A141" s="93" t="n">
        <f aca="false">EDATE(A140,1)</f>
        <v>40940</v>
      </c>
      <c r="B141" s="94" t="n">
        <f aca="false">B140</f>
        <v>-1750000</v>
      </c>
      <c r="C141" s="104"/>
      <c r="D141" s="96" t="n">
        <f aca="false">B141+C141</f>
        <v>-1750000</v>
      </c>
      <c r="E141" s="82" t="n">
        <f aca="false">IF(M141=0,0,IF(AND(M141=1,$H$3=1),D141*H141,IF($H$3=2,D141,"N/A")))</f>
        <v>0</v>
      </c>
      <c r="F141" s="82" t="n">
        <f aca="false">E141*L141</f>
        <v>0</v>
      </c>
      <c r="G141" s="99"/>
      <c r="H141" s="33" t="n">
        <f aca="false">A142-A141</f>
        <v>29</v>
      </c>
      <c r="I141" s="100" t="n">
        <f aca="false">CHOOSE(F$3,A142+24,A141)</f>
        <v>40940</v>
      </c>
      <c r="J141" s="33" t="n">
        <f aca="false">I141-C$3</f>
        <v>4024</v>
      </c>
      <c r="K141" s="28" t="n">
        <f aca="false">VLOOKUP($A141,Table,MATCH(K$4,Curves,0))</f>
        <v>0.053904348595426</v>
      </c>
      <c r="L141" s="91" t="n">
        <f aca="false">1/(1+CHOOSE(F$3,(K142+($I$3/10000))/2,(K141+($I$3/10000))/2))^(2*J141/365.25)</f>
        <v>0.556544509817537</v>
      </c>
      <c r="M141" s="33" t="n">
        <f aca="false">IF(AND(mthbeg&lt;=A141,mthend&gt;=A141),1,0)</f>
        <v>0</v>
      </c>
      <c r="N141" s="33" t="n">
        <f aca="false">H141*M141</f>
        <v>0</v>
      </c>
      <c r="P141" s="88" t="n">
        <f aca="false">F141</f>
        <v>0</v>
      </c>
      <c r="Q141" s="102"/>
    </row>
    <row r="142" customFormat="false" ht="12.75" hidden="false" customHeight="false" outlineLevel="0" collapsed="false">
      <c r="A142" s="93" t="n">
        <f aca="false">EDATE(A141,1)</f>
        <v>40969</v>
      </c>
      <c r="B142" s="94" t="n">
        <f aca="false">B141</f>
        <v>-1750000</v>
      </c>
      <c r="C142" s="104"/>
      <c r="D142" s="96" t="n">
        <f aca="false">B142+C142</f>
        <v>-1750000</v>
      </c>
      <c r="E142" s="82" t="n">
        <f aca="false">IF(M142=0,0,IF(AND(M142=1,$H$3=1),D142*H142,IF($H$3=2,D142,"N/A")))</f>
        <v>0</v>
      </c>
      <c r="F142" s="82" t="n">
        <f aca="false">E142*L142</f>
        <v>0</v>
      </c>
      <c r="G142" s="99"/>
      <c r="H142" s="33" t="n">
        <f aca="false">A143-A142</f>
        <v>31</v>
      </c>
      <c r="I142" s="100" t="n">
        <f aca="false">CHOOSE(F$3,A143+24,A142)</f>
        <v>40969</v>
      </c>
      <c r="J142" s="33" t="n">
        <f aca="false">I142-C$3</f>
        <v>4053</v>
      </c>
      <c r="K142" s="28" t="n">
        <f aca="false">VLOOKUP($A142,Table,MATCH(K$4,Curves,0))</f>
        <v>0.053904348595426</v>
      </c>
      <c r="L142" s="91" t="n">
        <f aca="false">1/(1+CHOOSE(F$3,(K143+($I$3/10000))/2,(K142+($I$3/10000))/2))^(2*J142/365.25)</f>
        <v>0.554199056291303</v>
      </c>
      <c r="M142" s="33" t="n">
        <f aca="false">IF(AND(mthbeg&lt;=A142,mthend&gt;=A142),1,0)</f>
        <v>0</v>
      </c>
      <c r="N142" s="33" t="n">
        <f aca="false">H142*M142</f>
        <v>0</v>
      </c>
      <c r="P142" s="88" t="n">
        <f aca="false">F142</f>
        <v>0</v>
      </c>
      <c r="Q142" s="102"/>
    </row>
    <row r="143" customFormat="false" ht="12.75" hidden="false" customHeight="false" outlineLevel="0" collapsed="false">
      <c r="A143" s="93" t="n">
        <f aca="false">EDATE(A142,1)</f>
        <v>41000</v>
      </c>
      <c r="B143" s="94" t="n">
        <f aca="false">B142</f>
        <v>-1750000</v>
      </c>
      <c r="C143" s="104"/>
      <c r="D143" s="96" t="n">
        <f aca="false">B143+C143</f>
        <v>-1750000</v>
      </c>
      <c r="E143" s="82" t="n">
        <f aca="false">IF(M143=0,0,IF(AND(M143=1,$H$3=1),D143*H143,IF($H$3=2,D143,"N/A")))</f>
        <v>0</v>
      </c>
      <c r="F143" s="82" t="n">
        <f aca="false">E143*L143</f>
        <v>0</v>
      </c>
      <c r="G143" s="99"/>
      <c r="H143" s="33" t="n">
        <f aca="false">A144-A143</f>
        <v>30</v>
      </c>
      <c r="I143" s="100" t="n">
        <f aca="false">CHOOSE(F$3,A144+24,A143)</f>
        <v>41000</v>
      </c>
      <c r="J143" s="33" t="n">
        <f aca="false">I143-C$3</f>
        <v>4084</v>
      </c>
      <c r="K143" s="28" t="n">
        <f aca="false">VLOOKUP($A143,Table,MATCH(K$4,Curves,0))</f>
        <v>0.053904348595426</v>
      </c>
      <c r="L143" s="91" t="n">
        <f aca="false">1/(1+CHOOSE(F$3,(K144+($I$3/10000))/2,(K143+($I$3/10000))/2))^(2*J143/365.25)</f>
        <v>0.551702776806721</v>
      </c>
      <c r="M143" s="33" t="n">
        <f aca="false">IF(AND(mthbeg&lt;=A143,mthend&gt;=A143),1,0)</f>
        <v>0</v>
      </c>
      <c r="N143" s="33" t="n">
        <f aca="false">H143*M143</f>
        <v>0</v>
      </c>
      <c r="P143" s="88" t="n">
        <f aca="false">F143</f>
        <v>0</v>
      </c>
      <c r="Q143" s="102"/>
    </row>
    <row r="144" customFormat="false" ht="12.75" hidden="false" customHeight="false" outlineLevel="0" collapsed="false">
      <c r="A144" s="93" t="n">
        <f aca="false">EDATE(A143,1)</f>
        <v>41030</v>
      </c>
      <c r="B144" s="94" t="n">
        <f aca="false">B143</f>
        <v>-1750000</v>
      </c>
      <c r="C144" s="104"/>
      <c r="D144" s="96" t="n">
        <f aca="false">B144+C144</f>
        <v>-1750000</v>
      </c>
      <c r="E144" s="82" t="n">
        <f aca="false">IF(M144=0,0,IF(AND(M144=1,$H$3=1),D144*H144,IF($H$3=2,D144,"N/A")))</f>
        <v>0</v>
      </c>
      <c r="F144" s="82" t="n">
        <f aca="false">E144*L144</f>
        <v>0</v>
      </c>
      <c r="G144" s="99"/>
      <c r="H144" s="33" t="n">
        <f aca="false">A145-A144</f>
        <v>31</v>
      </c>
      <c r="I144" s="100" t="n">
        <f aca="false">CHOOSE(F$3,A145+24,A144)</f>
        <v>41030</v>
      </c>
      <c r="J144" s="33" t="n">
        <f aca="false">I144-C$3</f>
        <v>4114</v>
      </c>
      <c r="K144" s="28" t="n">
        <f aca="false">VLOOKUP($A144,Table,MATCH(K$4,Curves,0))</f>
        <v>0.053904348595426</v>
      </c>
      <c r="L144" s="91" t="n">
        <f aca="false">1/(1+CHOOSE(F$3,(K145+($I$3/10000))/2,(K144+($I$3/10000))/2))^(2*J144/365.25)</f>
        <v>0.549297728766541</v>
      </c>
      <c r="M144" s="33" t="n">
        <f aca="false">IF(AND(mthbeg&lt;=A144,mthend&gt;=A144),1,0)</f>
        <v>0</v>
      </c>
      <c r="N144" s="33" t="n">
        <f aca="false">H144*M144</f>
        <v>0</v>
      </c>
      <c r="P144" s="88" t="n">
        <f aca="false">F144</f>
        <v>0</v>
      </c>
      <c r="Q144" s="102"/>
    </row>
    <row r="145" customFormat="false" ht="12.75" hidden="false" customHeight="false" outlineLevel="0" collapsed="false">
      <c r="A145" s="93" t="n">
        <f aca="false">EDATE(A144,1)</f>
        <v>41061</v>
      </c>
      <c r="B145" s="94" t="n">
        <f aca="false">B144</f>
        <v>-1750000</v>
      </c>
      <c r="C145" s="104"/>
      <c r="D145" s="96" t="n">
        <f aca="false">B145+C145</f>
        <v>-1750000</v>
      </c>
      <c r="E145" s="82" t="n">
        <f aca="false">IF(M145=0,0,IF(AND(M145=1,$H$3=1),D145*H145,IF($H$3=2,D145,"N/A")))</f>
        <v>0</v>
      </c>
      <c r="F145" s="82" t="n">
        <f aca="false">E145*L145</f>
        <v>0</v>
      </c>
      <c r="G145" s="99"/>
      <c r="H145" s="33" t="n">
        <f aca="false">A146-A145</f>
        <v>30</v>
      </c>
      <c r="I145" s="100" t="n">
        <f aca="false">CHOOSE(F$3,A146+24,A145)</f>
        <v>41061</v>
      </c>
      <c r="J145" s="33" t="n">
        <f aca="false">I145-C$3</f>
        <v>4145</v>
      </c>
      <c r="K145" s="28" t="n">
        <f aca="false">VLOOKUP($A145,Table,MATCH(K$4,Curves,0))</f>
        <v>0.053904348595426</v>
      </c>
      <c r="L145" s="91" t="n">
        <f aca="false">1/(1+CHOOSE(F$3,(K146+($I$3/10000))/2,(K145+($I$3/10000))/2))^(2*J145/365.25)</f>
        <v>0.546823526337501</v>
      </c>
      <c r="M145" s="33" t="n">
        <f aca="false">IF(AND(mthbeg&lt;=A145,mthend&gt;=A145),1,0)</f>
        <v>0</v>
      </c>
      <c r="N145" s="33" t="n">
        <f aca="false">H145*M145</f>
        <v>0</v>
      </c>
      <c r="P145" s="88" t="n">
        <f aca="false">F145</f>
        <v>0</v>
      </c>
      <c r="Q145" s="102"/>
    </row>
    <row r="146" customFormat="false" ht="12.75" hidden="false" customHeight="false" outlineLevel="0" collapsed="false">
      <c r="A146" s="93" t="n">
        <f aca="false">EDATE(A145,1)</f>
        <v>41091</v>
      </c>
      <c r="B146" s="94" t="n">
        <f aca="false">B145</f>
        <v>-1750000</v>
      </c>
      <c r="C146" s="104"/>
      <c r="D146" s="96" t="n">
        <f aca="false">B146+C146</f>
        <v>-1750000</v>
      </c>
      <c r="E146" s="82" t="n">
        <f aca="false">IF(M146=0,0,IF(AND(M146=1,$H$3=1),D146*H146,IF($H$3=2,D146,"N/A")))</f>
        <v>0</v>
      </c>
      <c r="F146" s="82" t="n">
        <f aca="false">E146*L146</f>
        <v>0</v>
      </c>
      <c r="G146" s="99"/>
      <c r="H146" s="33" t="n">
        <f aca="false">A147-A146</f>
        <v>31</v>
      </c>
      <c r="I146" s="100" t="n">
        <f aca="false">CHOOSE(F$3,A147+24,A146)</f>
        <v>41091</v>
      </c>
      <c r="J146" s="33" t="n">
        <f aca="false">I146-C$3</f>
        <v>4175</v>
      </c>
      <c r="K146" s="28" t="n">
        <f aca="false">VLOOKUP($A146,Table,MATCH(K$4,Curves,0))</f>
        <v>0.053904348595426</v>
      </c>
      <c r="L146" s="91" t="n">
        <f aca="false">1/(1+CHOOSE(F$3,(K147+($I$3/10000))/2,(K146+($I$3/10000))/2))^(2*J146/365.25)</f>
        <v>0.544439748503438</v>
      </c>
      <c r="M146" s="33" t="n">
        <f aca="false">IF(AND(mthbeg&lt;=A146,mthend&gt;=A146),1,0)</f>
        <v>0</v>
      </c>
      <c r="N146" s="33" t="n">
        <f aca="false">H146*M146</f>
        <v>0</v>
      </c>
      <c r="P146" s="88" t="n">
        <f aca="false">F146</f>
        <v>0</v>
      </c>
      <c r="Q146" s="102"/>
    </row>
    <row r="147" customFormat="false" ht="12.75" hidden="false" customHeight="false" outlineLevel="0" collapsed="false">
      <c r="A147" s="93" t="n">
        <f aca="false">EDATE(A146,1)</f>
        <v>41122</v>
      </c>
      <c r="B147" s="94" t="n">
        <f aca="false">B146</f>
        <v>-1750000</v>
      </c>
      <c r="C147" s="104"/>
      <c r="D147" s="96" t="n">
        <f aca="false">B147+C147</f>
        <v>-1750000</v>
      </c>
      <c r="E147" s="82" t="n">
        <f aca="false">IF(M147=0,0,IF(AND(M147=1,$H$3=1),D147*H147,IF($H$3=2,D147,"N/A")))</f>
        <v>0</v>
      </c>
      <c r="F147" s="82" t="n">
        <f aca="false">E147*L147</f>
        <v>0</v>
      </c>
      <c r="G147" s="99"/>
      <c r="H147" s="33" t="n">
        <f aca="false">A148-A147</f>
        <v>31</v>
      </c>
      <c r="I147" s="100" t="n">
        <f aca="false">CHOOSE(F$3,A148+24,A147)</f>
        <v>41122</v>
      </c>
      <c r="J147" s="33" t="n">
        <f aca="false">I147-C$3</f>
        <v>4206</v>
      </c>
      <c r="K147" s="28" t="n">
        <f aca="false">VLOOKUP($A147,Table,MATCH(K$4,Curves,0))</f>
        <v>0.053904348595426</v>
      </c>
      <c r="L147" s="91" t="n">
        <f aca="false">1/(1+CHOOSE(F$3,(K148+($I$3/10000))/2,(K147+($I$3/10000))/2))^(2*J147/365.25)</f>
        <v>0.541987427880818</v>
      </c>
      <c r="M147" s="33" t="n">
        <f aca="false">IF(AND(mthbeg&lt;=A147,mthend&gt;=A147),1,0)</f>
        <v>0</v>
      </c>
      <c r="N147" s="33" t="n">
        <f aca="false">H147*M147</f>
        <v>0</v>
      </c>
      <c r="P147" s="88" t="n">
        <f aca="false">F147</f>
        <v>0</v>
      </c>
      <c r="Q147" s="102"/>
    </row>
    <row r="148" customFormat="false" ht="12.75" hidden="false" customHeight="false" outlineLevel="0" collapsed="false">
      <c r="A148" s="93" t="n">
        <f aca="false">EDATE(A147,1)</f>
        <v>41153</v>
      </c>
      <c r="B148" s="94" t="n">
        <f aca="false">B147</f>
        <v>-1750000</v>
      </c>
      <c r="C148" s="104"/>
      <c r="D148" s="96" t="n">
        <f aca="false">B148+C148</f>
        <v>-1750000</v>
      </c>
      <c r="E148" s="82" t="n">
        <f aca="false">IF(M148=0,0,IF(AND(M148=1,$H$3=1),D148*H148,IF($H$3=2,D148,"N/A")))</f>
        <v>0</v>
      </c>
      <c r="F148" s="82" t="n">
        <f aca="false">E148*L148</f>
        <v>0</v>
      </c>
      <c r="G148" s="99"/>
      <c r="H148" s="33" t="n">
        <f aca="false">A149-A148</f>
        <v>30</v>
      </c>
      <c r="I148" s="100" t="n">
        <f aca="false">CHOOSE(F$3,A149+24,A148)</f>
        <v>41153</v>
      </c>
      <c r="J148" s="33" t="n">
        <f aca="false">I148-C$3</f>
        <v>4237</v>
      </c>
      <c r="K148" s="28" t="n">
        <f aca="false">VLOOKUP($A148,Table,MATCH(K$4,Curves,0))</f>
        <v>0.053904348595426</v>
      </c>
      <c r="L148" s="91" t="n">
        <f aca="false">1/(1+CHOOSE(F$3,(K149+($I$3/10000))/2,(K148+($I$3/10000))/2))^(2*J148/365.25)</f>
        <v>0.539546153248966</v>
      </c>
      <c r="M148" s="33" t="n">
        <f aca="false">IF(AND(mthbeg&lt;=A148,mthend&gt;=A148),1,0)</f>
        <v>0</v>
      </c>
      <c r="N148" s="33" t="n">
        <f aca="false">H148*M148</f>
        <v>0</v>
      </c>
      <c r="P148" s="88" t="n">
        <f aca="false">F148</f>
        <v>0</v>
      </c>
      <c r="Q148" s="102"/>
    </row>
    <row r="149" customFormat="false" ht="12.75" hidden="false" customHeight="false" outlineLevel="0" collapsed="false">
      <c r="A149" s="93" t="n">
        <f aca="false">EDATE(A148,1)</f>
        <v>41183</v>
      </c>
      <c r="B149" s="94" t="n">
        <f aca="false">B148</f>
        <v>-1750000</v>
      </c>
      <c r="C149" s="104"/>
      <c r="D149" s="96" t="n">
        <f aca="false">B149+C149</f>
        <v>-1750000</v>
      </c>
      <c r="E149" s="82" t="n">
        <f aca="false">IF(M149=0,0,IF(AND(M149=1,$H$3=1),D149*H149,IF($H$3=2,D149,"N/A")))</f>
        <v>0</v>
      </c>
      <c r="F149" s="82" t="n">
        <f aca="false">E149*L149</f>
        <v>0</v>
      </c>
      <c r="G149" s="99"/>
      <c r="H149" s="33" t="n">
        <f aca="false">A150-A149</f>
        <v>31</v>
      </c>
      <c r="I149" s="100" t="n">
        <f aca="false">CHOOSE(F$3,A150+24,A149)</f>
        <v>41183</v>
      </c>
      <c r="J149" s="33" t="n">
        <f aca="false">I149-C$3</f>
        <v>4267</v>
      </c>
      <c r="K149" s="28" t="n">
        <f aca="false">VLOOKUP($A149,Table,MATCH(K$4,Curves,0))</f>
        <v>0.053904348595426</v>
      </c>
      <c r="L149" s="91" t="n">
        <f aca="false">1/(1+CHOOSE(F$3,(K150+($I$3/10000))/2,(K149+($I$3/10000))/2))^(2*J149/365.25)</f>
        <v>0.537194099800968</v>
      </c>
      <c r="M149" s="33" t="n">
        <f aca="false">IF(AND(mthbeg&lt;=A149,mthend&gt;=A149),1,0)</f>
        <v>0</v>
      </c>
      <c r="N149" s="33" t="n">
        <f aca="false">H149*M149</f>
        <v>0</v>
      </c>
      <c r="P149" s="88" t="n">
        <f aca="false">F149</f>
        <v>0</v>
      </c>
      <c r="Q149" s="102"/>
    </row>
    <row r="150" customFormat="false" ht="12.75" hidden="false" customHeight="false" outlineLevel="0" collapsed="false">
      <c r="A150" s="93" t="n">
        <f aca="false">EDATE(A149,1)</f>
        <v>41214</v>
      </c>
      <c r="B150" s="94" t="n">
        <f aca="false">B149</f>
        <v>-1750000</v>
      </c>
      <c r="C150" s="104"/>
      <c r="D150" s="96" t="n">
        <f aca="false">B150+C150</f>
        <v>-1750000</v>
      </c>
      <c r="E150" s="82" t="n">
        <f aca="false">IF(M150=0,0,IF(AND(M150=1,$H$3=1),D150*H150,IF($H$3=2,D150,"N/A")))</f>
        <v>0</v>
      </c>
      <c r="F150" s="82" t="n">
        <f aca="false">E150*L150</f>
        <v>0</v>
      </c>
      <c r="G150" s="99"/>
      <c r="H150" s="33" t="n">
        <f aca="false">A151-A150</f>
        <v>30</v>
      </c>
      <c r="I150" s="100" t="n">
        <f aca="false">CHOOSE(F$3,A151+24,A150)</f>
        <v>41214</v>
      </c>
      <c r="J150" s="33" t="n">
        <f aca="false">I150-C$3</f>
        <v>4298</v>
      </c>
      <c r="K150" s="28" t="n">
        <f aca="false">VLOOKUP($A150,Table,MATCH(K$4,Curves,0))</f>
        <v>0.053904348595426</v>
      </c>
      <c r="L150" s="91" t="n">
        <f aca="false">1/(1+CHOOSE(F$3,(K151+($I$3/10000))/2,(K150+($I$3/10000))/2))^(2*J150/365.25)</f>
        <v>0.534774415762627</v>
      </c>
      <c r="M150" s="33" t="n">
        <f aca="false">IF(AND(mthbeg&lt;=A150,mthend&gt;=A150),1,0)</f>
        <v>0</v>
      </c>
      <c r="N150" s="33" t="n">
        <f aca="false">H150*M150</f>
        <v>0</v>
      </c>
      <c r="P150" s="88" t="n">
        <f aca="false">F150</f>
        <v>0</v>
      </c>
      <c r="Q150" s="102"/>
    </row>
    <row r="151" customFormat="false" ht="12.75" hidden="false" customHeight="false" outlineLevel="0" collapsed="false">
      <c r="A151" s="93" t="n">
        <f aca="false">EDATE(A150,1)</f>
        <v>41244</v>
      </c>
      <c r="B151" s="94" t="n">
        <f aca="false">B150</f>
        <v>-1750000</v>
      </c>
      <c r="C151" s="104"/>
      <c r="D151" s="96" t="n">
        <f aca="false">B151+C151</f>
        <v>-1750000</v>
      </c>
      <c r="E151" s="82" t="n">
        <f aca="false">IF(M151=0,0,IF(AND(M151=1,$H$3=1),D151*H151,IF($H$3=2,D151,"N/A")))</f>
        <v>0</v>
      </c>
      <c r="F151" s="82" t="n">
        <f aca="false">E151*L151</f>
        <v>0</v>
      </c>
      <c r="G151" s="99"/>
      <c r="H151" s="33" t="n">
        <f aca="false">A152-A151</f>
        <v>31</v>
      </c>
      <c r="I151" s="100" t="n">
        <f aca="false">CHOOSE(F$3,A152+24,A151)</f>
        <v>41244</v>
      </c>
      <c r="J151" s="33" t="n">
        <f aca="false">I151-C$3</f>
        <v>4328</v>
      </c>
      <c r="K151" s="28" t="n">
        <f aca="false">VLOOKUP($A151,Table,MATCH(K$4,Curves,0))</f>
        <v>0.053904348595426</v>
      </c>
      <c r="L151" s="91" t="n">
        <f aca="false">1/(1+CHOOSE(F$3,(K152+($I$3/10000))/2,(K151+($I$3/10000))/2))^(2*J151/365.25)</f>
        <v>0.532443163837427</v>
      </c>
      <c r="M151" s="33" t="n">
        <f aca="false">IF(AND(mthbeg&lt;=A151,mthend&gt;=A151),1,0)</f>
        <v>0</v>
      </c>
      <c r="N151" s="33" t="n">
        <f aca="false">H151*M151</f>
        <v>0</v>
      </c>
      <c r="P151" s="88" t="n">
        <f aca="false">F151</f>
        <v>0</v>
      </c>
      <c r="Q151" s="102"/>
    </row>
    <row r="152" customFormat="false" ht="12.75" hidden="false" customHeight="false" outlineLevel="0" collapsed="false">
      <c r="A152" s="93" t="n">
        <f aca="false">EDATE(A151,1)</f>
        <v>41275</v>
      </c>
      <c r="B152" s="94" t="n">
        <f aca="false">B151</f>
        <v>-1750000</v>
      </c>
      <c r="C152" s="104"/>
      <c r="D152" s="96" t="n">
        <f aca="false">B152+C152</f>
        <v>-1750000</v>
      </c>
      <c r="E152" s="82" t="n">
        <f aca="false">IF(M152=0,0,IF(AND(M152=1,$H$3=1),D152*H152,IF($H$3=2,D152,"N/A")))</f>
        <v>0</v>
      </c>
      <c r="F152" s="82" t="n">
        <f aca="false">E152*L152</f>
        <v>0</v>
      </c>
      <c r="G152" s="99"/>
      <c r="H152" s="33" t="n">
        <f aca="false">A153-A152</f>
        <v>31</v>
      </c>
      <c r="I152" s="100" t="n">
        <f aca="false">CHOOSE(F$3,A153+24,A152)</f>
        <v>41275</v>
      </c>
      <c r="J152" s="33" t="n">
        <f aca="false">I152-C$3</f>
        <v>4359</v>
      </c>
      <c r="K152" s="28" t="n">
        <f aca="false">VLOOKUP($A152,Table,MATCH(K$4,Curves,0))</f>
        <v>0.053904348595426</v>
      </c>
      <c r="L152" s="91" t="n">
        <f aca="false">1/(1+CHOOSE(F$3,(K153+($I$3/10000))/2,(K152+($I$3/10000))/2))^(2*J152/365.25)</f>
        <v>0.530044879445736</v>
      </c>
      <c r="M152" s="33" t="n">
        <f aca="false">IF(AND(mthbeg&lt;=A152,mthend&gt;=A152),1,0)</f>
        <v>0</v>
      </c>
      <c r="N152" s="33" t="n">
        <f aca="false">H152*M152</f>
        <v>0</v>
      </c>
      <c r="P152" s="88" t="n">
        <f aca="false">F152</f>
        <v>0</v>
      </c>
      <c r="Q152" s="102"/>
    </row>
    <row r="153" customFormat="false" ht="12.75" hidden="false" customHeight="false" outlineLevel="0" collapsed="false">
      <c r="A153" s="93" t="n">
        <f aca="false">EDATE(A152,1)</f>
        <v>41306</v>
      </c>
      <c r="B153" s="94" t="n">
        <f aca="false">B152</f>
        <v>-1750000</v>
      </c>
      <c r="C153" s="104"/>
      <c r="D153" s="96" t="n">
        <f aca="false">B153+C153</f>
        <v>-1750000</v>
      </c>
      <c r="E153" s="82" t="n">
        <f aca="false">IF(M153=0,0,IF(AND(M153=1,$H$3=1),D153*H153,IF($H$3=2,D153,"N/A")))</f>
        <v>0</v>
      </c>
      <c r="F153" s="82" t="n">
        <f aca="false">E153*L153</f>
        <v>0</v>
      </c>
      <c r="G153" s="99"/>
      <c r="H153" s="33" t="n">
        <f aca="false">A154-A153</f>
        <v>28</v>
      </c>
      <c r="I153" s="100" t="n">
        <f aca="false">CHOOSE(F$3,A154+24,A153)</f>
        <v>41306</v>
      </c>
      <c r="J153" s="33" t="n">
        <f aca="false">I153-C$3</f>
        <v>4390</v>
      </c>
      <c r="K153" s="28" t="n">
        <f aca="false">VLOOKUP($A153,Table,MATCH(K$4,Curves,0))</f>
        <v>0.053904348595426</v>
      </c>
      <c r="L153" s="91" t="n">
        <f aca="false">1/(1+CHOOSE(F$3,(K154+($I$3/10000))/2,(K153+($I$3/10000))/2))^(2*J153/365.25)</f>
        <v>0.527657397649353</v>
      </c>
      <c r="M153" s="33" t="n">
        <f aca="false">IF(AND(mthbeg&lt;=A153,mthend&gt;=A153),1,0)</f>
        <v>0</v>
      </c>
      <c r="N153" s="33" t="n">
        <f aca="false">H153*M153</f>
        <v>0</v>
      </c>
      <c r="P153" s="88" t="n">
        <f aca="false">F153</f>
        <v>0</v>
      </c>
      <c r="Q153" s="102"/>
    </row>
    <row r="154" customFormat="false" ht="12.75" hidden="false" customHeight="false" outlineLevel="0" collapsed="false">
      <c r="A154" s="93" t="n">
        <f aca="false">EDATE(A153,1)</f>
        <v>41334</v>
      </c>
      <c r="B154" s="94" t="n">
        <f aca="false">B153</f>
        <v>-1750000</v>
      </c>
      <c r="C154" s="104"/>
      <c r="D154" s="96" t="n">
        <f aca="false">B154+C154</f>
        <v>-1750000</v>
      </c>
      <c r="E154" s="82" t="n">
        <f aca="false">IF(M154=0,0,IF(AND(M154=1,$H$3=1),D154*H154,IF($H$3=2,D154,"N/A")))</f>
        <v>0</v>
      </c>
      <c r="F154" s="82" t="n">
        <f aca="false">E154*L154</f>
        <v>0</v>
      </c>
      <c r="G154" s="99"/>
      <c r="H154" s="33" t="n">
        <f aca="false">A155-A154</f>
        <v>31</v>
      </c>
      <c r="I154" s="100" t="n">
        <f aca="false">CHOOSE(F$3,A155+24,A154)</f>
        <v>41334</v>
      </c>
      <c r="J154" s="33" t="n">
        <f aca="false">I154-C$3</f>
        <v>4418</v>
      </c>
      <c r="K154" s="28" t="n">
        <f aca="false">VLOOKUP($A154,Table,MATCH(K$4,Curves,0))</f>
        <v>0.053904348595426</v>
      </c>
      <c r="L154" s="91" t="n">
        <f aca="false">1/(1+CHOOSE(F$3,(K155+($I$3/10000))/2,(K154+($I$3/10000))/2))^(2*J154/365.25)</f>
        <v>0.525510207061527</v>
      </c>
      <c r="M154" s="33" t="n">
        <f aca="false">IF(AND(mthbeg&lt;=A154,mthend&gt;=A154),1,0)</f>
        <v>0</v>
      </c>
      <c r="N154" s="33" t="n">
        <f aca="false">H154*M154</f>
        <v>0</v>
      </c>
      <c r="P154" s="88" t="n">
        <f aca="false">F154</f>
        <v>0</v>
      </c>
      <c r="Q154" s="102"/>
    </row>
    <row r="155" customFormat="false" ht="12.75" hidden="false" customHeight="false" outlineLevel="0" collapsed="false">
      <c r="A155" s="93" t="n">
        <f aca="false">EDATE(A154,1)</f>
        <v>41365</v>
      </c>
      <c r="B155" s="94" t="n">
        <f aca="false">B154</f>
        <v>-1750000</v>
      </c>
      <c r="C155" s="104"/>
      <c r="D155" s="96" t="n">
        <f aca="false">B155+C155</f>
        <v>-1750000</v>
      </c>
      <c r="E155" s="82" t="n">
        <f aca="false">IF(M155=0,0,IF(AND(M155=1,$H$3=1),D155*H155,IF($H$3=2,D155,"N/A")))</f>
        <v>0</v>
      </c>
      <c r="F155" s="82" t="n">
        <f aca="false">E155*L155</f>
        <v>0</v>
      </c>
      <c r="G155" s="99"/>
      <c r="H155" s="33" t="n">
        <f aca="false">A156-A155</f>
        <v>30</v>
      </c>
      <c r="I155" s="100" t="n">
        <f aca="false">CHOOSE(F$3,A156+24,A155)</f>
        <v>41365</v>
      </c>
      <c r="J155" s="33" t="n">
        <f aca="false">I155-C$3</f>
        <v>4449</v>
      </c>
      <c r="K155" s="28" t="n">
        <f aca="false">VLOOKUP($A155,Table,MATCH(K$4,Curves,0))</f>
        <v>0.053904348595426</v>
      </c>
      <c r="L155" s="91" t="n">
        <f aca="false">1/(1+CHOOSE(F$3,(K156+($I$3/10000))/2,(K155+($I$3/10000))/2))^(2*J155/365.25)</f>
        <v>0.52314315079549</v>
      </c>
      <c r="M155" s="33" t="n">
        <f aca="false">IF(AND(mthbeg&lt;=A155,mthend&gt;=A155),1,0)</f>
        <v>0</v>
      </c>
      <c r="N155" s="33" t="n">
        <f aca="false">H155*M155</f>
        <v>0</v>
      </c>
      <c r="P155" s="88" t="n">
        <f aca="false">F155</f>
        <v>0</v>
      </c>
      <c r="Q155" s="102"/>
    </row>
    <row r="156" customFormat="false" ht="12.75" hidden="false" customHeight="false" outlineLevel="0" collapsed="false">
      <c r="A156" s="93" t="n">
        <f aca="false">EDATE(A155,1)</f>
        <v>41395</v>
      </c>
      <c r="B156" s="94" t="n">
        <f aca="false">B155</f>
        <v>-1750000</v>
      </c>
      <c r="C156" s="104"/>
      <c r="D156" s="96" t="n">
        <f aca="false">B156+C156</f>
        <v>-1750000</v>
      </c>
      <c r="E156" s="82" t="n">
        <f aca="false">IF(M156=0,0,IF(AND(M156=1,$H$3=1),D156*H156,IF($H$3=2,D156,"N/A")))</f>
        <v>0</v>
      </c>
      <c r="F156" s="82" t="n">
        <f aca="false">E156*L156</f>
        <v>0</v>
      </c>
      <c r="G156" s="99"/>
      <c r="H156" s="33" t="n">
        <f aca="false">A157-A156</f>
        <v>31</v>
      </c>
      <c r="I156" s="100" t="n">
        <f aca="false">CHOOSE(F$3,A157+24,A156)</f>
        <v>41395</v>
      </c>
      <c r="J156" s="33" t="n">
        <f aca="false">I156-C$3</f>
        <v>4479</v>
      </c>
      <c r="K156" s="28" t="n">
        <f aca="false">VLOOKUP($A156,Table,MATCH(K$4,Curves,0))</f>
        <v>0.053904348595426</v>
      </c>
      <c r="L156" s="91" t="n">
        <f aca="false">1/(1+CHOOSE(F$3,(K157+($I$3/10000))/2,(K156+($I$3/10000))/2))^(2*J156/365.25)</f>
        <v>0.520862603257127</v>
      </c>
      <c r="M156" s="33" t="n">
        <f aca="false">IF(AND(mthbeg&lt;=A156,mthend&gt;=A156),1,0)</f>
        <v>0</v>
      </c>
      <c r="N156" s="33" t="n">
        <f aca="false">H156*M156</f>
        <v>0</v>
      </c>
      <c r="P156" s="88" t="n">
        <f aca="false">F156</f>
        <v>0</v>
      </c>
      <c r="Q156" s="102"/>
    </row>
    <row r="157" customFormat="false" ht="12.75" hidden="false" customHeight="false" outlineLevel="0" collapsed="false">
      <c r="A157" s="93" t="n">
        <f aca="false">EDATE(A156,1)</f>
        <v>41426</v>
      </c>
      <c r="B157" s="94" t="n">
        <f aca="false">B156</f>
        <v>-1750000</v>
      </c>
      <c r="C157" s="104"/>
      <c r="D157" s="96" t="n">
        <f aca="false">B157+C157</f>
        <v>-1750000</v>
      </c>
      <c r="E157" s="82" t="n">
        <f aca="false">IF(M157=0,0,IF(AND(M157=1,$H$3=1),D157*H157,IF($H$3=2,D157,"N/A")))</f>
        <v>0</v>
      </c>
      <c r="F157" s="82" t="n">
        <f aca="false">E157*L157</f>
        <v>0</v>
      </c>
      <c r="G157" s="99"/>
      <c r="H157" s="33" t="n">
        <f aca="false">A158-A157</f>
        <v>30</v>
      </c>
      <c r="I157" s="100" t="n">
        <f aca="false">CHOOSE(F$3,A158+24,A157)</f>
        <v>41426</v>
      </c>
      <c r="J157" s="33" t="n">
        <f aca="false">I157-C$3</f>
        <v>4510</v>
      </c>
      <c r="K157" s="28" t="n">
        <f aca="false">VLOOKUP($A157,Table,MATCH(K$4,Curves,0))</f>
        <v>0.053904348595426</v>
      </c>
      <c r="L157" s="91" t="n">
        <f aca="false">1/(1+CHOOSE(F$3,(K158+($I$3/10000))/2,(K157+($I$3/10000))/2))^(2*J157/365.25)</f>
        <v>0.51851648119857</v>
      </c>
      <c r="M157" s="33" t="n">
        <f aca="false">IF(AND(mthbeg&lt;=A157,mthend&gt;=A157),1,0)</f>
        <v>0</v>
      </c>
      <c r="N157" s="33" t="n">
        <f aca="false">H157*M157</f>
        <v>0</v>
      </c>
      <c r="P157" s="88" t="n">
        <f aca="false">F157</f>
        <v>0</v>
      </c>
      <c r="Q157" s="102"/>
    </row>
    <row r="158" customFormat="false" ht="12.75" hidden="false" customHeight="false" outlineLevel="0" collapsed="false">
      <c r="A158" s="93" t="n">
        <f aca="false">EDATE(A157,1)</f>
        <v>41456</v>
      </c>
      <c r="B158" s="94" t="n">
        <f aca="false">B157</f>
        <v>-1750000</v>
      </c>
      <c r="C158" s="104"/>
      <c r="D158" s="96" t="n">
        <f aca="false">B158+C158</f>
        <v>-1750000</v>
      </c>
      <c r="E158" s="82" t="n">
        <f aca="false">IF(M158=0,0,IF(AND(M158=1,$H$3=1),D158*H158,IF($H$3=2,D158,"N/A")))</f>
        <v>0</v>
      </c>
      <c r="F158" s="82" t="n">
        <f aca="false">E158*L158</f>
        <v>0</v>
      </c>
      <c r="G158" s="99"/>
      <c r="H158" s="33" t="n">
        <f aca="false">A159-A158</f>
        <v>31</v>
      </c>
      <c r="I158" s="100" t="n">
        <f aca="false">CHOOSE(F$3,A159+24,A158)</f>
        <v>41456</v>
      </c>
      <c r="J158" s="33" t="n">
        <f aca="false">I158-C$3</f>
        <v>4540</v>
      </c>
      <c r="K158" s="28" t="n">
        <f aca="false">VLOOKUP($A158,Table,MATCH(K$4,Curves,0))</f>
        <v>0.053904348595426</v>
      </c>
      <c r="L158" s="91" t="n">
        <f aca="false">1/(1+CHOOSE(F$3,(K159+($I$3/10000))/2,(K158+($I$3/10000))/2))^(2*J158/365.25)</f>
        <v>0.516256102785893</v>
      </c>
      <c r="M158" s="33" t="n">
        <f aca="false">IF(AND(mthbeg&lt;=A158,mthend&gt;=A158),1,0)</f>
        <v>0</v>
      </c>
      <c r="N158" s="33" t="n">
        <f aca="false">H158*M158</f>
        <v>0</v>
      </c>
      <c r="P158" s="88" t="n">
        <f aca="false">F158</f>
        <v>0</v>
      </c>
      <c r="Q158" s="102"/>
    </row>
    <row r="159" customFormat="false" ht="12.75" hidden="false" customHeight="false" outlineLevel="0" collapsed="false">
      <c r="A159" s="93" t="n">
        <f aca="false">EDATE(A158,1)</f>
        <v>41487</v>
      </c>
      <c r="B159" s="94" t="n">
        <f aca="false">B158</f>
        <v>-1750000</v>
      </c>
      <c r="C159" s="104"/>
      <c r="D159" s="96" t="n">
        <f aca="false">B159+C159</f>
        <v>-1750000</v>
      </c>
      <c r="E159" s="82" t="n">
        <f aca="false">IF(M159=0,0,IF(AND(M159=1,$H$3=1),D159*H159,IF($H$3=2,D159,"N/A")))</f>
        <v>0</v>
      </c>
      <c r="F159" s="82" t="n">
        <f aca="false">E159*L159</f>
        <v>0</v>
      </c>
      <c r="G159" s="99"/>
      <c r="H159" s="33" t="n">
        <f aca="false">A160-A159</f>
        <v>31</v>
      </c>
      <c r="I159" s="100" t="n">
        <f aca="false">CHOOSE(F$3,A160+24,A159)</f>
        <v>41487</v>
      </c>
      <c r="J159" s="33" t="n">
        <f aca="false">I159-C$3</f>
        <v>4571</v>
      </c>
      <c r="K159" s="28" t="n">
        <f aca="false">VLOOKUP($A159,Table,MATCH(K$4,Curves,0))</f>
        <v>0.053904348595426</v>
      </c>
      <c r="L159" s="91" t="n">
        <f aca="false">1/(1+CHOOSE(F$3,(K160+($I$3/10000))/2,(K159+($I$3/10000))/2))^(2*J159/365.25)</f>
        <v>0.513930729793021</v>
      </c>
      <c r="M159" s="33" t="n">
        <f aca="false">IF(AND(mthbeg&lt;=A159,mthend&gt;=A159),1,0)</f>
        <v>0</v>
      </c>
      <c r="N159" s="33" t="n">
        <f aca="false">H159*M159</f>
        <v>0</v>
      </c>
      <c r="P159" s="88" t="n">
        <f aca="false">F159</f>
        <v>0</v>
      </c>
      <c r="Q159" s="102"/>
    </row>
    <row r="160" customFormat="false" ht="12.75" hidden="false" customHeight="false" outlineLevel="0" collapsed="false">
      <c r="A160" s="93" t="n">
        <f aca="false">EDATE(A159,1)</f>
        <v>41518</v>
      </c>
      <c r="B160" s="94" t="n">
        <f aca="false">B159</f>
        <v>-1750000</v>
      </c>
      <c r="C160" s="104"/>
      <c r="D160" s="96" t="n">
        <f aca="false">B160+C160</f>
        <v>-1750000</v>
      </c>
      <c r="E160" s="82" t="n">
        <f aca="false">IF(M160=0,0,IF(AND(M160=1,$H$3=1),D160*H160,IF($H$3=2,D160,"N/A")))</f>
        <v>0</v>
      </c>
      <c r="F160" s="82" t="n">
        <f aca="false">E160*L160</f>
        <v>0</v>
      </c>
      <c r="G160" s="99"/>
      <c r="H160" s="33" t="n">
        <f aca="false">A161-A160</f>
        <v>30</v>
      </c>
      <c r="I160" s="100" t="n">
        <f aca="false">CHOOSE(F$3,A161+24,A160)</f>
        <v>41518</v>
      </c>
      <c r="J160" s="33" t="n">
        <f aca="false">I160-C$3</f>
        <v>4602</v>
      </c>
      <c r="K160" s="28" t="n">
        <f aca="false">VLOOKUP($A160,Table,MATCH(K$4,Curves,0))</f>
        <v>0.053904348595426</v>
      </c>
      <c r="L160" s="91" t="n">
        <f aca="false">1/(1+CHOOSE(F$3,(K161+($I$3/10000))/2,(K160+($I$3/10000))/2))^(2*J160/365.25)</f>
        <v>0.511615830980555</v>
      </c>
      <c r="M160" s="33" t="n">
        <f aca="false">IF(AND(mthbeg&lt;=A160,mthend&gt;=A160),1,0)</f>
        <v>0</v>
      </c>
      <c r="N160" s="33" t="n">
        <f aca="false">H160*M160</f>
        <v>0</v>
      </c>
      <c r="P160" s="88" t="n">
        <f aca="false">F160</f>
        <v>0</v>
      </c>
      <c r="Q160" s="102"/>
    </row>
    <row r="161" customFormat="false" ht="12.75" hidden="false" customHeight="false" outlineLevel="0" collapsed="false">
      <c r="A161" s="93" t="n">
        <f aca="false">EDATE(A160,1)</f>
        <v>41548</v>
      </c>
      <c r="B161" s="94" t="n">
        <f aca="false">B160</f>
        <v>-1750000</v>
      </c>
      <c r="C161" s="104"/>
      <c r="D161" s="96" t="n">
        <f aca="false">B161+C161</f>
        <v>-1750000</v>
      </c>
      <c r="E161" s="82" t="n">
        <f aca="false">IF(M161=0,0,IF(AND(M161=1,$H$3=1),D161*H161,IF($H$3=2,D161,"N/A")))</f>
        <v>0</v>
      </c>
      <c r="F161" s="82" t="n">
        <f aca="false">E161*L161</f>
        <v>0</v>
      </c>
      <c r="G161" s="99"/>
      <c r="H161" s="33" t="n">
        <f aca="false">A162-A161</f>
        <v>31</v>
      </c>
      <c r="I161" s="100" t="n">
        <f aca="false">CHOOSE(F$3,A162+24,A161)</f>
        <v>41548</v>
      </c>
      <c r="J161" s="33" t="n">
        <f aca="false">I161-C$3</f>
        <v>4632</v>
      </c>
      <c r="K161" s="28" t="n">
        <f aca="false">VLOOKUP($A161,Table,MATCH(K$4,Curves,0))</f>
        <v>0.053904348595426</v>
      </c>
      <c r="L161" s="91" t="n">
        <f aca="false">1/(1+CHOOSE(F$3,(K162+($I$3/10000))/2,(K161+($I$3/10000))/2))^(2*J161/365.25)</f>
        <v>0.509385534699019</v>
      </c>
      <c r="M161" s="33" t="n">
        <f aca="false">IF(AND(mthbeg&lt;=A161,mthend&gt;=A161),1,0)</f>
        <v>0</v>
      </c>
      <c r="N161" s="33" t="n">
        <f aca="false">H161*M161</f>
        <v>0</v>
      </c>
      <c r="P161" s="88" t="n">
        <f aca="false">F161</f>
        <v>0</v>
      </c>
      <c r="Q161" s="102"/>
    </row>
    <row r="162" customFormat="false" ht="12.75" hidden="false" customHeight="false" outlineLevel="0" collapsed="false">
      <c r="A162" s="93" t="n">
        <f aca="false">EDATE(A161,1)</f>
        <v>41579</v>
      </c>
      <c r="B162" s="94" t="n">
        <f aca="false">B161</f>
        <v>-1750000</v>
      </c>
      <c r="C162" s="104"/>
      <c r="D162" s="96" t="n">
        <f aca="false">B162+C162</f>
        <v>-1750000</v>
      </c>
      <c r="E162" s="82" t="n">
        <f aca="false">IF(M162=0,0,IF(AND(M162=1,$H$3=1),D162*H162,IF($H$3=2,D162,"N/A")))</f>
        <v>0</v>
      </c>
      <c r="F162" s="82" t="n">
        <f aca="false">E162*L162</f>
        <v>0</v>
      </c>
      <c r="G162" s="99"/>
      <c r="H162" s="33" t="n">
        <f aca="false">A163-A162</f>
        <v>30</v>
      </c>
      <c r="I162" s="100" t="n">
        <f aca="false">CHOOSE(F$3,A163+24,A162)</f>
        <v>41579</v>
      </c>
      <c r="J162" s="33" t="n">
        <f aca="false">I162-C$3</f>
        <v>4663</v>
      </c>
      <c r="K162" s="28" t="n">
        <f aca="false">VLOOKUP($A162,Table,MATCH(K$4,Curves,0))</f>
        <v>0.053904348595426</v>
      </c>
      <c r="L162" s="91" t="n">
        <f aca="false">1/(1+CHOOSE(F$3,(K163+($I$3/10000))/2,(K162+($I$3/10000))/2))^(2*J162/365.25)</f>
        <v>0.507091108814354</v>
      </c>
      <c r="M162" s="33" t="n">
        <f aca="false">IF(AND(mthbeg&lt;=A162,mthend&gt;=A162),1,0)</f>
        <v>0</v>
      </c>
      <c r="N162" s="33" t="n">
        <f aca="false">H162*M162</f>
        <v>0</v>
      </c>
      <c r="P162" s="88" t="n">
        <f aca="false">F162</f>
        <v>0</v>
      </c>
      <c r="Q162" s="102"/>
    </row>
    <row r="163" customFormat="false" ht="12.75" hidden="false" customHeight="false" outlineLevel="0" collapsed="false">
      <c r="A163" s="93" t="n">
        <f aca="false">EDATE(A162,1)</f>
        <v>41609</v>
      </c>
      <c r="B163" s="94" t="n">
        <f aca="false">B162</f>
        <v>-1750000</v>
      </c>
      <c r="C163" s="104"/>
      <c r="D163" s="96" t="n">
        <f aca="false">B163+C163</f>
        <v>-1750000</v>
      </c>
      <c r="E163" s="82" t="n">
        <f aca="false">IF(M163=0,0,IF(AND(M163=1,$H$3=1),D163*H163,IF($H$3=2,D163,"N/A")))</f>
        <v>0</v>
      </c>
      <c r="F163" s="82" t="n">
        <f aca="false">E163*L163</f>
        <v>0</v>
      </c>
      <c r="G163" s="99"/>
      <c r="H163" s="33" t="n">
        <f aca="false">A164-A163</f>
        <v>31</v>
      </c>
      <c r="I163" s="100" t="n">
        <f aca="false">CHOOSE(F$3,A164+24,A163)</f>
        <v>41609</v>
      </c>
      <c r="J163" s="33" t="n">
        <f aca="false">I163-C$3</f>
        <v>4693</v>
      </c>
      <c r="K163" s="28" t="n">
        <f aca="false">VLOOKUP($A163,Table,MATCH(K$4,Curves,0))</f>
        <v>0.053904348595426</v>
      </c>
      <c r="L163" s="91" t="n">
        <f aca="false">1/(1+CHOOSE(F$3,(K164+($I$3/10000))/2,(K163+($I$3/10000))/2))^(2*J163/365.25)</f>
        <v>0.504880537237198</v>
      </c>
      <c r="M163" s="33" t="n">
        <f aca="false">IF(AND(mthbeg&lt;=A163,mthend&gt;=A163),1,0)</f>
        <v>0</v>
      </c>
      <c r="N163" s="33" t="n">
        <f aca="false">H163*M163</f>
        <v>0</v>
      </c>
      <c r="P163" s="88" t="n">
        <f aca="false">F163</f>
        <v>0</v>
      </c>
      <c r="Q163" s="102"/>
    </row>
    <row r="164" customFormat="false" ht="12.75" hidden="false" customHeight="false" outlineLevel="0" collapsed="false">
      <c r="A164" s="93" t="n">
        <f aca="false">EDATE(A163,1)</f>
        <v>41640</v>
      </c>
      <c r="B164" s="94" t="n">
        <f aca="false">B163</f>
        <v>-1750000</v>
      </c>
      <c r="C164" s="104"/>
      <c r="D164" s="96" t="n">
        <f aca="false">B164+C164</f>
        <v>-1750000</v>
      </c>
      <c r="E164" s="82" t="n">
        <f aca="false">IF(M164=0,0,IF(AND(M164=1,$H$3=1),D164*H164,IF($H$3=2,D164,"N/A")))</f>
        <v>0</v>
      </c>
      <c r="F164" s="82" t="n">
        <f aca="false">E164*L164</f>
        <v>0</v>
      </c>
      <c r="G164" s="99"/>
      <c r="H164" s="33" t="n">
        <f aca="false">A165-A164</f>
        <v>31</v>
      </c>
      <c r="I164" s="100" t="n">
        <f aca="false">CHOOSE(F$3,A165+24,A164)</f>
        <v>41640</v>
      </c>
      <c r="J164" s="33" t="n">
        <f aca="false">I164-C$3</f>
        <v>4724</v>
      </c>
      <c r="K164" s="28" t="n">
        <f aca="false">VLOOKUP($A164,Table,MATCH(K$4,Curves,0))</f>
        <v>0.053904348595426</v>
      </c>
      <c r="L164" s="91" t="n">
        <f aca="false">1/(1+CHOOSE(F$3,(K165+($I$3/10000))/2,(K164+($I$3/10000))/2))^(2*J164/365.25)</f>
        <v>0.502606403218089</v>
      </c>
      <c r="M164" s="33" t="n">
        <f aca="false">IF(AND(mthbeg&lt;=A164,mthend&gt;=A164),1,0)</f>
        <v>0</v>
      </c>
      <c r="N164" s="33" t="n">
        <f aca="false">H164*M164</f>
        <v>0</v>
      </c>
      <c r="P164" s="88" t="n">
        <f aca="false">F164</f>
        <v>0</v>
      </c>
      <c r="Q164" s="102"/>
    </row>
    <row r="165" customFormat="false" ht="12.75" hidden="false" customHeight="false" outlineLevel="0" collapsed="false">
      <c r="A165" s="93" t="n">
        <f aca="false">EDATE(A164,1)</f>
        <v>41671</v>
      </c>
      <c r="B165" s="94" t="n">
        <f aca="false">B164</f>
        <v>-1750000</v>
      </c>
      <c r="C165" s="104"/>
      <c r="D165" s="96" t="n">
        <f aca="false">B165+C165</f>
        <v>-1750000</v>
      </c>
      <c r="E165" s="82" t="n">
        <f aca="false">IF(M165=0,0,IF(AND(M165=1,$H$3=1),D165*H165,IF($H$3=2,D165,"N/A")))</f>
        <v>0</v>
      </c>
      <c r="F165" s="82" t="n">
        <f aca="false">E165*L165</f>
        <v>0</v>
      </c>
      <c r="G165" s="99"/>
      <c r="H165" s="33" t="n">
        <f aca="false">A166-A165</f>
        <v>28</v>
      </c>
      <c r="I165" s="100" t="n">
        <f aca="false">CHOOSE(F$3,A166+24,A165)</f>
        <v>41671</v>
      </c>
      <c r="J165" s="33" t="n">
        <f aca="false">I165-C$3</f>
        <v>4755</v>
      </c>
      <c r="K165" s="28" t="n">
        <f aca="false">VLOOKUP($A165,Table,MATCH(K$4,Curves,0))</f>
        <v>0.053904348595426</v>
      </c>
      <c r="L165" s="91" t="n">
        <f aca="false">1/(1+CHOOSE(F$3,(K166+($I$3/10000))/2,(K165+($I$3/10000))/2))^(2*J165/365.25)</f>
        <v>0.500342512583614</v>
      </c>
      <c r="M165" s="33" t="n">
        <f aca="false">IF(AND(mthbeg&lt;=A165,mthend&gt;=A165),1,0)</f>
        <v>0</v>
      </c>
      <c r="N165" s="33" t="n">
        <f aca="false">H165*M165</f>
        <v>0</v>
      </c>
      <c r="P165" s="88" t="n">
        <f aca="false">F165</f>
        <v>0</v>
      </c>
      <c r="Q165" s="102"/>
    </row>
    <row r="166" customFormat="false" ht="12.75" hidden="false" customHeight="false" outlineLevel="0" collapsed="false">
      <c r="A166" s="93" t="n">
        <f aca="false">EDATE(A165,1)</f>
        <v>41699</v>
      </c>
      <c r="B166" s="94" t="n">
        <f aca="false">B165</f>
        <v>-1750000</v>
      </c>
      <c r="C166" s="104"/>
      <c r="D166" s="96" t="n">
        <f aca="false">B166+C166</f>
        <v>-1750000</v>
      </c>
      <c r="E166" s="82" t="n">
        <f aca="false">IF(M166=0,0,IF(AND(M166=1,$H$3=1),D166*H166,IF($H$3=2,D166,"N/A")))</f>
        <v>0</v>
      </c>
      <c r="F166" s="82" t="n">
        <f aca="false">E166*L166</f>
        <v>0</v>
      </c>
      <c r="G166" s="99"/>
      <c r="H166" s="33" t="n">
        <f aca="false">A167-A166</f>
        <v>31</v>
      </c>
      <c r="I166" s="100" t="n">
        <f aca="false">CHOOSE(F$3,A167+24,A166)</f>
        <v>41699</v>
      </c>
      <c r="J166" s="33" t="n">
        <f aca="false">I166-C$3</f>
        <v>4783</v>
      </c>
      <c r="K166" s="28" t="n">
        <f aca="false">VLOOKUP($A166,Table,MATCH(K$4,Curves,0))</f>
        <v>0.053904348595426</v>
      </c>
      <c r="L166" s="91" t="n">
        <f aca="false">1/(1+CHOOSE(F$3,(K167+($I$3/10000))/2,(K166+($I$3/10000))/2))^(2*J166/365.25)</f>
        <v>0.498306474164566</v>
      </c>
      <c r="M166" s="33" t="n">
        <f aca="false">IF(AND(mthbeg&lt;=A166,mthend&gt;=A166),1,0)</f>
        <v>0</v>
      </c>
      <c r="N166" s="33" t="n">
        <f aca="false">H166*M166</f>
        <v>0</v>
      </c>
      <c r="P166" s="88" t="n">
        <f aca="false">F166</f>
        <v>0</v>
      </c>
      <c r="Q166" s="102"/>
    </row>
    <row r="167" customFormat="false" ht="12.75" hidden="false" customHeight="false" outlineLevel="0" collapsed="false">
      <c r="A167" s="93" t="n">
        <f aca="false">EDATE(A166,1)</f>
        <v>41730</v>
      </c>
      <c r="B167" s="94" t="n">
        <f aca="false">B166</f>
        <v>-1750000</v>
      </c>
      <c r="C167" s="104"/>
      <c r="D167" s="96" t="n">
        <f aca="false">B167+C167</f>
        <v>-1750000</v>
      </c>
      <c r="E167" s="82" t="n">
        <f aca="false">IF(M167=0,0,IF(AND(M167=1,$H$3=1),D167*H167,IF($H$3=2,D167,"N/A")))</f>
        <v>0</v>
      </c>
      <c r="F167" s="82" t="n">
        <f aca="false">E167*L167</f>
        <v>0</v>
      </c>
      <c r="G167" s="99"/>
      <c r="H167" s="33" t="n">
        <f aca="false">A168-A167</f>
        <v>30</v>
      </c>
      <c r="I167" s="100" t="n">
        <f aca="false">CHOOSE(F$3,A168+24,A167)</f>
        <v>41730</v>
      </c>
      <c r="J167" s="33" t="n">
        <f aca="false">I167-C$3</f>
        <v>4814</v>
      </c>
      <c r="K167" s="28" t="n">
        <f aca="false">VLOOKUP($A167,Table,MATCH(K$4,Curves,0))</f>
        <v>0.053904348595426</v>
      </c>
      <c r="L167" s="91" t="n">
        <f aca="false">1/(1+CHOOSE(F$3,(K168+($I$3/10000))/2,(K167+($I$3/10000))/2))^(2*J167/365.25)</f>
        <v>0.496061951705766</v>
      </c>
      <c r="M167" s="33" t="n">
        <f aca="false">IF(AND(mthbeg&lt;=A167,mthend&gt;=A167),1,0)</f>
        <v>0</v>
      </c>
      <c r="N167" s="33" t="n">
        <f aca="false">H167*M167</f>
        <v>0</v>
      </c>
      <c r="P167" s="88" t="n">
        <f aca="false">F167</f>
        <v>0</v>
      </c>
      <c r="Q167" s="102"/>
    </row>
    <row r="168" customFormat="false" ht="12.75" hidden="false" customHeight="false" outlineLevel="0" collapsed="false">
      <c r="A168" s="93" t="n">
        <f aca="false">EDATE(A167,1)</f>
        <v>41760</v>
      </c>
      <c r="B168" s="94" t="n">
        <f aca="false">B167</f>
        <v>-1750000</v>
      </c>
      <c r="C168" s="104"/>
      <c r="D168" s="96" t="n">
        <f aca="false">B168+C168</f>
        <v>-1750000</v>
      </c>
      <c r="E168" s="82" t="n">
        <f aca="false">IF(M168=0,0,IF(AND(M168=1,$H$3=1),D168*H168,IF($H$3=2,D168,"N/A")))</f>
        <v>0</v>
      </c>
      <c r="F168" s="82" t="n">
        <f aca="false">E168*L168</f>
        <v>0</v>
      </c>
      <c r="G168" s="99"/>
      <c r="H168" s="33" t="n">
        <f aca="false">A169-A168</f>
        <v>31</v>
      </c>
      <c r="I168" s="100" t="n">
        <f aca="false">CHOOSE(F$3,A169+24,A168)</f>
        <v>41760</v>
      </c>
      <c r="J168" s="33" t="n">
        <f aca="false">I168-C$3</f>
        <v>4844</v>
      </c>
      <c r="K168" s="28" t="n">
        <f aca="false">VLOOKUP($A168,Table,MATCH(K$4,Curves,0))</f>
        <v>0.053904348595426</v>
      </c>
      <c r="L168" s="91" t="n">
        <f aca="false">1/(1+CHOOSE(F$3,(K169+($I$3/10000))/2,(K168+($I$3/10000))/2))^(2*J168/365.25)</f>
        <v>0.493899459735609</v>
      </c>
      <c r="M168" s="33" t="n">
        <f aca="false">IF(AND(mthbeg&lt;=A168,mthend&gt;=A168),1,0)</f>
        <v>0</v>
      </c>
      <c r="N168" s="33" t="n">
        <f aca="false">H168*M168</f>
        <v>0</v>
      </c>
      <c r="P168" s="88" t="n">
        <f aca="false">F168</f>
        <v>0</v>
      </c>
      <c r="Q168" s="102"/>
    </row>
    <row r="169" customFormat="false" ht="12.75" hidden="false" customHeight="false" outlineLevel="0" collapsed="false">
      <c r="A169" s="93" t="n">
        <f aca="false">EDATE(A168,1)</f>
        <v>41791</v>
      </c>
      <c r="B169" s="94" t="n">
        <f aca="false">B168</f>
        <v>-1750000</v>
      </c>
      <c r="C169" s="104"/>
      <c r="D169" s="96" t="n">
        <f aca="false">B169+C169</f>
        <v>-1750000</v>
      </c>
      <c r="E169" s="82" t="n">
        <f aca="false">IF(M169=0,0,IF(AND(M169=1,$H$3=1),D169*H169,IF($H$3=2,D169,"N/A")))</f>
        <v>0</v>
      </c>
      <c r="F169" s="82" t="n">
        <f aca="false">E169*L169</f>
        <v>0</v>
      </c>
      <c r="G169" s="99"/>
      <c r="H169" s="33" t="n">
        <f aca="false">A170-A169</f>
        <v>30</v>
      </c>
      <c r="I169" s="100" t="n">
        <f aca="false">CHOOSE(F$3,A170+24,A169)</f>
        <v>41791</v>
      </c>
      <c r="J169" s="33" t="n">
        <f aca="false">I169-C$3</f>
        <v>4875</v>
      </c>
      <c r="K169" s="28" t="n">
        <f aca="false">VLOOKUP($A169,Table,MATCH(K$4,Curves,0))</f>
        <v>0.053904348595426</v>
      </c>
      <c r="L169" s="91" t="n">
        <f aca="false">1/(1+CHOOSE(F$3,(K170+($I$3/10000))/2,(K169+($I$3/10000))/2))^(2*J169/365.25)</f>
        <v>0.491674787797272</v>
      </c>
      <c r="M169" s="33" t="n">
        <f aca="false">IF(AND(mthbeg&lt;=A169,mthend&gt;=A169),1,0)</f>
        <v>0</v>
      </c>
      <c r="N169" s="33" t="n">
        <f aca="false">H169*M169</f>
        <v>0</v>
      </c>
      <c r="P169" s="88" t="n">
        <f aca="false">F169</f>
        <v>0</v>
      </c>
      <c r="Q169" s="102"/>
    </row>
    <row r="170" customFormat="false" ht="12" hidden="false" customHeight="true" outlineLevel="0" collapsed="false">
      <c r="A170" s="93" t="n">
        <f aca="false">EDATE(A169,1)</f>
        <v>41821</v>
      </c>
      <c r="B170" s="94" t="n">
        <f aca="false">B169</f>
        <v>-1750000</v>
      </c>
      <c r="C170" s="104"/>
      <c r="D170" s="96" t="n">
        <f aca="false">B170+C170</f>
        <v>-1750000</v>
      </c>
      <c r="E170" s="82" t="n">
        <f aca="false">IF(M170=0,0,IF(AND(M170=1,$H$3=1),D170*H170,IF($H$3=2,D170,"N/A")))</f>
        <v>0</v>
      </c>
      <c r="F170" s="82" t="n">
        <f aca="false">E170*L170</f>
        <v>0</v>
      </c>
      <c r="G170" s="99"/>
      <c r="H170" s="33" t="n">
        <f aca="false">A171-A170</f>
        <v>31</v>
      </c>
      <c r="I170" s="100" t="n">
        <f aca="false">CHOOSE(F$3,A171+24,A170)</f>
        <v>41821</v>
      </c>
      <c r="J170" s="33" t="n">
        <f aca="false">I170-C$3</f>
        <v>4905</v>
      </c>
      <c r="K170" s="28" t="n">
        <f aca="false">VLOOKUP($A170,Table,MATCH(K$4,Curves,0))</f>
        <v>0.053904348595426</v>
      </c>
      <c r="L170" s="91" t="n">
        <f aca="false">1/(1+CHOOSE(F$3,(K171+($I$3/10000))/2,(K170+($I$3/10000))/2))^(2*J170/365.25)</f>
        <v>0.489531420871257</v>
      </c>
      <c r="M170" s="33" t="n">
        <f aca="false">IF(AND(mthbeg&lt;=A170,mthend&gt;=A170),1,0)</f>
        <v>0</v>
      </c>
      <c r="N170" s="33" t="n">
        <f aca="false">H170*M170</f>
        <v>0</v>
      </c>
      <c r="P170" s="88" t="n">
        <f aca="false">F170</f>
        <v>0</v>
      </c>
      <c r="Q170" s="102"/>
    </row>
    <row r="171" customFormat="false" ht="12" hidden="false" customHeight="true" outlineLevel="0" collapsed="false">
      <c r="A171" s="93" t="n">
        <f aca="false">EDATE(A170,1)</f>
        <v>41852</v>
      </c>
      <c r="B171" s="94" t="n">
        <f aca="false">B170</f>
        <v>-1750000</v>
      </c>
      <c r="C171" s="104"/>
      <c r="D171" s="96" t="n">
        <f aca="false">B171+C171</f>
        <v>-1750000</v>
      </c>
      <c r="E171" s="82" t="n">
        <f aca="false">IF(M171=0,0,IF(AND(M171=1,$H$3=1),D171*H171,IF($H$3=2,D171,"N/A")))</f>
        <v>0</v>
      </c>
      <c r="F171" s="82" t="n">
        <f aca="false">E171*L171</f>
        <v>0</v>
      </c>
      <c r="G171" s="99"/>
      <c r="H171" s="33" t="n">
        <f aca="false">A172-A171</f>
        <v>31</v>
      </c>
      <c r="I171" s="100" t="n">
        <f aca="false">CHOOSE(F$3,A172+24,A171)</f>
        <v>41852</v>
      </c>
      <c r="J171" s="33" t="n">
        <f aca="false">I171-C$3</f>
        <v>4936</v>
      </c>
      <c r="K171" s="28" t="n">
        <f aca="false">VLOOKUP($A171,Table,MATCH(K$4,Curves,0))</f>
        <v>0.053904348595426</v>
      </c>
      <c r="L171" s="91" t="n">
        <f aca="false">1/(1+CHOOSE(F$3,(K172+($I$3/10000))/2,(K171+($I$3/10000))/2))^(2*J171/365.25)</f>
        <v>0.4873264238957</v>
      </c>
      <c r="M171" s="33" t="n">
        <f aca="false">IF(AND(mthbeg&lt;=A171,mthend&gt;=A171),1,0)</f>
        <v>0</v>
      </c>
      <c r="N171" s="33" t="n">
        <f aca="false">H171*M171</f>
        <v>0</v>
      </c>
      <c r="P171" s="88" t="n">
        <f aca="false">F171</f>
        <v>0</v>
      </c>
      <c r="Q171" s="102"/>
    </row>
    <row r="172" customFormat="false" ht="12" hidden="false" customHeight="true" outlineLevel="0" collapsed="false">
      <c r="A172" s="93" t="n">
        <f aca="false">EDATE(A171,1)</f>
        <v>41883</v>
      </c>
      <c r="B172" s="94" t="n">
        <f aca="false">B171</f>
        <v>-1750000</v>
      </c>
      <c r="C172" s="104"/>
      <c r="D172" s="96" t="n">
        <f aca="false">B172+C172</f>
        <v>-1750000</v>
      </c>
      <c r="E172" s="82" t="n">
        <f aca="false">IF(M172=0,0,IF(AND(M172=1,$H$3=1),D172*H172,IF($H$3=2,D172,"N/A")))</f>
        <v>0</v>
      </c>
      <c r="F172" s="82" t="n">
        <f aca="false">E172*L172</f>
        <v>0</v>
      </c>
      <c r="G172" s="99"/>
      <c r="H172" s="33" t="n">
        <f aca="false">A173-A172</f>
        <v>30</v>
      </c>
      <c r="I172" s="100" t="n">
        <f aca="false">CHOOSE(F$3,A173+24,A172)</f>
        <v>41883</v>
      </c>
      <c r="J172" s="33" t="n">
        <f aca="false">I172-C$3</f>
        <v>4967</v>
      </c>
      <c r="K172" s="28" t="n">
        <f aca="false">VLOOKUP($A172,Table,MATCH(K$4,Curves,0))</f>
        <v>0.053904348595426</v>
      </c>
      <c r="L172" s="91" t="n">
        <f aca="false">1/(1+CHOOSE(F$3,(K173+($I$3/10000))/2,(K172+($I$3/10000))/2))^(2*J172/365.25)</f>
        <v>0.485131358890706</v>
      </c>
      <c r="M172" s="33" t="n">
        <f aca="false">IF(AND(mthbeg&lt;=A172,mthend&gt;=A172),1,0)</f>
        <v>0</v>
      </c>
      <c r="N172" s="33" t="n">
        <f aca="false">H172*M172</f>
        <v>0</v>
      </c>
      <c r="P172" s="88" t="n">
        <f aca="false">F172</f>
        <v>0</v>
      </c>
      <c r="Q172" s="102"/>
    </row>
    <row r="173" customFormat="false" ht="12" hidden="false" customHeight="true" outlineLevel="0" collapsed="false">
      <c r="A173" s="93" t="n">
        <f aca="false">EDATE(A172,1)</f>
        <v>41913</v>
      </c>
      <c r="B173" s="94" t="n">
        <f aca="false">B172</f>
        <v>-1750000</v>
      </c>
      <c r="C173" s="104"/>
      <c r="D173" s="96" t="n">
        <f aca="false">B173+C173</f>
        <v>-1750000</v>
      </c>
      <c r="E173" s="82" t="n">
        <f aca="false">IF(M173=0,0,IF(AND(M173=1,$H$3=1),D173*H173,IF($H$3=2,D173,"N/A")))</f>
        <v>0</v>
      </c>
      <c r="F173" s="82" t="n">
        <f aca="false">E173*L173</f>
        <v>0</v>
      </c>
      <c r="G173" s="99"/>
      <c r="H173" s="33" t="n">
        <f aca="false">A174-A173</f>
        <v>31</v>
      </c>
      <c r="I173" s="100" t="n">
        <f aca="false">CHOOSE(F$3,A174+24,A173)</f>
        <v>41913</v>
      </c>
      <c r="J173" s="33" t="n">
        <f aca="false">I173-C$3</f>
        <v>4997</v>
      </c>
      <c r="K173" s="28" t="n">
        <f aca="false">VLOOKUP($A173,Table,MATCH(K$4,Curves,0))</f>
        <v>0.053904348595426</v>
      </c>
      <c r="L173" s="91" t="n">
        <f aca="false">1/(1+CHOOSE(F$3,(K174+($I$3/10000))/2,(K173+($I$3/10000))/2))^(2*J173/365.25)</f>
        <v>0.483016516854413</v>
      </c>
      <c r="M173" s="33" t="n">
        <f aca="false">IF(AND(mthbeg&lt;=A173,mthend&gt;=A173),1,0)</f>
        <v>0</v>
      </c>
      <c r="N173" s="33" t="n">
        <f aca="false">H173*M173</f>
        <v>0</v>
      </c>
      <c r="P173" s="88" t="n">
        <f aca="false">F173</f>
        <v>0</v>
      </c>
      <c r="Q173" s="102"/>
    </row>
    <row r="174" customFormat="false" ht="12" hidden="false" customHeight="true" outlineLevel="0" collapsed="false">
      <c r="A174" s="93" t="n">
        <f aca="false">EDATE(A173,1)</f>
        <v>41944</v>
      </c>
      <c r="B174" s="94" t="n">
        <f aca="false">B173</f>
        <v>-1750000</v>
      </c>
      <c r="C174" s="104"/>
      <c r="D174" s="96" t="n">
        <f aca="false">B174+C174</f>
        <v>-1750000</v>
      </c>
      <c r="E174" s="82" t="n">
        <f aca="false">IF(M174=0,0,IF(AND(M174=1,$H$3=1),D174*H174,IF($H$3=2,D174,"N/A")))</f>
        <v>0</v>
      </c>
      <c r="F174" s="82" t="n">
        <f aca="false">E174*L174</f>
        <v>0</v>
      </c>
      <c r="G174" s="99"/>
      <c r="H174" s="33" t="n">
        <f aca="false">A175-A174</f>
        <v>30</v>
      </c>
      <c r="I174" s="100" t="n">
        <f aca="false">CHOOSE(F$3,A175+24,A174)</f>
        <v>41944</v>
      </c>
      <c r="J174" s="33" t="n">
        <f aca="false">I174-C$3</f>
        <v>5028</v>
      </c>
      <c r="K174" s="28" t="n">
        <f aca="false">VLOOKUP($A174,Table,MATCH(K$4,Curves,0))</f>
        <v>0.053904348595426</v>
      </c>
      <c r="L174" s="91" t="n">
        <f aca="false">1/(1+CHOOSE(F$3,(K175+($I$3/10000))/2,(K174+($I$3/10000))/2))^(2*J174/365.25)</f>
        <v>0.480840864968958</v>
      </c>
      <c r="M174" s="33" t="n">
        <f aca="false">IF(AND(mthbeg&lt;=A174,mthend&gt;=A174),1,0)</f>
        <v>0</v>
      </c>
      <c r="N174" s="33" t="n">
        <f aca="false">H174*M174</f>
        <v>0</v>
      </c>
      <c r="P174" s="88" t="n">
        <f aca="false">F174</f>
        <v>0</v>
      </c>
      <c r="Q174" s="102"/>
    </row>
    <row r="175" customFormat="false" ht="12" hidden="false" customHeight="true" outlineLevel="0" collapsed="false">
      <c r="A175" s="93" t="n">
        <f aca="false">EDATE(A174,1)</f>
        <v>41974</v>
      </c>
      <c r="B175" s="94" t="n">
        <f aca="false">B174</f>
        <v>-1750000</v>
      </c>
      <c r="C175" s="104"/>
      <c r="D175" s="96" t="n">
        <f aca="false">B175+C175</f>
        <v>-1750000</v>
      </c>
      <c r="E175" s="82" t="n">
        <f aca="false">IF(M175=0,0,IF(AND(M175=1,$H$3=1),D175*H175,IF($H$3=2,D175,"N/A")))</f>
        <v>0</v>
      </c>
      <c r="F175" s="82" t="n">
        <f aca="false">E175*L175</f>
        <v>0</v>
      </c>
      <c r="G175" s="99"/>
      <c r="H175" s="33" t="n">
        <f aca="false">A176-A175</f>
        <v>31</v>
      </c>
      <c r="I175" s="100" t="n">
        <f aca="false">CHOOSE(F$3,A176+24,A175)</f>
        <v>41974</v>
      </c>
      <c r="J175" s="33" t="n">
        <f aca="false">I175-C$3</f>
        <v>5058</v>
      </c>
      <c r="K175" s="28" t="n">
        <f aca="false">VLOOKUP($A175,Table,MATCH(K$4,Curves,0))</f>
        <v>0.053904348595426</v>
      </c>
      <c r="L175" s="91" t="n">
        <f aca="false">1/(1+CHOOSE(F$3,(K176+($I$3/10000))/2,(K175+($I$3/10000))/2))^(2*J175/365.25)</f>
        <v>0.47874472656156</v>
      </c>
      <c r="M175" s="33" t="n">
        <f aca="false">IF(AND(mthbeg&lt;=A175,mthend&gt;=A175),1,0)</f>
        <v>0</v>
      </c>
      <c r="N175" s="33" t="n">
        <f aca="false">H175*M175</f>
        <v>0</v>
      </c>
      <c r="P175" s="88" t="n">
        <f aca="false">F175</f>
        <v>0</v>
      </c>
      <c r="Q175" s="102"/>
    </row>
    <row r="176" customFormat="false" ht="12" hidden="false" customHeight="true" outlineLevel="0" collapsed="false">
      <c r="A176" s="93" t="n">
        <f aca="false">EDATE(A175,1)</f>
        <v>42005</v>
      </c>
      <c r="B176" s="94" t="n">
        <f aca="false">B175</f>
        <v>-1750000</v>
      </c>
      <c r="C176" s="104"/>
      <c r="D176" s="96" t="n">
        <f aca="false">B176+C176</f>
        <v>-1750000</v>
      </c>
      <c r="E176" s="82" t="n">
        <f aca="false">IF(M176=0,0,IF(AND(M176=1,$H$3=1),D176*H176,IF($H$3=2,D176,"N/A")))</f>
        <v>0</v>
      </c>
      <c r="F176" s="82" t="n">
        <f aca="false">E176*L176</f>
        <v>0</v>
      </c>
      <c r="G176" s="99"/>
      <c r="H176" s="33" t="n">
        <f aca="false">A177-A176</f>
        <v>31</v>
      </c>
      <c r="I176" s="100" t="n">
        <f aca="false">CHOOSE(F$3,A177+24,A176)</f>
        <v>42005</v>
      </c>
      <c r="J176" s="33" t="n">
        <f aca="false">I176-C$3</f>
        <v>5089</v>
      </c>
      <c r="K176" s="28" t="n">
        <f aca="false">VLOOKUP($A176,Table,MATCH(K$4,Curves,0))</f>
        <v>0.053904348595426</v>
      </c>
      <c r="L176" s="91" t="n">
        <f aca="false">1/(1+CHOOSE(F$3,(K177+($I$3/10000))/2,(K176+($I$3/10000))/2))^(2*J176/365.25)</f>
        <v>0.476588316106326</v>
      </c>
      <c r="M176" s="33" t="n">
        <f aca="false">IF(AND(mthbeg&lt;=A176,mthend&gt;=A176),1,0)</f>
        <v>0</v>
      </c>
      <c r="N176" s="33" t="n">
        <f aca="false">H176*M176</f>
        <v>0</v>
      </c>
      <c r="P176" s="88" t="n">
        <f aca="false">F176</f>
        <v>0</v>
      </c>
      <c r="Q176" s="102"/>
    </row>
    <row r="177" customFormat="false" ht="12" hidden="false" customHeight="true" outlineLevel="0" collapsed="false">
      <c r="A177" s="93" t="n">
        <f aca="false">EDATE(A176,1)</f>
        <v>42036</v>
      </c>
      <c r="B177" s="94" t="n">
        <f aca="false">B176</f>
        <v>-1750000</v>
      </c>
      <c r="C177" s="104"/>
      <c r="D177" s="96" t="n">
        <f aca="false">B177+C177</f>
        <v>-1750000</v>
      </c>
      <c r="E177" s="82" t="n">
        <f aca="false">IF(M177=0,0,IF(AND(M177=1,$H$3=1),D177*H177,IF($H$3=2,D177,"N/A")))</f>
        <v>0</v>
      </c>
      <c r="F177" s="82" t="n">
        <f aca="false">E177*L177</f>
        <v>0</v>
      </c>
      <c r="G177" s="99"/>
      <c r="H177" s="33" t="n">
        <f aca="false">A178-A177</f>
        <v>28</v>
      </c>
      <c r="I177" s="100" t="n">
        <f aca="false">CHOOSE(F$3,A178+24,A177)</f>
        <v>42036</v>
      </c>
      <c r="J177" s="33" t="n">
        <f aca="false">I177-C$3</f>
        <v>5120</v>
      </c>
      <c r="K177" s="28" t="n">
        <f aca="false">VLOOKUP($A177,Table,MATCH(K$4,Curves,0))</f>
        <v>0.053904348595426</v>
      </c>
      <c r="L177" s="91" t="n">
        <f aca="false">1/(1+CHOOSE(F$3,(K178+($I$3/10000))/2,(K177+($I$3/10000))/2))^(2*J177/365.25)</f>
        <v>0.474441618773334</v>
      </c>
      <c r="M177" s="33" t="n">
        <f aca="false">IF(AND(mthbeg&lt;=A177,mthend&gt;=A177),1,0)</f>
        <v>0</v>
      </c>
      <c r="N177" s="33" t="n">
        <f aca="false">H177*M177</f>
        <v>0</v>
      </c>
      <c r="P177" s="88" t="n">
        <f aca="false">F177</f>
        <v>0</v>
      </c>
      <c r="Q177" s="102"/>
    </row>
    <row r="178" customFormat="false" ht="12" hidden="false" customHeight="true" outlineLevel="0" collapsed="false">
      <c r="A178" s="93" t="n">
        <f aca="false">EDATE(A177,1)</f>
        <v>42064</v>
      </c>
      <c r="B178" s="94" t="n">
        <f aca="false">B177</f>
        <v>-1750000</v>
      </c>
      <c r="C178" s="104"/>
      <c r="D178" s="96" t="n">
        <f aca="false">B178+C178</f>
        <v>-1750000</v>
      </c>
      <c r="E178" s="82" t="n">
        <f aca="false">IF(M178=0,0,IF(AND(M178=1,$H$3=1),D178*H178,IF($H$3=2,D178,"N/A")))</f>
        <v>0</v>
      </c>
      <c r="F178" s="82" t="n">
        <f aca="false">E178*L178</f>
        <v>0</v>
      </c>
      <c r="G178" s="99"/>
      <c r="H178" s="33" t="n">
        <f aca="false">A179-A178</f>
        <v>31</v>
      </c>
      <c r="I178" s="100" t="n">
        <f aca="false">CHOOSE(F$3,A179+24,A178)</f>
        <v>42064</v>
      </c>
      <c r="J178" s="33" t="n">
        <f aca="false">I178-C$3</f>
        <v>5148</v>
      </c>
      <c r="K178" s="28" t="n">
        <f aca="false">VLOOKUP($A178,Table,MATCH(K$4,Curves,0))</f>
        <v>0.053904348595426</v>
      </c>
      <c r="L178" s="91" t="n">
        <f aca="false">1/(1+CHOOSE(F$3,(K179+($I$3/10000))/2,(K178+($I$3/10000))/2))^(2*J178/365.25)</f>
        <v>0.472510978583617</v>
      </c>
      <c r="M178" s="33" t="n">
        <f aca="false">IF(AND(mthbeg&lt;=A178,mthend&gt;=A178),1,0)</f>
        <v>0</v>
      </c>
      <c r="N178" s="33" t="n">
        <f aca="false">H178*M178</f>
        <v>0</v>
      </c>
      <c r="P178" s="88" t="n">
        <f aca="false">F178</f>
        <v>0</v>
      </c>
      <c r="Q178" s="102"/>
    </row>
    <row r="179" customFormat="false" ht="12" hidden="false" customHeight="true" outlineLevel="0" collapsed="false">
      <c r="A179" s="93" t="n">
        <f aca="false">EDATE(A178,1)</f>
        <v>42095</v>
      </c>
      <c r="B179" s="94" t="n">
        <f aca="false">B178</f>
        <v>-1750000</v>
      </c>
      <c r="C179" s="104"/>
      <c r="D179" s="96" t="n">
        <f aca="false">B179+C179</f>
        <v>-1750000</v>
      </c>
      <c r="E179" s="82" t="n">
        <f aca="false">IF(M179=0,0,IF(AND(M179=1,$H$3=1),D179*H179,IF($H$3=2,D179,"N/A")))</f>
        <v>0</v>
      </c>
      <c r="F179" s="82" t="n">
        <f aca="false">E179*L179</f>
        <v>0</v>
      </c>
      <c r="G179" s="99"/>
      <c r="H179" s="33" t="n">
        <f aca="false">A180-A179</f>
        <v>30</v>
      </c>
      <c r="I179" s="100" t="n">
        <f aca="false">CHOOSE(F$3,A180+24,A179)</f>
        <v>42095</v>
      </c>
      <c r="J179" s="33" t="n">
        <f aca="false">I179-C$3</f>
        <v>5179</v>
      </c>
      <c r="K179" s="28" t="n">
        <f aca="false">VLOOKUP($A179,Table,MATCH(K$4,Curves,0))</f>
        <v>0.053904348595426</v>
      </c>
      <c r="L179" s="91" t="n">
        <f aca="false">1/(1+CHOOSE(F$3,(K180+($I$3/10000))/2,(K179+($I$3/10000))/2))^(2*J179/365.25)</f>
        <v>0.470382646806996</v>
      </c>
      <c r="M179" s="33" t="n">
        <f aca="false">IF(AND(mthbeg&lt;=A179,mthend&gt;=A179),1,0)</f>
        <v>0</v>
      </c>
      <c r="N179" s="33" t="n">
        <f aca="false">H179*M179</f>
        <v>0</v>
      </c>
      <c r="P179" s="88" t="n">
        <f aca="false">F179</f>
        <v>0</v>
      </c>
      <c r="Q179" s="102"/>
    </row>
    <row r="180" customFormat="false" ht="12" hidden="false" customHeight="true" outlineLevel="0" collapsed="false">
      <c r="A180" s="93" t="n">
        <f aca="false">EDATE(A179,1)</f>
        <v>42125</v>
      </c>
      <c r="B180" s="94" t="n">
        <f aca="false">B179</f>
        <v>-1750000</v>
      </c>
      <c r="C180" s="104"/>
      <c r="D180" s="96" t="n">
        <f aca="false">B180+C180</f>
        <v>-1750000</v>
      </c>
      <c r="E180" s="82" t="n">
        <f aca="false">IF(M180=0,0,IF(AND(M180=1,$H$3=1),D180*H180,IF($H$3=2,D180,"N/A")))</f>
        <v>0</v>
      </c>
      <c r="F180" s="82" t="n">
        <f aca="false">E180*L180</f>
        <v>0</v>
      </c>
      <c r="G180" s="99"/>
      <c r="H180" s="33" t="n">
        <f aca="false">A181-A180</f>
        <v>31</v>
      </c>
      <c r="I180" s="100" t="n">
        <f aca="false">CHOOSE(F$3,A181+24,A180)</f>
        <v>42125</v>
      </c>
      <c r="J180" s="33" t="n">
        <f aca="false">I180-C$3</f>
        <v>5209</v>
      </c>
      <c r="K180" s="28" t="n">
        <f aca="false">VLOOKUP($A180,Table,MATCH(K$4,Curves,0))</f>
        <v>0.053904348595426</v>
      </c>
      <c r="L180" s="91" t="n">
        <f aca="false">1/(1+CHOOSE(F$3,(K181+($I$3/10000))/2,(K180+($I$3/10000))/2))^(2*J180/365.25)</f>
        <v>0.468332099101969</v>
      </c>
      <c r="M180" s="33" t="n">
        <f aca="false">IF(AND(mthbeg&lt;=A180,mthend&gt;=A180),1,0)</f>
        <v>0</v>
      </c>
      <c r="N180" s="33" t="n">
        <f aca="false">H180*M180</f>
        <v>0</v>
      </c>
      <c r="P180" s="88" t="n">
        <f aca="false">F180</f>
        <v>0</v>
      </c>
      <c r="Q180" s="102"/>
    </row>
    <row r="181" customFormat="false" ht="12" hidden="false" customHeight="true" outlineLevel="0" collapsed="false">
      <c r="A181" s="93" t="n">
        <f aca="false">EDATE(A180,1)</f>
        <v>42156</v>
      </c>
      <c r="B181" s="94" t="n">
        <f aca="false">B180</f>
        <v>-1750000</v>
      </c>
      <c r="C181" s="104"/>
      <c r="D181" s="96" t="n">
        <f aca="false">B181+C181</f>
        <v>-1750000</v>
      </c>
      <c r="E181" s="82" t="n">
        <f aca="false">IF(M181=0,0,IF(AND(M181=1,$H$3=1),D181*H181,IF($H$3=2,D181,"N/A")))</f>
        <v>0</v>
      </c>
      <c r="F181" s="82" t="n">
        <f aca="false">E181*L181</f>
        <v>0</v>
      </c>
      <c r="G181" s="99"/>
      <c r="H181" s="33" t="n">
        <f aca="false">A182-A181</f>
        <v>30</v>
      </c>
      <c r="I181" s="100" t="n">
        <f aca="false">CHOOSE(F$3,A182+24,A181)</f>
        <v>42156</v>
      </c>
      <c r="J181" s="33" t="n">
        <f aca="false">I181-C$3</f>
        <v>5240</v>
      </c>
      <c r="K181" s="28" t="n">
        <f aca="false">VLOOKUP($A181,Table,MATCH(K$4,Curves,0))</f>
        <v>0.053904348595426</v>
      </c>
      <c r="L181" s="91" t="n">
        <f aca="false">1/(1+CHOOSE(F$3,(K182+($I$3/10000))/2,(K181+($I$3/10000))/2))^(2*J181/365.25)</f>
        <v>0.46622259025729</v>
      </c>
      <c r="M181" s="33" t="n">
        <f aca="false">IF(AND(mthbeg&lt;=A181,mthend&gt;=A181),1,0)</f>
        <v>0</v>
      </c>
      <c r="N181" s="33" t="n">
        <f aca="false">H181*M181</f>
        <v>0</v>
      </c>
      <c r="P181" s="88" t="n">
        <f aca="false">F181</f>
        <v>0</v>
      </c>
      <c r="Q181" s="102"/>
    </row>
    <row r="182" customFormat="false" ht="12" hidden="false" customHeight="true" outlineLevel="0" collapsed="false">
      <c r="A182" s="93" t="n">
        <f aca="false">EDATE(A181,1)</f>
        <v>42186</v>
      </c>
      <c r="B182" s="94" t="n">
        <f aca="false">B181</f>
        <v>-1750000</v>
      </c>
      <c r="C182" s="104"/>
      <c r="D182" s="96" t="n">
        <f aca="false">B182+C182</f>
        <v>-1750000</v>
      </c>
      <c r="E182" s="82" t="n">
        <f aca="false">IF(M182=0,0,IF(AND(M182=1,$H$3=1),D182*H182,IF($H$3=2,D182,"N/A")))</f>
        <v>0</v>
      </c>
      <c r="F182" s="82" t="n">
        <f aca="false">E182*L182</f>
        <v>0</v>
      </c>
      <c r="G182" s="99"/>
      <c r="H182" s="33" t="n">
        <f aca="false">A183-A182</f>
        <v>31</v>
      </c>
      <c r="I182" s="100" t="n">
        <f aca="false">CHOOSE(F$3,A183+24,A182)</f>
        <v>42186</v>
      </c>
      <c r="J182" s="33" t="n">
        <f aca="false">I182-C$3</f>
        <v>5270</v>
      </c>
      <c r="K182" s="28" t="n">
        <f aca="false">VLOOKUP($A182,Table,MATCH(K$4,Curves,0))</f>
        <v>0.053904348595426</v>
      </c>
      <c r="L182" s="91" t="n">
        <f aca="false">1/(1+CHOOSE(F$3,(K183+($I$3/10000))/2,(K182+($I$3/10000))/2))^(2*J182/365.25)</f>
        <v>0.464190177563128</v>
      </c>
      <c r="M182" s="33" t="n">
        <f aca="false">IF(AND(mthbeg&lt;=A182,mthend&gt;=A182),1,0)</f>
        <v>0</v>
      </c>
      <c r="N182" s="33" t="n">
        <f aca="false">H182*M182</f>
        <v>0</v>
      </c>
      <c r="P182" s="88" t="n">
        <f aca="false">F182</f>
        <v>0</v>
      </c>
      <c r="Q182" s="102"/>
    </row>
    <row r="183" customFormat="false" ht="12" hidden="false" customHeight="true" outlineLevel="0" collapsed="false">
      <c r="A183" s="93" t="n">
        <f aca="false">EDATE(A182,1)</f>
        <v>42217</v>
      </c>
      <c r="B183" s="94" t="n">
        <f aca="false">B182</f>
        <v>-1750000</v>
      </c>
      <c r="C183" s="104"/>
      <c r="D183" s="96" t="n">
        <f aca="false">B183+C183</f>
        <v>-1750000</v>
      </c>
      <c r="E183" s="82" t="n">
        <f aca="false">IF(M183=0,0,IF(AND(M183=1,$H$3=1),D183*H183,IF($H$3=2,D183,"N/A")))</f>
        <v>0</v>
      </c>
      <c r="F183" s="82" t="n">
        <f aca="false">E183*L183</f>
        <v>0</v>
      </c>
      <c r="G183" s="99"/>
      <c r="H183" s="33" t="n">
        <f aca="false">A184-A183</f>
        <v>31</v>
      </c>
      <c r="I183" s="100" t="n">
        <f aca="false">CHOOSE(F$3,A184+24,A183)</f>
        <v>42217</v>
      </c>
      <c r="J183" s="33" t="n">
        <f aca="false">I183-C$3</f>
        <v>5301</v>
      </c>
      <c r="K183" s="28" t="n">
        <f aca="false">VLOOKUP($A183,Table,MATCH(K$4,Curves,0))</f>
        <v>0.053904348595426</v>
      </c>
      <c r="L183" s="91" t="n">
        <f aca="false">1/(1+CHOOSE(F$3,(K184+($I$3/10000))/2,(K183+($I$3/10000))/2))^(2*J183/365.25)</f>
        <v>0.462099325180683</v>
      </c>
      <c r="M183" s="33" t="n">
        <f aca="false">IF(AND(mthbeg&lt;=A183,mthend&gt;=A183),1,0)</f>
        <v>0</v>
      </c>
      <c r="N183" s="33" t="n">
        <f aca="false">H183*M183</f>
        <v>0</v>
      </c>
      <c r="P183" s="88" t="n">
        <f aca="false">F183</f>
        <v>0</v>
      </c>
      <c r="Q183" s="102"/>
    </row>
    <row r="184" customFormat="false" ht="12" hidden="false" customHeight="true" outlineLevel="0" collapsed="false">
      <c r="A184" s="93" t="n">
        <f aca="false">EDATE(A183,1)</f>
        <v>42248</v>
      </c>
      <c r="B184" s="94" t="n">
        <f aca="false">B183</f>
        <v>-1750000</v>
      </c>
      <c r="C184" s="104"/>
      <c r="D184" s="96" t="n">
        <f aca="false">B184+C184</f>
        <v>-1750000</v>
      </c>
      <c r="E184" s="82" t="n">
        <f aca="false">IF(M184=0,0,IF(AND(M184=1,$H$3=1),D184*H184,IF($H$3=2,D184,"N/A")))</f>
        <v>0</v>
      </c>
      <c r="F184" s="82" t="n">
        <f aca="false">E184*L184</f>
        <v>0</v>
      </c>
      <c r="G184" s="99"/>
      <c r="H184" s="33" t="n">
        <f aca="false">A185-A184</f>
        <v>30</v>
      </c>
      <c r="I184" s="100" t="n">
        <f aca="false">CHOOSE(F$3,A185+24,A184)</f>
        <v>42248</v>
      </c>
      <c r="J184" s="33" t="n">
        <f aca="false">I184-C$3</f>
        <v>5332</v>
      </c>
      <c r="K184" s="28" t="n">
        <f aca="false">VLOOKUP($A184,Table,MATCH(K$4,Curves,0))</f>
        <v>0.053904348595426</v>
      </c>
      <c r="L184" s="91" t="n">
        <f aca="false">1/(1+CHOOSE(F$3,(K185+($I$3/10000))/2,(K184+($I$3/10000))/2))^(2*J184/365.25)</f>
        <v>0.460017890627173</v>
      </c>
      <c r="M184" s="33" t="n">
        <f aca="false">IF(AND(mthbeg&lt;=A184,mthend&gt;=A184),1,0)</f>
        <v>0</v>
      </c>
      <c r="N184" s="33" t="n">
        <f aca="false">H184*M184</f>
        <v>0</v>
      </c>
      <c r="P184" s="88" t="n">
        <f aca="false">F184</f>
        <v>0</v>
      </c>
      <c r="Q184" s="102"/>
    </row>
    <row r="185" customFormat="false" ht="12" hidden="false" customHeight="true" outlineLevel="0" collapsed="false">
      <c r="A185" s="93" t="n">
        <f aca="false">EDATE(A184,1)</f>
        <v>42278</v>
      </c>
      <c r="B185" s="94" t="n">
        <f aca="false">B184</f>
        <v>-1750000</v>
      </c>
      <c r="C185" s="104"/>
      <c r="D185" s="96" t="n">
        <f aca="false">B185+C185</f>
        <v>-1750000</v>
      </c>
      <c r="E185" s="82" t="n">
        <f aca="false">IF(M185=0,0,IF(AND(M185=1,$H$3=1),D185*H185,IF($H$3=2,D185,"N/A")))</f>
        <v>0</v>
      </c>
      <c r="F185" s="82" t="n">
        <f aca="false">E185*L185</f>
        <v>0</v>
      </c>
      <c r="G185" s="99"/>
      <c r="H185" s="33" t="n">
        <f aca="false">A186-A185</f>
        <v>31</v>
      </c>
      <c r="I185" s="100" t="n">
        <f aca="false">CHOOSE(F$3,A186+24,A185)</f>
        <v>42278</v>
      </c>
      <c r="J185" s="33" t="n">
        <f aca="false">I185-C$3</f>
        <v>5362</v>
      </c>
      <c r="K185" s="28" t="n">
        <f aca="false">VLOOKUP($A185,Table,MATCH(K$4,Curves,0))</f>
        <v>0.053904348595426</v>
      </c>
      <c r="L185" s="91" t="n">
        <f aca="false">1/(1+CHOOSE(F$3,(K186+($I$3/10000))/2,(K185+($I$3/10000))/2))^(2*J185/365.25)</f>
        <v>0.458012526193982</v>
      </c>
      <c r="M185" s="33" t="n">
        <f aca="false">IF(AND(mthbeg&lt;=A185,mthend&gt;=A185),1,0)</f>
        <v>0</v>
      </c>
      <c r="N185" s="33" t="n">
        <f aca="false">H185*M185</f>
        <v>0</v>
      </c>
      <c r="P185" s="88" t="n">
        <f aca="false">F185</f>
        <v>0</v>
      </c>
      <c r="Q185" s="102"/>
    </row>
    <row r="186" customFormat="false" ht="12" hidden="false" customHeight="true" outlineLevel="0" collapsed="false">
      <c r="A186" s="93" t="n">
        <f aca="false">EDATE(A185,1)</f>
        <v>42309</v>
      </c>
      <c r="B186" s="94" t="n">
        <f aca="false">B185</f>
        <v>-1750000</v>
      </c>
      <c r="C186" s="104"/>
      <c r="D186" s="96" t="n">
        <f aca="false">B186+C186</f>
        <v>-1750000</v>
      </c>
      <c r="E186" s="82" t="n">
        <f aca="false">IF(M186=0,0,IF(AND(M186=1,$H$3=1),D186*H186,IF($H$3=2,D186,"N/A")))</f>
        <v>0</v>
      </c>
      <c r="F186" s="82" t="n">
        <f aca="false">E186*L186</f>
        <v>0</v>
      </c>
      <c r="G186" s="99"/>
      <c r="H186" s="33" t="n">
        <f aca="false">A187-A186</f>
        <v>30</v>
      </c>
      <c r="I186" s="100" t="n">
        <f aca="false">CHOOSE(F$3,A187+24,A186)</f>
        <v>42309</v>
      </c>
      <c r="J186" s="33" t="n">
        <f aca="false">I186-C$3</f>
        <v>5393</v>
      </c>
      <c r="K186" s="28" t="n">
        <f aca="false">VLOOKUP($A186,Table,MATCH(K$4,Curves,0))</f>
        <v>0.053904348595426</v>
      </c>
      <c r="L186" s="91" t="n">
        <f aca="false">1/(1+CHOOSE(F$3,(K187+($I$3/10000))/2,(K186+($I$3/10000))/2))^(2*J186/365.25)</f>
        <v>0.455949499814127</v>
      </c>
      <c r="M186" s="33" t="n">
        <f aca="false">IF(AND(mthbeg&lt;=A186,mthend&gt;=A186),1,0)</f>
        <v>0</v>
      </c>
      <c r="N186" s="33" t="n">
        <f aca="false">H186*M186</f>
        <v>0</v>
      </c>
      <c r="P186" s="88" t="n">
        <f aca="false">F186</f>
        <v>0</v>
      </c>
      <c r="Q186" s="102"/>
    </row>
    <row r="187" customFormat="false" ht="12" hidden="false" customHeight="true" outlineLevel="0" collapsed="false">
      <c r="A187" s="93" t="n">
        <f aca="false">EDATE(A186,1)</f>
        <v>42339</v>
      </c>
      <c r="B187" s="94" t="n">
        <f aca="false">B186</f>
        <v>-1750000</v>
      </c>
      <c r="C187" s="104"/>
      <c r="D187" s="96" t="n">
        <f aca="false">B187+C187</f>
        <v>-1750000</v>
      </c>
      <c r="E187" s="82" t="n">
        <f aca="false">IF(M187=0,0,IF(AND(M187=1,$H$3=1),D187*H187,IF($H$3=2,D187,"N/A")))</f>
        <v>0</v>
      </c>
      <c r="F187" s="82" t="n">
        <f aca="false">E187*L187</f>
        <v>0</v>
      </c>
      <c r="G187" s="99"/>
      <c r="H187" s="33" t="n">
        <f aca="false">A188-A187</f>
        <v>31</v>
      </c>
      <c r="I187" s="100" t="n">
        <f aca="false">CHOOSE(F$3,A188+24,A187)</f>
        <v>42339</v>
      </c>
      <c r="J187" s="33" t="n">
        <f aca="false">I187-C$3</f>
        <v>5423</v>
      </c>
      <c r="K187" s="28" t="n">
        <f aca="false">VLOOKUP($A187,Table,MATCH(K$4,Curves,0))</f>
        <v>0.053904348595426</v>
      </c>
      <c r="L187" s="91" t="n">
        <f aca="false">1/(1+CHOOSE(F$3,(K188+($I$3/10000))/2,(K187+($I$3/10000))/2))^(2*J187/365.25)</f>
        <v>0.453961870791673</v>
      </c>
      <c r="M187" s="33" t="n">
        <f aca="false">IF(AND(mthbeg&lt;=A187,mthend&gt;=A187),1,0)</f>
        <v>0</v>
      </c>
      <c r="N187" s="33" t="n">
        <f aca="false">H187*M187</f>
        <v>0</v>
      </c>
      <c r="P187" s="88" t="n">
        <f aca="false">F187</f>
        <v>0</v>
      </c>
      <c r="Q187" s="102"/>
    </row>
    <row r="188" customFormat="false" ht="12" hidden="false" customHeight="true" outlineLevel="0" collapsed="false">
      <c r="A188" s="93" t="n">
        <f aca="false">EDATE(A187,1)</f>
        <v>42370</v>
      </c>
      <c r="B188" s="94" t="n">
        <f aca="false">B187</f>
        <v>-1750000</v>
      </c>
      <c r="C188" s="104"/>
      <c r="D188" s="96" t="n">
        <f aca="false">B188+C188</f>
        <v>-1750000</v>
      </c>
      <c r="E188" s="82" t="n">
        <f aca="false">IF(M188=0,0,IF(AND(M188=1,$H$3=1),D188*H188,IF($H$3=2,D188,"N/A")))</f>
        <v>0</v>
      </c>
      <c r="F188" s="82" t="n">
        <f aca="false">E188*L188</f>
        <v>0</v>
      </c>
      <c r="G188" s="99"/>
      <c r="H188" s="33" t="n">
        <f aca="false">A189-A188</f>
        <v>31</v>
      </c>
      <c r="I188" s="100" t="n">
        <f aca="false">CHOOSE(F$3,A189+24,A188)</f>
        <v>42370</v>
      </c>
      <c r="J188" s="33" t="n">
        <f aca="false">I188-C$3</f>
        <v>5454</v>
      </c>
      <c r="K188" s="28" t="n">
        <f aca="false">VLOOKUP($A188,Table,MATCH(K$4,Curves,0))</f>
        <v>0.053904348595426</v>
      </c>
      <c r="L188" s="91" t="n">
        <f aca="false">1/(1+CHOOSE(F$3,(K189+($I$3/10000))/2,(K188+($I$3/10000))/2))^(2*J188/365.25)</f>
        <v>0.451917089783883</v>
      </c>
      <c r="M188" s="33" t="n">
        <f aca="false">IF(AND(mthbeg&lt;=A188,mthend&gt;=A188),1,0)</f>
        <v>0</v>
      </c>
      <c r="N188" s="33" t="n">
        <f aca="false">H188*M188</f>
        <v>0</v>
      </c>
      <c r="P188" s="88" t="n">
        <f aca="false">F188</f>
        <v>0</v>
      </c>
      <c r="Q188" s="102"/>
    </row>
    <row r="189" customFormat="false" ht="12" hidden="false" customHeight="true" outlineLevel="0" collapsed="false">
      <c r="A189" s="93" t="n">
        <f aca="false">EDATE(A188,1)</f>
        <v>42401</v>
      </c>
      <c r="B189" s="94" t="n">
        <f aca="false">B188</f>
        <v>-1750000</v>
      </c>
      <c r="C189" s="104"/>
      <c r="D189" s="96" t="n">
        <f aca="false">B189+C189</f>
        <v>-1750000</v>
      </c>
      <c r="E189" s="82" t="n">
        <f aca="false">IF(M189=0,0,IF(AND(M189=1,$H$3=1),D189*H189,IF($H$3=2,D189,"N/A")))</f>
        <v>0</v>
      </c>
      <c r="F189" s="82" t="n">
        <f aca="false">E189*L189</f>
        <v>0</v>
      </c>
      <c r="G189" s="99"/>
      <c r="H189" s="33" t="n">
        <f aca="false">A190-A189</f>
        <v>29</v>
      </c>
      <c r="I189" s="100" t="n">
        <f aca="false">CHOOSE(F$3,A190+24,A189)</f>
        <v>42401</v>
      </c>
      <c r="J189" s="33" t="n">
        <f aca="false">I189-C$3</f>
        <v>5485</v>
      </c>
      <c r="K189" s="28" t="n">
        <f aca="false">VLOOKUP($A189,Table,MATCH(K$4,Curves,0))</f>
        <v>0.053904348595426</v>
      </c>
      <c r="L189" s="91" t="n">
        <f aca="false">1/(1+CHOOSE(F$3,(K190+($I$3/10000))/2,(K189+($I$3/10000))/2))^(2*J189/365.25)</f>
        <v>0.449881519085678</v>
      </c>
      <c r="M189" s="33" t="n">
        <f aca="false">IF(AND(mthbeg&lt;=A189,mthend&gt;=A189),1,0)</f>
        <v>0</v>
      </c>
      <c r="N189" s="33" t="n">
        <f aca="false">H189*M189</f>
        <v>0</v>
      </c>
      <c r="P189" s="88" t="n">
        <f aca="false">F189</f>
        <v>0</v>
      </c>
      <c r="Q189" s="102"/>
    </row>
    <row r="190" customFormat="false" ht="12" hidden="false" customHeight="true" outlineLevel="0" collapsed="false">
      <c r="A190" s="93" t="n">
        <f aca="false">EDATE(A189,1)</f>
        <v>42430</v>
      </c>
      <c r="B190" s="94" t="n">
        <f aca="false">B189</f>
        <v>-1750000</v>
      </c>
      <c r="C190" s="104"/>
      <c r="D190" s="96" t="n">
        <f aca="false">B190+C190</f>
        <v>-1750000</v>
      </c>
      <c r="E190" s="82" t="n">
        <f aca="false">IF(M190=0,0,IF(AND(M190=1,$H$3=1),D190*H190,IF($H$3=2,D190,"N/A")))</f>
        <v>0</v>
      </c>
      <c r="F190" s="82" t="n">
        <f aca="false">E190*L190</f>
        <v>0</v>
      </c>
      <c r="G190" s="99"/>
      <c r="H190" s="33" t="n">
        <f aca="false">A191-A190</f>
        <v>31</v>
      </c>
      <c r="I190" s="100" t="n">
        <f aca="false">CHOOSE(F$3,A191+24,A190)</f>
        <v>42430</v>
      </c>
      <c r="J190" s="33" t="n">
        <f aca="false">I190-C$3</f>
        <v>5514</v>
      </c>
      <c r="K190" s="28" t="n">
        <f aca="false">VLOOKUP($A190,Table,MATCH(K$4,Curves,0))</f>
        <v>0.053904348595426</v>
      </c>
      <c r="L190" s="91" t="n">
        <f aca="false">1/(1+CHOOSE(F$3,(K191+($I$3/10000))/2,(K190+($I$3/10000))/2))^(2*J190/365.25)</f>
        <v>0.447985576934218</v>
      </c>
      <c r="M190" s="33" t="n">
        <f aca="false">IF(AND(mthbeg&lt;=A190,mthend&gt;=A190),1,0)</f>
        <v>0</v>
      </c>
      <c r="N190" s="33" t="n">
        <f aca="false">H190*M190</f>
        <v>0</v>
      </c>
      <c r="P190" s="88" t="n">
        <f aca="false">F190</f>
        <v>0</v>
      </c>
      <c r="Q190" s="102"/>
    </row>
    <row r="191" customFormat="false" ht="12" hidden="false" customHeight="true" outlineLevel="0" collapsed="false">
      <c r="A191" s="93" t="n">
        <f aca="false">EDATE(A190,1)</f>
        <v>42461</v>
      </c>
      <c r="B191" s="94" t="n">
        <f aca="false">B190</f>
        <v>-1750000</v>
      </c>
      <c r="C191" s="104"/>
      <c r="D191" s="96" t="n">
        <f aca="false">B191+C191</f>
        <v>-1750000</v>
      </c>
      <c r="E191" s="82" t="n">
        <f aca="false">IF(M191=0,0,IF(AND(M191=1,$H$3=1),D191*H191,IF($H$3=2,D191,"N/A")))</f>
        <v>0</v>
      </c>
      <c r="F191" s="82" t="n">
        <f aca="false">E191*L191</f>
        <v>0</v>
      </c>
      <c r="G191" s="99"/>
      <c r="H191" s="33" t="n">
        <f aca="false">A192-A191</f>
        <v>30</v>
      </c>
      <c r="I191" s="100" t="n">
        <f aca="false">CHOOSE(F$3,A192+24,A191)</f>
        <v>42461</v>
      </c>
      <c r="J191" s="33" t="n">
        <f aca="false">I191-C$3</f>
        <v>5545</v>
      </c>
      <c r="K191" s="28" t="n">
        <f aca="false">VLOOKUP($A191,Table,MATCH(K$4,Curves,0))</f>
        <v>0.053904348595426</v>
      </c>
      <c r="L191" s="91" t="n">
        <f aca="false">1/(1+CHOOSE(F$3,(K192+($I$3/10000))/2,(K191+($I$3/10000))/2))^(2*J191/365.25)</f>
        <v>0.445967714954132</v>
      </c>
      <c r="M191" s="33" t="n">
        <f aca="false">IF(AND(mthbeg&lt;=A191,mthend&gt;=A191),1,0)</f>
        <v>0</v>
      </c>
      <c r="N191" s="33" t="n">
        <f aca="false">H191*M191</f>
        <v>0</v>
      </c>
      <c r="P191" s="88" t="n">
        <f aca="false">F191</f>
        <v>0</v>
      </c>
      <c r="Q191" s="102"/>
    </row>
    <row r="192" customFormat="false" ht="12" hidden="false" customHeight="true" outlineLevel="0" collapsed="false">
      <c r="A192" s="93" t="n">
        <f aca="false">EDATE(A191,1)</f>
        <v>42491</v>
      </c>
      <c r="B192" s="94" t="n">
        <f aca="false">B191</f>
        <v>-1750000</v>
      </c>
      <c r="C192" s="104"/>
      <c r="D192" s="96" t="n">
        <f aca="false">B192+C192</f>
        <v>-1750000</v>
      </c>
      <c r="E192" s="82" t="n">
        <f aca="false">IF(M192=0,0,IF(AND(M192=1,$H$3=1),D192*H192,IF($H$3=2,D192,"N/A")))</f>
        <v>0</v>
      </c>
      <c r="F192" s="82" t="n">
        <f aca="false">E192*L192</f>
        <v>0</v>
      </c>
      <c r="G192" s="99"/>
      <c r="H192" s="33" t="n">
        <f aca="false">A193-A192</f>
        <v>31</v>
      </c>
      <c r="I192" s="100" t="n">
        <f aca="false">CHOOSE(F$3,A193+24,A192)</f>
        <v>42491</v>
      </c>
      <c r="J192" s="33" t="n">
        <f aca="false">I192-C$3</f>
        <v>5575</v>
      </c>
      <c r="K192" s="28" t="n">
        <f aca="false">VLOOKUP($A192,Table,MATCH(K$4,Curves,0))</f>
        <v>0.053904348595426</v>
      </c>
      <c r="L192" s="91" t="n">
        <f aca="false">1/(1+CHOOSE(F$3,(K193+($I$3/10000))/2,(K192+($I$3/10000))/2))^(2*J192/365.25)</f>
        <v>0.444023599709612</v>
      </c>
      <c r="M192" s="33" t="n">
        <f aca="false">IF(AND(mthbeg&lt;=A192,mthend&gt;=A192),1,0)</f>
        <v>0</v>
      </c>
      <c r="N192" s="33" t="n">
        <f aca="false">H192*M192</f>
        <v>0</v>
      </c>
      <c r="P192" s="88" t="n">
        <f aca="false">F192</f>
        <v>0</v>
      </c>
      <c r="Q192" s="102"/>
    </row>
    <row r="193" customFormat="false" ht="12" hidden="false" customHeight="true" outlineLevel="0" collapsed="false">
      <c r="A193" s="93" t="n">
        <f aca="false">EDATE(A192,1)</f>
        <v>42522</v>
      </c>
      <c r="B193" s="94" t="n">
        <f aca="false">B192</f>
        <v>-1750000</v>
      </c>
      <c r="C193" s="104"/>
      <c r="D193" s="96" t="n">
        <f aca="false">B193+C193</f>
        <v>-1750000</v>
      </c>
      <c r="E193" s="82" t="n">
        <f aca="false">IF(M193=0,0,IF(AND(M193=1,$H$3=1),D193*H193,IF($H$3=2,D193,"N/A")))</f>
        <v>0</v>
      </c>
      <c r="F193" s="82" t="n">
        <f aca="false">E193*L193</f>
        <v>0</v>
      </c>
      <c r="G193" s="99"/>
      <c r="H193" s="33" t="n">
        <f aca="false">A194-A193</f>
        <v>30</v>
      </c>
      <c r="I193" s="100" t="n">
        <f aca="false">CHOOSE(F$3,A194+24,A193)</f>
        <v>42522</v>
      </c>
      <c r="J193" s="33" t="n">
        <f aca="false">I193-C$3</f>
        <v>5606</v>
      </c>
      <c r="K193" s="28" t="n">
        <f aca="false">VLOOKUP($A193,Table,MATCH(K$4,Curves,0))</f>
        <v>0.053904348595426</v>
      </c>
      <c r="L193" s="91" t="n">
        <f aca="false">1/(1+CHOOSE(F$3,(K194+($I$3/10000))/2,(K193+($I$3/10000))/2))^(2*J193/365.25)</f>
        <v>0.442023583668367</v>
      </c>
      <c r="M193" s="33" t="n">
        <f aca="false">IF(AND(mthbeg&lt;=A193,mthend&gt;=A193),1,0)</f>
        <v>0</v>
      </c>
      <c r="N193" s="33" t="n">
        <f aca="false">H193*M193</f>
        <v>0</v>
      </c>
      <c r="P193" s="88" t="n">
        <f aca="false">F193</f>
        <v>0</v>
      </c>
      <c r="Q193" s="102"/>
    </row>
    <row r="194" customFormat="false" ht="12" hidden="false" customHeight="true" outlineLevel="0" collapsed="false">
      <c r="A194" s="93" t="n">
        <f aca="false">EDATE(A193,1)</f>
        <v>42552</v>
      </c>
      <c r="B194" s="94" t="n">
        <f aca="false">B193</f>
        <v>-1750000</v>
      </c>
      <c r="C194" s="104"/>
      <c r="D194" s="96" t="n">
        <f aca="false">B194+C194</f>
        <v>-1750000</v>
      </c>
      <c r="E194" s="82" t="n">
        <f aca="false">IF(M194=0,0,IF(AND(M194=1,$H$3=1),D194*H194,IF($H$3=2,D194,"N/A")))</f>
        <v>0</v>
      </c>
      <c r="F194" s="82" t="n">
        <f aca="false">E194*L194</f>
        <v>0</v>
      </c>
      <c r="G194" s="99"/>
      <c r="H194" s="33" t="n">
        <f aca="false">A195-A194</f>
        <v>31</v>
      </c>
      <c r="I194" s="100" t="n">
        <f aca="false">CHOOSE(F$3,A195+24,A194)</f>
        <v>42552</v>
      </c>
      <c r="J194" s="33" t="n">
        <f aca="false">I194-C$3</f>
        <v>5636</v>
      </c>
      <c r="K194" s="28" t="n">
        <f aca="false">VLOOKUP($A194,Table,MATCH(K$4,Curves,0))</f>
        <v>0.053904348595426</v>
      </c>
      <c r="L194" s="91" t="n">
        <f aca="false">1/(1+CHOOSE(F$3,(K195+($I$3/10000))/2,(K194+($I$3/10000))/2))^(2*J194/365.25)</f>
        <v>0.440096662147746</v>
      </c>
      <c r="M194" s="33" t="n">
        <f aca="false">IF(AND(mthbeg&lt;=A194,mthend&gt;=A194),1,0)</f>
        <v>0</v>
      </c>
      <c r="N194" s="33" t="n">
        <f aca="false">H194*M194</f>
        <v>0</v>
      </c>
      <c r="P194" s="88" t="n">
        <f aca="false">F194</f>
        <v>0</v>
      </c>
      <c r="Q194" s="102"/>
    </row>
    <row r="195" customFormat="false" ht="12" hidden="false" customHeight="true" outlineLevel="0" collapsed="false">
      <c r="A195" s="93" t="n">
        <f aca="false">EDATE(A194,1)</f>
        <v>42583</v>
      </c>
      <c r="B195" s="94" t="n">
        <f aca="false">B194</f>
        <v>-1750000</v>
      </c>
      <c r="C195" s="104"/>
      <c r="D195" s="96" t="n">
        <f aca="false">B195+C195</f>
        <v>-1750000</v>
      </c>
      <c r="E195" s="82" t="n">
        <f aca="false">IF(M195=0,0,IF(AND(M195=1,$H$3=1),D195*H195,IF($H$3=2,D195,"N/A")))</f>
        <v>0</v>
      </c>
      <c r="F195" s="82" t="n">
        <f aca="false">E195*L195</f>
        <v>0</v>
      </c>
      <c r="G195" s="99"/>
      <c r="H195" s="33" t="n">
        <f aca="false">A196-A195</f>
        <v>31</v>
      </c>
      <c r="I195" s="100" t="n">
        <f aca="false">CHOOSE(F$3,A196+24,A195)</f>
        <v>42583</v>
      </c>
      <c r="J195" s="33" t="n">
        <f aca="false">I195-C$3</f>
        <v>5667</v>
      </c>
      <c r="K195" s="28" t="n">
        <f aca="false">VLOOKUP($A195,Table,MATCH(K$4,Curves,0))</f>
        <v>0.053904348595426</v>
      </c>
      <c r="L195" s="91" t="n">
        <f aca="false">1/(1+CHOOSE(F$3,(K196+($I$3/10000))/2,(K195+($I$3/10000))/2))^(2*J195/365.25)</f>
        <v>0.438114334216146</v>
      </c>
      <c r="M195" s="33" t="n">
        <f aca="false">IF(AND(mthbeg&lt;=A195,mthend&gt;=A195),1,0)</f>
        <v>0</v>
      </c>
      <c r="N195" s="33" t="n">
        <f aca="false">H195*M195</f>
        <v>0</v>
      </c>
      <c r="P195" s="88" t="n">
        <f aca="false">F195</f>
        <v>0</v>
      </c>
      <c r="Q195" s="102"/>
    </row>
    <row r="196" customFormat="false" ht="12" hidden="false" customHeight="true" outlineLevel="0" collapsed="false">
      <c r="A196" s="93" t="n">
        <f aca="false">EDATE(A195,1)</f>
        <v>42614</v>
      </c>
      <c r="B196" s="94" t="n">
        <f aca="false">B195</f>
        <v>-1750000</v>
      </c>
      <c r="C196" s="104"/>
      <c r="D196" s="96" t="n">
        <f aca="false">B196+C196</f>
        <v>-1750000</v>
      </c>
      <c r="E196" s="82" t="n">
        <f aca="false">IF(M196=0,0,IF(AND(M196=1,$H$3=1),D196*H196,IF($H$3=2,D196,"N/A")))</f>
        <v>0</v>
      </c>
      <c r="F196" s="82" t="n">
        <f aca="false">E196*L196</f>
        <v>0</v>
      </c>
      <c r="G196" s="99"/>
      <c r="H196" s="33" t="n">
        <f aca="false">A197-A196</f>
        <v>30</v>
      </c>
      <c r="I196" s="100" t="n">
        <f aca="false">CHOOSE(F$3,A197+24,A196)</f>
        <v>42614</v>
      </c>
      <c r="J196" s="33" t="n">
        <f aca="false">I196-C$3</f>
        <v>5698</v>
      </c>
      <c r="K196" s="28" t="n">
        <f aca="false">VLOOKUP($A196,Table,MATCH(K$4,Curves,0))</f>
        <v>0.053904348595426</v>
      </c>
      <c r="L196" s="91" t="n">
        <f aca="false">1/(1+CHOOSE(F$3,(K197+($I$3/10000))/2,(K196+($I$3/10000))/2))^(2*J196/365.25)</f>
        <v>0.436140935286665</v>
      </c>
      <c r="M196" s="33" t="n">
        <f aca="false">IF(AND(mthbeg&lt;=A196,mthend&gt;=A196),1,0)</f>
        <v>0</v>
      </c>
      <c r="N196" s="33" t="n">
        <f aca="false">H196*M196</f>
        <v>0</v>
      </c>
      <c r="P196" s="88" t="n">
        <f aca="false">F196</f>
        <v>0</v>
      </c>
      <c r="Q196" s="102"/>
    </row>
    <row r="197" customFormat="false" ht="12" hidden="false" customHeight="true" outlineLevel="0" collapsed="false">
      <c r="A197" s="93" t="n">
        <f aca="false">EDATE(A196,1)</f>
        <v>42644</v>
      </c>
      <c r="B197" s="94" t="n">
        <f aca="false">B196</f>
        <v>-1750000</v>
      </c>
      <c r="C197" s="104"/>
      <c r="D197" s="96" t="n">
        <f aca="false">B197+C197</f>
        <v>-1750000</v>
      </c>
      <c r="E197" s="82" t="n">
        <f aca="false">IF(M197=0,0,IF(AND(M197=1,$H$3=1),D197*H197,IF($H$3=2,D197,"N/A")))</f>
        <v>0</v>
      </c>
      <c r="F197" s="82" t="n">
        <f aca="false">E197*L197</f>
        <v>0</v>
      </c>
      <c r="G197" s="99"/>
      <c r="H197" s="33" t="n">
        <f aca="false">A198-A197</f>
        <v>31</v>
      </c>
      <c r="I197" s="100" t="n">
        <f aca="false">CHOOSE(F$3,A198+24,A197)</f>
        <v>42644</v>
      </c>
      <c r="J197" s="33" t="n">
        <f aca="false">I197-C$3</f>
        <v>5728</v>
      </c>
      <c r="K197" s="28" t="n">
        <f aca="false">VLOOKUP($A197,Table,MATCH(K$4,Curves,0))</f>
        <v>0.053904348595426</v>
      </c>
      <c r="L197" s="91" t="n">
        <f aca="false">1/(1+CHOOSE(F$3,(K198+($I$3/10000))/2,(K197+($I$3/10000))/2))^(2*J197/365.25)</f>
        <v>0.434239658103097</v>
      </c>
      <c r="M197" s="33" t="n">
        <f aca="false">IF(AND(mthbeg&lt;=A197,mthend&gt;=A197),1,0)</f>
        <v>0</v>
      </c>
      <c r="N197" s="33" t="n">
        <f aca="false">H197*M197</f>
        <v>0</v>
      </c>
      <c r="P197" s="88" t="n">
        <f aca="false">F197</f>
        <v>0</v>
      </c>
      <c r="Q197" s="102"/>
    </row>
    <row r="198" customFormat="false" ht="12" hidden="false" customHeight="true" outlineLevel="0" collapsed="false">
      <c r="A198" s="93" t="n">
        <f aca="false">EDATE(A197,1)</f>
        <v>42675</v>
      </c>
      <c r="B198" s="94" t="n">
        <f aca="false">B197</f>
        <v>-1750000</v>
      </c>
      <c r="C198" s="104"/>
      <c r="D198" s="96" t="n">
        <f aca="false">B198+C198</f>
        <v>-1750000</v>
      </c>
      <c r="E198" s="82" t="n">
        <f aca="false">IF(M198=0,0,IF(AND(M198=1,$H$3=1),D198*H198,IF($H$3=2,D198,"N/A")))</f>
        <v>0</v>
      </c>
      <c r="F198" s="82" t="n">
        <f aca="false">E198*L198</f>
        <v>0</v>
      </c>
      <c r="G198" s="99"/>
      <c r="H198" s="33" t="n">
        <f aca="false">A199-A198</f>
        <v>30</v>
      </c>
      <c r="I198" s="100" t="n">
        <f aca="false">CHOOSE(F$3,A199+24,A198)</f>
        <v>42675</v>
      </c>
      <c r="J198" s="33" t="n">
        <f aca="false">I198-C$3</f>
        <v>5759</v>
      </c>
      <c r="K198" s="28" t="n">
        <f aca="false">VLOOKUP($A198,Table,MATCH(K$4,Curves,0))</f>
        <v>0.053904348595426</v>
      </c>
      <c r="L198" s="91" t="n">
        <f aca="false">1/(1+CHOOSE(F$3,(K199+($I$3/10000))/2,(K198+($I$3/10000))/2))^(2*J198/365.25)</f>
        <v>0.432283711881953</v>
      </c>
      <c r="M198" s="33" t="n">
        <f aca="false">IF(AND(mthbeg&lt;=A198,mthend&gt;=A198),1,0)</f>
        <v>0</v>
      </c>
      <c r="N198" s="33" t="n">
        <f aca="false">H198*M198</f>
        <v>0</v>
      </c>
      <c r="P198" s="88" t="n">
        <f aca="false">F198</f>
        <v>0</v>
      </c>
      <c r="Q198" s="102"/>
    </row>
    <row r="199" customFormat="false" ht="12" hidden="false" customHeight="true" outlineLevel="0" collapsed="false">
      <c r="A199" s="93" t="n">
        <f aca="false">EDATE(A198,1)</f>
        <v>42705</v>
      </c>
      <c r="B199" s="94" t="n">
        <f aca="false">B198</f>
        <v>-1750000</v>
      </c>
      <c r="C199" s="104"/>
      <c r="D199" s="96" t="n">
        <f aca="false">B199+C199</f>
        <v>-1750000</v>
      </c>
      <c r="E199" s="82" t="n">
        <f aca="false">IF(M199=0,0,IF(AND(M199=1,$H$3=1),D199*H199,IF($H$3=2,D199,"N/A")))</f>
        <v>0</v>
      </c>
      <c r="F199" s="82" t="n">
        <f aca="false">E199*L199</f>
        <v>0</v>
      </c>
      <c r="G199" s="99"/>
      <c r="H199" s="33" t="n">
        <f aca="false">A200-A199</f>
        <v>31</v>
      </c>
      <c r="I199" s="100" t="n">
        <f aca="false">CHOOSE(F$3,A200+24,A199)</f>
        <v>42705</v>
      </c>
      <c r="J199" s="33" t="n">
        <f aca="false">I199-C$3</f>
        <v>5789</v>
      </c>
      <c r="K199" s="28" t="n">
        <f aca="false">VLOOKUP($A199,Table,MATCH(K$4,Curves,0))</f>
        <v>0.053904348595426</v>
      </c>
      <c r="L199" s="91" t="n">
        <f aca="false">1/(1+CHOOSE(F$3,(K200+($I$3/10000))/2,(K199+($I$3/10000))/2))^(2*J199/365.25)</f>
        <v>0.430399249563163</v>
      </c>
      <c r="M199" s="33" t="n">
        <f aca="false">IF(AND(mthbeg&lt;=A199,mthend&gt;=A199),1,0)</f>
        <v>0</v>
      </c>
      <c r="N199" s="33" t="n">
        <f aca="false">H199*M199</f>
        <v>0</v>
      </c>
      <c r="P199" s="88" t="n">
        <f aca="false">F199</f>
        <v>0</v>
      </c>
      <c r="Q199" s="102"/>
    </row>
    <row r="200" customFormat="false" ht="12" hidden="false" customHeight="true" outlineLevel="0" collapsed="false">
      <c r="A200" s="93" t="n">
        <f aca="false">EDATE(A199,1)</f>
        <v>42736</v>
      </c>
      <c r="B200" s="94" t="n">
        <f aca="false">B199</f>
        <v>-1750000</v>
      </c>
      <c r="C200" s="104"/>
      <c r="D200" s="96" t="n">
        <f aca="false">B200+C200</f>
        <v>-1750000</v>
      </c>
      <c r="E200" s="82" t="n">
        <f aca="false">IF(M200=0,0,IF(AND(M200=1,$H$3=1),D200*H200,IF($H$3=2,D200,"N/A")))</f>
        <v>0</v>
      </c>
      <c r="F200" s="82" t="n">
        <f aca="false">E200*L200</f>
        <v>0</v>
      </c>
      <c r="G200" s="99"/>
      <c r="H200" s="33" t="n">
        <f aca="false">A201-A200</f>
        <v>31</v>
      </c>
      <c r="I200" s="100" t="n">
        <f aca="false">CHOOSE(F$3,A201+24,A200)</f>
        <v>42736</v>
      </c>
      <c r="J200" s="33" t="n">
        <f aca="false">I200-C$3</f>
        <v>5820</v>
      </c>
      <c r="K200" s="28" t="n">
        <f aca="false">VLOOKUP($A200,Table,MATCH(K$4,Curves,0))</f>
        <v>0.053904348595426</v>
      </c>
      <c r="L200" s="91" t="n">
        <f aca="false">1/(1+CHOOSE(F$3,(K201+($I$3/10000))/2,(K200+($I$3/10000))/2))^(2*J200/365.25)</f>
        <v>0.428460601698885</v>
      </c>
      <c r="M200" s="33" t="n">
        <f aca="false">IF(AND(mthbeg&lt;=A200,mthend&gt;=A200),1,0)</f>
        <v>0</v>
      </c>
      <c r="N200" s="33" t="n">
        <f aca="false">H200*M200</f>
        <v>0</v>
      </c>
      <c r="P200" s="88" t="n">
        <f aca="false">F200</f>
        <v>0</v>
      </c>
      <c r="Q200" s="102"/>
    </row>
    <row r="201" customFormat="false" ht="12" hidden="false" customHeight="true" outlineLevel="0" collapsed="false">
      <c r="A201" s="93" t="n">
        <f aca="false">EDATE(A200,1)</f>
        <v>42767</v>
      </c>
      <c r="B201" s="94" t="n">
        <f aca="false">B200</f>
        <v>-1750000</v>
      </c>
      <c r="C201" s="104"/>
      <c r="D201" s="96" t="n">
        <f aca="false">B201+C201</f>
        <v>-1750000</v>
      </c>
      <c r="E201" s="82" t="n">
        <f aca="false">IF(M201=0,0,IF(AND(M201=1,$H$3=1),D201*H201,IF($H$3=2,D201,"N/A")))</f>
        <v>0</v>
      </c>
      <c r="F201" s="82" t="n">
        <f aca="false">E201*L201</f>
        <v>0</v>
      </c>
      <c r="G201" s="99"/>
      <c r="H201" s="33" t="n">
        <f aca="false">A202-A201</f>
        <v>28</v>
      </c>
      <c r="I201" s="100" t="n">
        <f aca="false">CHOOSE(F$3,A202+24,A201)</f>
        <v>42767</v>
      </c>
      <c r="J201" s="33" t="n">
        <f aca="false">I201-C$3</f>
        <v>5851</v>
      </c>
      <c r="K201" s="28" t="n">
        <f aca="false">VLOOKUP($A201,Table,MATCH(K$4,Curves,0))</f>
        <v>0.053904348595426</v>
      </c>
      <c r="L201" s="91" t="n">
        <f aca="false">1/(1+CHOOSE(F$3,(K202+($I$3/10000))/2,(K201+($I$3/10000))/2))^(2*J201/365.25)</f>
        <v>0.426530686088545</v>
      </c>
      <c r="M201" s="33" t="n">
        <f aca="false">IF(AND(mthbeg&lt;=A201,mthend&gt;=A201),1,0)</f>
        <v>0</v>
      </c>
      <c r="N201" s="33" t="n">
        <f aca="false">H201*M201</f>
        <v>0</v>
      </c>
      <c r="P201" s="88" t="n">
        <f aca="false">F201</f>
        <v>0</v>
      </c>
      <c r="Q201" s="102"/>
    </row>
    <row r="202" customFormat="false" ht="12" hidden="false" customHeight="true" outlineLevel="0" collapsed="false">
      <c r="A202" s="93" t="n">
        <f aca="false">EDATE(A201,1)</f>
        <v>42795</v>
      </c>
      <c r="B202" s="94" t="n">
        <f aca="false">B201</f>
        <v>-1750000</v>
      </c>
      <c r="C202" s="104"/>
      <c r="D202" s="96" t="n">
        <f aca="false">B202+C202</f>
        <v>-1750000</v>
      </c>
      <c r="E202" s="82" t="n">
        <f aca="false">IF(M202=0,0,IF(AND(M202=1,$H$3=1),D202*H202,IF($H$3=2,D202,"N/A")))</f>
        <v>0</v>
      </c>
      <c r="F202" s="82" t="n">
        <f aca="false">E202*L202</f>
        <v>0</v>
      </c>
      <c r="G202" s="99"/>
      <c r="H202" s="33" t="n">
        <f aca="false">A203-A202</f>
        <v>31</v>
      </c>
      <c r="I202" s="100" t="n">
        <f aca="false">CHOOSE(F$3,A203+24,A202)</f>
        <v>42795</v>
      </c>
      <c r="J202" s="33" t="n">
        <f aca="false">I202-C$3</f>
        <v>5879</v>
      </c>
      <c r="K202" s="28" t="n">
        <f aca="false">VLOOKUP($A202,Table,MATCH(K$4,Curves,0))</f>
        <v>0.053904348595426</v>
      </c>
      <c r="L202" s="91" t="n">
        <f aca="false">1/(1+CHOOSE(F$3,(K203+($I$3/10000))/2,(K202+($I$3/10000))/2))^(2*J202/365.25)</f>
        <v>0.424795009343239</v>
      </c>
      <c r="M202" s="33" t="n">
        <f aca="false">IF(AND(mthbeg&lt;=A202,mthend&gt;=A202),1,0)</f>
        <v>0</v>
      </c>
      <c r="N202" s="33" t="n">
        <f aca="false">H202*M202</f>
        <v>0</v>
      </c>
      <c r="P202" s="88" t="n">
        <f aca="false">F202</f>
        <v>0</v>
      </c>
      <c r="Q202" s="102"/>
    </row>
    <row r="203" customFormat="false" ht="12" hidden="false" customHeight="true" outlineLevel="0" collapsed="false">
      <c r="A203" s="93" t="n">
        <f aca="false">EDATE(A202,1)</f>
        <v>42826</v>
      </c>
      <c r="B203" s="94" t="n">
        <f aca="false">B202</f>
        <v>-1750000</v>
      </c>
      <c r="C203" s="104"/>
      <c r="D203" s="96" t="n">
        <f aca="false">B203+C203</f>
        <v>-1750000</v>
      </c>
      <c r="E203" s="82" t="n">
        <f aca="false">IF(M203=0,0,IF(AND(M203=1,$H$3=1),D203*H203,IF($H$3=2,D203,"N/A")))</f>
        <v>0</v>
      </c>
      <c r="F203" s="82" t="n">
        <f aca="false">E203*L203</f>
        <v>0</v>
      </c>
      <c r="G203" s="99"/>
      <c r="H203" s="33" t="n">
        <f aca="false">A204-A203</f>
        <v>30</v>
      </c>
      <c r="I203" s="100" t="n">
        <f aca="false">CHOOSE(F$3,A204+24,A203)</f>
        <v>42826</v>
      </c>
      <c r="J203" s="33" t="n">
        <f aca="false">I203-C$3</f>
        <v>5910</v>
      </c>
      <c r="K203" s="28" t="n">
        <f aca="false">VLOOKUP($A203,Table,MATCH(K$4,Curves,0))</f>
        <v>0.053904348595426</v>
      </c>
      <c r="L203" s="91" t="n">
        <f aca="false">1/(1+CHOOSE(F$3,(K204+($I$3/10000))/2,(K203+($I$3/10000))/2))^(2*J203/365.25)</f>
        <v>0.422881604665013</v>
      </c>
      <c r="M203" s="33" t="n">
        <f aca="false">IF(AND(mthbeg&lt;=A203,mthend&gt;=A203),1,0)</f>
        <v>0</v>
      </c>
      <c r="N203" s="33" t="n">
        <f aca="false">H203*M203</f>
        <v>0</v>
      </c>
      <c r="P203" s="88" t="n">
        <f aca="false">F203</f>
        <v>0</v>
      </c>
      <c r="Q203" s="102"/>
    </row>
    <row r="204" customFormat="false" ht="12" hidden="false" customHeight="true" outlineLevel="0" collapsed="false">
      <c r="A204" s="93" t="n">
        <f aca="false">EDATE(A203,1)</f>
        <v>42856</v>
      </c>
      <c r="B204" s="94" t="n">
        <f aca="false">B203</f>
        <v>-1750000</v>
      </c>
      <c r="C204" s="104"/>
      <c r="D204" s="96" t="n">
        <f aca="false">B204+C204</f>
        <v>-1750000</v>
      </c>
      <c r="E204" s="82" t="n">
        <f aca="false">IF(M204=0,0,IF(AND(M204=1,$H$3=1),D204*H204,IF($H$3=2,D204,"N/A")))</f>
        <v>0</v>
      </c>
      <c r="F204" s="82" t="n">
        <f aca="false">E204*L204</f>
        <v>0</v>
      </c>
      <c r="G204" s="99"/>
      <c r="H204" s="33" t="n">
        <f aca="false">A205-A204</f>
        <v>31</v>
      </c>
      <c r="I204" s="100" t="n">
        <f aca="false">CHOOSE(F$3,A205+24,A204)</f>
        <v>42856</v>
      </c>
      <c r="J204" s="33" t="n">
        <f aca="false">I204-C$3</f>
        <v>5940</v>
      </c>
      <c r="K204" s="28" t="n">
        <f aca="false">VLOOKUP($A204,Table,MATCH(K$4,Curves,0))</f>
        <v>0.053904348595426</v>
      </c>
      <c r="L204" s="91" t="n">
        <f aca="false">1/(1+CHOOSE(F$3,(K205+($I$3/10000))/2,(K204+($I$3/10000))/2))^(2*J204/365.25)</f>
        <v>0.421038129124769</v>
      </c>
      <c r="M204" s="33" t="n">
        <f aca="false">IF(AND(mthbeg&lt;=A204,mthend&gt;=A204),1,0)</f>
        <v>0</v>
      </c>
      <c r="N204" s="33" t="n">
        <f aca="false">H204*M204</f>
        <v>0</v>
      </c>
      <c r="P204" s="88" t="n">
        <f aca="false">F204</f>
        <v>0</v>
      </c>
      <c r="Q204" s="102"/>
    </row>
    <row r="205" customFormat="false" ht="12" hidden="false" customHeight="true" outlineLevel="0" collapsed="false">
      <c r="A205" s="93" t="n">
        <f aca="false">EDATE(A204,1)</f>
        <v>42887</v>
      </c>
      <c r="B205" s="94" t="n">
        <f aca="false">B204</f>
        <v>-1750000</v>
      </c>
      <c r="C205" s="104"/>
      <c r="D205" s="96" t="n">
        <f aca="false">B205+C205</f>
        <v>-1750000</v>
      </c>
      <c r="E205" s="82" t="n">
        <f aca="false">IF(M205=0,0,IF(AND(M205=1,$H$3=1),D205*H205,IF($H$3=2,D205,"N/A")))</f>
        <v>0</v>
      </c>
      <c r="F205" s="82" t="n">
        <f aca="false">E205*L205</f>
        <v>0</v>
      </c>
      <c r="G205" s="99"/>
      <c r="H205" s="33" t="n">
        <f aca="false">A206-A205</f>
        <v>30</v>
      </c>
      <c r="I205" s="100" t="n">
        <f aca="false">CHOOSE(F$3,A206+24,A205)</f>
        <v>42887</v>
      </c>
      <c r="J205" s="33" t="n">
        <f aca="false">I205-C$3</f>
        <v>5971</v>
      </c>
      <c r="K205" s="28" t="n">
        <f aca="false">VLOOKUP($A205,Table,MATCH(K$4,Curves,0))</f>
        <v>0.053904348595426</v>
      </c>
      <c r="L205" s="91" t="n">
        <f aca="false">1/(1+CHOOSE(F$3,(K206+($I$3/10000))/2,(K205+($I$3/10000))/2))^(2*J205/365.25)</f>
        <v>0.419141646566689</v>
      </c>
      <c r="M205" s="33" t="n">
        <f aca="false">IF(AND(mthbeg&lt;=A205,mthend&gt;=A205),1,0)</f>
        <v>0</v>
      </c>
      <c r="N205" s="33" t="n">
        <f aca="false">H205*M205</f>
        <v>0</v>
      </c>
      <c r="P205" s="88" t="n">
        <f aca="false">F205</f>
        <v>0</v>
      </c>
      <c r="Q205" s="102"/>
    </row>
    <row r="206" customFormat="false" ht="12" hidden="false" customHeight="true" outlineLevel="0" collapsed="false">
      <c r="A206" s="93" t="n">
        <f aca="false">EDATE(A205,1)</f>
        <v>42917</v>
      </c>
      <c r="B206" s="94" t="n">
        <f aca="false">B205</f>
        <v>-1750000</v>
      </c>
      <c r="C206" s="104"/>
      <c r="D206" s="96" t="n">
        <f aca="false">B206+C206</f>
        <v>-1750000</v>
      </c>
      <c r="E206" s="82" t="n">
        <f aca="false">IF(M206=0,0,IF(AND(M206=1,$H$3=1),D206*H206,IF($H$3=2,D206,"N/A")))</f>
        <v>0</v>
      </c>
      <c r="F206" s="82" t="n">
        <f aca="false">E206*L206</f>
        <v>0</v>
      </c>
      <c r="G206" s="99"/>
      <c r="H206" s="33" t="n">
        <f aca="false">A207-A206</f>
        <v>31</v>
      </c>
      <c r="I206" s="100" t="n">
        <f aca="false">CHOOSE(F$3,A207+24,A206)</f>
        <v>42917</v>
      </c>
      <c r="J206" s="33" t="n">
        <f aca="false">I206-C$3</f>
        <v>6001</v>
      </c>
      <c r="K206" s="28" t="n">
        <f aca="false">VLOOKUP($A206,Table,MATCH(K$4,Curves,0))</f>
        <v>0.053904348595426</v>
      </c>
      <c r="L206" s="91" t="n">
        <f aca="false">1/(1+CHOOSE(F$3,(K207+($I$3/10000))/2,(K206+($I$3/10000))/2))^(2*J206/365.25)</f>
        <v>0.417314474694421</v>
      </c>
      <c r="M206" s="33" t="n">
        <f aca="false">IF(AND(mthbeg&lt;=A206,mthend&gt;=A206),1,0)</f>
        <v>0</v>
      </c>
      <c r="N206" s="33" t="n">
        <f aca="false">H206*M206</f>
        <v>0</v>
      </c>
      <c r="P206" s="88" t="n">
        <f aca="false">F206</f>
        <v>0</v>
      </c>
      <c r="Q206" s="102"/>
    </row>
    <row r="207" customFormat="false" ht="12" hidden="false" customHeight="true" outlineLevel="0" collapsed="false">
      <c r="A207" s="93" t="n">
        <f aca="false">EDATE(A206,1)</f>
        <v>42948</v>
      </c>
      <c r="B207" s="94" t="n">
        <f aca="false">B206</f>
        <v>-1750000</v>
      </c>
      <c r="C207" s="104"/>
      <c r="D207" s="96" t="n">
        <f aca="false">B207+C207</f>
        <v>-1750000</v>
      </c>
      <c r="E207" s="82" t="n">
        <f aca="false">IF(M207=0,0,IF(AND(M207=1,$H$3=1),D207*H207,IF($H$3=2,D207,"N/A")))</f>
        <v>0</v>
      </c>
      <c r="F207" s="82" t="n">
        <f aca="false">E207*L207</f>
        <v>0</v>
      </c>
      <c r="G207" s="99"/>
      <c r="H207" s="33" t="n">
        <f aca="false">A208-A207</f>
        <v>31</v>
      </c>
      <c r="I207" s="100" t="n">
        <f aca="false">CHOOSE(F$3,A208+24,A207)</f>
        <v>42948</v>
      </c>
      <c r="J207" s="33" t="n">
        <f aca="false">I207-C$3</f>
        <v>6032</v>
      </c>
      <c r="K207" s="28" t="n">
        <f aca="false">VLOOKUP($A207,Table,MATCH(K$4,Curves,0))</f>
        <v>0.053904348595426</v>
      </c>
      <c r="L207" s="91" t="n">
        <f aca="false">1/(1+CHOOSE(F$3,(K208+($I$3/10000))/2,(K207+($I$3/10000))/2))^(2*J207/365.25)</f>
        <v>0.415434764597529</v>
      </c>
      <c r="M207" s="33" t="n">
        <f aca="false">IF(AND(mthbeg&lt;=A207,mthend&gt;=A207),1,0)</f>
        <v>0</v>
      </c>
      <c r="N207" s="33" t="n">
        <f aca="false">H207*M207</f>
        <v>0</v>
      </c>
      <c r="P207" s="88" t="n">
        <f aca="false">F207</f>
        <v>0</v>
      </c>
      <c r="Q207" s="102"/>
    </row>
    <row r="208" customFormat="false" ht="12" hidden="false" customHeight="true" outlineLevel="0" collapsed="false">
      <c r="A208" s="93" t="n">
        <f aca="false">EDATE(A207,1)</f>
        <v>42979</v>
      </c>
      <c r="B208" s="94" t="n">
        <f aca="false">B207</f>
        <v>-1750000</v>
      </c>
      <c r="C208" s="104"/>
      <c r="D208" s="96" t="n">
        <f aca="false">B208+C208</f>
        <v>-1750000</v>
      </c>
      <c r="E208" s="82" t="n">
        <f aca="false">IF(M208=0,0,IF(AND(M208=1,$H$3=1),D208*H208,IF($H$3=2,D208,"N/A")))</f>
        <v>0</v>
      </c>
      <c r="F208" s="82" t="n">
        <f aca="false">E208*L208</f>
        <v>0</v>
      </c>
      <c r="G208" s="99"/>
      <c r="H208" s="33" t="n">
        <f aca="false">A209-A208</f>
        <v>30</v>
      </c>
      <c r="I208" s="100" t="n">
        <f aca="false">CHOOSE(F$3,A209+24,A208)</f>
        <v>42979</v>
      </c>
      <c r="J208" s="33" t="n">
        <f aca="false">I208-C$3</f>
        <v>6063</v>
      </c>
      <c r="K208" s="28" t="n">
        <f aca="false">VLOOKUP($A208,Table,MATCH(K$4,Curves,0))</f>
        <v>0.053904348595426</v>
      </c>
      <c r="L208" s="91" t="n">
        <f aca="false">1/(1+CHOOSE(F$3,(K209+($I$3/10000))/2,(K208+($I$3/10000))/2))^(2*J208/365.25)</f>
        <v>0.413563521281117</v>
      </c>
      <c r="M208" s="33" t="n">
        <f aca="false">IF(AND(mthbeg&lt;=A208,mthend&gt;=A208),1,0)</f>
        <v>0</v>
      </c>
      <c r="N208" s="33" t="n">
        <f aca="false">H208*M208</f>
        <v>0</v>
      </c>
      <c r="P208" s="88" t="n">
        <f aca="false">F208</f>
        <v>0</v>
      </c>
      <c r="Q208" s="102"/>
    </row>
    <row r="209" customFormat="false" ht="12" hidden="false" customHeight="true" outlineLevel="0" collapsed="false">
      <c r="A209" s="93" t="n">
        <f aca="false">EDATE(A208,1)</f>
        <v>43009</v>
      </c>
      <c r="B209" s="94" t="n">
        <f aca="false">B208</f>
        <v>-1750000</v>
      </c>
      <c r="C209" s="104"/>
      <c r="D209" s="96" t="n">
        <f aca="false">B209+C209</f>
        <v>-1750000</v>
      </c>
      <c r="E209" s="82" t="n">
        <f aca="false">IF(M209=0,0,IF(AND(M209=1,$H$3=1),D209*H209,IF($H$3=2,D209,"N/A")))</f>
        <v>0</v>
      </c>
      <c r="F209" s="82" t="n">
        <f aca="false">E209*L209</f>
        <v>0</v>
      </c>
      <c r="G209" s="99"/>
      <c r="H209" s="33" t="n">
        <f aca="false">A210-A209</f>
        <v>31</v>
      </c>
      <c r="I209" s="100" t="n">
        <f aca="false">CHOOSE(F$3,A210+24,A209)</f>
        <v>43009</v>
      </c>
      <c r="J209" s="33" t="n">
        <f aca="false">I209-C$3</f>
        <v>6093</v>
      </c>
      <c r="K209" s="28" t="n">
        <f aca="false">VLOOKUP($A209,Table,MATCH(K$4,Curves,0))</f>
        <v>0.053904348595426</v>
      </c>
      <c r="L209" s="91" t="n">
        <f aca="false">1/(1+CHOOSE(F$3,(K210+($I$3/10000))/2,(K209+($I$3/10000))/2))^(2*J209/365.25)</f>
        <v>0.41176066623278</v>
      </c>
      <c r="M209" s="33" t="n">
        <f aca="false">IF(AND(mthbeg&lt;=A209,mthend&gt;=A209),1,0)</f>
        <v>0</v>
      </c>
      <c r="N209" s="33" t="n">
        <f aca="false">H209*M209</f>
        <v>0</v>
      </c>
      <c r="P209" s="88" t="n">
        <f aca="false">F209</f>
        <v>0</v>
      </c>
      <c r="Q209" s="102"/>
    </row>
    <row r="210" customFormat="false" ht="12" hidden="false" customHeight="true" outlineLevel="0" collapsed="false">
      <c r="A210" s="93" t="n">
        <f aca="false">EDATE(A209,1)</f>
        <v>43040</v>
      </c>
      <c r="B210" s="94" t="n">
        <f aca="false">B209</f>
        <v>-1750000</v>
      </c>
      <c r="C210" s="104"/>
      <c r="D210" s="96" t="n">
        <f aca="false">B210+C210</f>
        <v>-1750000</v>
      </c>
      <c r="E210" s="82" t="n">
        <f aca="false">IF(M210=0,0,IF(AND(M210=1,$H$3=1),D210*H210,IF($H$3=2,D210,"N/A")))</f>
        <v>0</v>
      </c>
      <c r="F210" s="82" t="n">
        <f aca="false">E210*L210</f>
        <v>0</v>
      </c>
      <c r="G210" s="99"/>
      <c r="H210" s="33" t="n">
        <f aca="false">A211-A210</f>
        <v>30</v>
      </c>
      <c r="I210" s="100" t="n">
        <f aca="false">CHOOSE(F$3,A211+24,A210)</f>
        <v>43040</v>
      </c>
      <c r="J210" s="33" t="n">
        <f aca="false">I210-C$3</f>
        <v>6124</v>
      </c>
      <c r="K210" s="28" t="n">
        <f aca="false">VLOOKUP($A210,Table,MATCH(K$4,Curves,0))</f>
        <v>0.053904348595426</v>
      </c>
      <c r="L210" s="91" t="n">
        <f aca="false">1/(1+CHOOSE(F$3,(K211+($I$3/10000))/2,(K210+($I$3/10000))/2))^(2*J210/365.25)</f>
        <v>0.40990597216211</v>
      </c>
      <c r="M210" s="33" t="n">
        <f aca="false">IF(AND(mthbeg&lt;=A210,mthend&gt;=A210),1,0)</f>
        <v>0</v>
      </c>
      <c r="N210" s="33" t="n">
        <f aca="false">H210*M210</f>
        <v>0</v>
      </c>
      <c r="P210" s="88" t="n">
        <f aca="false">F210</f>
        <v>0</v>
      </c>
      <c r="Q210" s="102"/>
    </row>
    <row r="211" customFormat="false" ht="12" hidden="false" customHeight="true" outlineLevel="0" collapsed="false">
      <c r="A211" s="93" t="n">
        <f aca="false">EDATE(A210,1)</f>
        <v>43070</v>
      </c>
      <c r="B211" s="94" t="n">
        <f aca="false">B210</f>
        <v>-1750000</v>
      </c>
      <c r="C211" s="104"/>
      <c r="D211" s="96" t="n">
        <f aca="false">B211+C211</f>
        <v>-1750000</v>
      </c>
      <c r="E211" s="82" t="n">
        <f aca="false">IF(M211=0,0,IF(AND(M211=1,$H$3=1),D211*H211,IF($H$3=2,D211,"N/A")))</f>
        <v>0</v>
      </c>
      <c r="F211" s="82" t="n">
        <f aca="false">E211*L211</f>
        <v>0</v>
      </c>
      <c r="G211" s="99"/>
      <c r="H211" s="33" t="n">
        <f aca="false">A212-A211</f>
        <v>31</v>
      </c>
      <c r="I211" s="100" t="n">
        <f aca="false">CHOOSE(F$3,A212+24,A211)</f>
        <v>43070</v>
      </c>
      <c r="J211" s="33" t="n">
        <f aca="false">I211-C$3</f>
        <v>6154</v>
      </c>
      <c r="K211" s="28" t="n">
        <f aca="false">VLOOKUP($A211,Table,MATCH(K$4,Curves,0))</f>
        <v>0.053904348595426</v>
      </c>
      <c r="L211" s="91" t="n">
        <f aca="false">1/(1+CHOOSE(F$3,(K212+($I$3/10000))/2,(K211+($I$3/10000))/2))^(2*J211/365.25)</f>
        <v>0.408119061534774</v>
      </c>
      <c r="M211" s="33" t="n">
        <f aca="false">IF(AND(mthbeg&lt;=A211,mthend&gt;=A211),1,0)</f>
        <v>0</v>
      </c>
      <c r="N211" s="33" t="n">
        <f aca="false">H211*M211</f>
        <v>0</v>
      </c>
      <c r="P211" s="88" t="n">
        <f aca="false">F211</f>
        <v>0</v>
      </c>
      <c r="Q211" s="102"/>
    </row>
    <row r="212" customFormat="false" ht="12" hidden="false" customHeight="true" outlineLevel="0" collapsed="false">
      <c r="A212" s="93" t="n">
        <f aca="false">EDATE(A211,1)</f>
        <v>43101</v>
      </c>
      <c r="B212" s="94" t="n">
        <f aca="false">B211</f>
        <v>-1750000</v>
      </c>
      <c r="C212" s="104"/>
      <c r="D212" s="96" t="n">
        <f aca="false">B212+C212</f>
        <v>-1750000</v>
      </c>
      <c r="E212" s="82" t="n">
        <f aca="false">IF(M212=0,0,IF(AND(M212=1,$H$3=1),D212*H212,IF($H$3=2,D212,"N/A")))</f>
        <v>0</v>
      </c>
      <c r="F212" s="82" t="n">
        <f aca="false">E212*L212</f>
        <v>0</v>
      </c>
      <c r="G212" s="99"/>
      <c r="H212" s="33" t="n">
        <f aca="false">A213-A212</f>
        <v>31</v>
      </c>
      <c r="I212" s="100" t="n">
        <f aca="false">CHOOSE(F$3,A213+24,A212)</f>
        <v>43101</v>
      </c>
      <c r="J212" s="33" t="n">
        <f aca="false">I212-C$3</f>
        <v>6185</v>
      </c>
      <c r="K212" s="28" t="n">
        <f aca="false">VLOOKUP($A212,Table,MATCH(K$4,Curves,0))</f>
        <v>0.053904348595426</v>
      </c>
      <c r="L212" s="91" t="n">
        <f aca="false">1/(1+CHOOSE(F$3,(K213+($I$3/10000))/2,(K212+($I$3/10000))/2))^(2*J212/365.25)</f>
        <v>0.406280770348582</v>
      </c>
      <c r="M212" s="33" t="n">
        <f aca="false">IF(AND(mthbeg&lt;=A212,mthend&gt;=A212),1,0)</f>
        <v>0</v>
      </c>
      <c r="N212" s="33" t="n">
        <f aca="false">H212*M212</f>
        <v>0</v>
      </c>
      <c r="P212" s="88" t="n">
        <f aca="false">F212</f>
        <v>0</v>
      </c>
      <c r="Q212" s="102"/>
    </row>
    <row r="213" customFormat="false" ht="12" hidden="false" customHeight="true" outlineLevel="0" collapsed="false">
      <c r="A213" s="93" t="n">
        <f aca="false">EDATE(A212,1)</f>
        <v>43132</v>
      </c>
      <c r="B213" s="94" t="n">
        <f aca="false">B212</f>
        <v>-1750000</v>
      </c>
      <c r="C213" s="104"/>
      <c r="D213" s="96" t="n">
        <f aca="false">B213+C213</f>
        <v>-1750000</v>
      </c>
      <c r="E213" s="82" t="n">
        <f aca="false">IF(M213=0,0,IF(AND(M213=1,$H$3=1),D213*H213,IF($H$3=2,D213,"N/A")))</f>
        <v>0</v>
      </c>
      <c r="F213" s="82" t="n">
        <f aca="false">E213*L213</f>
        <v>0</v>
      </c>
      <c r="G213" s="99"/>
      <c r="H213" s="33" t="n">
        <f aca="false">A214-A213</f>
        <v>28</v>
      </c>
      <c r="I213" s="100" t="n">
        <f aca="false">CHOOSE(F$3,A214+24,A213)</f>
        <v>43132</v>
      </c>
      <c r="J213" s="33" t="n">
        <f aca="false">I213-C$3</f>
        <v>6216</v>
      </c>
      <c r="K213" s="28" t="n">
        <f aca="false">VLOOKUP($A213,Table,MATCH(K$4,Curves,0))</f>
        <v>0.053904348595426</v>
      </c>
      <c r="L213" s="91" t="n">
        <f aca="false">1/(1+CHOOSE(F$3,(K214+($I$3/10000))/2,(K213+($I$3/10000))/2))^(2*J213/365.25)</f>
        <v>0.40445075937962</v>
      </c>
      <c r="M213" s="33" t="n">
        <f aca="false">IF(AND(mthbeg&lt;=A213,mthend&gt;=A213),1,0)</f>
        <v>0</v>
      </c>
      <c r="N213" s="33" t="n">
        <f aca="false">H213*M213</f>
        <v>0</v>
      </c>
      <c r="P213" s="88" t="n">
        <f aca="false">F213</f>
        <v>0</v>
      </c>
      <c r="Q213" s="102"/>
    </row>
    <row r="214" customFormat="false" ht="12" hidden="false" customHeight="true" outlineLevel="0" collapsed="false">
      <c r="A214" s="93" t="n">
        <f aca="false">EDATE(A213,1)</f>
        <v>43160</v>
      </c>
      <c r="B214" s="94" t="n">
        <f aca="false">B213</f>
        <v>-1750000</v>
      </c>
      <c r="C214" s="104"/>
      <c r="D214" s="96" t="n">
        <f aca="false">B214+C214</f>
        <v>-1750000</v>
      </c>
      <c r="E214" s="82" t="n">
        <f aca="false">IF(M214=0,0,IF(AND(M214=1,$H$3=1),D214*H214,IF($H$3=2,D214,"N/A")))</f>
        <v>0</v>
      </c>
      <c r="F214" s="82" t="n">
        <f aca="false">E214*L214</f>
        <v>0</v>
      </c>
      <c r="G214" s="99"/>
      <c r="H214" s="33" t="n">
        <f aca="false">A215-A214</f>
        <v>31</v>
      </c>
      <c r="I214" s="100" t="n">
        <f aca="false">CHOOSE(F$3,A215+24,A214)</f>
        <v>43160</v>
      </c>
      <c r="J214" s="33" t="n">
        <f aca="false">I214-C$3</f>
        <v>6244</v>
      </c>
      <c r="K214" s="28" t="n">
        <f aca="false">VLOOKUP($A214,Table,MATCH(K$4,Curves,0))</f>
        <v>0.053904348595426</v>
      </c>
      <c r="L214" s="91" t="n">
        <f aca="false">1/(1+CHOOSE(F$3,(K215+($I$3/10000))/2,(K214+($I$3/10000))/2))^(2*J214/365.25)</f>
        <v>0.40280493224321</v>
      </c>
      <c r="M214" s="33" t="n">
        <f aca="false">IF(AND(mthbeg&lt;=A214,mthend&gt;=A214),1,0)</f>
        <v>0</v>
      </c>
      <c r="N214" s="33" t="n">
        <f aca="false">H214*M214</f>
        <v>0</v>
      </c>
      <c r="P214" s="88" t="n">
        <f aca="false">F214</f>
        <v>0</v>
      </c>
      <c r="Q214" s="102"/>
    </row>
    <row r="215" customFormat="false" ht="12" hidden="false" customHeight="true" outlineLevel="0" collapsed="false">
      <c r="A215" s="93" t="n">
        <f aca="false">EDATE(A214,1)</f>
        <v>43191</v>
      </c>
      <c r="B215" s="94" t="n">
        <f aca="false">B214</f>
        <v>-1750000</v>
      </c>
      <c r="C215" s="104"/>
      <c r="D215" s="96" t="n">
        <f aca="false">B215+C215</f>
        <v>-1750000</v>
      </c>
      <c r="E215" s="82" t="n">
        <f aca="false">IF(M215=0,0,IF(AND(M215=1,$H$3=1),D215*H215,IF($H$3=2,D215,"N/A")))</f>
        <v>0</v>
      </c>
      <c r="F215" s="82" t="n">
        <f aca="false">E215*L215</f>
        <v>0</v>
      </c>
      <c r="G215" s="99"/>
      <c r="H215" s="33" t="n">
        <f aca="false">A216-A215</f>
        <v>30</v>
      </c>
      <c r="I215" s="100" t="n">
        <f aca="false">CHOOSE(F$3,A216+24,A215)</f>
        <v>43191</v>
      </c>
      <c r="J215" s="33" t="n">
        <f aca="false">I215-C$3</f>
        <v>6275</v>
      </c>
      <c r="K215" s="28" t="n">
        <f aca="false">VLOOKUP($A215,Table,MATCH(K$4,Curves,0))</f>
        <v>0.053904348595426</v>
      </c>
      <c r="L215" s="91" t="n">
        <f aca="false">1/(1+CHOOSE(F$3,(K216+($I$3/10000))/2,(K215+($I$3/10000))/2))^(2*J215/365.25)</f>
        <v>0.400990577496061</v>
      </c>
      <c r="M215" s="33" t="n">
        <f aca="false">IF(AND(mthbeg&lt;=A215,mthend&gt;=A215),1,0)</f>
        <v>0</v>
      </c>
      <c r="N215" s="33" t="n">
        <f aca="false">H215*M215</f>
        <v>0</v>
      </c>
      <c r="P215" s="88" t="n">
        <f aca="false">F215</f>
        <v>0</v>
      </c>
      <c r="Q215" s="102"/>
    </row>
    <row r="216" customFormat="false" ht="12" hidden="false" customHeight="true" outlineLevel="0" collapsed="false">
      <c r="A216" s="93" t="n">
        <f aca="false">EDATE(A215,1)</f>
        <v>43221</v>
      </c>
      <c r="B216" s="94" t="n">
        <f aca="false">B215</f>
        <v>-1750000</v>
      </c>
      <c r="C216" s="104"/>
      <c r="D216" s="96" t="n">
        <f aca="false">B216+C216</f>
        <v>-1750000</v>
      </c>
      <c r="E216" s="82" t="n">
        <f aca="false">IF(M216=0,0,IF(AND(M216=1,$H$3=1),D216*H216,IF($H$3=2,D216,"N/A")))</f>
        <v>0</v>
      </c>
      <c r="F216" s="82" t="n">
        <f aca="false">E216*L216</f>
        <v>0</v>
      </c>
      <c r="G216" s="99"/>
      <c r="H216" s="33" t="n">
        <f aca="false">A217-A216</f>
        <v>31</v>
      </c>
      <c r="I216" s="100" t="n">
        <f aca="false">CHOOSE(F$3,A217+24,A216)</f>
        <v>43221</v>
      </c>
      <c r="J216" s="33" t="n">
        <f aca="false">I216-C$3</f>
        <v>6305</v>
      </c>
      <c r="K216" s="28" t="n">
        <f aca="false">VLOOKUP($A216,Table,MATCH(K$4,Curves,0))</f>
        <v>0.053904348595426</v>
      </c>
      <c r="L216" s="91" t="n">
        <f aca="false">1/(1+CHOOSE(F$3,(K217+($I$3/10000))/2,(K216+($I$3/10000))/2))^(2*J216/365.25)</f>
        <v>0.399242531912315</v>
      </c>
      <c r="M216" s="33" t="n">
        <f aca="false">IF(AND(mthbeg&lt;=A216,mthend&gt;=A216),1,0)</f>
        <v>0</v>
      </c>
      <c r="N216" s="33" t="n">
        <f aca="false">H216*M216</f>
        <v>0</v>
      </c>
      <c r="P216" s="88" t="n">
        <f aca="false">F216</f>
        <v>0</v>
      </c>
      <c r="Q216" s="102"/>
    </row>
    <row r="217" customFormat="false" ht="12" hidden="false" customHeight="true" outlineLevel="0" collapsed="false">
      <c r="A217" s="93" t="n">
        <f aca="false">EDATE(A216,1)</f>
        <v>43252</v>
      </c>
      <c r="B217" s="94" t="n">
        <f aca="false">B216</f>
        <v>-1750000</v>
      </c>
      <c r="C217" s="104"/>
      <c r="D217" s="96" t="n">
        <f aca="false">B217+C217</f>
        <v>-1750000</v>
      </c>
      <c r="E217" s="82" t="n">
        <f aca="false">IF(M217=0,0,IF(AND(M217=1,$H$3=1),D217*H217,IF($H$3=2,D217,"N/A")))</f>
        <v>0</v>
      </c>
      <c r="F217" s="82" t="n">
        <f aca="false">E217*L217</f>
        <v>0</v>
      </c>
      <c r="G217" s="99"/>
      <c r="H217" s="33" t="n">
        <f aca="false">A218-A217</f>
        <v>30</v>
      </c>
      <c r="I217" s="100" t="n">
        <f aca="false">CHOOSE(F$3,A218+24,A217)</f>
        <v>43252</v>
      </c>
      <c r="J217" s="33" t="n">
        <f aca="false">I217-C$3</f>
        <v>6336</v>
      </c>
      <c r="K217" s="28" t="n">
        <f aca="false">VLOOKUP($A217,Table,MATCH(K$4,Curves,0))</f>
        <v>0.053904348595426</v>
      </c>
      <c r="L217" s="91" t="n">
        <f aca="false">1/(1+CHOOSE(F$3,(K218+($I$3/10000))/2,(K217+($I$3/10000))/2))^(2*J217/365.25)</f>
        <v>0.397444223289318</v>
      </c>
      <c r="M217" s="33" t="n">
        <f aca="false">IF(AND(mthbeg&lt;=A217,mthend&gt;=A217),1,0)</f>
        <v>0</v>
      </c>
      <c r="N217" s="33" t="n">
        <f aca="false">H217*M217</f>
        <v>0</v>
      </c>
      <c r="P217" s="88" t="n">
        <f aca="false">F217</f>
        <v>0</v>
      </c>
      <c r="Q217" s="102"/>
    </row>
    <row r="218" customFormat="false" ht="12" hidden="false" customHeight="true" outlineLevel="0" collapsed="false">
      <c r="A218" s="93" t="n">
        <f aca="false">EDATE(A217,1)</f>
        <v>43282</v>
      </c>
      <c r="B218" s="94" t="n">
        <f aca="false">B217</f>
        <v>-1750000</v>
      </c>
      <c r="C218" s="104"/>
      <c r="D218" s="96" t="n">
        <f aca="false">B218+C218</f>
        <v>-1750000</v>
      </c>
      <c r="E218" s="82" t="n">
        <f aca="false">IF(M218=0,0,IF(AND(M218=1,$H$3=1),D218*H218,IF($H$3=2,D218,"N/A")))</f>
        <v>0</v>
      </c>
      <c r="F218" s="82" t="n">
        <f aca="false">E218*L218</f>
        <v>0</v>
      </c>
      <c r="G218" s="99"/>
      <c r="H218" s="33" t="n">
        <f aca="false">A219-A218</f>
        <v>31</v>
      </c>
      <c r="I218" s="100" t="n">
        <f aca="false">CHOOSE(F$3,A219+24,A218)</f>
        <v>43282</v>
      </c>
      <c r="J218" s="33" t="n">
        <f aca="false">I218-C$3</f>
        <v>6366</v>
      </c>
      <c r="K218" s="28" t="n">
        <f aca="false">VLOOKUP($A218,Table,MATCH(K$4,Curves,0))</f>
        <v>0.053904348595426</v>
      </c>
      <c r="L218" s="91" t="n">
        <f aca="false">1/(1+CHOOSE(F$3,(K219+($I$3/10000))/2,(K218+($I$3/10000))/2))^(2*J218/365.25)</f>
        <v>0.39571163739255</v>
      </c>
      <c r="M218" s="33" t="n">
        <f aca="false">IF(AND(mthbeg&lt;=A218,mthend&gt;=A218),1,0)</f>
        <v>0</v>
      </c>
      <c r="N218" s="33" t="n">
        <f aca="false">H218*M218</f>
        <v>0</v>
      </c>
      <c r="P218" s="88" t="n">
        <f aca="false">F218</f>
        <v>0</v>
      </c>
      <c r="Q218" s="102"/>
    </row>
    <row r="219" customFormat="false" ht="12" hidden="false" customHeight="true" outlineLevel="0" collapsed="false">
      <c r="A219" s="93" t="n">
        <f aca="false">EDATE(A218,1)</f>
        <v>43313</v>
      </c>
      <c r="B219" s="94" t="n">
        <f aca="false">B218</f>
        <v>-1750000</v>
      </c>
      <c r="C219" s="104"/>
      <c r="D219" s="96" t="n">
        <f aca="false">B219+C219</f>
        <v>-1750000</v>
      </c>
      <c r="E219" s="82" t="n">
        <f aca="false">IF(M219=0,0,IF(AND(M219=1,$H$3=1),D219*H219,IF($H$3=2,D219,"N/A")))</f>
        <v>0</v>
      </c>
      <c r="F219" s="82" t="n">
        <f aca="false">E219*L219</f>
        <v>0</v>
      </c>
      <c r="G219" s="99"/>
      <c r="H219" s="33" t="n">
        <f aca="false">A220-A219</f>
        <v>31</v>
      </c>
      <c r="I219" s="100" t="n">
        <f aca="false">CHOOSE(F$3,A220+24,A219)</f>
        <v>43313</v>
      </c>
      <c r="J219" s="33" t="n">
        <f aca="false">I219-C$3</f>
        <v>6397</v>
      </c>
      <c r="K219" s="28" t="n">
        <f aca="false">VLOOKUP($A219,Table,MATCH(K$4,Curves,0))</f>
        <v>0.053904348595426</v>
      </c>
      <c r="L219" s="91" t="n">
        <f aca="false">1/(1+CHOOSE(F$3,(K220+($I$3/10000))/2,(K219+($I$3/10000))/2))^(2*J219/365.25)</f>
        <v>0.393929232982041</v>
      </c>
      <c r="M219" s="33" t="n">
        <f aca="false">IF(AND(mthbeg&lt;=A219,mthend&gt;=A219),1,0)</f>
        <v>0</v>
      </c>
      <c r="N219" s="33" t="n">
        <f aca="false">H219*M219</f>
        <v>0</v>
      </c>
      <c r="P219" s="88" t="n">
        <f aca="false">F219</f>
        <v>0</v>
      </c>
      <c r="Q219" s="102"/>
    </row>
    <row r="220" customFormat="false" ht="12" hidden="false" customHeight="true" outlineLevel="0" collapsed="false">
      <c r="A220" s="93" t="n">
        <f aca="false">EDATE(A219,1)</f>
        <v>43344</v>
      </c>
      <c r="B220" s="94" t="n">
        <f aca="false">B219</f>
        <v>-1750000</v>
      </c>
      <c r="C220" s="104"/>
      <c r="D220" s="96" t="n">
        <f aca="false">B220+C220</f>
        <v>-1750000</v>
      </c>
      <c r="E220" s="82" t="n">
        <f aca="false">IF(M220=0,0,IF(AND(M220=1,$H$3=1),D220*H220,IF($H$3=2,D220,"N/A")))</f>
        <v>0</v>
      </c>
      <c r="F220" s="82" t="n">
        <f aca="false">E220*L220</f>
        <v>0</v>
      </c>
      <c r="G220" s="99"/>
      <c r="H220" s="33" t="n">
        <f aca="false">A221-A220</f>
        <v>30</v>
      </c>
      <c r="I220" s="100" t="n">
        <f aca="false">CHOOSE(F$3,A221+24,A220)</f>
        <v>43344</v>
      </c>
      <c r="J220" s="33" t="n">
        <f aca="false">I220-C$3</f>
        <v>6428</v>
      </c>
      <c r="K220" s="28" t="n">
        <f aca="false">VLOOKUP($A220,Table,MATCH(K$4,Curves,0))</f>
        <v>0.053904348595426</v>
      </c>
      <c r="L220" s="91" t="n">
        <f aca="false">1/(1+CHOOSE(F$3,(K221+($I$3/10000))/2,(K220+($I$3/10000))/2))^(2*J220/365.25)</f>
        <v>0.392154857057891</v>
      </c>
      <c r="M220" s="33" t="n">
        <f aca="false">IF(AND(mthbeg&lt;=A220,mthend&gt;=A220),1,0)</f>
        <v>0</v>
      </c>
      <c r="N220" s="33" t="n">
        <f aca="false">H220*M220</f>
        <v>0</v>
      </c>
      <c r="P220" s="88" t="n">
        <f aca="false">F220</f>
        <v>0</v>
      </c>
      <c r="Q220" s="102"/>
    </row>
    <row r="221" customFormat="false" ht="12" hidden="false" customHeight="true" outlineLevel="0" collapsed="false">
      <c r="A221" s="93" t="n">
        <f aca="false">EDATE(A220,1)</f>
        <v>43374</v>
      </c>
      <c r="B221" s="94" t="n">
        <f aca="false">B220</f>
        <v>-1750000</v>
      </c>
      <c r="C221" s="104"/>
      <c r="D221" s="96" t="n">
        <f aca="false">B221+C221</f>
        <v>-1750000</v>
      </c>
      <c r="E221" s="82" t="n">
        <f aca="false">IF(M221=0,0,IF(AND(M221=1,$H$3=1),D221*H221,IF($H$3=2,D221,"N/A")))</f>
        <v>0</v>
      </c>
      <c r="F221" s="82" t="n">
        <f aca="false">E221*L221</f>
        <v>0</v>
      </c>
      <c r="G221" s="99"/>
      <c r="H221" s="33" t="n">
        <f aca="false">A222-A221</f>
        <v>31</v>
      </c>
      <c r="I221" s="100" t="n">
        <f aca="false">CHOOSE(F$3,A222+24,A221)</f>
        <v>43374</v>
      </c>
      <c r="J221" s="33" t="n">
        <f aca="false">I221-C$3</f>
        <v>6458</v>
      </c>
      <c r="K221" s="28" t="n">
        <f aca="false">VLOOKUP($A221,Table,MATCH(K$4,Curves,0))</f>
        <v>0.053904348595426</v>
      </c>
      <c r="L221" s="91" t="n">
        <f aca="false">1/(1+CHOOSE(F$3,(K222+($I$3/10000))/2,(K221+($I$3/10000))/2))^(2*J221/365.25)</f>
        <v>0.39044532919241</v>
      </c>
      <c r="M221" s="33" t="n">
        <f aca="false">IF(AND(mthbeg&lt;=A221,mthend&gt;=A221),1,0)</f>
        <v>0</v>
      </c>
      <c r="N221" s="33" t="n">
        <f aca="false">H221*M221</f>
        <v>0</v>
      </c>
      <c r="P221" s="88" t="n">
        <f aca="false">F221</f>
        <v>0</v>
      </c>
      <c r="Q221" s="102"/>
    </row>
    <row r="222" customFormat="false" ht="12" hidden="false" customHeight="true" outlineLevel="0" collapsed="false">
      <c r="A222" s="93" t="n">
        <f aca="false">EDATE(A221,1)</f>
        <v>43405</v>
      </c>
      <c r="B222" s="94" t="n">
        <f aca="false">B221</f>
        <v>-1750000</v>
      </c>
      <c r="C222" s="104"/>
      <c r="D222" s="96" t="n">
        <f aca="false">B222+C222</f>
        <v>-1750000</v>
      </c>
      <c r="E222" s="82" t="n">
        <f aca="false">IF(M222=0,0,IF(AND(M222=1,$H$3=1),D222*H222,IF($H$3=2,D222,"N/A")))</f>
        <v>0</v>
      </c>
      <c r="F222" s="82" t="n">
        <f aca="false">E222*L222</f>
        <v>0</v>
      </c>
      <c r="G222" s="99"/>
      <c r="H222" s="33" t="n">
        <f aca="false">A223-A222</f>
        <v>30</v>
      </c>
      <c r="I222" s="100" t="n">
        <f aca="false">CHOOSE(F$3,A223+24,A222)</f>
        <v>43405</v>
      </c>
      <c r="J222" s="33" t="n">
        <f aca="false">I222-C$3</f>
        <v>6489</v>
      </c>
      <c r="K222" s="28" t="n">
        <f aca="false">VLOOKUP($A222,Table,MATCH(K$4,Curves,0))</f>
        <v>0.053904348595426</v>
      </c>
      <c r="L222" s="91" t="n">
        <f aca="false">1/(1+CHOOSE(F$3,(K223+($I$3/10000))/2,(K222+($I$3/10000))/2))^(2*J222/365.25)</f>
        <v>0.388686645820344</v>
      </c>
      <c r="M222" s="33" t="n">
        <f aca="false">IF(AND(mthbeg&lt;=A222,mthend&gt;=A222),1,0)</f>
        <v>0</v>
      </c>
      <c r="N222" s="33" t="n">
        <f aca="false">H222*M222</f>
        <v>0</v>
      </c>
      <c r="P222" s="88" t="n">
        <f aca="false">F222</f>
        <v>0</v>
      </c>
      <c r="Q222" s="102"/>
    </row>
    <row r="223" customFormat="false" ht="12" hidden="false" customHeight="true" outlineLevel="0" collapsed="false">
      <c r="A223" s="93" t="n">
        <f aca="false">EDATE(A222,1)</f>
        <v>43435</v>
      </c>
      <c r="B223" s="94" t="n">
        <f aca="false">B222</f>
        <v>-1750000</v>
      </c>
      <c r="C223" s="104"/>
      <c r="D223" s="96" t="n">
        <f aca="false">B223+C223</f>
        <v>-1750000</v>
      </c>
      <c r="E223" s="82" t="n">
        <f aca="false">IF(M223=0,0,IF(AND(M223=1,$H$3=1),D223*H223,IF($H$3=2,D223,"N/A")))</f>
        <v>0</v>
      </c>
      <c r="F223" s="82" t="n">
        <f aca="false">E223*L223</f>
        <v>0</v>
      </c>
      <c r="G223" s="99"/>
      <c r="H223" s="33" t="n">
        <f aca="false">A224-A223</f>
        <v>31</v>
      </c>
      <c r="I223" s="100" t="n">
        <f aca="false">CHOOSE(F$3,A224+24,A223)</f>
        <v>43435</v>
      </c>
      <c r="J223" s="33" t="n">
        <f aca="false">I223-C$3</f>
        <v>6519</v>
      </c>
      <c r="K223" s="28" t="n">
        <f aca="false">VLOOKUP($A223,Table,MATCH(K$4,Curves,0))</f>
        <v>0.053904348595426</v>
      </c>
      <c r="L223" s="91" t="n">
        <f aca="false">1/(1+CHOOSE(F$3,(K224+($I$3/10000))/2,(K223+($I$3/10000))/2))^(2*J223/365.25)</f>
        <v>0.386992236991762</v>
      </c>
      <c r="M223" s="33" t="n">
        <f aca="false">IF(AND(mthbeg&lt;=A223,mthend&gt;=A223),1,0)</f>
        <v>0</v>
      </c>
      <c r="N223" s="33" t="n">
        <f aca="false">H223*M223</f>
        <v>0</v>
      </c>
      <c r="P223" s="88" t="n">
        <f aca="false">F223</f>
        <v>0</v>
      </c>
      <c r="Q223" s="102"/>
    </row>
    <row r="224" customFormat="false" ht="12" hidden="false" customHeight="true" outlineLevel="0" collapsed="false">
      <c r="A224" s="93" t="n">
        <f aca="false">EDATE(A223,1)</f>
        <v>43466</v>
      </c>
      <c r="B224" s="94" t="n">
        <f aca="false">B223</f>
        <v>-1750000</v>
      </c>
      <c r="C224" s="104"/>
      <c r="D224" s="96" t="n">
        <f aca="false">B224+C224</f>
        <v>-1750000</v>
      </c>
      <c r="E224" s="82" t="n">
        <f aca="false">IF(M224=0,0,IF(AND(M224=1,$H$3=1),D224*H224,IF($H$3=2,D224,"N/A")))</f>
        <v>0</v>
      </c>
      <c r="F224" s="82" t="n">
        <f aca="false">E224*L224</f>
        <v>0</v>
      </c>
      <c r="G224" s="99"/>
      <c r="H224" s="33" t="n">
        <f aca="false">A225-A224</f>
        <v>31</v>
      </c>
      <c r="I224" s="100" t="n">
        <f aca="false">CHOOSE(F$3,A225+24,A224)</f>
        <v>43466</v>
      </c>
      <c r="J224" s="33" t="n">
        <f aca="false">I224-C$3</f>
        <v>6550</v>
      </c>
      <c r="K224" s="28" t="n">
        <f aca="false">VLOOKUP($A224,Table,MATCH(K$4,Curves,0))</f>
        <v>0.053904348595426</v>
      </c>
      <c r="L224" s="91" t="n">
        <f aca="false">1/(1+CHOOSE(F$3,(K225+($I$3/10000))/2,(K224+($I$3/10000))/2))^(2*J224/365.25)</f>
        <v>0.385249107387104</v>
      </c>
      <c r="M224" s="33" t="n">
        <f aca="false">IF(AND(mthbeg&lt;=A224,mthend&gt;=A224),1,0)</f>
        <v>0</v>
      </c>
      <c r="N224" s="33" t="n">
        <f aca="false">H224*M224</f>
        <v>0</v>
      </c>
      <c r="P224" s="88" t="n">
        <f aca="false">F224</f>
        <v>0</v>
      </c>
      <c r="Q224" s="102"/>
    </row>
    <row r="225" customFormat="false" ht="12" hidden="false" customHeight="true" outlineLevel="0" collapsed="false">
      <c r="A225" s="93" t="n">
        <f aca="false">EDATE(A224,1)</f>
        <v>43497</v>
      </c>
      <c r="B225" s="94" t="n">
        <f aca="false">B224</f>
        <v>-1750000</v>
      </c>
      <c r="C225" s="104"/>
      <c r="D225" s="96" t="n">
        <f aca="false">B225+C225</f>
        <v>-1750000</v>
      </c>
      <c r="E225" s="82" t="n">
        <f aca="false">IF(M225=0,0,IF(AND(M225=1,$H$3=1),D225*H225,IF($H$3=2,D225,"N/A")))</f>
        <v>0</v>
      </c>
      <c r="F225" s="82" t="n">
        <f aca="false">E225*L225</f>
        <v>0</v>
      </c>
      <c r="G225" s="99"/>
      <c r="H225" s="33" t="n">
        <f aca="false">A226-A225</f>
        <v>28</v>
      </c>
      <c r="I225" s="100" t="n">
        <f aca="false">CHOOSE(F$3,A226+24,A225)</f>
        <v>43497</v>
      </c>
      <c r="J225" s="33" t="n">
        <f aca="false">I225-C$3</f>
        <v>6581</v>
      </c>
      <c r="K225" s="28" t="n">
        <f aca="false">VLOOKUP($A225,Table,MATCH(K$4,Curves,0))</f>
        <v>0.053904348595426</v>
      </c>
      <c r="L225" s="91" t="n">
        <f aca="false">1/(1+CHOOSE(F$3,(K226+($I$3/10000))/2,(K225+($I$3/10000))/2))^(2*J225/365.25)</f>
        <v>0.383513829363248</v>
      </c>
      <c r="M225" s="33" t="n">
        <f aca="false">IF(AND(mthbeg&lt;=A225,mthend&gt;=A225),1,0)</f>
        <v>0</v>
      </c>
      <c r="N225" s="33" t="n">
        <f aca="false">H225*M225</f>
        <v>0</v>
      </c>
      <c r="P225" s="88" t="n">
        <f aca="false">F225</f>
        <v>0</v>
      </c>
      <c r="Q225" s="102"/>
    </row>
    <row r="226" customFormat="false" ht="12" hidden="false" customHeight="true" outlineLevel="0" collapsed="false">
      <c r="A226" s="93" t="n">
        <f aca="false">EDATE(A225,1)</f>
        <v>43525</v>
      </c>
      <c r="B226" s="94" t="n">
        <f aca="false">B225</f>
        <v>-1750000</v>
      </c>
      <c r="C226" s="104"/>
      <c r="D226" s="96" t="n">
        <f aca="false">B226+C226</f>
        <v>-1750000</v>
      </c>
      <c r="E226" s="82" t="n">
        <f aca="false">IF(M226=0,0,IF(AND(M226=1,$H$3=1),D226*H226,IF($H$3=2,D226,"N/A")))</f>
        <v>0</v>
      </c>
      <c r="F226" s="82" t="n">
        <f aca="false">E226*L226</f>
        <v>0</v>
      </c>
      <c r="G226" s="99"/>
      <c r="H226" s="33" t="n">
        <f aca="false">A227-A226</f>
        <v>31</v>
      </c>
      <c r="I226" s="100" t="n">
        <f aca="false">CHOOSE(F$3,A227+24,A226)</f>
        <v>43525</v>
      </c>
      <c r="J226" s="33" t="n">
        <f aca="false">I226-C$3</f>
        <v>6609</v>
      </c>
      <c r="K226" s="28" t="n">
        <f aca="false">VLOOKUP($A226,Table,MATCH(K$4,Curves,0))</f>
        <v>0.053904348595426</v>
      </c>
      <c r="L226" s="91" t="n">
        <f aca="false">1/(1+CHOOSE(F$3,(K227+($I$3/10000))/2,(K226+($I$3/10000))/2))^(2*J226/365.25)</f>
        <v>0.381953200651553</v>
      </c>
      <c r="M226" s="33" t="n">
        <f aca="false">IF(AND(mthbeg&lt;=A226,mthend&gt;=A226),1,0)</f>
        <v>0</v>
      </c>
      <c r="N226" s="33" t="n">
        <f aca="false">H226*M226</f>
        <v>0</v>
      </c>
      <c r="P226" s="88" t="n">
        <f aca="false">F226</f>
        <v>0</v>
      </c>
      <c r="Q226" s="102"/>
    </row>
    <row r="227" customFormat="false" ht="12" hidden="false" customHeight="true" outlineLevel="0" collapsed="false">
      <c r="A227" s="93" t="n">
        <f aca="false">EDATE(A226,1)</f>
        <v>43556</v>
      </c>
      <c r="B227" s="94" t="n">
        <f aca="false">B226</f>
        <v>-1750000</v>
      </c>
      <c r="C227" s="104"/>
      <c r="D227" s="96" t="n">
        <f aca="false">B227+C227</f>
        <v>-1750000</v>
      </c>
      <c r="E227" s="82" t="n">
        <f aca="false">IF(M227=0,0,IF(AND(M227=1,$H$3=1),D227*H227,IF($H$3=2,D227,"N/A")))</f>
        <v>0</v>
      </c>
      <c r="F227" s="82" t="n">
        <f aca="false">E227*L227</f>
        <v>0</v>
      </c>
      <c r="G227" s="99"/>
      <c r="H227" s="33" t="n">
        <f aca="false">A228-A227</f>
        <v>30</v>
      </c>
      <c r="I227" s="100" t="n">
        <f aca="false">CHOOSE(F$3,A228+24,A227)</f>
        <v>43556</v>
      </c>
      <c r="J227" s="33" t="n">
        <f aca="false">I227-C$3</f>
        <v>6640</v>
      </c>
      <c r="K227" s="28" t="n">
        <f aca="false">VLOOKUP($A227,Table,MATCH(K$4,Curves,0))</f>
        <v>0.053904348595426</v>
      </c>
      <c r="L227" s="91" t="n">
        <f aca="false">1/(1+CHOOSE(F$3,(K228+($I$3/10000))/2,(K227+($I$3/10000))/2))^(2*J227/365.25)</f>
        <v>0.380232768384423</v>
      </c>
      <c r="M227" s="33" t="n">
        <f aca="false">IF(AND(mthbeg&lt;=A227,mthend&gt;=A227),1,0)</f>
        <v>0</v>
      </c>
      <c r="N227" s="33" t="n">
        <f aca="false">H227*M227</f>
        <v>0</v>
      </c>
      <c r="P227" s="88" t="n">
        <f aca="false">F227</f>
        <v>0</v>
      </c>
      <c r="Q227" s="102"/>
    </row>
    <row r="228" customFormat="false" ht="12" hidden="false" customHeight="true" outlineLevel="0" collapsed="false">
      <c r="A228" s="93" t="n">
        <f aca="false">EDATE(A227,1)</f>
        <v>43586</v>
      </c>
      <c r="B228" s="94" t="n">
        <f aca="false">B227</f>
        <v>-1750000</v>
      </c>
      <c r="C228" s="104"/>
      <c r="D228" s="96" t="n">
        <f aca="false">B228+C228</f>
        <v>-1750000</v>
      </c>
      <c r="E228" s="82" t="n">
        <f aca="false">IF(M228=0,0,IF(AND(M228=1,$H$3=1),D228*H228,IF($H$3=2,D228,"N/A")))</f>
        <v>0</v>
      </c>
      <c r="F228" s="82" t="n">
        <f aca="false">E228*L228</f>
        <v>0</v>
      </c>
      <c r="G228" s="99"/>
      <c r="H228" s="33" t="n">
        <f aca="false">A229-A228</f>
        <v>31</v>
      </c>
      <c r="I228" s="100" t="n">
        <f aca="false">CHOOSE(F$3,A229+24,A228)</f>
        <v>43586</v>
      </c>
      <c r="J228" s="33" t="n">
        <f aca="false">I228-C$3</f>
        <v>6670</v>
      </c>
      <c r="K228" s="28" t="n">
        <f aca="false">VLOOKUP($A228,Table,MATCH(K$4,Curves,0))</f>
        <v>0.053904348595426</v>
      </c>
      <c r="L228" s="91" t="n">
        <f aca="false">1/(1+CHOOSE(F$3,(K229+($I$3/10000))/2,(K228+($I$3/10000))/2))^(2*J228/365.25)</f>
        <v>0.378575212698898</v>
      </c>
      <c r="M228" s="33" t="n">
        <f aca="false">IF(AND(mthbeg&lt;=A228,mthend&gt;=A228),1,0)</f>
        <v>0</v>
      </c>
      <c r="N228" s="33" t="n">
        <f aca="false">H228*M228</f>
        <v>0</v>
      </c>
      <c r="P228" s="88" t="n">
        <f aca="false">F228</f>
        <v>0</v>
      </c>
      <c r="Q228" s="102"/>
    </row>
    <row r="229" customFormat="false" ht="12" hidden="false" customHeight="true" outlineLevel="0" collapsed="false">
      <c r="A229" s="93" t="n">
        <f aca="false">EDATE(A228,1)</f>
        <v>43617</v>
      </c>
      <c r="B229" s="94" t="n">
        <f aca="false">B228</f>
        <v>-1750000</v>
      </c>
      <c r="C229" s="104"/>
      <c r="D229" s="96" t="n">
        <f aca="false">B229+C229</f>
        <v>-1750000</v>
      </c>
      <c r="E229" s="82" t="n">
        <f aca="false">IF(M229=0,0,IF(AND(M229=1,$H$3=1),D229*H229,IF($H$3=2,D229,"N/A")))</f>
        <v>0</v>
      </c>
      <c r="F229" s="82" t="n">
        <f aca="false">E229*L229</f>
        <v>0</v>
      </c>
      <c r="G229" s="99"/>
      <c r="H229" s="33" t="n">
        <f aca="false">A230-A229</f>
        <v>30</v>
      </c>
      <c r="I229" s="100" t="n">
        <f aca="false">CHOOSE(F$3,A230+24,A229)</f>
        <v>43617</v>
      </c>
      <c r="J229" s="33" t="n">
        <f aca="false">I229-C$3</f>
        <v>6701</v>
      </c>
      <c r="K229" s="28" t="n">
        <f aca="false">VLOOKUP($A229,Table,MATCH(K$4,Curves,0))</f>
        <v>0.053904348595426</v>
      </c>
      <c r="L229" s="91" t="n">
        <f aca="false">1/(1+CHOOSE(F$3,(K230+($I$3/10000))/2,(K229+($I$3/10000))/2))^(2*J229/365.25)</f>
        <v>0.376869995907019</v>
      </c>
      <c r="M229" s="33" t="n">
        <f aca="false">IF(AND(mthbeg&lt;=A229,mthend&gt;=A229),1,0)</f>
        <v>0</v>
      </c>
      <c r="N229" s="33" t="n">
        <f aca="false">H229*M229</f>
        <v>0</v>
      </c>
      <c r="P229" s="88" t="n">
        <f aca="false">F229</f>
        <v>0</v>
      </c>
      <c r="Q229" s="102"/>
    </row>
    <row r="230" customFormat="false" ht="12" hidden="false" customHeight="true" outlineLevel="0" collapsed="false">
      <c r="A230" s="93" t="n">
        <f aca="false">EDATE(A229,1)</f>
        <v>43647</v>
      </c>
      <c r="B230" s="94" t="n">
        <f aca="false">B229</f>
        <v>-1750000</v>
      </c>
      <c r="C230" s="104"/>
      <c r="D230" s="96" t="n">
        <f aca="false">B230+C230</f>
        <v>-1750000</v>
      </c>
      <c r="E230" s="82" t="n">
        <f aca="false">IF(M230=0,0,IF(AND(M230=1,$H$3=1),D230*H230,IF($H$3=2,D230,"N/A")))</f>
        <v>0</v>
      </c>
      <c r="F230" s="82" t="n">
        <f aca="false">E230*L230</f>
        <v>0</v>
      </c>
      <c r="G230" s="99"/>
      <c r="H230" s="33" t="n">
        <f aca="false">A231-A230</f>
        <v>31</v>
      </c>
      <c r="I230" s="100" t="n">
        <f aca="false">CHOOSE(F$3,A231+24,A230)</f>
        <v>43647</v>
      </c>
      <c r="J230" s="33" t="n">
        <f aca="false">I230-C$3</f>
        <v>6731</v>
      </c>
      <c r="K230" s="28" t="n">
        <f aca="false">VLOOKUP($A230,Table,MATCH(K$4,Curves,0))</f>
        <v>0.053904348595426</v>
      </c>
      <c r="L230" s="91" t="n">
        <f aca="false">1/(1+CHOOSE(F$3,(K231+($I$3/10000))/2,(K230+($I$3/10000))/2))^(2*J230/365.25)</f>
        <v>0.375227099617272</v>
      </c>
      <c r="M230" s="33" t="n">
        <f aca="false">IF(AND(mthbeg&lt;=A230,mthend&gt;=A230),1,0)</f>
        <v>0</v>
      </c>
      <c r="N230" s="33" t="n">
        <f aca="false">H230*M230</f>
        <v>0</v>
      </c>
      <c r="P230" s="88" t="n">
        <f aca="false">F230</f>
        <v>0</v>
      </c>
      <c r="Q230" s="102"/>
    </row>
    <row r="231" customFormat="false" ht="12" hidden="false" customHeight="true" outlineLevel="0" collapsed="false">
      <c r="A231" s="93" t="n">
        <f aca="false">EDATE(A230,1)</f>
        <v>43678</v>
      </c>
      <c r="B231" s="94" t="n">
        <f aca="false">B230</f>
        <v>-1750000</v>
      </c>
      <c r="C231" s="104"/>
      <c r="D231" s="96" t="n">
        <f aca="false">B231+C231</f>
        <v>-1750000</v>
      </c>
      <c r="E231" s="82" t="n">
        <f aca="false">IF(M231=0,0,IF(AND(M231=1,$H$3=1),D231*H231,IF($H$3=2,D231,"N/A")))</f>
        <v>0</v>
      </c>
      <c r="F231" s="82" t="n">
        <f aca="false">E231*L231</f>
        <v>0</v>
      </c>
      <c r="G231" s="99"/>
      <c r="H231" s="33" t="n">
        <f aca="false">A232-A231</f>
        <v>31</v>
      </c>
      <c r="I231" s="100" t="n">
        <f aca="false">CHOOSE(F$3,A232+24,A231)</f>
        <v>43678</v>
      </c>
      <c r="J231" s="33" t="n">
        <f aca="false">I231-C$3</f>
        <v>6762</v>
      </c>
      <c r="K231" s="28" t="n">
        <f aca="false">VLOOKUP($A231,Table,MATCH(K$4,Curves,0))</f>
        <v>0.053904348595426</v>
      </c>
      <c r="L231" s="91" t="n">
        <f aca="false">1/(1+CHOOSE(F$3,(K232+($I$3/10000))/2,(K231+($I$3/10000))/2))^(2*J231/365.25)</f>
        <v>0.373536963735226</v>
      </c>
      <c r="M231" s="33" t="n">
        <f aca="false">IF(AND(mthbeg&lt;=A231,mthend&gt;=A231),1,0)</f>
        <v>0</v>
      </c>
      <c r="N231" s="33" t="n">
        <f aca="false">H231*M231</f>
        <v>0</v>
      </c>
      <c r="P231" s="88" t="n">
        <f aca="false">F231</f>
        <v>0</v>
      </c>
      <c r="Q231" s="102"/>
    </row>
    <row r="232" customFormat="false" ht="12" hidden="false" customHeight="true" outlineLevel="0" collapsed="false">
      <c r="A232" s="93" t="n">
        <f aca="false">EDATE(A231,1)</f>
        <v>43709</v>
      </c>
      <c r="B232" s="94" t="n">
        <f aca="false">B231</f>
        <v>-1750000</v>
      </c>
      <c r="C232" s="104"/>
      <c r="D232" s="96" t="n">
        <f aca="false">B232+C232</f>
        <v>-1750000</v>
      </c>
      <c r="E232" s="82" t="n">
        <f aca="false">IF(M232=0,0,IF(AND(M232=1,$H$3=1),D232*H232,IF($H$3=2,D232,"N/A")))</f>
        <v>0</v>
      </c>
      <c r="F232" s="82" t="n">
        <f aca="false">E232*L232</f>
        <v>0</v>
      </c>
      <c r="G232" s="99"/>
      <c r="H232" s="33" t="n">
        <f aca="false">A233-A232</f>
        <v>30</v>
      </c>
      <c r="I232" s="100" t="n">
        <f aca="false">CHOOSE(F$3,A233+24,A232)</f>
        <v>43709</v>
      </c>
      <c r="J232" s="33" t="n">
        <f aca="false">I232-C$3</f>
        <v>6793</v>
      </c>
      <c r="K232" s="28" t="n">
        <f aca="false">VLOOKUP($A232,Table,MATCH(K$4,Curves,0))</f>
        <v>0.053904348595426</v>
      </c>
      <c r="L232" s="91" t="n">
        <f aca="false">1/(1+CHOOSE(F$3,(K233+($I$3/10000))/2,(K232+($I$3/10000))/2))^(2*J232/365.25)</f>
        <v>0.371854440734294</v>
      </c>
      <c r="M232" s="33" t="n">
        <f aca="false">IF(AND(mthbeg&lt;=A232,mthend&gt;=A232),1,0)</f>
        <v>0</v>
      </c>
      <c r="N232" s="33" t="n">
        <f aca="false">H232*M232</f>
        <v>0</v>
      </c>
      <c r="P232" s="88" t="n">
        <f aca="false">F232</f>
        <v>0</v>
      </c>
      <c r="Q232" s="102"/>
    </row>
    <row r="233" customFormat="false" ht="12" hidden="false" customHeight="true" outlineLevel="0" collapsed="false">
      <c r="A233" s="93" t="n">
        <f aca="false">EDATE(A232,1)</f>
        <v>43739</v>
      </c>
      <c r="B233" s="94" t="n">
        <f aca="false">B232</f>
        <v>-1750000</v>
      </c>
      <c r="C233" s="104"/>
      <c r="D233" s="96" t="n">
        <f aca="false">B233+C233</f>
        <v>-1750000</v>
      </c>
      <c r="E233" s="82" t="n">
        <f aca="false">IF(M233=0,0,IF(AND(M233=1,$H$3=1),D233*H233,IF($H$3=2,D233,"N/A")))</f>
        <v>0</v>
      </c>
      <c r="F233" s="82" t="n">
        <f aca="false">E233*L233</f>
        <v>0</v>
      </c>
      <c r="G233" s="99"/>
      <c r="H233" s="33" t="n">
        <f aca="false">A234-A233</f>
        <v>31</v>
      </c>
      <c r="I233" s="100" t="n">
        <f aca="false">CHOOSE(F$3,A234+24,A233)</f>
        <v>43739</v>
      </c>
      <c r="J233" s="33" t="n">
        <f aca="false">I233-C$3</f>
        <v>6823</v>
      </c>
      <c r="K233" s="28" t="n">
        <f aca="false">VLOOKUP($A233,Table,MATCH(K$4,Curves,0))</f>
        <v>0.053904348595426</v>
      </c>
      <c r="L233" s="91" t="n">
        <f aca="false">1/(1+CHOOSE(F$3,(K234+($I$3/10000))/2,(K233+($I$3/10000))/2))^(2*J233/365.25)</f>
        <v>0.37023340884626</v>
      </c>
      <c r="M233" s="33" t="n">
        <f aca="false">IF(AND(mthbeg&lt;=A233,mthend&gt;=A233),1,0)</f>
        <v>0</v>
      </c>
      <c r="N233" s="33" t="n">
        <f aca="false">H233*M233</f>
        <v>0</v>
      </c>
      <c r="P233" s="88" t="n">
        <f aca="false">F233</f>
        <v>0</v>
      </c>
      <c r="Q233" s="102"/>
    </row>
    <row r="234" customFormat="false" ht="12" hidden="false" customHeight="true" outlineLevel="0" collapsed="false">
      <c r="A234" s="93" t="n">
        <f aca="false">EDATE(A233,1)</f>
        <v>43770</v>
      </c>
      <c r="B234" s="94" t="n">
        <f aca="false">B233</f>
        <v>-1750000</v>
      </c>
      <c r="C234" s="104"/>
      <c r="D234" s="96" t="n">
        <f aca="false">B234+C234</f>
        <v>-1750000</v>
      </c>
      <c r="E234" s="82" t="n">
        <f aca="false">IF(M234=0,0,IF(AND(M234=1,$H$3=1),D234*H234,IF($H$3=2,D234,"N/A")))</f>
        <v>0</v>
      </c>
      <c r="F234" s="82" t="n">
        <f aca="false">E234*L234</f>
        <v>0</v>
      </c>
      <c r="G234" s="99"/>
      <c r="H234" s="33" t="n">
        <f aca="false">A235-A234</f>
        <v>30</v>
      </c>
      <c r="I234" s="100" t="n">
        <f aca="false">CHOOSE(F$3,A235+24,A234)</f>
        <v>43770</v>
      </c>
      <c r="J234" s="33" t="n">
        <f aca="false">I234-C$3</f>
        <v>6854</v>
      </c>
      <c r="K234" s="28" t="n">
        <f aca="false">VLOOKUP($A234,Table,MATCH(K$4,Curves,0))</f>
        <v>0.053904348595426</v>
      </c>
      <c r="L234" s="91" t="n">
        <f aca="false">1/(1+CHOOSE(F$3,(K235+($I$3/10000))/2,(K234+($I$3/10000))/2))^(2*J234/365.25)</f>
        <v>0.368565766051639</v>
      </c>
      <c r="M234" s="33" t="n">
        <f aca="false">IF(AND(mthbeg&lt;=A234,mthend&gt;=A234),1,0)</f>
        <v>0</v>
      </c>
      <c r="N234" s="33" t="n">
        <f aca="false">H234*M234</f>
        <v>0</v>
      </c>
      <c r="P234" s="88" t="n">
        <f aca="false">F234</f>
        <v>0</v>
      </c>
      <c r="Q234" s="102"/>
    </row>
    <row r="235" customFormat="false" ht="12" hidden="false" customHeight="true" outlineLevel="0" collapsed="false">
      <c r="A235" s="93" t="n">
        <f aca="false">EDATE(A234,1)</f>
        <v>43800</v>
      </c>
      <c r="B235" s="94" t="n">
        <f aca="false">B234</f>
        <v>-1750000</v>
      </c>
      <c r="C235" s="104"/>
      <c r="D235" s="96" t="n">
        <f aca="false">B235+C235</f>
        <v>-1750000</v>
      </c>
      <c r="E235" s="82" t="n">
        <f aca="false">IF(M235=0,0,IF(AND(M235=1,$H$3=1),D235*H235,IF($H$3=2,D235,"N/A")))</f>
        <v>0</v>
      </c>
      <c r="F235" s="82" t="n">
        <f aca="false">E235*L235</f>
        <v>0</v>
      </c>
      <c r="G235" s="99"/>
      <c r="H235" s="33" t="n">
        <f aca="false">A236-A235</f>
        <v>31</v>
      </c>
      <c r="I235" s="100" t="n">
        <f aca="false">CHOOSE(F$3,A236+24,A235)</f>
        <v>43800</v>
      </c>
      <c r="J235" s="33" t="n">
        <f aca="false">I235-C$3</f>
        <v>6884</v>
      </c>
      <c r="K235" s="28" t="n">
        <f aca="false">VLOOKUP($A235,Table,MATCH(K$4,Curves,0))</f>
        <v>0.053904348595426</v>
      </c>
      <c r="L235" s="91" t="n">
        <f aca="false">1/(1+CHOOSE(F$3,(K236+($I$3/10000))/2,(K235+($I$3/10000))/2))^(2*J235/365.25)</f>
        <v>0.366959070543506</v>
      </c>
      <c r="M235" s="33" t="n">
        <f aca="false">IF(AND(mthbeg&lt;=A235,mthend&gt;=A235),1,0)</f>
        <v>0</v>
      </c>
      <c r="N235" s="33" t="n">
        <f aca="false">H235*M235</f>
        <v>0</v>
      </c>
      <c r="P235" s="88" t="n">
        <f aca="false">F235</f>
        <v>0</v>
      </c>
      <c r="Q235" s="102"/>
    </row>
    <row r="236" customFormat="false" ht="12" hidden="false" customHeight="true" outlineLevel="0" collapsed="false">
      <c r="A236" s="93" t="n">
        <f aca="false">EDATE(A235,1)</f>
        <v>43831</v>
      </c>
      <c r="B236" s="94" t="n">
        <f aca="false">B235</f>
        <v>-1750000</v>
      </c>
      <c r="C236" s="104"/>
      <c r="D236" s="96" t="n">
        <f aca="false">B236+C236</f>
        <v>-1750000</v>
      </c>
      <c r="E236" s="82" t="n">
        <f aca="false">IF(M236=0,0,IF(AND(M236=1,$H$3=1),D236*H236,IF($H$3=2,D236,"N/A")))</f>
        <v>0</v>
      </c>
      <c r="F236" s="82" t="n">
        <f aca="false">E236*L236</f>
        <v>0</v>
      </c>
      <c r="G236" s="99"/>
      <c r="H236" s="33" t="n">
        <f aca="false">A237-A236</f>
        <v>31</v>
      </c>
      <c r="I236" s="100" t="n">
        <f aca="false">CHOOSE(F$3,A237+24,A236)</f>
        <v>43831</v>
      </c>
      <c r="J236" s="33" t="n">
        <f aca="false">I236-C$3</f>
        <v>6915</v>
      </c>
      <c r="K236" s="28" t="n">
        <f aca="false">VLOOKUP($A236,Table,MATCH(K$4,Curves,0))</f>
        <v>0.053904348595426</v>
      </c>
      <c r="L236" s="91" t="n">
        <f aca="false">1/(1+CHOOSE(F$3,(K237+($I$3/10000))/2,(K236+($I$3/10000))/2))^(2*J236/365.25)</f>
        <v>0.365306176354892</v>
      </c>
      <c r="M236" s="33" t="n">
        <f aca="false">IF(AND(mthbeg&lt;=A236,mthend&gt;=A236),1,0)</f>
        <v>0</v>
      </c>
      <c r="N236" s="33" t="n">
        <f aca="false">H236*M236</f>
        <v>0</v>
      </c>
      <c r="P236" s="88" t="n">
        <f aca="false">F236</f>
        <v>0</v>
      </c>
      <c r="Q236" s="102"/>
    </row>
    <row r="237" customFormat="false" ht="12" hidden="false" customHeight="true" outlineLevel="0" collapsed="false">
      <c r="A237" s="93" t="n">
        <f aca="false">EDATE(A236,1)</f>
        <v>43862</v>
      </c>
      <c r="B237" s="94" t="n">
        <f aca="false">B236</f>
        <v>-1750000</v>
      </c>
      <c r="C237" s="104"/>
      <c r="D237" s="96" t="n">
        <f aca="false">B237+C237</f>
        <v>-1750000</v>
      </c>
      <c r="E237" s="82" t="n">
        <f aca="false">IF(M237=0,0,IF(AND(M237=1,$H$3=1),D237*H237,IF($H$3=2,D237,"N/A")))</f>
        <v>0</v>
      </c>
      <c r="F237" s="82" t="n">
        <f aca="false">E237*L237</f>
        <v>0</v>
      </c>
      <c r="G237" s="99"/>
      <c r="H237" s="33" t="n">
        <f aca="false">A238-A237</f>
        <v>29</v>
      </c>
      <c r="I237" s="100" t="n">
        <f aca="false">CHOOSE(F$3,A238+24,A237)</f>
        <v>43862</v>
      </c>
      <c r="J237" s="33" t="n">
        <f aca="false">I237-C$3</f>
        <v>6946</v>
      </c>
      <c r="K237" s="28" t="n">
        <f aca="false">VLOOKUP($A237,Table,MATCH(K$4,Curves,0))</f>
        <v>0.053904348595426</v>
      </c>
      <c r="L237" s="91" t="n">
        <f aca="false">1/(1+CHOOSE(F$3,(K238+($I$3/10000))/2,(K237+($I$3/10000))/2))^(2*J237/365.25)</f>
        <v>0.363660727299587</v>
      </c>
      <c r="M237" s="33" t="n">
        <f aca="false">IF(AND(mthbeg&lt;=A237,mthend&gt;=A237),1,0)</f>
        <v>0</v>
      </c>
      <c r="N237" s="33" t="n">
        <f aca="false">H237*M237</f>
        <v>0</v>
      </c>
      <c r="P237" s="88" t="n">
        <f aca="false">F237</f>
        <v>0</v>
      </c>
      <c r="Q237" s="102"/>
    </row>
    <row r="238" customFormat="false" ht="12" hidden="false" customHeight="true" outlineLevel="0" collapsed="false">
      <c r="A238" s="93" t="n">
        <f aca="false">EDATE(A237,1)</f>
        <v>43891</v>
      </c>
      <c r="B238" s="94" t="n">
        <f aca="false">B237</f>
        <v>-1750000</v>
      </c>
      <c r="C238" s="104"/>
      <c r="D238" s="96" t="n">
        <f aca="false">B238+C238</f>
        <v>-1750000</v>
      </c>
      <c r="E238" s="82" t="n">
        <f aca="false">IF(M238=0,0,IF(AND(M238=1,$H$3=1),D238*H238,IF($H$3=2,D238,"N/A")))</f>
        <v>0</v>
      </c>
      <c r="F238" s="82" t="n">
        <f aca="false">E238*L238</f>
        <v>0</v>
      </c>
      <c r="G238" s="99"/>
      <c r="H238" s="33" t="n">
        <f aca="false">A239-A238</f>
        <v>31</v>
      </c>
      <c r="I238" s="100" t="n">
        <f aca="false">CHOOSE(F$3,A239+24,A238)</f>
        <v>43891</v>
      </c>
      <c r="J238" s="33" t="n">
        <f aca="false">I238-C$3</f>
        <v>6975</v>
      </c>
      <c r="K238" s="28" t="n">
        <f aca="false">VLOOKUP($A238,Table,MATCH(K$4,Curves,0))</f>
        <v>0.053904348595426</v>
      </c>
      <c r="L238" s="91" t="n">
        <f aca="false">1/(1+CHOOSE(F$3,(K239+($I$3/10000))/2,(K238+($I$3/10000))/2))^(2*J238/365.25)</f>
        <v>0.362128146670093</v>
      </c>
      <c r="M238" s="33" t="n">
        <f aca="false">IF(AND(mthbeg&lt;=A238,mthend&gt;=A238),1,0)</f>
        <v>0</v>
      </c>
      <c r="N238" s="33" t="n">
        <f aca="false">H238*M238</f>
        <v>0</v>
      </c>
      <c r="P238" s="88" t="n">
        <f aca="false">F238</f>
        <v>0</v>
      </c>
      <c r="Q238" s="102"/>
    </row>
    <row r="239" customFormat="false" ht="12" hidden="false" customHeight="true" outlineLevel="0" collapsed="false">
      <c r="A239" s="93" t="n">
        <f aca="false">EDATE(A238,1)</f>
        <v>43922</v>
      </c>
      <c r="B239" s="94" t="n">
        <f aca="false">B238</f>
        <v>-1750000</v>
      </c>
      <c r="C239" s="104"/>
      <c r="D239" s="96" t="n">
        <f aca="false">B239+C239</f>
        <v>-1750000</v>
      </c>
      <c r="E239" s="82" t="n">
        <f aca="false">IF(M239=0,0,IF(AND(M239=1,$H$3=1),D239*H239,IF($H$3=2,D239,"N/A")))</f>
        <v>0</v>
      </c>
      <c r="F239" s="82" t="n">
        <f aca="false">E239*L239</f>
        <v>0</v>
      </c>
      <c r="G239" s="99"/>
      <c r="H239" s="33" t="n">
        <f aca="false">A240-A239</f>
        <v>30</v>
      </c>
      <c r="I239" s="100" t="n">
        <f aca="false">CHOOSE(F$3,A240+24,A239)</f>
        <v>43922</v>
      </c>
      <c r="J239" s="33" t="n">
        <f aca="false">I239-C$3</f>
        <v>7006</v>
      </c>
      <c r="K239" s="28" t="n">
        <f aca="false">VLOOKUP($A239,Table,MATCH(K$4,Curves,0))</f>
        <v>0.053904348595426</v>
      </c>
      <c r="L239" s="91" t="n">
        <f aca="false">1/(1+CHOOSE(F$3,(K240+($I$3/10000))/2,(K239+($I$3/10000))/2))^(2*J239/365.25)</f>
        <v>0.360497012417769</v>
      </c>
      <c r="M239" s="33" t="n">
        <f aca="false">IF(AND(mthbeg&lt;=A239,mthend&gt;=A239),1,0)</f>
        <v>0</v>
      </c>
      <c r="N239" s="33" t="n">
        <f aca="false">H239*M239</f>
        <v>0</v>
      </c>
      <c r="P239" s="88" t="n">
        <f aca="false">F239</f>
        <v>0</v>
      </c>
      <c r="Q239" s="102"/>
    </row>
    <row r="240" customFormat="false" ht="12" hidden="false" customHeight="true" outlineLevel="0" collapsed="false">
      <c r="A240" s="93" t="n">
        <f aca="false">EDATE(A239,1)</f>
        <v>43952</v>
      </c>
      <c r="B240" s="94" t="n">
        <f aca="false">B239</f>
        <v>-1750000</v>
      </c>
      <c r="C240" s="104"/>
      <c r="D240" s="96" t="n">
        <f aca="false">B240+C240</f>
        <v>-1750000</v>
      </c>
      <c r="E240" s="82" t="n">
        <f aca="false">IF(M240=0,0,IF(AND(M240=1,$H$3=1),D240*H240,IF($H$3=2,D240,"N/A")))</f>
        <v>0</v>
      </c>
      <c r="F240" s="82" t="n">
        <f aca="false">E240*L240</f>
        <v>0</v>
      </c>
      <c r="G240" s="99"/>
      <c r="H240" s="33" t="n">
        <f aca="false">A241-A240</f>
        <v>31</v>
      </c>
      <c r="I240" s="100" t="n">
        <f aca="false">CHOOSE(F$3,A241+24,A240)</f>
        <v>43952</v>
      </c>
      <c r="J240" s="33" t="n">
        <f aca="false">I240-C$3</f>
        <v>7036</v>
      </c>
      <c r="K240" s="28" t="n">
        <f aca="false">VLOOKUP($A240,Table,MATCH(K$4,Curves,0))</f>
        <v>0.053904348595426</v>
      </c>
      <c r="L240" s="91" t="n">
        <f aca="false">1/(1+CHOOSE(F$3,(K241+($I$3/10000))/2,(K240+($I$3/10000))/2))^(2*J240/365.25)</f>
        <v>0.358925491175435</v>
      </c>
      <c r="M240" s="33" t="n">
        <f aca="false">IF(AND(mthbeg&lt;=A240,mthend&gt;=A240),1,0)</f>
        <v>0</v>
      </c>
      <c r="N240" s="33" t="n">
        <f aca="false">H240*M240</f>
        <v>0</v>
      </c>
      <c r="P240" s="88" t="n">
        <f aca="false">F240</f>
        <v>0</v>
      </c>
      <c r="Q240" s="102"/>
    </row>
    <row r="241" customFormat="false" ht="12" hidden="false" customHeight="true" outlineLevel="0" collapsed="false">
      <c r="A241" s="93" t="n">
        <f aca="false">EDATE(A240,1)</f>
        <v>43983</v>
      </c>
      <c r="B241" s="94" t="n">
        <f aca="false">B240</f>
        <v>-1750000</v>
      </c>
      <c r="C241" s="104"/>
      <c r="D241" s="96" t="n">
        <f aca="false">B241+C241</f>
        <v>-1750000</v>
      </c>
      <c r="E241" s="82" t="n">
        <f aca="false">IF(M241=0,0,IF(AND(M241=1,$H$3=1),D241*H241,IF($H$3=2,D241,"N/A")))</f>
        <v>0</v>
      </c>
      <c r="F241" s="82" t="n">
        <f aca="false">E241*L241</f>
        <v>0</v>
      </c>
      <c r="G241" s="99"/>
      <c r="H241" s="33" t="n">
        <f aca="false">A242-A241</f>
        <v>30</v>
      </c>
      <c r="I241" s="100" t="n">
        <f aca="false">CHOOSE(F$3,A242+24,A241)</f>
        <v>43983</v>
      </c>
      <c r="J241" s="33" t="n">
        <f aca="false">I241-C$3</f>
        <v>7067</v>
      </c>
      <c r="K241" s="28" t="n">
        <f aca="false">VLOOKUP($A241,Table,MATCH(K$4,Curves,0))</f>
        <v>0.053904348595426</v>
      </c>
      <c r="L241" s="91" t="n">
        <f aca="false">1/(1+CHOOSE(F$3,(K242+($I$3/10000))/2,(K241+($I$3/10000))/2))^(2*J241/365.25)</f>
        <v>0.357308782648159</v>
      </c>
      <c r="M241" s="33" t="n">
        <f aca="false">IF(AND(mthbeg&lt;=A241,mthend&gt;=A241),1,0)</f>
        <v>0</v>
      </c>
      <c r="N241" s="33" t="n">
        <f aca="false">H241*M241</f>
        <v>0</v>
      </c>
      <c r="P241" s="88" t="n">
        <f aca="false">F241</f>
        <v>0</v>
      </c>
      <c r="Q241" s="102"/>
    </row>
    <row r="242" customFormat="false" ht="12" hidden="false" customHeight="true" outlineLevel="0" collapsed="false">
      <c r="A242" s="93" t="n">
        <f aca="false">EDATE(A241,1)</f>
        <v>44013</v>
      </c>
      <c r="B242" s="94" t="n">
        <f aca="false">B241</f>
        <v>-1750000</v>
      </c>
      <c r="C242" s="104"/>
      <c r="D242" s="96" t="n">
        <f aca="false">B242+C242</f>
        <v>-1750000</v>
      </c>
      <c r="E242" s="82" t="n">
        <f aca="false">IF(M242=0,0,IF(AND(M242=1,$H$3=1),D242*H242,IF($H$3=2,D242,"N/A")))</f>
        <v>0</v>
      </c>
      <c r="F242" s="82" t="n">
        <f aca="false">E242*L242</f>
        <v>0</v>
      </c>
      <c r="G242" s="99"/>
      <c r="H242" s="33" t="n">
        <f aca="false">A243-A242</f>
        <v>31</v>
      </c>
      <c r="I242" s="100" t="n">
        <f aca="false">CHOOSE(F$3,A243+24,A242)</f>
        <v>44013</v>
      </c>
      <c r="J242" s="33" t="n">
        <f aca="false">I242-C$3</f>
        <v>7097</v>
      </c>
      <c r="K242" s="28" t="n">
        <f aca="false">VLOOKUP($A242,Table,MATCH(K$4,Curves,0))</f>
        <v>0.053904348595426</v>
      </c>
      <c r="L242" s="91" t="n">
        <f aca="false">1/(1+CHOOSE(F$3,(K243+($I$3/10000))/2,(K242+($I$3/10000))/2))^(2*J242/365.25)</f>
        <v>0.355751159914372</v>
      </c>
      <c r="M242" s="33" t="n">
        <f aca="false">IF(AND(mthbeg&lt;=A242,mthend&gt;=A242),1,0)</f>
        <v>0</v>
      </c>
      <c r="N242" s="33" t="n">
        <f aca="false">H242*M242</f>
        <v>0</v>
      </c>
      <c r="P242" s="88" t="n">
        <f aca="false">F242</f>
        <v>0</v>
      </c>
      <c r="Q242" s="102"/>
    </row>
    <row r="243" customFormat="false" ht="12" hidden="false" customHeight="true" outlineLevel="0" collapsed="false">
      <c r="A243" s="93" t="n">
        <f aca="false">EDATE(A242,1)</f>
        <v>44044</v>
      </c>
      <c r="B243" s="94" t="n">
        <f aca="false">B242</f>
        <v>-1750000</v>
      </c>
      <c r="C243" s="104"/>
      <c r="D243" s="96" t="n">
        <f aca="false">B243+C243</f>
        <v>-1750000</v>
      </c>
      <c r="E243" s="82" t="n">
        <f aca="false">IF(M243=0,0,IF(AND(M243=1,$H$3=1),D243*H243,IF($H$3=2,D243,"N/A")))</f>
        <v>0</v>
      </c>
      <c r="F243" s="82" t="n">
        <f aca="false">E243*L243</f>
        <v>0</v>
      </c>
      <c r="G243" s="99"/>
      <c r="H243" s="33" t="n">
        <f aca="false">A244-A243</f>
        <v>31</v>
      </c>
      <c r="I243" s="100" t="n">
        <f aca="false">CHOOSE(F$3,A244+24,A243)</f>
        <v>44044</v>
      </c>
      <c r="J243" s="33" t="n">
        <f aca="false">I243-C$3</f>
        <v>7128</v>
      </c>
      <c r="K243" s="28" t="n">
        <f aca="false">VLOOKUP($A243,Table,MATCH(K$4,Curves,0))</f>
        <v>0.053904348595426</v>
      </c>
      <c r="L243" s="91" t="n">
        <f aca="false">1/(1+CHOOSE(F$3,(K244+($I$3/10000))/2,(K243+($I$3/10000))/2))^(2*J243/365.25)</f>
        <v>0.354148749531263</v>
      </c>
      <c r="M243" s="33" t="n">
        <f aca="false">IF(AND(mthbeg&lt;=A243,mthend&gt;=A243),1,0)</f>
        <v>0</v>
      </c>
      <c r="N243" s="33" t="n">
        <f aca="false">H243*M243</f>
        <v>0</v>
      </c>
      <c r="P243" s="88" t="n">
        <f aca="false">F243</f>
        <v>0</v>
      </c>
      <c r="Q243" s="102"/>
    </row>
    <row r="244" customFormat="false" ht="12" hidden="false" customHeight="true" outlineLevel="0" collapsed="false">
      <c r="A244" s="93" t="n">
        <f aca="false">EDATE(A243,1)</f>
        <v>44075</v>
      </c>
      <c r="B244" s="94" t="n">
        <f aca="false">B243</f>
        <v>-1750000</v>
      </c>
      <c r="C244" s="104"/>
      <c r="D244" s="96" t="n">
        <f aca="false">B244+C244</f>
        <v>-1750000</v>
      </c>
      <c r="E244" s="82" t="n">
        <f aca="false">IF(M244=0,0,IF(AND(M244=1,$H$3=1),D244*H244,IF($H$3=2,D244,"N/A")))</f>
        <v>0</v>
      </c>
      <c r="F244" s="82" t="n">
        <f aca="false">E244*L244</f>
        <v>0</v>
      </c>
      <c r="G244" s="99"/>
      <c r="H244" s="33" t="n">
        <f aca="false">A245-A244</f>
        <v>30</v>
      </c>
      <c r="I244" s="100" t="n">
        <f aca="false">CHOOSE(F$3,A245+24,A244)</f>
        <v>44075</v>
      </c>
      <c r="J244" s="33" t="n">
        <f aca="false">I244-C$3</f>
        <v>7159</v>
      </c>
      <c r="K244" s="28" t="n">
        <f aca="false">VLOOKUP($A244,Table,MATCH(K$4,Curves,0))</f>
        <v>0.053904348595426</v>
      </c>
      <c r="L244" s="91" t="n">
        <f aca="false">1/(1+CHOOSE(F$3,(K245+($I$3/10000))/2,(K244+($I$3/10000))/2))^(2*J244/365.25)</f>
        <v>0.352553556887195</v>
      </c>
      <c r="M244" s="33" t="n">
        <f aca="false">IF(AND(mthbeg&lt;=A244,mthend&gt;=A244),1,0)</f>
        <v>0</v>
      </c>
      <c r="N244" s="33" t="n">
        <f aca="false">H244*M244</f>
        <v>0</v>
      </c>
      <c r="P244" s="88" t="n">
        <f aca="false">F244</f>
        <v>0</v>
      </c>
      <c r="Q244" s="102"/>
    </row>
    <row r="245" customFormat="false" ht="12" hidden="false" customHeight="true" outlineLevel="0" collapsed="false">
      <c r="A245" s="93" t="n">
        <f aca="false">EDATE(A244,1)</f>
        <v>44105</v>
      </c>
      <c r="B245" s="94" t="n">
        <f aca="false">B244</f>
        <v>-1750000</v>
      </c>
      <c r="C245" s="104"/>
      <c r="D245" s="96" t="n">
        <f aca="false">B245+C245</f>
        <v>-1750000</v>
      </c>
      <c r="E245" s="82" t="n">
        <f aca="false">IF(M245=0,0,IF(AND(M245=1,$H$3=1),D245*H245,IF($H$3=2,D245,"N/A")))</f>
        <v>0</v>
      </c>
      <c r="F245" s="82" t="n">
        <f aca="false">E245*L245</f>
        <v>0</v>
      </c>
      <c r="G245" s="99"/>
      <c r="H245" s="33" t="n">
        <f aca="false">A246-A245</f>
        <v>31</v>
      </c>
      <c r="I245" s="100" t="n">
        <f aca="false">CHOOSE(F$3,A246+24,A245)</f>
        <v>44105</v>
      </c>
      <c r="J245" s="33" t="n">
        <f aca="false">I245-C$3</f>
        <v>7189</v>
      </c>
      <c r="K245" s="28" t="n">
        <f aca="false">VLOOKUP($A245,Table,MATCH(K$4,Curves,0))</f>
        <v>0.053904348595426</v>
      </c>
      <c r="L245" s="91" t="n">
        <f aca="false">1/(1+CHOOSE(F$3,(K246+($I$3/10000))/2,(K245+($I$3/10000))/2))^(2*J245/365.25)</f>
        <v>0.35101666369634</v>
      </c>
      <c r="M245" s="33" t="n">
        <f aca="false">IF(AND(mthbeg&lt;=A245,mthend&gt;=A245),1,0)</f>
        <v>0</v>
      </c>
      <c r="N245" s="33" t="n">
        <f aca="false">H245*M245</f>
        <v>0</v>
      </c>
      <c r="P245" s="88" t="n">
        <f aca="false">F245</f>
        <v>0</v>
      </c>
      <c r="Q245" s="102"/>
    </row>
    <row r="246" customFormat="false" ht="12" hidden="false" customHeight="true" outlineLevel="0" collapsed="false">
      <c r="A246" s="93" t="n">
        <f aca="false">EDATE(A245,1)</f>
        <v>44136</v>
      </c>
      <c r="B246" s="94" t="n">
        <f aca="false">B245</f>
        <v>-1750000</v>
      </c>
      <c r="C246" s="104"/>
      <c r="D246" s="96" t="n">
        <f aca="false">B246+C246</f>
        <v>-1750000</v>
      </c>
      <c r="E246" s="82" t="n">
        <f aca="false">IF(M246=0,0,IF(AND(M246=1,$H$3=1),D246*H246,IF($H$3=2,D246,"N/A")))</f>
        <v>0</v>
      </c>
      <c r="F246" s="82" t="n">
        <f aca="false">E246*L246</f>
        <v>0</v>
      </c>
      <c r="G246" s="99"/>
      <c r="H246" s="33" t="n">
        <f aca="false">A247-A246</f>
        <v>30</v>
      </c>
      <c r="I246" s="100" t="n">
        <f aca="false">CHOOSE(F$3,A247+24,A246)</f>
        <v>44136</v>
      </c>
      <c r="J246" s="33" t="n">
        <f aca="false">I246-C$3</f>
        <v>7220</v>
      </c>
      <c r="K246" s="28" t="n">
        <f aca="false">VLOOKUP($A246,Table,MATCH(K$4,Curves,0))</f>
        <v>0.053904348595426</v>
      </c>
      <c r="L246" s="91" t="n">
        <f aca="false">1/(1+CHOOSE(F$3,(K247+($I$3/10000))/2,(K246+($I$3/10000))/2))^(2*J246/365.25)</f>
        <v>0.349435578910315</v>
      </c>
      <c r="M246" s="33" t="n">
        <f aca="false">IF(AND(mthbeg&lt;=A246,mthend&gt;=A246),1,0)</f>
        <v>0</v>
      </c>
      <c r="N246" s="33" t="n">
        <f aca="false">H246*M246</f>
        <v>0</v>
      </c>
      <c r="P246" s="88" t="n">
        <f aca="false">F246</f>
        <v>0</v>
      </c>
      <c r="Q246" s="102"/>
    </row>
    <row r="247" customFormat="false" ht="12" hidden="false" customHeight="true" outlineLevel="0" collapsed="false">
      <c r="A247" s="93" t="n">
        <f aca="false">EDATE(A246,1)</f>
        <v>44166</v>
      </c>
      <c r="B247" s="94" t="n">
        <f aca="false">B246</f>
        <v>-1750000</v>
      </c>
      <c r="C247" s="104"/>
      <c r="D247" s="96" t="n">
        <f aca="false">B247+C247</f>
        <v>-1750000</v>
      </c>
      <c r="E247" s="82" t="n">
        <f aca="false">IF(M247=0,0,IF(AND(M247=1,$H$3=1),D247*H247,IF($H$3=2,D247,"N/A")))</f>
        <v>0</v>
      </c>
      <c r="F247" s="82" t="n">
        <f aca="false">E247*L247</f>
        <v>0</v>
      </c>
      <c r="G247" s="99"/>
      <c r="H247" s="33" t="n">
        <f aca="false">A248-A247</f>
        <v>31</v>
      </c>
      <c r="I247" s="100" t="n">
        <f aca="false">CHOOSE(F$3,A248+24,A247)</f>
        <v>44166</v>
      </c>
      <c r="J247" s="33" t="n">
        <f aca="false">I247-C$3</f>
        <v>7250</v>
      </c>
      <c r="K247" s="28" t="n">
        <f aca="false">VLOOKUP($A247,Table,MATCH(K$4,Curves,0))</f>
        <v>0.053904348595426</v>
      </c>
      <c r="L247" s="91" t="n">
        <f aca="false">1/(1+CHOOSE(F$3,(K248+($I$3/10000))/2,(K247+($I$3/10000))/2))^(2*J247/365.25)</f>
        <v>0.347912277978078</v>
      </c>
      <c r="M247" s="33" t="n">
        <f aca="false">IF(AND(mthbeg&lt;=A247,mthend&gt;=A247),1,0)</f>
        <v>0</v>
      </c>
      <c r="N247" s="33" t="n">
        <f aca="false">H247*M247</f>
        <v>0</v>
      </c>
      <c r="P247" s="88" t="n">
        <f aca="false">F247</f>
        <v>0</v>
      </c>
      <c r="Q247" s="102"/>
    </row>
    <row r="248" customFormat="false" ht="12" hidden="false" customHeight="true" outlineLevel="0" collapsed="false">
      <c r="A248" s="93" t="n">
        <f aca="false">EDATE(A247,1)</f>
        <v>44197</v>
      </c>
      <c r="B248" s="94" t="n">
        <f aca="false">B247</f>
        <v>-1750000</v>
      </c>
      <c r="C248" s="104"/>
      <c r="D248" s="96" t="n">
        <f aca="false">B248+C248</f>
        <v>-1750000</v>
      </c>
      <c r="E248" s="82" t="n">
        <f aca="false">IF(M248=0,0,IF(AND(M248=1,$H$3=1),D248*H248,IF($H$3=2,D248,"N/A")))</f>
        <v>0</v>
      </c>
      <c r="F248" s="82" t="n">
        <f aca="false">E248*L248</f>
        <v>0</v>
      </c>
      <c r="G248" s="99"/>
      <c r="H248" s="33" t="n">
        <f aca="false">A249-A248</f>
        <v>31</v>
      </c>
      <c r="I248" s="100" t="n">
        <f aca="false">CHOOSE(F$3,A249+24,A248)</f>
        <v>44197</v>
      </c>
      <c r="J248" s="33" t="n">
        <f aca="false">I248-C$3</f>
        <v>7281</v>
      </c>
      <c r="K248" s="28" t="n">
        <f aca="false">VLOOKUP($A248,Table,MATCH(K$4,Curves,0))</f>
        <v>0.053904348595426</v>
      </c>
      <c r="L248" s="91" t="n">
        <f aca="false">1/(1+CHOOSE(F$3,(K249+($I$3/10000))/2,(K248+($I$3/10000))/2))^(2*J248/365.25)</f>
        <v>0.346345176280426</v>
      </c>
      <c r="M248" s="33" t="n">
        <f aca="false">IF(AND(mthbeg&lt;=A248,mthend&gt;=A248),1,0)</f>
        <v>0</v>
      </c>
      <c r="N248" s="33" t="n">
        <f aca="false">H248*M248</f>
        <v>0</v>
      </c>
      <c r="P248" s="88" t="n">
        <f aca="false">F248</f>
        <v>0</v>
      </c>
      <c r="Q248" s="102"/>
    </row>
    <row r="249" customFormat="false" ht="12" hidden="false" customHeight="true" outlineLevel="0" collapsed="false">
      <c r="A249" s="93" t="n">
        <f aca="false">EDATE(A248,1)</f>
        <v>44228</v>
      </c>
      <c r="B249" s="94" t="n">
        <f aca="false">B248</f>
        <v>-1750000</v>
      </c>
      <c r="C249" s="104"/>
      <c r="D249" s="96" t="n">
        <f aca="false">B249+C249</f>
        <v>-1750000</v>
      </c>
      <c r="E249" s="82" t="n">
        <f aca="false">IF(M249=0,0,IF(AND(M249=1,$H$3=1),D249*H249,IF($H$3=2,D249,"N/A")))</f>
        <v>0</v>
      </c>
      <c r="F249" s="82" t="n">
        <f aca="false">E249*L249</f>
        <v>0</v>
      </c>
      <c r="G249" s="99"/>
      <c r="H249" s="33" t="n">
        <f aca="false">A250-A249</f>
        <v>28</v>
      </c>
      <c r="I249" s="100" t="n">
        <f aca="false">CHOOSE(F$3,A250+24,A249)</f>
        <v>44228</v>
      </c>
      <c r="J249" s="33" t="n">
        <f aca="false">I249-C$3</f>
        <v>7312</v>
      </c>
      <c r="K249" s="28" t="n">
        <f aca="false">VLOOKUP($A249,Table,MATCH(K$4,Curves,0))</f>
        <v>0.053904348595426</v>
      </c>
      <c r="L249" s="91" t="n">
        <f aca="false">1/(1+CHOOSE(F$3,(K250+($I$3/10000))/2,(K249+($I$3/10000))/2))^(2*J249/365.25)</f>
        <v>0.344785133280861</v>
      </c>
      <c r="M249" s="33" t="n">
        <f aca="false">IF(AND(mthbeg&lt;=A249,mthend&gt;=A249),1,0)</f>
        <v>0</v>
      </c>
      <c r="N249" s="33" t="n">
        <f aca="false">H249*M249</f>
        <v>0</v>
      </c>
      <c r="P249" s="88" t="n">
        <f aca="false">F249</f>
        <v>0</v>
      </c>
      <c r="Q249" s="102"/>
    </row>
    <row r="250" customFormat="false" ht="12" hidden="false" customHeight="true" outlineLevel="0" collapsed="false">
      <c r="A250" s="93" t="n">
        <f aca="false">EDATE(A249,1)</f>
        <v>44256</v>
      </c>
      <c r="B250" s="94" t="n">
        <f aca="false">B249</f>
        <v>-1750000</v>
      </c>
      <c r="C250" s="104"/>
      <c r="D250" s="96" t="n">
        <f aca="false">B250+C250</f>
        <v>-1750000</v>
      </c>
      <c r="E250" s="82" t="n">
        <f aca="false">IF(M250=0,0,IF(AND(M250=1,$H$3=1),D250*H250,IF($H$3=2,D250,"N/A")))</f>
        <v>0</v>
      </c>
      <c r="F250" s="82" t="n">
        <f aca="false">E250*L250</f>
        <v>0</v>
      </c>
      <c r="G250" s="99"/>
      <c r="H250" s="33" t="n">
        <f aca="false">A251-A250</f>
        <v>31</v>
      </c>
      <c r="I250" s="100" t="n">
        <f aca="false">CHOOSE(F$3,A251+24,A250)</f>
        <v>44256</v>
      </c>
      <c r="J250" s="33" t="n">
        <f aca="false">I250-C$3</f>
        <v>7340</v>
      </c>
      <c r="K250" s="28" t="n">
        <f aca="false">VLOOKUP($A250,Table,MATCH(K$4,Curves,0))</f>
        <v>0.053904348595426</v>
      </c>
      <c r="L250" s="91" t="n">
        <f aca="false">1/(1+CHOOSE(F$3,(K251+($I$3/10000))/2,(K250+($I$3/10000))/2))^(2*J250/365.25)</f>
        <v>0.343382102836673</v>
      </c>
      <c r="M250" s="33" t="n">
        <f aca="false">IF(AND(mthbeg&lt;=A250,mthend&gt;=A250),1,0)</f>
        <v>0</v>
      </c>
      <c r="N250" s="33" t="n">
        <f aca="false">H250*M250</f>
        <v>0</v>
      </c>
      <c r="P250" s="88" t="n">
        <f aca="false">F250</f>
        <v>0</v>
      </c>
      <c r="Q250" s="102"/>
    </row>
    <row r="251" customFormat="false" ht="12" hidden="false" customHeight="true" outlineLevel="0" collapsed="false">
      <c r="A251" s="93" t="n">
        <f aca="false">EDATE(A250,1)</f>
        <v>44287</v>
      </c>
      <c r="B251" s="94" t="n">
        <f aca="false">B250</f>
        <v>-1750000</v>
      </c>
      <c r="C251" s="104"/>
      <c r="D251" s="96" t="n">
        <f aca="false">B251+C251</f>
        <v>-1750000</v>
      </c>
      <c r="E251" s="82" t="n">
        <f aca="false">IF(M251=0,0,IF(AND(M251=1,$H$3=1),D251*H251,IF($H$3=2,D251,"N/A")))</f>
        <v>0</v>
      </c>
      <c r="F251" s="82" t="n">
        <f aca="false">E251*L251</f>
        <v>0</v>
      </c>
      <c r="G251" s="99"/>
      <c r="H251" s="33" t="n">
        <f aca="false">A252-A251</f>
        <v>30</v>
      </c>
      <c r="I251" s="100" t="n">
        <f aca="false">CHOOSE(F$3,A252+24,A251)</f>
        <v>44287</v>
      </c>
      <c r="J251" s="33" t="n">
        <f aca="false">I251-C$3</f>
        <v>7371</v>
      </c>
      <c r="K251" s="28" t="n">
        <f aca="false">VLOOKUP($A251,Table,MATCH(K$4,Curves,0))</f>
        <v>0.053904348595426</v>
      </c>
      <c r="L251" s="91" t="n">
        <f aca="false">1/(1+CHOOSE(F$3,(K252+($I$3/10000))/2,(K251+($I$3/10000))/2))^(2*J251/365.25)</f>
        <v>0.341835406412432</v>
      </c>
      <c r="M251" s="33" t="n">
        <f aca="false">IF(AND(mthbeg&lt;=A251,mthend&gt;=A251),1,0)</f>
        <v>0</v>
      </c>
      <c r="N251" s="33" t="n">
        <f aca="false">H251*M251</f>
        <v>0</v>
      </c>
      <c r="P251" s="88" t="n">
        <f aca="false">F251</f>
        <v>0</v>
      </c>
      <c r="Q251" s="102"/>
    </row>
    <row r="252" customFormat="false" ht="12" hidden="false" customHeight="true" outlineLevel="0" collapsed="false">
      <c r="A252" s="93" t="n">
        <f aca="false">EDATE(A251,1)</f>
        <v>44317</v>
      </c>
      <c r="B252" s="94" t="n">
        <f aca="false">B251</f>
        <v>-1750000</v>
      </c>
      <c r="C252" s="104"/>
      <c r="D252" s="96" t="n">
        <f aca="false">B252+C252</f>
        <v>-1750000</v>
      </c>
      <c r="E252" s="82" t="n">
        <f aca="false">IF(M252=0,0,IF(AND(M252=1,$H$3=1),D252*H252,IF($H$3=2,D252,"N/A")))</f>
        <v>0</v>
      </c>
      <c r="F252" s="82" t="n">
        <f aca="false">E252*L252</f>
        <v>0</v>
      </c>
      <c r="G252" s="99"/>
      <c r="H252" s="33" t="n">
        <f aca="false">A253-A252</f>
        <v>31</v>
      </c>
      <c r="I252" s="100" t="n">
        <f aca="false">CHOOSE(F$3,A253+24,A252)</f>
        <v>44317</v>
      </c>
      <c r="J252" s="33" t="n">
        <f aca="false">I252-C$3</f>
        <v>7401</v>
      </c>
      <c r="K252" s="28" t="n">
        <f aca="false">VLOOKUP($A252,Table,MATCH(K$4,Curves,0))</f>
        <v>0.053904348595426</v>
      </c>
      <c r="L252" s="91" t="n">
        <f aca="false">1/(1+CHOOSE(F$3,(K253+($I$3/10000))/2,(K252+($I$3/10000))/2))^(2*J252/365.25)</f>
        <v>0.340345237051648</v>
      </c>
      <c r="M252" s="33" t="n">
        <f aca="false">IF(AND(mthbeg&lt;=A252,mthend&gt;=A252),1,0)</f>
        <v>0</v>
      </c>
      <c r="N252" s="33" t="n">
        <f aca="false">H252*M252</f>
        <v>0</v>
      </c>
      <c r="P252" s="88" t="n">
        <f aca="false">F252</f>
        <v>0</v>
      </c>
      <c r="Q252" s="102"/>
    </row>
    <row r="253" customFormat="false" ht="12" hidden="false" customHeight="true" outlineLevel="0" collapsed="false">
      <c r="A253" s="93" t="n">
        <f aca="false">EDATE(A252,1)</f>
        <v>44348</v>
      </c>
      <c r="B253" s="94" t="n">
        <f aca="false">B252</f>
        <v>-1750000</v>
      </c>
      <c r="C253" s="104"/>
      <c r="D253" s="96" t="n">
        <f aca="false">B253+C253</f>
        <v>-1750000</v>
      </c>
      <c r="E253" s="82" t="n">
        <f aca="false">IF(M253=0,0,IF(AND(M253=1,$H$3=1),D253*H253,IF($H$3=2,D253,"N/A")))</f>
        <v>0</v>
      </c>
      <c r="F253" s="82" t="n">
        <f aca="false">E253*L253</f>
        <v>0</v>
      </c>
      <c r="G253" s="99"/>
      <c r="H253" s="33" t="n">
        <f aca="false">A254-A253</f>
        <v>30</v>
      </c>
      <c r="I253" s="100" t="n">
        <f aca="false">CHOOSE(F$3,A254+24,A253)</f>
        <v>44348</v>
      </c>
      <c r="J253" s="33" t="n">
        <f aca="false">I253-C$3</f>
        <v>7432</v>
      </c>
      <c r="K253" s="28" t="n">
        <f aca="false">VLOOKUP($A253,Table,MATCH(K$4,Curves,0))</f>
        <v>0.053904348595426</v>
      </c>
      <c r="L253" s="91" t="n">
        <f aca="false">1/(1+CHOOSE(F$3,(K254+($I$3/10000))/2,(K253+($I$3/10000))/2))^(2*J253/365.25)</f>
        <v>0.338812219585663</v>
      </c>
      <c r="M253" s="33" t="n">
        <f aca="false">IF(AND(mthbeg&lt;=A253,mthend&gt;=A253),1,0)</f>
        <v>0</v>
      </c>
      <c r="N253" s="33" t="n">
        <f aca="false">H253*M253</f>
        <v>0</v>
      </c>
      <c r="P253" s="88" t="n">
        <f aca="false">F253</f>
        <v>0</v>
      </c>
      <c r="Q253" s="102"/>
    </row>
    <row r="254" customFormat="false" ht="12" hidden="false" customHeight="true" outlineLevel="0" collapsed="false">
      <c r="A254" s="93" t="n">
        <f aca="false">EDATE(A253,1)</f>
        <v>44378</v>
      </c>
      <c r="B254" s="94" t="n">
        <f aca="false">B253</f>
        <v>-1750000</v>
      </c>
      <c r="C254" s="104"/>
      <c r="D254" s="96" t="n">
        <f aca="false">B254+C254</f>
        <v>-1750000</v>
      </c>
      <c r="E254" s="82" t="n">
        <f aca="false">IF(M254=0,0,IF(AND(M254=1,$H$3=1),D254*H254,IF($H$3=2,D254,"N/A")))</f>
        <v>0</v>
      </c>
      <c r="F254" s="82" t="n">
        <f aca="false">E254*L254</f>
        <v>0</v>
      </c>
      <c r="G254" s="99"/>
      <c r="H254" s="33" t="n">
        <f aca="false">A255-A254</f>
        <v>31</v>
      </c>
      <c r="I254" s="100" t="n">
        <f aca="false">CHOOSE(F$3,A255+24,A254)</f>
        <v>44378</v>
      </c>
      <c r="J254" s="33" t="n">
        <f aca="false">I254-C$3</f>
        <v>7462</v>
      </c>
      <c r="K254" s="28" t="n">
        <f aca="false">VLOOKUP($A254,Table,MATCH(K$4,Curves,0))</f>
        <v>0.053904348595426</v>
      </c>
      <c r="L254" s="91" t="n">
        <f aca="false">1/(1+CHOOSE(F$3,(K255+($I$3/10000))/2,(K254+($I$3/10000))/2))^(2*J254/365.25)</f>
        <v>0.337335229258697</v>
      </c>
      <c r="M254" s="33" t="n">
        <f aca="false">IF(AND(mthbeg&lt;=A254,mthend&gt;=A254),1,0)</f>
        <v>0</v>
      </c>
      <c r="N254" s="33" t="n">
        <f aca="false">H254*M254</f>
        <v>0</v>
      </c>
      <c r="P254" s="88" t="n">
        <f aca="false">F254</f>
        <v>0</v>
      </c>
      <c r="Q254" s="102"/>
    </row>
    <row r="255" customFormat="false" ht="12" hidden="false" customHeight="true" outlineLevel="0" collapsed="false">
      <c r="A255" s="93" t="n">
        <f aca="false">EDATE(A254,1)</f>
        <v>44409</v>
      </c>
      <c r="B255" s="94" t="n">
        <f aca="false">B254</f>
        <v>-1750000</v>
      </c>
      <c r="C255" s="104"/>
      <c r="D255" s="96" t="n">
        <f aca="false">B255+C255</f>
        <v>-1750000</v>
      </c>
      <c r="E255" s="82" t="n">
        <f aca="false">IF(M255=0,0,IF(AND(M255=1,$H$3=1),D255*H255,IF($H$3=2,D255,"N/A")))</f>
        <v>0</v>
      </c>
      <c r="F255" s="82" t="n">
        <f aca="false">E255*L255</f>
        <v>0</v>
      </c>
      <c r="G255" s="99"/>
      <c r="H255" s="33" t="n">
        <f aca="false">A256-A255</f>
        <v>31</v>
      </c>
      <c r="I255" s="100" t="n">
        <f aca="false">CHOOSE(F$3,A256+24,A255)</f>
        <v>44409</v>
      </c>
      <c r="J255" s="33" t="n">
        <f aca="false">I255-C$3</f>
        <v>7493</v>
      </c>
      <c r="K255" s="28" t="n">
        <f aca="false">VLOOKUP($A255,Table,MATCH(K$4,Curves,0))</f>
        <v>0.053904348595426</v>
      </c>
      <c r="L255" s="91" t="n">
        <f aca="false">1/(1+CHOOSE(F$3,(K256+($I$3/10000))/2,(K255+($I$3/10000))/2))^(2*J255/365.25)</f>
        <v>0.335815769774481</v>
      </c>
      <c r="M255" s="33" t="n">
        <f aca="false">IF(AND(mthbeg&lt;=A255,mthend&gt;=A255),1,0)</f>
        <v>0</v>
      </c>
      <c r="N255" s="33" t="n">
        <f aca="false">H255*M255</f>
        <v>0</v>
      </c>
      <c r="P255" s="88" t="n">
        <f aca="false">F255</f>
        <v>0</v>
      </c>
      <c r="Q255" s="102"/>
    </row>
    <row r="256" customFormat="false" ht="12" hidden="false" customHeight="true" outlineLevel="0" collapsed="false">
      <c r="A256" s="93" t="n">
        <f aca="false">EDATE(A255,1)</f>
        <v>44440</v>
      </c>
      <c r="B256" s="94" t="n">
        <f aca="false">B255</f>
        <v>-1750000</v>
      </c>
      <c r="C256" s="104"/>
      <c r="D256" s="96" t="n">
        <f aca="false">B256+C256</f>
        <v>-1750000</v>
      </c>
      <c r="E256" s="82" t="n">
        <f aca="false">IF(M256=0,0,IF(AND(M256=1,$H$3=1),D256*H256,IF($H$3=2,D256,"N/A")))</f>
        <v>0</v>
      </c>
      <c r="F256" s="82" t="n">
        <f aca="false">E256*L256</f>
        <v>0</v>
      </c>
      <c r="G256" s="99"/>
      <c r="H256" s="33" t="n">
        <f aca="false">A257-A256</f>
        <v>30</v>
      </c>
      <c r="I256" s="100" t="n">
        <f aca="false">CHOOSE(F$3,A257+24,A256)</f>
        <v>44440</v>
      </c>
      <c r="J256" s="33" t="n">
        <f aca="false">I256-C$3</f>
        <v>7524</v>
      </c>
      <c r="K256" s="28" t="n">
        <f aca="false">VLOOKUP($A256,Table,MATCH(K$4,Curves,0))</f>
        <v>0.053904348595426</v>
      </c>
      <c r="L256" s="91" t="n">
        <f aca="false">1/(1+CHOOSE(F$3,(K257+($I$3/10000))/2,(K256+($I$3/10000))/2))^(2*J256/365.25)</f>
        <v>0.334303154393472</v>
      </c>
      <c r="M256" s="33" t="n">
        <f aca="false">IF(AND(mthbeg&lt;=A256,mthend&gt;=A256),1,0)</f>
        <v>0</v>
      </c>
      <c r="N256" s="33" t="n">
        <f aca="false">H256*M256</f>
        <v>0</v>
      </c>
      <c r="P256" s="88" t="n">
        <f aca="false">F256</f>
        <v>0</v>
      </c>
      <c r="Q256" s="102"/>
    </row>
    <row r="257" customFormat="false" ht="12" hidden="false" customHeight="true" outlineLevel="0" collapsed="false">
      <c r="A257" s="93" t="n">
        <f aca="false">EDATE(A256,1)</f>
        <v>44470</v>
      </c>
      <c r="B257" s="94" t="n">
        <f aca="false">B256</f>
        <v>-1750000</v>
      </c>
      <c r="C257" s="104"/>
      <c r="D257" s="96" t="n">
        <f aca="false">B257+C257</f>
        <v>-1750000</v>
      </c>
      <c r="E257" s="82" t="n">
        <f aca="false">IF(M257=0,0,IF(AND(M257=1,$H$3=1),D257*H257,IF($H$3=2,D257,"N/A")))</f>
        <v>0</v>
      </c>
      <c r="F257" s="82" t="n">
        <f aca="false">E257*L257</f>
        <v>0</v>
      </c>
      <c r="G257" s="99"/>
      <c r="H257" s="33" t="n">
        <f aca="false">A258-A257</f>
        <v>31</v>
      </c>
      <c r="I257" s="100" t="n">
        <f aca="false">CHOOSE(F$3,A258+24,A257)</f>
        <v>44470</v>
      </c>
      <c r="J257" s="33" t="n">
        <f aca="false">I257-C$3</f>
        <v>7554</v>
      </c>
      <c r="K257" s="28" t="n">
        <f aca="false">VLOOKUP($A257,Table,MATCH(K$4,Curves,0))</f>
        <v>0.053904348595426</v>
      </c>
      <c r="L257" s="91" t="n">
        <f aca="false">1/(1+CHOOSE(F$3,(K258+($I$3/10000))/2,(K257+($I$3/10000))/2))^(2*J257/365.25)</f>
        <v>0.332845820517152</v>
      </c>
      <c r="M257" s="33" t="n">
        <f aca="false">IF(AND(mthbeg&lt;=A257,mthend&gt;=A257),1,0)</f>
        <v>0</v>
      </c>
      <c r="N257" s="33" t="n">
        <f aca="false">H257*M257</f>
        <v>0</v>
      </c>
      <c r="P257" s="88" t="n">
        <f aca="false">F257</f>
        <v>0</v>
      </c>
      <c r="Q257" s="102"/>
    </row>
    <row r="258" customFormat="false" ht="12" hidden="false" customHeight="true" outlineLevel="0" collapsed="false">
      <c r="A258" s="93" t="n">
        <f aca="false">EDATE(A257,1)</f>
        <v>44501</v>
      </c>
      <c r="B258" s="94" t="n">
        <f aca="false">B257</f>
        <v>-1750000</v>
      </c>
      <c r="C258" s="104"/>
      <c r="D258" s="96" t="n">
        <f aca="false">B258+C258</f>
        <v>-1750000</v>
      </c>
      <c r="E258" s="82" t="n">
        <f aca="false">IF(M258=0,0,IF(AND(M258=1,$H$3=1),D258*H258,IF($H$3=2,D258,"N/A")))</f>
        <v>0</v>
      </c>
      <c r="F258" s="82" t="n">
        <f aca="false">E258*L258</f>
        <v>0</v>
      </c>
      <c r="G258" s="99"/>
      <c r="H258" s="33" t="n">
        <f aca="false">A259-A258</f>
        <v>30</v>
      </c>
      <c r="I258" s="100" t="n">
        <f aca="false">CHOOSE(F$3,A259+24,A258)</f>
        <v>44501</v>
      </c>
      <c r="J258" s="33" t="n">
        <f aca="false">I258-C$3</f>
        <v>7585</v>
      </c>
      <c r="K258" s="28" t="n">
        <f aca="false">VLOOKUP($A258,Table,MATCH(K$4,Curves,0))</f>
        <v>0.053904348595426</v>
      </c>
      <c r="L258" s="91" t="n">
        <f aca="false">1/(1+CHOOSE(F$3,(K259+($I$3/10000))/2,(K258+($I$3/10000))/2))^(2*J258/365.25)</f>
        <v>0.331346582682201</v>
      </c>
      <c r="M258" s="33" t="n">
        <f aca="false">IF(AND(mthbeg&lt;=A258,mthend&gt;=A258),1,0)</f>
        <v>0</v>
      </c>
      <c r="N258" s="33" t="n">
        <f aca="false">H258*M258</f>
        <v>0</v>
      </c>
      <c r="P258" s="88" t="n">
        <f aca="false">F258</f>
        <v>0</v>
      </c>
      <c r="Q258" s="102"/>
    </row>
    <row r="259" customFormat="false" ht="12" hidden="false" customHeight="true" outlineLevel="0" collapsed="false">
      <c r="A259" s="93" t="n">
        <f aca="false">EDATE(A258,1)</f>
        <v>44531</v>
      </c>
      <c r="B259" s="94" t="n">
        <f aca="false">B258</f>
        <v>-1750000</v>
      </c>
      <c r="C259" s="104"/>
      <c r="D259" s="96" t="n">
        <f aca="false">B259+C259</f>
        <v>-1750000</v>
      </c>
      <c r="E259" s="82" t="n">
        <f aca="false">IF(M259=0,0,IF(AND(M259=1,$H$3=1),D259*H259,IF($H$3=2,D259,"N/A")))</f>
        <v>0</v>
      </c>
      <c r="F259" s="82" t="n">
        <f aca="false">E259*L259</f>
        <v>0</v>
      </c>
      <c r="G259" s="99"/>
      <c r="H259" s="33" t="n">
        <f aca="false">A260-A259</f>
        <v>31</v>
      </c>
      <c r="I259" s="100" t="n">
        <f aca="false">CHOOSE(F$3,A260+24,A259)</f>
        <v>44531</v>
      </c>
      <c r="J259" s="33" t="n">
        <f aca="false">I259-C$3</f>
        <v>7615</v>
      </c>
      <c r="K259" s="28" t="n">
        <f aca="false">VLOOKUP($A259,Table,MATCH(K$4,Curves,0))</f>
        <v>0.053904348595426</v>
      </c>
      <c r="L259" s="91" t="n">
        <f aca="false">1/(1+CHOOSE(F$3,(K260+($I$3/10000))/2,(K259+($I$3/10000))/2))^(2*J259/365.25)</f>
        <v>0.329902137443203</v>
      </c>
      <c r="M259" s="33" t="n">
        <f aca="false">IF(AND(mthbeg&lt;=A259,mthend&gt;=A259),1,0)</f>
        <v>0</v>
      </c>
      <c r="N259" s="33" t="n">
        <f aca="false">H259*M259</f>
        <v>0</v>
      </c>
      <c r="P259" s="88" t="n">
        <f aca="false">F259</f>
        <v>0</v>
      </c>
      <c r="Q259" s="102"/>
    </row>
    <row r="260" customFormat="false" ht="12" hidden="false" customHeight="true" outlineLevel="0" collapsed="false">
      <c r="A260" s="93" t="n">
        <f aca="false">EDATE(A259,1)</f>
        <v>44562</v>
      </c>
      <c r="B260" s="94" t="n">
        <f aca="false">B259</f>
        <v>-1750000</v>
      </c>
      <c r="C260" s="104"/>
      <c r="D260" s="96" t="n">
        <f aca="false">B260+C260</f>
        <v>-1750000</v>
      </c>
      <c r="E260" s="82" t="n">
        <f aca="false">IF(M260=0,0,IF(AND(M260=1,$H$3=1),D260*H260,IF($H$3=2,D260,"N/A")))</f>
        <v>0</v>
      </c>
      <c r="F260" s="82" t="n">
        <f aca="false">E260*L260</f>
        <v>0</v>
      </c>
      <c r="G260" s="99"/>
      <c r="H260" s="33" t="n">
        <f aca="false">A261-A260</f>
        <v>31</v>
      </c>
      <c r="I260" s="100" t="n">
        <f aca="false">CHOOSE(F$3,A261+24,A260)</f>
        <v>44562</v>
      </c>
      <c r="J260" s="33" t="n">
        <f aca="false">I260-C$3</f>
        <v>7646</v>
      </c>
      <c r="K260" s="28" t="n">
        <f aca="false">VLOOKUP($A260,Table,MATCH(K$4,Curves,0))</f>
        <v>0.053904348595426</v>
      </c>
      <c r="L260" s="91" t="n">
        <f aca="false">1/(1+CHOOSE(F$3,(K261+($I$3/10000))/2,(K260+($I$3/10000))/2))^(2*J260/365.25)</f>
        <v>0.32841615884351</v>
      </c>
      <c r="M260" s="33" t="n">
        <f aca="false">IF(AND(mthbeg&lt;=A260,mthend&gt;=A260),1,0)</f>
        <v>0</v>
      </c>
      <c r="N260" s="33" t="n">
        <f aca="false">H260*M260</f>
        <v>0</v>
      </c>
      <c r="P260" s="88" t="n">
        <f aca="false">F260</f>
        <v>0</v>
      </c>
      <c r="Q260" s="102"/>
    </row>
    <row r="261" customFormat="false" ht="12" hidden="false" customHeight="true" outlineLevel="0" collapsed="false">
      <c r="A261" s="93" t="n">
        <f aca="false">EDATE(A260,1)</f>
        <v>44593</v>
      </c>
      <c r="B261" s="94" t="n">
        <f aca="false">B260</f>
        <v>-1750000</v>
      </c>
      <c r="C261" s="104"/>
      <c r="D261" s="96" t="n">
        <f aca="false">B261+C261</f>
        <v>-1750000</v>
      </c>
      <c r="E261" s="82" t="n">
        <f aca="false">IF(M261=0,0,IF(AND(M261=1,$H$3=1),D261*H261,IF($H$3=2,D261,"N/A")))</f>
        <v>0</v>
      </c>
      <c r="F261" s="82" t="n">
        <f aca="false">E261*L261</f>
        <v>0</v>
      </c>
      <c r="G261" s="99"/>
      <c r="H261" s="33" t="n">
        <f aca="false">A262-A261</f>
        <v>28</v>
      </c>
      <c r="I261" s="100" t="n">
        <f aca="false">CHOOSE(F$3,A262+24,A261)</f>
        <v>44593</v>
      </c>
      <c r="J261" s="33" t="n">
        <f aca="false">I261-C$3</f>
        <v>7677</v>
      </c>
      <c r="K261" s="28" t="n">
        <f aca="false">VLOOKUP($A261,Table,MATCH(K$4,Curves,0))</f>
        <v>0.053904348595426</v>
      </c>
      <c r="L261" s="91" t="n">
        <f aca="false">1/(1+CHOOSE(F$3,(K262+($I$3/10000))/2,(K261+($I$3/10000))/2))^(2*J261/365.25)</f>
        <v>0.326936873539034</v>
      </c>
      <c r="M261" s="33" t="n">
        <f aca="false">IF(AND(mthbeg&lt;=A261,mthend&gt;=A261),1,0)</f>
        <v>0</v>
      </c>
      <c r="N261" s="33" t="n">
        <f aca="false">H261*M261</f>
        <v>0</v>
      </c>
      <c r="P261" s="88" t="n">
        <f aca="false">F261</f>
        <v>0</v>
      </c>
      <c r="Q261" s="102"/>
    </row>
    <row r="262" customFormat="false" ht="12" hidden="false" customHeight="true" outlineLevel="0" collapsed="false">
      <c r="A262" s="93" t="n">
        <f aca="false">EDATE(A261,1)</f>
        <v>44621</v>
      </c>
      <c r="B262" s="94" t="n">
        <f aca="false">B261</f>
        <v>-1750000</v>
      </c>
      <c r="C262" s="104"/>
      <c r="D262" s="96" t="n">
        <f aca="false">B262+C262</f>
        <v>-1750000</v>
      </c>
      <c r="E262" s="82" t="n">
        <f aca="false">IF(M262=0,0,IF(AND(M262=1,$H$3=1),D262*H262,IF($H$3=2,D262,"N/A")))</f>
        <v>0</v>
      </c>
      <c r="F262" s="82" t="n">
        <f aca="false">E262*L262</f>
        <v>0</v>
      </c>
      <c r="G262" s="99"/>
      <c r="H262" s="33" t="n">
        <f aca="false">A263-A262</f>
        <v>31</v>
      </c>
      <c r="I262" s="100" t="n">
        <f aca="false">CHOOSE(F$3,A263+24,A262)</f>
        <v>44621</v>
      </c>
      <c r="J262" s="33" t="n">
        <f aca="false">I262-C$3</f>
        <v>7705</v>
      </c>
      <c r="K262" s="28" t="n">
        <f aca="false">VLOOKUP($A262,Table,MATCH(K$4,Curves,0))</f>
        <v>0.053904348595426</v>
      </c>
      <c r="L262" s="91" t="n">
        <f aca="false">1/(1+CHOOSE(F$3,(K263+($I$3/10000))/2,(K262+($I$3/10000))/2))^(2*J262/365.25)</f>
        <v>0.325606472826747</v>
      </c>
      <c r="M262" s="33" t="n">
        <f aca="false">IF(AND(mthbeg&lt;=A262,mthend&gt;=A262),1,0)</f>
        <v>0</v>
      </c>
      <c r="N262" s="33" t="n">
        <f aca="false">H262*M262</f>
        <v>0</v>
      </c>
      <c r="P262" s="88" t="n">
        <f aca="false">F262</f>
        <v>0</v>
      </c>
      <c r="Q262" s="102"/>
    </row>
    <row r="263" customFormat="false" ht="12" hidden="false" customHeight="true" outlineLevel="0" collapsed="false">
      <c r="A263" s="93" t="n">
        <f aca="false">EDATE(A262,1)</f>
        <v>44652</v>
      </c>
      <c r="B263" s="94" t="n">
        <f aca="false">B262</f>
        <v>-1750000</v>
      </c>
      <c r="C263" s="104"/>
      <c r="D263" s="96" t="n">
        <f aca="false">B263+C263</f>
        <v>-1750000</v>
      </c>
      <c r="E263" s="82" t="n">
        <f aca="false">IF(M263=0,0,IF(AND(M263=1,$H$3=1),D263*H263,IF($H$3=2,D263,"N/A")))</f>
        <v>0</v>
      </c>
      <c r="F263" s="82" t="n">
        <f aca="false">E263*L263</f>
        <v>0</v>
      </c>
      <c r="G263" s="99"/>
      <c r="H263" s="33" t="n">
        <f aca="false">A264-A263</f>
        <v>30</v>
      </c>
      <c r="I263" s="100" t="n">
        <f aca="false">CHOOSE(F$3,A264+24,A263)</f>
        <v>44652</v>
      </c>
      <c r="J263" s="33" t="n">
        <f aca="false">I263-C$3</f>
        <v>7736</v>
      </c>
      <c r="K263" s="28" t="n">
        <f aca="false">VLOOKUP($A263,Table,MATCH(K$4,Curves,0))</f>
        <v>0.053904348595426</v>
      </c>
      <c r="L263" s="91" t="n">
        <f aca="false">1/(1+CHOOSE(F$3,(K264+($I$3/10000))/2,(K263+($I$3/10000))/2))^(2*J263/365.25)</f>
        <v>0.32413984319442</v>
      </c>
      <c r="M263" s="33" t="n">
        <f aca="false">IF(AND(mthbeg&lt;=A263,mthend&gt;=A263),1,0)</f>
        <v>0</v>
      </c>
      <c r="N263" s="33" t="n">
        <f aca="false">H263*M263</f>
        <v>0</v>
      </c>
      <c r="P263" s="88" t="n">
        <f aca="false">F263</f>
        <v>0</v>
      </c>
      <c r="Q263" s="102"/>
    </row>
    <row r="264" customFormat="false" ht="12" hidden="false" customHeight="true" outlineLevel="0" collapsed="false">
      <c r="A264" s="93" t="n">
        <f aca="false">EDATE(A263,1)</f>
        <v>44682</v>
      </c>
      <c r="B264" s="94" t="n">
        <f aca="false">B263</f>
        <v>-1750000</v>
      </c>
      <c r="C264" s="104"/>
      <c r="D264" s="96" t="n">
        <f aca="false">B264+C264</f>
        <v>-1750000</v>
      </c>
      <c r="E264" s="82" t="n">
        <f aca="false">IF(M264=0,0,IF(AND(M264=1,$H$3=1),D264*H264,IF($H$3=2,D264,"N/A")))</f>
        <v>0</v>
      </c>
      <c r="F264" s="82" t="n">
        <f aca="false">E264*L264</f>
        <v>0</v>
      </c>
      <c r="G264" s="99"/>
      <c r="H264" s="33" t="n">
        <f aca="false">A265-A264</f>
        <v>31</v>
      </c>
      <c r="I264" s="100" t="n">
        <f aca="false">CHOOSE(F$3,A265+24,A264)</f>
        <v>44682</v>
      </c>
      <c r="J264" s="33" t="n">
        <f aca="false">I264-C$3</f>
        <v>7766</v>
      </c>
      <c r="K264" s="28" t="n">
        <f aca="false">VLOOKUP($A264,Table,MATCH(K$4,Curves,0))</f>
        <v>0.053904348595426</v>
      </c>
      <c r="L264" s="91" t="n">
        <f aca="false">1/(1+CHOOSE(F$3,(K265+($I$3/10000))/2,(K264+($I$3/10000))/2))^(2*J264/365.25)</f>
        <v>0.322726814427134</v>
      </c>
      <c r="M264" s="33" t="n">
        <f aca="false">IF(AND(mthbeg&lt;=A264,mthend&gt;=A264),1,0)</f>
        <v>0</v>
      </c>
      <c r="N264" s="33" t="n">
        <f aca="false">H264*M264</f>
        <v>0</v>
      </c>
      <c r="P264" s="88" t="n">
        <f aca="false">F264</f>
        <v>0</v>
      </c>
      <c r="Q264" s="102"/>
    </row>
    <row r="265" customFormat="false" ht="12" hidden="false" customHeight="true" outlineLevel="0" collapsed="false">
      <c r="A265" s="93" t="n">
        <f aca="false">EDATE(A264,1)</f>
        <v>44713</v>
      </c>
      <c r="B265" s="94" t="n">
        <f aca="false">B264</f>
        <v>-1750000</v>
      </c>
      <c r="C265" s="104"/>
      <c r="D265" s="96" t="n">
        <f aca="false">B265+C265</f>
        <v>-1750000</v>
      </c>
      <c r="E265" s="82" t="n">
        <f aca="false">IF(M265=0,0,IF(AND(M265=1,$H$3=1),D265*H265,IF($H$3=2,D265,"N/A")))</f>
        <v>0</v>
      </c>
      <c r="F265" s="82" t="n">
        <f aca="false">E265*L265</f>
        <v>0</v>
      </c>
      <c r="G265" s="99"/>
      <c r="H265" s="33" t="n">
        <f aca="false">A266-A265</f>
        <v>30</v>
      </c>
      <c r="I265" s="100" t="n">
        <f aca="false">CHOOSE(F$3,A266+24,A265)</f>
        <v>44713</v>
      </c>
      <c r="J265" s="33" t="n">
        <f aca="false">I265-C$3</f>
        <v>7797</v>
      </c>
      <c r="K265" s="28" t="n">
        <f aca="false">VLOOKUP($A265,Table,MATCH(K$4,Curves,0))</f>
        <v>0.053904348595426</v>
      </c>
      <c r="L265" s="91" t="n">
        <f aca="false">1/(1+CHOOSE(F$3,(K266+($I$3/10000))/2,(K265+($I$3/10000))/2))^(2*J265/365.25)</f>
        <v>0.321273155643645</v>
      </c>
      <c r="M265" s="33" t="n">
        <f aca="false">IF(AND(mthbeg&lt;=A265,mthend&gt;=A265),1,0)</f>
        <v>0</v>
      </c>
      <c r="N265" s="33" t="n">
        <f aca="false">H265*M265</f>
        <v>0</v>
      </c>
      <c r="P265" s="88" t="n">
        <f aca="false">F265</f>
        <v>0</v>
      </c>
      <c r="Q265" s="102"/>
    </row>
    <row r="266" customFormat="false" ht="12" hidden="false" customHeight="true" outlineLevel="0" collapsed="false">
      <c r="A266" s="93" t="n">
        <f aca="false">EDATE(A265,1)</f>
        <v>44743</v>
      </c>
      <c r="B266" s="94" t="n">
        <f aca="false">B265</f>
        <v>-1750000</v>
      </c>
      <c r="C266" s="104"/>
      <c r="D266" s="96" t="n">
        <f aca="false">B266+C266</f>
        <v>-1750000</v>
      </c>
      <c r="E266" s="82" t="n">
        <f aca="false">IF(M266=0,0,IF(AND(M266=1,$H$3=1),D266*H266,IF($H$3=2,D266,"N/A")))</f>
        <v>0</v>
      </c>
      <c r="F266" s="82" t="n">
        <f aca="false">E266*L266</f>
        <v>0</v>
      </c>
      <c r="G266" s="99"/>
      <c r="H266" s="33" t="n">
        <f aca="false">A267-A266</f>
        <v>31</v>
      </c>
      <c r="I266" s="100" t="n">
        <f aca="false">CHOOSE(F$3,A267+24,A266)</f>
        <v>44743</v>
      </c>
      <c r="J266" s="33" t="n">
        <f aca="false">I266-C$3</f>
        <v>7827</v>
      </c>
      <c r="K266" s="28" t="n">
        <f aca="false">VLOOKUP($A266,Table,MATCH(K$4,Curves,0))</f>
        <v>0.053904348595426</v>
      </c>
      <c r="L266" s="91" t="n">
        <f aca="false">1/(1+CHOOSE(F$3,(K267+($I$3/10000))/2,(K266+($I$3/10000))/2))^(2*J266/365.25)</f>
        <v>0.319872623680012</v>
      </c>
      <c r="M266" s="33" t="n">
        <f aca="false">IF(AND(mthbeg&lt;=A266,mthend&gt;=A266),1,0)</f>
        <v>0</v>
      </c>
      <c r="N266" s="33" t="n">
        <f aca="false">H266*M266</f>
        <v>0</v>
      </c>
      <c r="P266" s="88" t="n">
        <f aca="false">F266</f>
        <v>0</v>
      </c>
      <c r="Q266" s="102"/>
    </row>
    <row r="267" customFormat="false" ht="12" hidden="false" customHeight="true" outlineLevel="0" collapsed="false">
      <c r="A267" s="93" t="n">
        <f aca="false">EDATE(A266,1)</f>
        <v>44774</v>
      </c>
      <c r="B267" s="94" t="n">
        <f aca="false">B266</f>
        <v>-1750000</v>
      </c>
      <c r="C267" s="104"/>
      <c r="D267" s="96" t="n">
        <f aca="false">B267+C267</f>
        <v>-1750000</v>
      </c>
      <c r="E267" s="82" t="n">
        <f aca="false">IF(M267=0,0,IF(AND(M267=1,$H$3=1),D267*H267,IF($H$3=2,D267,"N/A")))</f>
        <v>0</v>
      </c>
      <c r="F267" s="82" t="n">
        <f aca="false">E267*L267</f>
        <v>0</v>
      </c>
      <c r="G267" s="99"/>
      <c r="H267" s="33" t="n">
        <f aca="false">A268-A267</f>
        <v>31</v>
      </c>
      <c r="I267" s="100" t="n">
        <f aca="false">CHOOSE(F$3,A268+24,A267)</f>
        <v>44774</v>
      </c>
      <c r="J267" s="33" t="n">
        <f aca="false">I267-C$3</f>
        <v>7858</v>
      </c>
      <c r="K267" s="28" t="n">
        <f aca="false">VLOOKUP($A267,Table,MATCH(K$4,Curves,0))</f>
        <v>0.053904348595426</v>
      </c>
      <c r="L267" s="91" t="n">
        <f aca="false">1/(1+CHOOSE(F$3,(K268+($I$3/10000))/2,(K267+($I$3/10000))/2))^(2*J267/365.25)</f>
        <v>0.318431821031383</v>
      </c>
      <c r="M267" s="33" t="n">
        <f aca="false">IF(AND(mthbeg&lt;=A267,mthend&gt;=A267),1,0)</f>
        <v>0</v>
      </c>
      <c r="N267" s="33" t="n">
        <f aca="false">H267*M267</f>
        <v>0</v>
      </c>
      <c r="P267" s="88" t="n">
        <f aca="false">F267</f>
        <v>0</v>
      </c>
      <c r="Q267" s="102"/>
    </row>
    <row r="268" customFormat="false" ht="12" hidden="false" customHeight="true" outlineLevel="0" collapsed="false">
      <c r="A268" s="93" t="n">
        <f aca="false">EDATE(A267,1)</f>
        <v>44805</v>
      </c>
      <c r="B268" s="94" t="n">
        <f aca="false">B267</f>
        <v>-1750000</v>
      </c>
      <c r="C268" s="104"/>
      <c r="D268" s="96" t="n">
        <f aca="false">B268+C268</f>
        <v>-1750000</v>
      </c>
      <c r="E268" s="82" t="n">
        <f aca="false">IF(M268=0,0,IF(AND(M268=1,$H$3=1),D268*H268,IF($H$3=2,D268,"N/A")))</f>
        <v>0</v>
      </c>
      <c r="F268" s="82" t="n">
        <f aca="false">E268*L268</f>
        <v>0</v>
      </c>
      <c r="G268" s="99"/>
      <c r="H268" s="33" t="n">
        <f aca="false">A269-A268</f>
        <v>30</v>
      </c>
      <c r="I268" s="100" t="n">
        <f aca="false">CHOOSE(F$3,A269+24,A268)</f>
        <v>44805</v>
      </c>
      <c r="J268" s="33" t="n">
        <f aca="false">I268-C$3</f>
        <v>7889</v>
      </c>
      <c r="K268" s="28" t="n">
        <f aca="false">VLOOKUP($A268,Table,MATCH(K$4,Curves,0))</f>
        <v>0.053904348595426</v>
      </c>
      <c r="L268" s="91" t="n">
        <f aca="false">1/(1+CHOOSE(F$3,(K269+($I$3/10000))/2,(K268+($I$3/10000))/2))^(2*J268/365.25)</f>
        <v>0.316997508191881</v>
      </c>
      <c r="M268" s="33" t="n">
        <f aca="false">IF(AND(mthbeg&lt;=A268,mthend&gt;=A268),1,0)</f>
        <v>0</v>
      </c>
      <c r="N268" s="33" t="n">
        <f aca="false">H268*M268</f>
        <v>0</v>
      </c>
      <c r="P268" s="88" t="n">
        <f aca="false">F268</f>
        <v>0</v>
      </c>
      <c r="Q268" s="102"/>
    </row>
    <row r="269" customFormat="false" ht="12" hidden="false" customHeight="true" outlineLevel="0" collapsed="false">
      <c r="A269" s="93" t="n">
        <f aca="false">EDATE(A268,1)</f>
        <v>44835</v>
      </c>
      <c r="B269" s="94" t="n">
        <f aca="false">B268</f>
        <v>-1750000</v>
      </c>
      <c r="C269" s="104"/>
      <c r="D269" s="96" t="n">
        <f aca="false">B269+C269</f>
        <v>-1750000</v>
      </c>
      <c r="E269" s="82" t="n">
        <f aca="false">IF(M269=0,0,IF(AND(M269=1,$H$3=1),D269*H269,IF($H$3=2,D269,"N/A")))</f>
        <v>0</v>
      </c>
      <c r="F269" s="82" t="n">
        <f aca="false">E269*L269</f>
        <v>0</v>
      </c>
      <c r="G269" s="99"/>
      <c r="H269" s="33" t="n">
        <f aca="false">A270-A269</f>
        <v>31</v>
      </c>
      <c r="I269" s="100" t="n">
        <f aca="false">CHOOSE(F$3,A270+24,A269)</f>
        <v>44835</v>
      </c>
      <c r="J269" s="33" t="n">
        <f aca="false">I269-C$3</f>
        <v>7919</v>
      </c>
      <c r="K269" s="28" t="n">
        <f aca="false">VLOOKUP($A269,Table,MATCH(K$4,Curves,0))</f>
        <v>0.053904348595426</v>
      </c>
      <c r="L269" s="91" t="n">
        <f aca="false">1/(1+CHOOSE(F$3,(K270+($I$3/10000))/2,(K269+($I$3/10000))/2))^(2*J269/365.25)</f>
        <v>0.315615615136653</v>
      </c>
      <c r="M269" s="33" t="n">
        <f aca="false">IF(AND(mthbeg&lt;=A269,mthend&gt;=A269),1,0)</f>
        <v>0</v>
      </c>
      <c r="N269" s="33" t="n">
        <f aca="false">H269*M269</f>
        <v>0</v>
      </c>
      <c r="P269" s="88" t="n">
        <f aca="false">F269</f>
        <v>0</v>
      </c>
      <c r="Q269" s="102"/>
    </row>
    <row r="270" customFormat="false" ht="12" hidden="false" customHeight="true" outlineLevel="0" collapsed="false">
      <c r="A270" s="93" t="n">
        <f aca="false">EDATE(A269,1)</f>
        <v>44866</v>
      </c>
      <c r="B270" s="94" t="n">
        <f aca="false">B269</f>
        <v>-1750000</v>
      </c>
      <c r="C270" s="104"/>
      <c r="D270" s="96" t="n">
        <f aca="false">B270+C270</f>
        <v>-1750000</v>
      </c>
      <c r="E270" s="82" t="n">
        <f aca="false">IF(M270=0,0,IF(AND(M270=1,$H$3=1),D270*H270,IF($H$3=2,D270,"N/A")))</f>
        <v>0</v>
      </c>
      <c r="F270" s="82" t="n">
        <f aca="false">E270*L270</f>
        <v>0</v>
      </c>
      <c r="G270" s="99"/>
      <c r="H270" s="33" t="n">
        <f aca="false">A271-A270</f>
        <v>30</v>
      </c>
      <c r="I270" s="100" t="n">
        <f aca="false">CHOOSE(F$3,A271+24,A270)</f>
        <v>44866</v>
      </c>
      <c r="J270" s="33" t="n">
        <f aca="false">I270-C$3</f>
        <v>7950</v>
      </c>
      <c r="K270" s="28" t="n">
        <f aca="false">VLOOKUP($A270,Table,MATCH(K$4,Curves,0))</f>
        <v>0.053904348595426</v>
      </c>
      <c r="L270" s="91" t="n">
        <f aca="false">1/(1+CHOOSE(F$3,(K271+($I$3/10000))/2,(K270+($I$3/10000))/2))^(2*J270/365.25)</f>
        <v>0.314193987336794</v>
      </c>
      <c r="M270" s="33" t="n">
        <f aca="false">IF(AND(mthbeg&lt;=A270,mthend&gt;=A270),1,0)</f>
        <v>0</v>
      </c>
      <c r="N270" s="33" t="n">
        <f aca="false">H270*M270</f>
        <v>0</v>
      </c>
      <c r="P270" s="88" t="n">
        <f aca="false">F270</f>
        <v>0</v>
      </c>
      <c r="Q270" s="102"/>
    </row>
    <row r="271" customFormat="false" ht="12" hidden="false" customHeight="true" outlineLevel="0" collapsed="false">
      <c r="A271" s="93" t="n">
        <f aca="false">EDATE(A270,1)</f>
        <v>44896</v>
      </c>
      <c r="B271" s="94" t="n">
        <f aca="false">B270</f>
        <v>-1750000</v>
      </c>
      <c r="C271" s="104"/>
      <c r="D271" s="96" t="n">
        <f aca="false">B271+C271</f>
        <v>-1750000</v>
      </c>
      <c r="E271" s="82" t="n">
        <f aca="false">IF(M271=0,0,IF(AND(M271=1,$H$3=1),D271*H271,IF($H$3=2,D271,"N/A")))</f>
        <v>0</v>
      </c>
      <c r="F271" s="82" t="n">
        <f aca="false">E271*L271</f>
        <v>0</v>
      </c>
      <c r="G271" s="99"/>
      <c r="H271" s="33" t="n">
        <f aca="false">A272-A271</f>
        <v>31</v>
      </c>
      <c r="I271" s="100" t="n">
        <f aca="false">CHOOSE(F$3,A272+24,A271)</f>
        <v>44896</v>
      </c>
      <c r="J271" s="33" t="n">
        <f aca="false">I271-C$3</f>
        <v>7980</v>
      </c>
      <c r="K271" s="28" t="n">
        <f aca="false">VLOOKUP($A271,Table,MATCH(K$4,Curves,0))</f>
        <v>0.053904348595426</v>
      </c>
      <c r="L271" s="91" t="n">
        <f aca="false">1/(1+CHOOSE(F$3,(K272+($I$3/10000))/2,(K271+($I$3/10000))/2))^(2*J271/365.25)</f>
        <v>0.312824315721482</v>
      </c>
      <c r="M271" s="33" t="n">
        <f aca="false">IF(AND(mthbeg&lt;=A271,mthend&gt;=A271),1,0)</f>
        <v>0</v>
      </c>
      <c r="N271" s="33" t="n">
        <f aca="false">H271*M271</f>
        <v>0</v>
      </c>
      <c r="P271" s="88" t="n">
        <f aca="false">F271</f>
        <v>0</v>
      </c>
      <c r="Q271" s="102"/>
    </row>
    <row r="272" customFormat="false" ht="12" hidden="false" customHeight="true" outlineLevel="0" collapsed="false">
      <c r="A272" s="93" t="n">
        <f aca="false">EDATE(A271,1)</f>
        <v>44927</v>
      </c>
      <c r="B272" s="94" t="n">
        <f aca="false">B271</f>
        <v>-1750000</v>
      </c>
      <c r="C272" s="104"/>
      <c r="D272" s="96" t="n">
        <f aca="false">B272+C272</f>
        <v>-1750000</v>
      </c>
      <c r="E272" s="82" t="n">
        <f aca="false">IF(M272=0,0,IF(AND(M272=1,$H$3=1),D272*H272,IF($H$3=2,D272,"N/A")))</f>
        <v>0</v>
      </c>
      <c r="F272" s="82" t="n">
        <f aca="false">E272*L272</f>
        <v>0</v>
      </c>
      <c r="G272" s="99"/>
      <c r="H272" s="33" t="n">
        <f aca="false">A273-A272</f>
        <v>31</v>
      </c>
      <c r="I272" s="100" t="n">
        <f aca="false">CHOOSE(F$3,A273+24,A272)</f>
        <v>44927</v>
      </c>
      <c r="J272" s="33" t="n">
        <f aca="false">I272-C$3</f>
        <v>8011</v>
      </c>
      <c r="K272" s="28" t="n">
        <f aca="false">VLOOKUP($A272,Table,MATCH(K$4,Curves,0))</f>
        <v>0.053904348595426</v>
      </c>
      <c r="L272" s="91" t="n">
        <f aca="false">1/(1+CHOOSE(F$3,(K273+($I$3/10000))/2,(K272+($I$3/10000))/2))^(2*J272/365.25)</f>
        <v>0.311415260774981</v>
      </c>
      <c r="M272" s="33" t="n">
        <f aca="false">IF(AND(mthbeg&lt;=A272,mthend&gt;=A272),1,0)</f>
        <v>0</v>
      </c>
      <c r="N272" s="33" t="n">
        <f aca="false">H272*M272</f>
        <v>0</v>
      </c>
      <c r="P272" s="88" t="n">
        <f aca="false">F272</f>
        <v>0</v>
      </c>
      <c r="Q272" s="102"/>
    </row>
    <row r="273" customFormat="false" ht="12" hidden="false" customHeight="true" outlineLevel="0" collapsed="false">
      <c r="A273" s="93" t="n">
        <f aca="false">EDATE(A272,1)</f>
        <v>44958</v>
      </c>
      <c r="B273" s="94" t="n">
        <f aca="false">B272</f>
        <v>-1750000</v>
      </c>
      <c r="C273" s="104"/>
      <c r="D273" s="96" t="n">
        <f aca="false">B273+C273</f>
        <v>-1750000</v>
      </c>
      <c r="E273" s="82" t="n">
        <f aca="false">IF(M273=0,0,IF(AND(M273=1,$H$3=1),D273*H273,IF($H$3=2,D273,"N/A")))</f>
        <v>0</v>
      </c>
      <c r="F273" s="82" t="n">
        <f aca="false">E273*L273</f>
        <v>0</v>
      </c>
      <c r="G273" s="99"/>
      <c r="H273" s="33" t="n">
        <f aca="false">A274-A273</f>
        <v>28</v>
      </c>
      <c r="I273" s="100" t="n">
        <f aca="false">CHOOSE(F$3,A274+24,A273)</f>
        <v>44958</v>
      </c>
      <c r="J273" s="33" t="n">
        <f aca="false">I273-C$3</f>
        <v>8042</v>
      </c>
      <c r="K273" s="28" t="n">
        <f aca="false">VLOOKUP($A273,Table,MATCH(K$4,Curves,0))</f>
        <v>0.053904348595426</v>
      </c>
      <c r="L273" s="91" t="n">
        <f aca="false">1/(1+CHOOSE(F$3,(K274+($I$3/10000))/2,(K273+($I$3/10000))/2))^(2*J273/365.25)</f>
        <v>0.310012552636391</v>
      </c>
      <c r="M273" s="33" t="n">
        <f aca="false">IF(AND(mthbeg&lt;=A273,mthend&gt;=A273),1,0)</f>
        <v>0</v>
      </c>
      <c r="N273" s="33" t="n">
        <f aca="false">H273*M273</f>
        <v>0</v>
      </c>
      <c r="P273" s="88" t="n">
        <f aca="false">F273</f>
        <v>0</v>
      </c>
      <c r="Q273" s="102"/>
    </row>
    <row r="274" customFormat="false" ht="12" hidden="false" customHeight="true" outlineLevel="0" collapsed="false">
      <c r="A274" s="93" t="n">
        <f aca="false">EDATE(A273,1)</f>
        <v>44986</v>
      </c>
      <c r="B274" s="94" t="n">
        <f aca="false">B273</f>
        <v>-1750000</v>
      </c>
      <c r="C274" s="104"/>
      <c r="D274" s="96" t="n">
        <f aca="false">B274+C274</f>
        <v>-1750000</v>
      </c>
      <c r="E274" s="82" t="n">
        <f aca="false">IF(M274=0,0,IF(AND(M274=1,$H$3=1),D274*H274,IF($H$3=2,D274,"N/A")))</f>
        <v>0</v>
      </c>
      <c r="F274" s="82" t="n">
        <f aca="false">E274*L274</f>
        <v>0</v>
      </c>
      <c r="G274" s="99"/>
      <c r="H274" s="33" t="n">
        <f aca="false">A275-A274</f>
        <v>31</v>
      </c>
      <c r="I274" s="100" t="n">
        <f aca="false">CHOOSE(F$3,A275+24,A274)</f>
        <v>44986</v>
      </c>
      <c r="J274" s="33" t="n">
        <f aca="false">I274-C$3</f>
        <v>8070</v>
      </c>
      <c r="K274" s="28" t="n">
        <f aca="false">VLOOKUP($A274,Table,MATCH(K$4,Curves,0))</f>
        <v>0.053904348595426</v>
      </c>
      <c r="L274" s="91" t="n">
        <f aca="false">1/(1+CHOOSE(F$3,(K275+($I$3/10000))/2,(K274+($I$3/10000))/2))^(2*J274/365.25)</f>
        <v>0.308751021881598</v>
      </c>
      <c r="M274" s="33" t="n">
        <f aca="false">IF(AND(mthbeg&lt;=A274,mthend&gt;=A274),1,0)</f>
        <v>0</v>
      </c>
      <c r="N274" s="33" t="n">
        <f aca="false">H274*M274</f>
        <v>0</v>
      </c>
      <c r="P274" s="88" t="n">
        <f aca="false">F274</f>
        <v>0</v>
      </c>
      <c r="Q274" s="102"/>
    </row>
    <row r="275" customFormat="false" ht="12" hidden="false" customHeight="true" outlineLevel="0" collapsed="false">
      <c r="A275" s="93" t="n">
        <f aca="false">EDATE(A274,1)</f>
        <v>45017</v>
      </c>
      <c r="B275" s="94" t="n">
        <f aca="false">B274</f>
        <v>-1750000</v>
      </c>
      <c r="C275" s="104"/>
      <c r="D275" s="96" t="n">
        <f aca="false">B275+C275</f>
        <v>-1750000</v>
      </c>
      <c r="E275" s="82" t="n">
        <f aca="false">IF(M275=0,0,IF(AND(M275=1,$H$3=1),D275*H275,IF($H$3=2,D275,"N/A")))</f>
        <v>0</v>
      </c>
      <c r="F275" s="82" t="n">
        <f aca="false">E275*L275</f>
        <v>0</v>
      </c>
      <c r="G275" s="99"/>
      <c r="H275" s="33" t="n">
        <f aca="false">A276-A275</f>
        <v>30</v>
      </c>
      <c r="I275" s="100" t="n">
        <f aca="false">CHOOSE(F$3,A276+24,A275)</f>
        <v>45017</v>
      </c>
      <c r="J275" s="33" t="n">
        <f aca="false">I275-C$3</f>
        <v>8101</v>
      </c>
      <c r="K275" s="28" t="n">
        <f aca="false">VLOOKUP($A275,Table,MATCH(K$4,Curves,0))</f>
        <v>0.053904348595426</v>
      </c>
      <c r="L275" s="91" t="n">
        <f aca="false">1/(1+CHOOSE(F$3,(K276+($I$3/10000))/2,(K275+($I$3/10000))/2))^(2*J275/365.25)</f>
        <v>0.307360314277503</v>
      </c>
      <c r="M275" s="33" t="n">
        <f aca="false">IF(AND(mthbeg&lt;=A275,mthend&gt;=A275),1,0)</f>
        <v>0</v>
      </c>
      <c r="N275" s="33" t="n">
        <f aca="false">H275*M275</f>
        <v>0</v>
      </c>
      <c r="P275" s="88" t="n">
        <f aca="false">F275</f>
        <v>0</v>
      </c>
      <c r="Q275" s="102"/>
    </row>
    <row r="276" customFormat="false" ht="12" hidden="false" customHeight="true" outlineLevel="0" collapsed="false">
      <c r="A276" s="93" t="n">
        <f aca="false">EDATE(A275,1)</f>
        <v>45047</v>
      </c>
      <c r="B276" s="94" t="n">
        <f aca="false">B275</f>
        <v>-1750000</v>
      </c>
      <c r="C276" s="104"/>
      <c r="D276" s="96" t="n">
        <f aca="false">B276+C276</f>
        <v>-1750000</v>
      </c>
      <c r="E276" s="82" t="n">
        <f aca="false">IF(M276=0,0,IF(AND(M276=1,$H$3=1),D276*H276,IF($H$3=2,D276,"N/A")))</f>
        <v>0</v>
      </c>
      <c r="F276" s="82" t="n">
        <f aca="false">E276*L276</f>
        <v>0</v>
      </c>
      <c r="G276" s="99"/>
      <c r="H276" s="33" t="n">
        <f aca="false">A277-A276</f>
        <v>31</v>
      </c>
      <c r="I276" s="100" t="n">
        <f aca="false">CHOOSE(F$3,A277+24,A276)</f>
        <v>45047</v>
      </c>
      <c r="J276" s="33" t="n">
        <f aca="false">I276-C$3</f>
        <v>8131</v>
      </c>
      <c r="K276" s="28" t="n">
        <f aca="false">VLOOKUP($A276,Table,MATCH(K$4,Curves,0))</f>
        <v>0.053904348595426</v>
      </c>
      <c r="L276" s="91" t="n">
        <f aca="false">1/(1+CHOOSE(F$3,(K277+($I$3/10000))/2,(K276+($I$3/10000))/2))^(2*J276/365.25)</f>
        <v>0.306020432818575</v>
      </c>
      <c r="M276" s="33" t="n">
        <f aca="false">IF(AND(mthbeg&lt;=A276,mthend&gt;=A276),1,0)</f>
        <v>0</v>
      </c>
      <c r="N276" s="33" t="n">
        <f aca="false">H276*M276</f>
        <v>0</v>
      </c>
      <c r="P276" s="88" t="n">
        <f aca="false">F276</f>
        <v>0</v>
      </c>
      <c r="Q276" s="102"/>
    </row>
    <row r="277" customFormat="false" ht="12" hidden="false" customHeight="true" outlineLevel="0" collapsed="false">
      <c r="A277" s="93" t="n">
        <f aca="false">EDATE(A276,1)</f>
        <v>45078</v>
      </c>
      <c r="B277" s="94" t="n">
        <f aca="false">B276</f>
        <v>-1750000</v>
      </c>
      <c r="C277" s="104"/>
      <c r="D277" s="96" t="n">
        <f aca="false">B277+C277</f>
        <v>-1750000</v>
      </c>
      <c r="E277" s="82" t="n">
        <f aca="false">IF(M277=0,0,IF(AND(M277=1,$H$3=1),D277*H277,IF($H$3=2,D277,"N/A")))</f>
        <v>0</v>
      </c>
      <c r="F277" s="82" t="n">
        <f aca="false">E277*L277</f>
        <v>0</v>
      </c>
      <c r="G277" s="99"/>
      <c r="H277" s="33" t="n">
        <f aca="false">A278-A277</f>
        <v>30</v>
      </c>
      <c r="I277" s="100" t="n">
        <f aca="false">CHOOSE(F$3,A278+24,A277)</f>
        <v>45078</v>
      </c>
      <c r="J277" s="33" t="n">
        <f aca="false">I277-C$3</f>
        <v>8162</v>
      </c>
      <c r="K277" s="28" t="n">
        <f aca="false">VLOOKUP($A277,Table,MATCH(K$4,Curves,0))</f>
        <v>0.053904348595426</v>
      </c>
      <c r="L277" s="91" t="n">
        <f aca="false">1/(1+CHOOSE(F$3,(K278+($I$3/10000))/2,(K277+($I$3/10000))/2))^(2*J277/365.25)</f>
        <v>0.304642024610123</v>
      </c>
      <c r="M277" s="33" t="n">
        <f aca="false">IF(AND(mthbeg&lt;=A277,mthend&gt;=A277),1,0)</f>
        <v>0</v>
      </c>
      <c r="N277" s="33" t="n">
        <f aca="false">H277*M277</f>
        <v>0</v>
      </c>
      <c r="P277" s="88" t="n">
        <f aca="false">F277</f>
        <v>0</v>
      </c>
      <c r="Q277" s="102"/>
    </row>
    <row r="278" customFormat="false" ht="12" hidden="false" customHeight="true" outlineLevel="0" collapsed="false">
      <c r="A278" s="93" t="n">
        <f aca="false">EDATE(A277,1)</f>
        <v>45108</v>
      </c>
      <c r="B278" s="94" t="n">
        <f aca="false">B277</f>
        <v>-1750000</v>
      </c>
      <c r="C278" s="104"/>
      <c r="D278" s="96" t="n">
        <f aca="false">B278+C278</f>
        <v>-1750000</v>
      </c>
      <c r="E278" s="82" t="n">
        <f aca="false">IF(M278=0,0,IF(AND(M278=1,$H$3=1),D278*H278,IF($H$3=2,D278,"N/A")))</f>
        <v>0</v>
      </c>
      <c r="F278" s="82" t="n">
        <f aca="false">E278*L278</f>
        <v>0</v>
      </c>
      <c r="G278" s="99"/>
      <c r="H278" s="33" t="n">
        <f aca="false">A279-A278</f>
        <v>31</v>
      </c>
      <c r="I278" s="100" t="n">
        <f aca="false">CHOOSE(F$3,A279+24,A278)</f>
        <v>45108</v>
      </c>
      <c r="J278" s="33" t="n">
        <f aca="false">I278-C$3</f>
        <v>8192</v>
      </c>
      <c r="K278" s="28" t="n">
        <f aca="false">VLOOKUP($A278,Table,MATCH(K$4,Curves,0))</f>
        <v>0.053904348595426</v>
      </c>
      <c r="L278" s="91" t="n">
        <f aca="false">1/(1+CHOOSE(F$3,(K279+($I$3/10000))/2,(K278+($I$3/10000))/2))^(2*J278/365.25)</f>
        <v>0.30331399304123</v>
      </c>
      <c r="M278" s="33" t="n">
        <f aca="false">IF(AND(mthbeg&lt;=A278,mthend&gt;=A278),1,0)</f>
        <v>0</v>
      </c>
      <c r="N278" s="33" t="n">
        <f aca="false">H278*M278</f>
        <v>0</v>
      </c>
      <c r="P278" s="88" t="n">
        <f aca="false">F278</f>
        <v>0</v>
      </c>
      <c r="Q278" s="102"/>
    </row>
    <row r="279" customFormat="false" ht="12" hidden="false" customHeight="true" outlineLevel="0" collapsed="false">
      <c r="A279" s="93" t="n">
        <f aca="false">EDATE(A278,1)</f>
        <v>45139</v>
      </c>
      <c r="B279" s="94" t="n">
        <f aca="false">B278</f>
        <v>-1750000</v>
      </c>
      <c r="C279" s="104"/>
      <c r="D279" s="96" t="n">
        <f aca="false">B279+C279</f>
        <v>-1750000</v>
      </c>
      <c r="E279" s="82" t="n">
        <f aca="false">IF(M279=0,0,IF(AND(M279=1,$H$3=1),D279*H279,IF($H$3=2,D279,"N/A")))</f>
        <v>0</v>
      </c>
      <c r="F279" s="82" t="n">
        <f aca="false">E279*L279</f>
        <v>0</v>
      </c>
      <c r="G279" s="99"/>
      <c r="H279" s="33" t="n">
        <f aca="false">A280-A279</f>
        <v>31</v>
      </c>
      <c r="I279" s="100" t="n">
        <f aca="false">CHOOSE(F$3,A280+24,A279)</f>
        <v>45139</v>
      </c>
      <c r="J279" s="33" t="n">
        <f aca="false">I279-C$3</f>
        <v>8223</v>
      </c>
      <c r="K279" s="28" t="n">
        <f aca="false">VLOOKUP($A279,Table,MATCH(K$4,Curves,0))</f>
        <v>0.053904348595426</v>
      </c>
      <c r="L279" s="91" t="n">
        <f aca="false">1/(1+CHOOSE(F$3,(K280+($I$3/10000))/2,(K279+($I$3/10000))/2))^(2*J279/365.25)</f>
        <v>0.301947775452766</v>
      </c>
      <c r="M279" s="33" t="n">
        <f aca="false">IF(AND(mthbeg&lt;=A279,mthend&gt;=A279),1,0)</f>
        <v>0</v>
      </c>
      <c r="N279" s="33" t="n">
        <f aca="false">H279*M279</f>
        <v>0</v>
      </c>
      <c r="P279" s="88" t="n">
        <f aca="false">F279</f>
        <v>0</v>
      </c>
      <c r="Q279" s="102"/>
    </row>
    <row r="280" customFormat="false" ht="12" hidden="false" customHeight="true" outlineLevel="0" collapsed="false">
      <c r="A280" s="93" t="n">
        <f aca="false">EDATE(A279,1)</f>
        <v>45170</v>
      </c>
      <c r="B280" s="94" t="n">
        <f aca="false">B279</f>
        <v>-1750000</v>
      </c>
      <c r="C280" s="104"/>
      <c r="D280" s="96" t="n">
        <f aca="false">B280+C280</f>
        <v>-1750000</v>
      </c>
      <c r="E280" s="82" t="n">
        <f aca="false">IF(M280=0,0,IF(AND(M280=1,$H$3=1),D280*H280,IF($H$3=2,D280,"N/A")))</f>
        <v>0</v>
      </c>
      <c r="F280" s="82" t="n">
        <f aca="false">E280*L280</f>
        <v>0</v>
      </c>
      <c r="G280" s="99"/>
      <c r="H280" s="33" t="n">
        <f aca="false">A281-A280</f>
        <v>30</v>
      </c>
      <c r="I280" s="100" t="n">
        <f aca="false">CHOOSE(F$3,A281+24,A280)</f>
        <v>45170</v>
      </c>
      <c r="J280" s="33" t="n">
        <f aca="false">I280-C$3</f>
        <v>8254</v>
      </c>
      <c r="K280" s="28" t="n">
        <f aca="false">VLOOKUP($A280,Table,MATCH(K$4,Curves,0))</f>
        <v>0.053904348595426</v>
      </c>
      <c r="L280" s="91" t="n">
        <f aca="false">1/(1+CHOOSE(F$3,(K281+($I$3/10000))/2,(K280+($I$3/10000))/2))^(2*J280/365.25)</f>
        <v>0.300587711719851</v>
      </c>
      <c r="M280" s="33" t="n">
        <f aca="false">IF(AND(mthbeg&lt;=A280,mthend&gt;=A280),1,0)</f>
        <v>0</v>
      </c>
      <c r="N280" s="33" t="n">
        <f aca="false">H280*M280</f>
        <v>0</v>
      </c>
      <c r="P280" s="88" t="n">
        <f aca="false">F280</f>
        <v>0</v>
      </c>
      <c r="Q280" s="102"/>
    </row>
    <row r="281" customFormat="false" ht="12" hidden="false" customHeight="true" outlineLevel="0" collapsed="false">
      <c r="A281" s="93" t="n">
        <f aca="false">EDATE(A280,1)</f>
        <v>45200</v>
      </c>
      <c r="B281" s="94" t="n">
        <f aca="false">B280</f>
        <v>-1750000</v>
      </c>
      <c r="C281" s="104"/>
      <c r="D281" s="96" t="n">
        <f aca="false">B281+C281</f>
        <v>-1750000</v>
      </c>
      <c r="E281" s="82" t="n">
        <f aca="false">IF(M281=0,0,IF(AND(M281=1,$H$3=1),D281*H281,IF($H$3=2,D281,"N/A")))</f>
        <v>0</v>
      </c>
      <c r="F281" s="82" t="n">
        <f aca="false">E281*L281</f>
        <v>0</v>
      </c>
      <c r="G281" s="99"/>
      <c r="H281" s="33" t="n">
        <f aca="false">A282-A281</f>
        <v>31</v>
      </c>
      <c r="I281" s="100" t="n">
        <f aca="false">CHOOSE(F$3,A282+24,A281)</f>
        <v>45200</v>
      </c>
      <c r="J281" s="33" t="n">
        <f aca="false">I281-C$3</f>
        <v>8284</v>
      </c>
      <c r="K281" s="28" t="n">
        <f aca="false">VLOOKUP($A281,Table,MATCH(K$4,Curves,0))</f>
        <v>0.053904348595426</v>
      </c>
      <c r="L281" s="91" t="n">
        <f aca="false">1/(1+CHOOSE(F$3,(K282+($I$3/10000))/2,(K281+($I$3/10000))/2))^(2*J281/365.25)</f>
        <v>0.299277354191548</v>
      </c>
      <c r="M281" s="33" t="n">
        <f aca="false">IF(AND(mthbeg&lt;=A281,mthend&gt;=A281),1,0)</f>
        <v>0</v>
      </c>
      <c r="N281" s="33" t="n">
        <f aca="false">H281*M281</f>
        <v>0</v>
      </c>
      <c r="P281" s="88" t="n">
        <f aca="false">F281</f>
        <v>0</v>
      </c>
      <c r="Q281" s="102"/>
    </row>
    <row r="282" customFormat="false" ht="12" hidden="false" customHeight="true" outlineLevel="0" collapsed="false">
      <c r="A282" s="93" t="n">
        <f aca="false">EDATE(A281,1)</f>
        <v>45231</v>
      </c>
      <c r="B282" s="94" t="n">
        <f aca="false">B281</f>
        <v>-1750000</v>
      </c>
      <c r="C282" s="104"/>
      <c r="D282" s="96" t="n">
        <f aca="false">B282+C282</f>
        <v>-1750000</v>
      </c>
      <c r="E282" s="82" t="n">
        <f aca="false">IF(M282=0,0,IF(AND(M282=1,$H$3=1),D282*H282,IF($H$3=2,D282,"N/A")))</f>
        <v>0</v>
      </c>
      <c r="F282" s="82" t="n">
        <f aca="false">E282*L282</f>
        <v>0</v>
      </c>
      <c r="G282" s="99"/>
      <c r="H282" s="33" t="n">
        <f aca="false">A283-A282</f>
        <v>30</v>
      </c>
      <c r="I282" s="100" t="n">
        <f aca="false">CHOOSE(F$3,A283+24,A282)</f>
        <v>45231</v>
      </c>
      <c r="J282" s="33" t="n">
        <f aca="false">I282-C$3</f>
        <v>8315</v>
      </c>
      <c r="K282" s="28" t="n">
        <f aca="false">VLOOKUP($A282,Table,MATCH(K$4,Curves,0))</f>
        <v>0.053904348595426</v>
      </c>
      <c r="L282" s="91" t="n">
        <f aca="false">1/(1+CHOOSE(F$3,(K283+($I$3/10000))/2,(K282+($I$3/10000))/2))^(2*J282/365.25)</f>
        <v>0.297929318840373</v>
      </c>
      <c r="M282" s="33" t="n">
        <f aca="false">IF(AND(mthbeg&lt;=A282,mthend&gt;=A282),1,0)</f>
        <v>0</v>
      </c>
      <c r="N282" s="33" t="n">
        <f aca="false">H282*M282</f>
        <v>0</v>
      </c>
      <c r="P282" s="88" t="n">
        <f aca="false">F282</f>
        <v>0</v>
      </c>
      <c r="Q282" s="102"/>
    </row>
    <row r="283" customFormat="false" ht="12" hidden="false" customHeight="true" outlineLevel="0" collapsed="false">
      <c r="A283" s="93" t="n">
        <f aca="false">EDATE(A282,1)</f>
        <v>45261</v>
      </c>
      <c r="B283" s="94" t="n">
        <f aca="false">B282</f>
        <v>-1750000</v>
      </c>
      <c r="C283" s="104"/>
      <c r="D283" s="96" t="n">
        <f aca="false">B283+C283</f>
        <v>-1750000</v>
      </c>
      <c r="E283" s="82" t="n">
        <f aca="false">IF(M283=0,0,IF(AND(M283=1,$H$3=1),D283*H283,IF($H$3=2,D283,"N/A")))</f>
        <v>0</v>
      </c>
      <c r="F283" s="82" t="n">
        <f aca="false">E283*L283</f>
        <v>0</v>
      </c>
      <c r="G283" s="99"/>
      <c r="H283" s="33" t="n">
        <f aca="false">A284-A283</f>
        <v>31</v>
      </c>
      <c r="I283" s="100" t="n">
        <f aca="false">CHOOSE(F$3,A284+24,A283)</f>
        <v>45261</v>
      </c>
      <c r="J283" s="33" t="n">
        <f aca="false">I283-C$3</f>
        <v>8345</v>
      </c>
      <c r="K283" s="28" t="n">
        <f aca="false">VLOOKUP($A283,Table,MATCH(K$4,Curves,0))</f>
        <v>0.053904348595426</v>
      </c>
      <c r="L283" s="91" t="n">
        <f aca="false">1/(1+CHOOSE(F$3,(K284+($I$3/10000))/2,(K283+($I$3/10000))/2))^(2*J283/365.25)</f>
        <v>0.296630550092939</v>
      </c>
      <c r="M283" s="33" t="n">
        <f aca="false">IF(AND(mthbeg&lt;=A283,mthend&gt;=A283),1,0)</f>
        <v>0</v>
      </c>
      <c r="N283" s="33" t="n">
        <f aca="false">H283*M283</f>
        <v>0</v>
      </c>
      <c r="P283" s="88" t="n">
        <f aca="false">F283</f>
        <v>0</v>
      </c>
      <c r="Q283" s="102"/>
    </row>
    <row r="284" customFormat="false" ht="12" hidden="false" customHeight="true" outlineLevel="0" collapsed="false">
      <c r="A284" s="93" t="n">
        <f aca="false">EDATE(A283,1)</f>
        <v>45292</v>
      </c>
      <c r="B284" s="94" t="n">
        <f aca="false">B283</f>
        <v>-1750000</v>
      </c>
      <c r="C284" s="104"/>
      <c r="D284" s="96" t="n">
        <f aca="false">B284+C284</f>
        <v>-1750000</v>
      </c>
      <c r="E284" s="82" t="n">
        <f aca="false">IF(M284=0,0,IF(AND(M284=1,$H$3=1),D284*H284,IF($H$3=2,D284,"N/A")))</f>
        <v>0</v>
      </c>
      <c r="F284" s="82" t="n">
        <f aca="false">E284*L284</f>
        <v>0</v>
      </c>
      <c r="G284" s="99"/>
      <c r="H284" s="33" t="n">
        <f aca="false">A285-A284</f>
        <v>31</v>
      </c>
      <c r="I284" s="100" t="n">
        <f aca="false">CHOOSE(F$3,A285+24,A284)</f>
        <v>45292</v>
      </c>
      <c r="J284" s="33" t="n">
        <f aca="false">I284-C$3</f>
        <v>8376</v>
      </c>
      <c r="K284" s="28" t="n">
        <f aca="false">VLOOKUP($A284,Table,MATCH(K$4,Curves,0))</f>
        <v>0.053904348595426</v>
      </c>
      <c r="L284" s="91" t="n">
        <f aca="false">1/(1+CHOOSE(F$3,(K285+($I$3/10000))/2,(K284+($I$3/10000))/2))^(2*J284/365.25)</f>
        <v>0.295294436744691</v>
      </c>
      <c r="M284" s="33" t="n">
        <f aca="false">IF(AND(mthbeg&lt;=A284,mthend&gt;=A284),1,0)</f>
        <v>0</v>
      </c>
      <c r="N284" s="33" t="n">
        <f aca="false">H284*M284</f>
        <v>0</v>
      </c>
      <c r="P284" s="88" t="n">
        <f aca="false">F284</f>
        <v>0</v>
      </c>
      <c r="Q284" s="102"/>
    </row>
    <row r="285" customFormat="false" ht="12" hidden="false" customHeight="true" outlineLevel="0" collapsed="false">
      <c r="A285" s="93" t="n">
        <f aca="false">EDATE(A284,1)</f>
        <v>45323</v>
      </c>
      <c r="B285" s="94" t="n">
        <f aca="false">B284</f>
        <v>-1750000</v>
      </c>
      <c r="C285" s="104"/>
      <c r="D285" s="96" t="n">
        <f aca="false">B285+C285</f>
        <v>-1750000</v>
      </c>
      <c r="E285" s="82" t="n">
        <f aca="false">IF(M285=0,0,IF(AND(M285=1,$H$3=1),D285*H285,IF($H$3=2,D285,"N/A")))</f>
        <v>0</v>
      </c>
      <c r="F285" s="82" t="n">
        <f aca="false">E285*L285</f>
        <v>0</v>
      </c>
      <c r="G285" s="99"/>
      <c r="H285" s="33" t="n">
        <f aca="false">A286-A285</f>
        <v>29</v>
      </c>
      <c r="I285" s="100" t="n">
        <f aca="false">CHOOSE(F$3,A286+24,A285)</f>
        <v>45323</v>
      </c>
      <c r="J285" s="33" t="n">
        <f aca="false">I285-C$3</f>
        <v>8407</v>
      </c>
      <c r="K285" s="28" t="n">
        <f aca="false">VLOOKUP($A285,Table,MATCH(K$4,Curves,0))</f>
        <v>0.053904348595426</v>
      </c>
      <c r="L285" s="91" t="n">
        <f aca="false">1/(1+CHOOSE(F$3,(K286+($I$3/10000))/2,(K285+($I$3/10000))/2))^(2*J285/365.25)</f>
        <v>0.293964341653425</v>
      </c>
      <c r="M285" s="33" t="n">
        <f aca="false">IF(AND(mthbeg&lt;=A285,mthend&gt;=A285),1,0)</f>
        <v>0</v>
      </c>
      <c r="N285" s="33" t="n">
        <f aca="false">H285*M285</f>
        <v>0</v>
      </c>
      <c r="P285" s="88" t="n">
        <f aca="false">F285</f>
        <v>0</v>
      </c>
      <c r="Q285" s="102"/>
    </row>
    <row r="286" customFormat="false" ht="12" hidden="false" customHeight="true" outlineLevel="0" collapsed="false">
      <c r="A286" s="93" t="n">
        <f aca="false">EDATE(A285,1)</f>
        <v>45352</v>
      </c>
      <c r="B286" s="94" t="n">
        <f aca="false">B285</f>
        <v>-1750000</v>
      </c>
      <c r="C286" s="104"/>
      <c r="D286" s="96" t="n">
        <f aca="false">B286+C286</f>
        <v>-1750000</v>
      </c>
      <c r="E286" s="82" t="n">
        <f aca="false">IF(M286=0,0,IF(AND(M286=1,$H$3=1),D286*H286,IF($H$3=2,D286,"N/A")))</f>
        <v>0</v>
      </c>
      <c r="F286" s="82" t="n">
        <f aca="false">E286*L286</f>
        <v>0</v>
      </c>
      <c r="G286" s="99"/>
      <c r="H286" s="33" t="n">
        <f aca="false">A287-A286</f>
        <v>31</v>
      </c>
      <c r="I286" s="100" t="n">
        <f aca="false">CHOOSE(F$3,A287+24,A286)</f>
        <v>45352</v>
      </c>
      <c r="J286" s="33" t="n">
        <f aca="false">I286-C$3</f>
        <v>8436</v>
      </c>
      <c r="K286" s="28" t="n">
        <f aca="false">VLOOKUP($A286,Table,MATCH(K$4,Curves,0))</f>
        <v>0.053904348595426</v>
      </c>
      <c r="L286" s="91" t="n">
        <f aca="false">1/(1+CHOOSE(F$3,(K287+($I$3/10000))/2,(K286+($I$3/10000))/2))^(2*J286/365.25)</f>
        <v>0.292725483503618</v>
      </c>
      <c r="M286" s="33" t="n">
        <f aca="false">IF(AND(mthbeg&lt;=A286,mthend&gt;=A286),1,0)</f>
        <v>0</v>
      </c>
      <c r="N286" s="33" t="n">
        <f aca="false">H286*M286</f>
        <v>0</v>
      </c>
      <c r="P286" s="88" t="n">
        <f aca="false">F286</f>
        <v>0</v>
      </c>
      <c r="Q286" s="102"/>
    </row>
    <row r="287" customFormat="false" ht="12" hidden="false" customHeight="true" outlineLevel="0" collapsed="false">
      <c r="A287" s="93" t="n">
        <f aca="false">EDATE(A286,1)</f>
        <v>45383</v>
      </c>
      <c r="B287" s="94" t="n">
        <f aca="false">B286</f>
        <v>-1750000</v>
      </c>
      <c r="C287" s="104"/>
      <c r="D287" s="96" t="n">
        <f aca="false">B287+C287</f>
        <v>-1750000</v>
      </c>
      <c r="E287" s="82" t="n">
        <f aca="false">IF(M287=0,0,IF(AND(M287=1,$H$3=1),D287*H287,IF($H$3=2,D287,"N/A")))</f>
        <v>0</v>
      </c>
      <c r="F287" s="82" t="n">
        <f aca="false">E287*L287</f>
        <v>0</v>
      </c>
      <c r="G287" s="99"/>
      <c r="H287" s="33" t="n">
        <f aca="false">A288-A287</f>
        <v>30</v>
      </c>
      <c r="I287" s="100" t="n">
        <f aca="false">CHOOSE(F$3,A288+24,A287)</f>
        <v>45383</v>
      </c>
      <c r="J287" s="33" t="n">
        <f aca="false">I287-C$3</f>
        <v>8467</v>
      </c>
      <c r="K287" s="28" t="n">
        <f aca="false">VLOOKUP($A287,Table,MATCH(K$4,Curves,0))</f>
        <v>0.053904348595426</v>
      </c>
      <c r="L287" s="91" t="n">
        <f aca="false">1/(1+CHOOSE(F$3,(K288+($I$3/10000))/2,(K287+($I$3/10000))/2))^(2*J287/365.25)</f>
        <v>0.291406959751567</v>
      </c>
      <c r="M287" s="33" t="n">
        <f aca="false">IF(AND(mthbeg&lt;=A287,mthend&gt;=A287),1,0)</f>
        <v>0</v>
      </c>
      <c r="N287" s="33" t="n">
        <f aca="false">H287*M287</f>
        <v>0</v>
      </c>
      <c r="P287" s="88" t="n">
        <f aca="false">F287</f>
        <v>0</v>
      </c>
      <c r="Q287" s="102"/>
    </row>
    <row r="288" customFormat="false" ht="12" hidden="false" customHeight="true" outlineLevel="0" collapsed="false">
      <c r="A288" s="93" t="n">
        <f aca="false">EDATE(A287,1)</f>
        <v>45413</v>
      </c>
      <c r="B288" s="94" t="n">
        <f aca="false">B287</f>
        <v>-1750000</v>
      </c>
      <c r="C288" s="104"/>
      <c r="D288" s="96" t="n">
        <f aca="false">B288+C288</f>
        <v>-1750000</v>
      </c>
      <c r="E288" s="82" t="n">
        <f aca="false">IF(M288=0,0,IF(AND(M288=1,$H$3=1),D288*H288,IF($H$3=2,D288,"N/A")))</f>
        <v>0</v>
      </c>
      <c r="F288" s="82" t="n">
        <f aca="false">E288*L288</f>
        <v>0</v>
      </c>
      <c r="G288" s="99"/>
      <c r="H288" s="33" t="n">
        <f aca="false">A289-A288</f>
        <v>31</v>
      </c>
      <c r="I288" s="100" t="n">
        <f aca="false">CHOOSE(F$3,A289+24,A288)</f>
        <v>45413</v>
      </c>
      <c r="J288" s="33" t="n">
        <f aca="false">I288-C$3</f>
        <v>8497</v>
      </c>
      <c r="K288" s="28" t="n">
        <f aca="false">VLOOKUP($A288,Table,MATCH(K$4,Curves,0))</f>
        <v>0.053904348595426</v>
      </c>
      <c r="L288" s="91" t="n">
        <f aca="false">1/(1+CHOOSE(F$3,(K289+($I$3/10000))/2,(K288+($I$3/10000))/2))^(2*J288/365.25)</f>
        <v>0.290136624043811</v>
      </c>
      <c r="M288" s="33" t="n">
        <f aca="false">IF(AND(mthbeg&lt;=A288,mthend&gt;=A288),1,0)</f>
        <v>0</v>
      </c>
      <c r="N288" s="33" t="n">
        <f aca="false">H288*M288</f>
        <v>0</v>
      </c>
      <c r="P288" s="88" t="n">
        <f aca="false">F288</f>
        <v>0</v>
      </c>
      <c r="Q288" s="102"/>
    </row>
    <row r="289" customFormat="false" ht="12" hidden="false" customHeight="true" outlineLevel="0" collapsed="false">
      <c r="A289" s="93" t="n">
        <f aca="false">EDATE(A288,1)</f>
        <v>45444</v>
      </c>
      <c r="B289" s="94" t="n">
        <f aca="false">B288</f>
        <v>-1750000</v>
      </c>
      <c r="C289" s="104"/>
      <c r="D289" s="96" t="n">
        <f aca="false">B289+C289</f>
        <v>-1750000</v>
      </c>
      <c r="E289" s="82" t="n">
        <f aca="false">IF(M289=0,0,IF(AND(M289=1,$H$3=1),D289*H289,IF($H$3=2,D289,"N/A")))</f>
        <v>0</v>
      </c>
      <c r="F289" s="82" t="n">
        <f aca="false">E289*L289</f>
        <v>0</v>
      </c>
      <c r="G289" s="99"/>
      <c r="H289" s="33" t="n">
        <f aca="false">A290-A289</f>
        <v>30</v>
      </c>
      <c r="I289" s="100" t="n">
        <f aca="false">CHOOSE(F$3,A290+24,A289)</f>
        <v>45444</v>
      </c>
      <c r="J289" s="33" t="n">
        <f aca="false">I289-C$3</f>
        <v>8528</v>
      </c>
      <c r="K289" s="28" t="n">
        <f aca="false">VLOOKUP($A289,Table,MATCH(K$4,Curves,0))</f>
        <v>0.053904348595426</v>
      </c>
      <c r="L289" s="91" t="n">
        <f aca="false">1/(1+CHOOSE(F$3,(K290+($I$3/10000))/2,(K289+($I$3/10000))/2))^(2*J289/365.25)</f>
        <v>0.28882976129458</v>
      </c>
      <c r="M289" s="33" t="n">
        <f aca="false">IF(AND(mthbeg&lt;=A289,mthend&gt;=A289),1,0)</f>
        <v>0</v>
      </c>
      <c r="N289" s="33" t="n">
        <f aca="false">H289*M289</f>
        <v>0</v>
      </c>
      <c r="P289" s="88" t="n">
        <f aca="false">F289</f>
        <v>0</v>
      </c>
      <c r="Q289" s="102"/>
    </row>
    <row r="290" customFormat="false" ht="12" hidden="false" customHeight="true" outlineLevel="0" collapsed="false">
      <c r="A290" s="93" t="n">
        <f aca="false">EDATE(A289,1)</f>
        <v>45474</v>
      </c>
      <c r="B290" s="94" t="n">
        <f aca="false">B289</f>
        <v>-1750000</v>
      </c>
      <c r="C290" s="104"/>
      <c r="D290" s="96" t="n">
        <f aca="false">B290+C290</f>
        <v>-1750000</v>
      </c>
      <c r="E290" s="82" t="n">
        <f aca="false">IF(M290=0,0,IF(AND(M290=1,$H$3=1),D290*H290,IF($H$3=2,D290,"N/A")))</f>
        <v>0</v>
      </c>
      <c r="F290" s="82" t="n">
        <f aca="false">E290*L290</f>
        <v>0</v>
      </c>
      <c r="G290" s="99"/>
      <c r="H290" s="33" t="n">
        <f aca="false">A291-A290</f>
        <v>31</v>
      </c>
      <c r="I290" s="100" t="n">
        <f aca="false">CHOOSE(F$3,A291+24,A290)</f>
        <v>45474</v>
      </c>
      <c r="J290" s="33" t="n">
        <f aca="false">I290-C$3</f>
        <v>8558</v>
      </c>
      <c r="K290" s="28" t="n">
        <f aca="false">VLOOKUP($A290,Table,MATCH(K$4,Curves,0))</f>
        <v>0.053904348595426</v>
      </c>
      <c r="L290" s="91" t="n">
        <f aca="false">1/(1+CHOOSE(F$3,(K291+($I$3/10000))/2,(K290+($I$3/10000))/2))^(2*J290/365.25)</f>
        <v>0.287570660415356</v>
      </c>
      <c r="M290" s="33" t="n">
        <f aca="false">IF(AND(mthbeg&lt;=A290,mthend&gt;=A290),1,0)</f>
        <v>0</v>
      </c>
      <c r="N290" s="33" t="n">
        <f aca="false">H290*M290</f>
        <v>0</v>
      </c>
      <c r="P290" s="88" t="n">
        <f aca="false">F290</f>
        <v>0</v>
      </c>
      <c r="Q290" s="102"/>
    </row>
    <row r="291" customFormat="false" ht="12" hidden="false" customHeight="true" outlineLevel="0" collapsed="false">
      <c r="A291" s="93" t="n">
        <f aca="false">EDATE(A290,1)</f>
        <v>45505</v>
      </c>
      <c r="B291" s="94" t="n">
        <f aca="false">B290</f>
        <v>-1750000</v>
      </c>
      <c r="C291" s="104"/>
      <c r="D291" s="96" t="n">
        <f aca="false">B291+C291</f>
        <v>-1750000</v>
      </c>
      <c r="E291" s="82" t="n">
        <f aca="false">IF(M291=0,0,IF(AND(M291=1,$H$3=1),D291*H291,IF($H$3=2,D291,"N/A")))</f>
        <v>0</v>
      </c>
      <c r="F291" s="82" t="n">
        <f aca="false">E291*L291</f>
        <v>0</v>
      </c>
      <c r="G291" s="99"/>
      <c r="H291" s="33" t="n">
        <f aca="false">A292-A291</f>
        <v>31</v>
      </c>
      <c r="I291" s="100" t="n">
        <f aca="false">CHOOSE(F$3,A292+24,A291)</f>
        <v>45505</v>
      </c>
      <c r="J291" s="33" t="n">
        <f aca="false">I291-C$3</f>
        <v>8589</v>
      </c>
      <c r="K291" s="28" t="n">
        <f aca="false">VLOOKUP($A291,Table,MATCH(K$4,Curves,0))</f>
        <v>0.053904348595426</v>
      </c>
      <c r="L291" s="91" t="n">
        <f aca="false">1/(1+CHOOSE(F$3,(K292+($I$3/10000))/2,(K291+($I$3/10000))/2))^(2*J291/365.25)</f>
        <v>0.286275355539223</v>
      </c>
      <c r="M291" s="33" t="n">
        <f aca="false">IF(AND(mthbeg&lt;=A291,mthend&gt;=A291),1,0)</f>
        <v>0</v>
      </c>
      <c r="N291" s="33" t="n">
        <f aca="false">H291*M291</f>
        <v>0</v>
      </c>
      <c r="P291" s="88" t="n">
        <f aca="false">F291</f>
        <v>0</v>
      </c>
      <c r="Q291" s="102"/>
    </row>
    <row r="292" customFormat="false" ht="12" hidden="false" customHeight="true" outlineLevel="0" collapsed="false">
      <c r="A292" s="93" t="n">
        <f aca="false">EDATE(A291,1)</f>
        <v>45536</v>
      </c>
      <c r="B292" s="94" t="n">
        <f aca="false">B291</f>
        <v>-1750000</v>
      </c>
      <c r="C292" s="104"/>
      <c r="D292" s="96" t="n">
        <f aca="false">B292+C292</f>
        <v>-1750000</v>
      </c>
      <c r="E292" s="82" t="n">
        <f aca="false">IF(M292=0,0,IF(AND(M292=1,$H$3=1),D292*H292,IF($H$3=2,D292,"N/A")))</f>
        <v>0</v>
      </c>
      <c r="F292" s="82" t="n">
        <f aca="false">E292*L292</f>
        <v>0</v>
      </c>
      <c r="G292" s="99"/>
      <c r="H292" s="33" t="n">
        <f aca="false">A293-A292</f>
        <v>30</v>
      </c>
      <c r="I292" s="100" t="n">
        <f aca="false">CHOOSE(F$3,A293+24,A292)</f>
        <v>45536</v>
      </c>
      <c r="J292" s="33" t="n">
        <f aca="false">I292-C$3</f>
        <v>8620</v>
      </c>
      <c r="K292" s="28" t="n">
        <f aca="false">VLOOKUP($A292,Table,MATCH(K$4,Curves,0))</f>
        <v>0.053904348595426</v>
      </c>
      <c r="L292" s="91" t="n">
        <f aca="false">1/(1+CHOOSE(F$3,(K293+($I$3/10000))/2,(K292+($I$3/10000))/2))^(2*J292/365.25)</f>
        <v>0.284985885106422</v>
      </c>
      <c r="M292" s="33" t="n">
        <f aca="false">IF(AND(mthbeg&lt;=A292,mthend&gt;=A292),1,0)</f>
        <v>0</v>
      </c>
      <c r="N292" s="33" t="n">
        <f aca="false">H292*M292</f>
        <v>0</v>
      </c>
      <c r="P292" s="88" t="n">
        <f aca="false">F292</f>
        <v>0</v>
      </c>
      <c r="Q292" s="102"/>
    </row>
    <row r="293" customFormat="false" ht="12" hidden="false" customHeight="true" outlineLevel="0" collapsed="false">
      <c r="A293" s="93" t="n">
        <f aca="false">EDATE(A292,1)</f>
        <v>45566</v>
      </c>
      <c r="B293" s="94" t="n">
        <f aca="false">B292</f>
        <v>-1750000</v>
      </c>
      <c r="C293" s="104"/>
      <c r="D293" s="96" t="n">
        <f aca="false">B293+C293</f>
        <v>-1750000</v>
      </c>
      <c r="E293" s="82" t="n">
        <f aca="false">IF(M293=0,0,IF(AND(M293=1,$H$3=1),D293*H293,IF($H$3=2,D293,"N/A")))</f>
        <v>0</v>
      </c>
      <c r="F293" s="82" t="n">
        <f aca="false">E293*L293</f>
        <v>0</v>
      </c>
      <c r="G293" s="99"/>
      <c r="H293" s="33" t="n">
        <f aca="false">A294-A293</f>
        <v>31</v>
      </c>
      <c r="I293" s="100" t="n">
        <f aca="false">CHOOSE(F$3,A294+24,A293)</f>
        <v>45566</v>
      </c>
      <c r="J293" s="33" t="n">
        <f aca="false">I293-C$3</f>
        <v>8650</v>
      </c>
      <c r="K293" s="28" t="n">
        <f aca="false">VLOOKUP($A293,Table,MATCH(K$4,Curves,0))</f>
        <v>0.053904348595426</v>
      </c>
      <c r="L293" s="91" t="n">
        <f aca="false">1/(1+CHOOSE(F$3,(K294+($I$3/10000))/2,(K293+($I$3/10000))/2))^(2*J293/365.25)</f>
        <v>0.283743540907211</v>
      </c>
      <c r="M293" s="33" t="n">
        <f aca="false">IF(AND(mthbeg&lt;=A293,mthend&gt;=A293),1,0)</f>
        <v>0</v>
      </c>
      <c r="N293" s="33" t="n">
        <f aca="false">H293*M293</f>
        <v>0</v>
      </c>
      <c r="P293" s="88" t="n">
        <f aca="false">F293</f>
        <v>0</v>
      </c>
      <c r="Q293" s="102"/>
    </row>
    <row r="294" customFormat="false" ht="12" hidden="false" customHeight="true" outlineLevel="0" collapsed="false">
      <c r="A294" s="93" t="n">
        <f aca="false">EDATE(A293,1)</f>
        <v>45597</v>
      </c>
      <c r="B294" s="94" t="n">
        <f aca="false">B293</f>
        <v>-1750000</v>
      </c>
      <c r="C294" s="104"/>
      <c r="D294" s="96" t="n">
        <f aca="false">B294+C294</f>
        <v>-1750000</v>
      </c>
      <c r="E294" s="82" t="n">
        <f aca="false">IF(M294=0,0,IF(AND(M294=1,$H$3=1),D294*H294,IF($H$3=2,D294,"N/A")))</f>
        <v>0</v>
      </c>
      <c r="F294" s="82" t="n">
        <f aca="false">E294*L294</f>
        <v>0</v>
      </c>
      <c r="G294" s="99"/>
      <c r="H294" s="33" t="n">
        <f aca="false">A295-A294</f>
        <v>30</v>
      </c>
      <c r="I294" s="100" t="n">
        <f aca="false">CHOOSE(F$3,A295+24,A294)</f>
        <v>45597</v>
      </c>
      <c r="J294" s="33" t="n">
        <f aca="false">I294-C$3</f>
        <v>8681</v>
      </c>
      <c r="K294" s="28" t="n">
        <f aca="false">VLOOKUP($A294,Table,MATCH(K$4,Curves,0))</f>
        <v>0.053904348595426</v>
      </c>
      <c r="L294" s="91" t="n">
        <f aca="false">1/(1+CHOOSE(F$3,(K295+($I$3/10000))/2,(K294+($I$3/10000))/2))^(2*J294/365.25)</f>
        <v>0.282465474530142</v>
      </c>
      <c r="M294" s="33" t="n">
        <f aca="false">IF(AND(mthbeg&lt;=A294,mthend&gt;=A294),1,0)</f>
        <v>0</v>
      </c>
      <c r="N294" s="33" t="n">
        <f aca="false">H294*M294</f>
        <v>0</v>
      </c>
      <c r="P294" s="88" t="n">
        <f aca="false">F294</f>
        <v>0</v>
      </c>
      <c r="Q294" s="102"/>
    </row>
    <row r="295" customFormat="false" ht="12" hidden="false" customHeight="true" outlineLevel="0" collapsed="false">
      <c r="A295" s="93" t="n">
        <f aca="false">EDATE(A294,1)</f>
        <v>45627</v>
      </c>
      <c r="B295" s="94" t="n">
        <f aca="false">B294</f>
        <v>-1750000</v>
      </c>
      <c r="C295" s="104"/>
      <c r="D295" s="96" t="n">
        <f aca="false">B295+C295</f>
        <v>-1750000</v>
      </c>
      <c r="E295" s="82" t="n">
        <f aca="false">IF(M295=0,0,IF(AND(M295=1,$H$3=1),D295*H295,IF($H$3=2,D295,"N/A")))</f>
        <v>0</v>
      </c>
      <c r="F295" s="82" t="n">
        <f aca="false">E295*L295</f>
        <v>0</v>
      </c>
      <c r="G295" s="99"/>
      <c r="H295" s="33" t="n">
        <f aca="false">A296-A295</f>
        <v>31</v>
      </c>
      <c r="I295" s="100" t="n">
        <f aca="false">CHOOSE(F$3,A296+24,A295)</f>
        <v>45627</v>
      </c>
      <c r="J295" s="33" t="n">
        <f aca="false">I295-C$3</f>
        <v>8711</v>
      </c>
      <c r="K295" s="28" t="n">
        <f aca="false">VLOOKUP($A295,Table,MATCH(K$4,Curves,0))</f>
        <v>0.053904348595426</v>
      </c>
      <c r="L295" s="91" t="n">
        <f aca="false">1/(1+CHOOSE(F$3,(K296+($I$3/10000))/2,(K295+($I$3/10000))/2))^(2*J295/365.25)</f>
        <v>0.281234117603013</v>
      </c>
      <c r="M295" s="33" t="n">
        <f aca="false">IF(AND(mthbeg&lt;=A295,mthend&gt;=A295),1,0)</f>
        <v>0</v>
      </c>
      <c r="N295" s="33" t="n">
        <f aca="false">H295*M295</f>
        <v>0</v>
      </c>
      <c r="P295" s="88" t="n">
        <f aca="false">F295</f>
        <v>0</v>
      </c>
      <c r="Q295" s="102"/>
    </row>
    <row r="296" customFormat="false" ht="12" hidden="false" customHeight="true" outlineLevel="0" collapsed="false">
      <c r="A296" s="93" t="n">
        <f aca="false">EDATE(A295,1)</f>
        <v>45658</v>
      </c>
      <c r="B296" s="94" t="n">
        <f aca="false">B295</f>
        <v>-1750000</v>
      </c>
      <c r="C296" s="104"/>
      <c r="D296" s="96" t="n">
        <f aca="false">B296+C296</f>
        <v>-1750000</v>
      </c>
      <c r="E296" s="82" t="n">
        <f aca="false">IF(M296=0,0,IF(AND(M296=1,$H$3=1),D296*H296,IF($H$3=2,D296,"N/A")))</f>
        <v>0</v>
      </c>
      <c r="F296" s="82" t="n">
        <f aca="false">E296*L296</f>
        <v>0</v>
      </c>
      <c r="G296" s="99"/>
      <c r="H296" s="33" t="n">
        <f aca="false">A297-A296</f>
        <v>31</v>
      </c>
      <c r="I296" s="100" t="n">
        <f aca="false">CHOOSE(F$3,A297+24,A296)</f>
        <v>45658</v>
      </c>
      <c r="J296" s="33" t="n">
        <f aca="false">I296-C$3</f>
        <v>8742</v>
      </c>
      <c r="K296" s="28" t="n">
        <f aca="false">VLOOKUP($A296,Table,MATCH(K$4,Curves,0))</f>
        <v>0.053904348595426</v>
      </c>
      <c r="L296" s="91" t="n">
        <f aca="false">1/(1+CHOOSE(F$3,(K297+($I$3/10000))/2,(K296+($I$3/10000))/2))^(2*J296/365.25)</f>
        <v>0.279967354424391</v>
      </c>
      <c r="M296" s="33" t="n">
        <f aca="false">IF(AND(mthbeg&lt;=A296,mthend&gt;=A296),1,0)</f>
        <v>0</v>
      </c>
      <c r="N296" s="33" t="n">
        <f aca="false">H296*M296</f>
        <v>0</v>
      </c>
      <c r="P296" s="88" t="n">
        <f aca="false">F296</f>
        <v>0</v>
      </c>
      <c r="Q296" s="102"/>
    </row>
    <row r="297" customFormat="false" ht="12" hidden="false" customHeight="true" outlineLevel="0" collapsed="false">
      <c r="A297" s="93" t="n">
        <f aca="false">EDATE(A296,1)</f>
        <v>45689</v>
      </c>
      <c r="B297" s="94" t="n">
        <f aca="false">B296</f>
        <v>-1750000</v>
      </c>
      <c r="C297" s="104"/>
      <c r="D297" s="96" t="n">
        <f aca="false">B297+C297</f>
        <v>-1750000</v>
      </c>
      <c r="E297" s="82" t="n">
        <f aca="false">IF(M297=0,0,IF(AND(M297=1,$H$3=1),D297*H297,IF($H$3=2,D297,"N/A")))</f>
        <v>0</v>
      </c>
      <c r="F297" s="82" t="n">
        <f aca="false">E297*L297</f>
        <v>0</v>
      </c>
      <c r="G297" s="99"/>
      <c r="H297" s="33" t="n">
        <f aca="false">A298-A297</f>
        <v>28</v>
      </c>
      <c r="I297" s="100" t="n">
        <f aca="false">CHOOSE(F$3,A298+24,A297)</f>
        <v>45689</v>
      </c>
      <c r="J297" s="33" t="n">
        <f aca="false">I297-C$3</f>
        <v>8773</v>
      </c>
      <c r="K297" s="28" t="n">
        <f aca="false">VLOOKUP($A297,Table,MATCH(K$4,Curves,0))</f>
        <v>0.053904348595426</v>
      </c>
      <c r="L297" s="91" t="n">
        <f aca="false">1/(1+CHOOSE(F$3,(K298+($I$3/10000))/2,(K297+($I$3/10000))/2))^(2*J297/365.25)</f>
        <v>0.278706297128698</v>
      </c>
      <c r="M297" s="33" t="n">
        <f aca="false">IF(AND(mthbeg&lt;=A297,mthend&gt;=A297),1,0)</f>
        <v>0</v>
      </c>
      <c r="N297" s="33" t="n">
        <f aca="false">H297*M297</f>
        <v>0</v>
      </c>
      <c r="P297" s="88" t="n">
        <f aca="false">F297</f>
        <v>0</v>
      </c>
      <c r="Q297" s="102"/>
    </row>
    <row r="298" customFormat="false" ht="12" hidden="false" customHeight="true" outlineLevel="0" collapsed="false">
      <c r="A298" s="93" t="n">
        <f aca="false">EDATE(A297,1)</f>
        <v>45717</v>
      </c>
      <c r="B298" s="94" t="n">
        <f aca="false">B297</f>
        <v>-1750000</v>
      </c>
      <c r="C298" s="104"/>
      <c r="D298" s="96" t="n">
        <f aca="false">B298+C298</f>
        <v>-1750000</v>
      </c>
      <c r="E298" s="82" t="n">
        <f aca="false">IF(M298=0,0,IF(AND(M298=1,$H$3=1),D298*H298,IF($H$3=2,D298,"N/A")))</f>
        <v>0</v>
      </c>
      <c r="F298" s="82" t="n">
        <f aca="false">E298*L298</f>
        <v>0</v>
      </c>
      <c r="G298" s="99"/>
      <c r="H298" s="33" t="n">
        <f aca="false">A299-A298</f>
        <v>31</v>
      </c>
      <c r="I298" s="100" t="n">
        <f aca="false">CHOOSE(F$3,A299+24,A298)</f>
        <v>45717</v>
      </c>
      <c r="J298" s="33" t="n">
        <f aca="false">I298-C$3</f>
        <v>8801</v>
      </c>
      <c r="K298" s="28" t="n">
        <f aca="false">VLOOKUP($A298,Table,MATCH(K$4,Curves,0))</f>
        <v>0.053904348595426</v>
      </c>
      <c r="L298" s="91" t="n">
        <f aca="false">1/(1+CHOOSE(F$3,(K299+($I$3/10000))/2,(K298+($I$3/10000))/2))^(2*J298/365.25)</f>
        <v>0.277572160583605</v>
      </c>
      <c r="M298" s="33" t="n">
        <f aca="false">IF(AND(mthbeg&lt;=A298,mthend&gt;=A298),1,0)</f>
        <v>0</v>
      </c>
      <c r="N298" s="33" t="n">
        <f aca="false">H298*M298</f>
        <v>0</v>
      </c>
      <c r="P298" s="88" t="n">
        <f aca="false">F298</f>
        <v>0</v>
      </c>
      <c r="Q298" s="102"/>
    </row>
    <row r="299" customFormat="false" ht="12" hidden="false" customHeight="true" outlineLevel="0" collapsed="false">
      <c r="A299" s="93" t="n">
        <f aca="false">EDATE(A298,1)</f>
        <v>45748</v>
      </c>
      <c r="B299" s="94" t="n">
        <f aca="false">B298</f>
        <v>-1750000</v>
      </c>
      <c r="C299" s="104"/>
      <c r="D299" s="96" t="n">
        <f aca="false">B299+C299</f>
        <v>-1750000</v>
      </c>
      <c r="E299" s="82" t="n">
        <f aca="false">IF(M299=0,0,IF(AND(M299=1,$H$3=1),D299*H299,IF($H$3=2,D299,"N/A")))</f>
        <v>0</v>
      </c>
      <c r="F299" s="82" t="n">
        <f aca="false">E299*L299</f>
        <v>0</v>
      </c>
      <c r="G299" s="99"/>
      <c r="H299" s="33" t="n">
        <f aca="false">A300-A299</f>
        <v>30</v>
      </c>
      <c r="I299" s="100" t="n">
        <f aca="false">CHOOSE(F$3,A300+24,A299)</f>
        <v>45748</v>
      </c>
      <c r="J299" s="33" t="n">
        <f aca="false">I299-C$3</f>
        <v>8832</v>
      </c>
      <c r="K299" s="28" t="n">
        <f aca="false">VLOOKUP($A299,Table,MATCH(K$4,Curves,0))</f>
        <v>0.053904348595426</v>
      </c>
      <c r="L299" s="91" t="n">
        <f aca="false">1/(1+CHOOSE(F$3,(K300+($I$3/10000))/2,(K299+($I$3/10000))/2))^(2*J299/365.25)</f>
        <v>0.276321891962448</v>
      </c>
      <c r="M299" s="33" t="n">
        <f aca="false">IF(AND(mthbeg&lt;=A299,mthend&gt;=A299),1,0)</f>
        <v>0</v>
      </c>
      <c r="N299" s="33" t="n">
        <f aca="false">H299*M299</f>
        <v>0</v>
      </c>
      <c r="P299" s="88" t="n">
        <f aca="false">F299</f>
        <v>0</v>
      </c>
      <c r="Q299" s="102"/>
    </row>
    <row r="300" customFormat="false" ht="12" hidden="false" customHeight="true" outlineLevel="0" collapsed="false">
      <c r="A300" s="93" t="n">
        <f aca="false">EDATE(A299,1)</f>
        <v>45778</v>
      </c>
      <c r="B300" s="94" t="n">
        <f aca="false">B299</f>
        <v>-1750000</v>
      </c>
      <c r="C300" s="104"/>
      <c r="D300" s="96" t="n">
        <f aca="false">B300+C300</f>
        <v>-1750000</v>
      </c>
      <c r="E300" s="82" t="n">
        <f aca="false">IF(M300=0,0,IF(AND(M300=1,$H$3=1),D300*H300,IF($H$3=2,D300,"N/A")))</f>
        <v>0</v>
      </c>
      <c r="F300" s="82" t="n">
        <f aca="false">E300*L300</f>
        <v>0</v>
      </c>
      <c r="G300" s="99"/>
      <c r="H300" s="33" t="n">
        <f aca="false">A301-A300</f>
        <v>31</v>
      </c>
      <c r="I300" s="100" t="n">
        <f aca="false">CHOOSE(F$3,A301+24,A300)</f>
        <v>45778</v>
      </c>
      <c r="J300" s="33" t="n">
        <f aca="false">I300-C$3</f>
        <v>8862</v>
      </c>
      <c r="K300" s="28" t="n">
        <f aca="false">VLOOKUP($A300,Table,MATCH(K$4,Curves,0))</f>
        <v>0.053904348595426</v>
      </c>
      <c r="L300" s="91" t="n">
        <f aca="false">1/(1+CHOOSE(F$3,(K301+($I$3/10000))/2,(K300+($I$3/10000))/2))^(2*J300/365.25)</f>
        <v>0.275117316867557</v>
      </c>
      <c r="M300" s="33" t="n">
        <f aca="false">IF(AND(mthbeg&lt;=A300,mthend&gt;=A300),1,0)</f>
        <v>0</v>
      </c>
      <c r="N300" s="33" t="n">
        <f aca="false">H300*M300</f>
        <v>0</v>
      </c>
      <c r="P300" s="88" t="n">
        <f aca="false">F300</f>
        <v>0</v>
      </c>
      <c r="Q300" s="102"/>
    </row>
    <row r="301" customFormat="false" ht="12" hidden="false" customHeight="true" outlineLevel="0" collapsed="false">
      <c r="A301" s="93" t="n">
        <f aca="false">EDATE(A300,1)</f>
        <v>45809</v>
      </c>
      <c r="B301" s="94" t="n">
        <f aca="false">B300</f>
        <v>-1750000</v>
      </c>
      <c r="C301" s="104"/>
      <c r="D301" s="96" t="n">
        <f aca="false">B301+C301</f>
        <v>-1750000</v>
      </c>
      <c r="E301" s="82" t="n">
        <f aca="false">IF(M301=0,0,IF(AND(M301=1,$H$3=1),D301*H301,IF($H$3=2,D301,"N/A")))</f>
        <v>0</v>
      </c>
      <c r="F301" s="82" t="n">
        <f aca="false">E301*L301</f>
        <v>0</v>
      </c>
      <c r="G301" s="99"/>
      <c r="H301" s="33" t="n">
        <f aca="false">A302-A301</f>
        <v>30</v>
      </c>
      <c r="I301" s="100" t="n">
        <f aca="false">CHOOSE(F$3,A302+24,A301)</f>
        <v>45809</v>
      </c>
      <c r="J301" s="33" t="n">
        <f aca="false">I301-C$3</f>
        <v>8893</v>
      </c>
      <c r="K301" s="28" t="n">
        <f aca="false">VLOOKUP($A301,Table,MATCH(K$4,Curves,0))</f>
        <v>0.053904348595426</v>
      </c>
      <c r="L301" s="91" t="n">
        <f aca="false">1/(1+CHOOSE(F$3,(K302+($I$3/10000))/2,(K301+($I$3/10000))/2))^(2*J301/365.25)</f>
        <v>0.273878105601942</v>
      </c>
      <c r="M301" s="33" t="n">
        <f aca="false">IF(AND(mthbeg&lt;=A301,mthend&gt;=A301),1,0)</f>
        <v>0</v>
      </c>
      <c r="N301" s="33" t="n">
        <f aca="false">H301*M301</f>
        <v>0</v>
      </c>
      <c r="P301" s="88" t="n">
        <f aca="false">F301</f>
        <v>0</v>
      </c>
      <c r="Q301" s="102"/>
    </row>
    <row r="302" customFormat="false" ht="12" hidden="false" customHeight="true" outlineLevel="0" collapsed="false">
      <c r="A302" s="93" t="n">
        <f aca="false">EDATE(A301,1)</f>
        <v>45839</v>
      </c>
      <c r="B302" s="94" t="n">
        <f aca="false">B301</f>
        <v>-1750000</v>
      </c>
      <c r="C302" s="104"/>
      <c r="D302" s="96" t="n">
        <f aca="false">B302+C302</f>
        <v>-1750000</v>
      </c>
      <c r="E302" s="82" t="n">
        <f aca="false">IF(M302=0,0,IF(AND(M302=1,$H$3=1),D302*H302,IF($H$3=2,D302,"N/A")))</f>
        <v>0</v>
      </c>
      <c r="F302" s="82" t="n">
        <f aca="false">E302*L302</f>
        <v>0</v>
      </c>
      <c r="G302" s="99"/>
      <c r="H302" s="33" t="n">
        <f aca="false">A303-A302</f>
        <v>31</v>
      </c>
      <c r="I302" s="100" t="n">
        <f aca="false">CHOOSE(F$3,A303+24,A302)</f>
        <v>45839</v>
      </c>
      <c r="J302" s="33" t="n">
        <f aca="false">I302-C$3</f>
        <v>8923</v>
      </c>
      <c r="K302" s="28" t="n">
        <f aca="false">VLOOKUP($A302,Table,MATCH(K$4,Curves,0))</f>
        <v>0.053904348595426</v>
      </c>
      <c r="L302" s="91" t="n">
        <f aca="false">1/(1+CHOOSE(F$3,(K303+($I$3/10000))/2,(K302+($I$3/10000))/2))^(2*J302/365.25)</f>
        <v>0.272684183749783</v>
      </c>
      <c r="M302" s="33" t="n">
        <f aca="false">IF(AND(mthbeg&lt;=A302,mthend&gt;=A302),1,0)</f>
        <v>0</v>
      </c>
      <c r="N302" s="33" t="n">
        <f aca="false">H302*M302</f>
        <v>0</v>
      </c>
      <c r="P302" s="88" t="n">
        <f aca="false">F302</f>
        <v>0</v>
      </c>
      <c r="Q302" s="102"/>
    </row>
    <row r="303" customFormat="false" ht="12" hidden="false" customHeight="true" outlineLevel="0" collapsed="false">
      <c r="A303" s="93" t="n">
        <f aca="false">EDATE(A302,1)</f>
        <v>45870</v>
      </c>
      <c r="B303" s="94" t="n">
        <f aca="false">B302</f>
        <v>-1750000</v>
      </c>
      <c r="C303" s="104"/>
      <c r="D303" s="96" t="n">
        <f aca="false">B303+C303</f>
        <v>-1750000</v>
      </c>
      <c r="E303" s="82" t="n">
        <f aca="false">IF(M303=0,0,IF(AND(M303=1,$H$3=1),D303*H303,IF($H$3=2,D303,"N/A")))</f>
        <v>0</v>
      </c>
      <c r="F303" s="82" t="n">
        <f aca="false">E303*L303</f>
        <v>0</v>
      </c>
      <c r="G303" s="99"/>
      <c r="H303" s="33" t="n">
        <f aca="false">A304-A303</f>
        <v>31</v>
      </c>
      <c r="I303" s="100" t="n">
        <f aca="false">CHOOSE(F$3,A304+24,A303)</f>
        <v>45870</v>
      </c>
      <c r="J303" s="33" t="n">
        <f aca="false">I303-C$3</f>
        <v>8954</v>
      </c>
      <c r="K303" s="28" t="n">
        <f aca="false">VLOOKUP($A303,Table,MATCH(K$4,Curves,0))</f>
        <v>0.053904348595426</v>
      </c>
      <c r="L303" s="91" t="n">
        <f aca="false">1/(1+CHOOSE(F$3,(K304+($I$3/10000))/2,(K303+($I$3/10000))/2))^(2*J303/365.25)</f>
        <v>0.271455932048635</v>
      </c>
      <c r="M303" s="33" t="n">
        <f aca="false">IF(AND(mthbeg&lt;=A303,mthend&gt;=A303),1,0)</f>
        <v>0</v>
      </c>
      <c r="N303" s="33" t="n">
        <f aca="false">H303*M303</f>
        <v>0</v>
      </c>
      <c r="P303" s="88" t="n">
        <f aca="false">F303</f>
        <v>0</v>
      </c>
      <c r="Q303" s="102"/>
    </row>
    <row r="304" customFormat="false" ht="12" hidden="false" customHeight="true" outlineLevel="0" collapsed="false">
      <c r="A304" s="93" t="n">
        <f aca="false">EDATE(A303,1)</f>
        <v>45901</v>
      </c>
      <c r="B304" s="94" t="n">
        <f aca="false">B303</f>
        <v>-1750000</v>
      </c>
      <c r="C304" s="104"/>
      <c r="D304" s="96" t="n">
        <f aca="false">B304+C304</f>
        <v>-1750000</v>
      </c>
      <c r="E304" s="82" t="n">
        <f aca="false">IF(M304=0,0,IF(AND(M304=1,$H$3=1),D304*H304,IF($H$3=2,D304,"N/A")))</f>
        <v>0</v>
      </c>
      <c r="F304" s="82" t="n">
        <f aca="false">E304*L304</f>
        <v>0</v>
      </c>
      <c r="G304" s="99"/>
      <c r="H304" s="33" t="n">
        <f aca="false">A305-A304</f>
        <v>30</v>
      </c>
      <c r="I304" s="100" t="n">
        <f aca="false">CHOOSE(F$3,A305+24,A304)</f>
        <v>45901</v>
      </c>
      <c r="J304" s="33" t="n">
        <f aca="false">I304-C$3</f>
        <v>8985</v>
      </c>
      <c r="K304" s="28" t="n">
        <f aca="false">VLOOKUP($A304,Table,MATCH(K$4,Curves,0))</f>
        <v>0.053904348595426</v>
      </c>
      <c r="L304" s="91" t="n">
        <f aca="false">1/(1+CHOOSE(F$3,(K305+($I$3/10000))/2,(K304+($I$3/10000))/2))^(2*J304/365.25)</f>
        <v>0.270233212763121</v>
      </c>
      <c r="M304" s="33" t="n">
        <f aca="false">IF(AND(mthbeg&lt;=A304,mthend&gt;=A304),1,0)</f>
        <v>0</v>
      </c>
      <c r="N304" s="33" t="n">
        <f aca="false">H304*M304</f>
        <v>0</v>
      </c>
      <c r="P304" s="88" t="n">
        <f aca="false">F304</f>
        <v>0</v>
      </c>
      <c r="Q304" s="102"/>
    </row>
    <row r="305" customFormat="false" ht="12" hidden="false" customHeight="true" outlineLevel="0" collapsed="false">
      <c r="A305" s="93" t="n">
        <f aca="false">EDATE(A304,1)</f>
        <v>45931</v>
      </c>
      <c r="B305" s="94" t="n">
        <f aca="false">B304</f>
        <v>-1750000</v>
      </c>
      <c r="C305" s="104"/>
      <c r="D305" s="96" t="n">
        <f aca="false">B305+C305</f>
        <v>-1750000</v>
      </c>
      <c r="E305" s="82" t="n">
        <f aca="false">IF(M305=0,0,IF(AND(M305=1,$H$3=1),D305*H305,IF($H$3=2,D305,"N/A")))</f>
        <v>0</v>
      </c>
      <c r="F305" s="82" t="n">
        <f aca="false">E305*L305</f>
        <v>0</v>
      </c>
      <c r="G305" s="99"/>
      <c r="H305" s="33" t="n">
        <f aca="false">A306-A305</f>
        <v>31</v>
      </c>
      <c r="I305" s="100" t="n">
        <f aca="false">CHOOSE(F$3,A306+24,A305)</f>
        <v>45931</v>
      </c>
      <c r="J305" s="33" t="n">
        <f aca="false">I305-C$3</f>
        <v>9015</v>
      </c>
      <c r="K305" s="28" t="n">
        <f aca="false">VLOOKUP($A305,Table,MATCH(K$4,Curves,0))</f>
        <v>0.053904348595426</v>
      </c>
      <c r="L305" s="91" t="n">
        <f aca="false">1/(1+CHOOSE(F$3,(K306+($I$3/10000))/2,(K305+($I$3/10000))/2))^(2*J305/365.25)</f>
        <v>0.269055180159208</v>
      </c>
      <c r="M305" s="33" t="n">
        <f aca="false">IF(AND(mthbeg&lt;=A305,mthend&gt;=A305),1,0)</f>
        <v>0</v>
      </c>
      <c r="N305" s="33" t="n">
        <f aca="false">H305*M305</f>
        <v>0</v>
      </c>
      <c r="P305" s="88" t="n">
        <f aca="false">F305</f>
        <v>0</v>
      </c>
      <c r="Q305" s="102"/>
    </row>
    <row r="306" customFormat="false" ht="12" hidden="false" customHeight="true" outlineLevel="0" collapsed="false">
      <c r="A306" s="93" t="n">
        <f aca="false">EDATE(A305,1)</f>
        <v>45962</v>
      </c>
      <c r="B306" s="94" t="n">
        <f aca="false">B305</f>
        <v>-1750000</v>
      </c>
      <c r="C306" s="104"/>
      <c r="D306" s="96" t="n">
        <f aca="false">B306+C306</f>
        <v>-1750000</v>
      </c>
      <c r="E306" s="82" t="n">
        <f aca="false">IF(M306=0,0,IF(AND(M306=1,$H$3=1),D306*H306,IF($H$3=2,D306,"N/A")))</f>
        <v>0</v>
      </c>
      <c r="F306" s="82" t="n">
        <f aca="false">E306*L306</f>
        <v>0</v>
      </c>
      <c r="G306" s="99"/>
      <c r="H306" s="33" t="n">
        <f aca="false">A307-A306</f>
        <v>30</v>
      </c>
      <c r="I306" s="100" t="n">
        <f aca="false">CHOOSE(F$3,A307+24,A306)</f>
        <v>45962</v>
      </c>
      <c r="J306" s="33" t="n">
        <f aca="false">I306-C$3</f>
        <v>9046</v>
      </c>
      <c r="K306" s="28" t="n">
        <f aca="false">VLOOKUP($A306,Table,MATCH(K$4,Curves,0))</f>
        <v>0.053904348595426</v>
      </c>
      <c r="L306" s="91" t="n">
        <f aca="false">1/(1+CHOOSE(F$3,(K307+($I$3/10000))/2,(K306+($I$3/10000))/2))^(2*J306/365.25)</f>
        <v>0.267843274583355</v>
      </c>
      <c r="M306" s="33" t="n">
        <f aca="false">IF(AND(mthbeg&lt;=A306,mthend&gt;=A306),1,0)</f>
        <v>0</v>
      </c>
      <c r="N306" s="33" t="n">
        <f aca="false">H306*M306</f>
        <v>0</v>
      </c>
      <c r="P306" s="88" t="n">
        <f aca="false">F306</f>
        <v>0</v>
      </c>
      <c r="Q306" s="102"/>
    </row>
    <row r="307" customFormat="false" ht="12" hidden="false" customHeight="true" outlineLevel="0" collapsed="false">
      <c r="A307" s="93" t="n">
        <f aca="false">EDATE(A306,1)</f>
        <v>45992</v>
      </c>
      <c r="B307" s="94" t="n">
        <f aca="false">B306</f>
        <v>-1750000</v>
      </c>
      <c r="C307" s="104"/>
      <c r="D307" s="96" t="n">
        <f aca="false">B307+C307</f>
        <v>-1750000</v>
      </c>
      <c r="E307" s="82" t="n">
        <f aca="false">IF(M307=0,0,IF(AND(M307=1,$H$3=1),D307*H307,IF($H$3=2,D307,"N/A")))</f>
        <v>0</v>
      </c>
      <c r="F307" s="82" t="n">
        <f aca="false">E307*L307</f>
        <v>0</v>
      </c>
      <c r="G307" s="99"/>
      <c r="H307" s="33" t="n">
        <f aca="false">A308-A307</f>
        <v>31</v>
      </c>
      <c r="I307" s="100" t="n">
        <f aca="false">CHOOSE(F$3,A308+24,A307)</f>
        <v>45992</v>
      </c>
      <c r="J307" s="33" t="n">
        <f aca="false">I307-C$3</f>
        <v>9076</v>
      </c>
      <c r="K307" s="28" t="n">
        <f aca="false">VLOOKUP($A307,Table,MATCH(K$4,Curves,0))</f>
        <v>0.053904348595426</v>
      </c>
      <c r="L307" s="91" t="n">
        <f aca="false">1/(1+CHOOSE(F$3,(K308+($I$3/10000))/2,(K307+($I$3/10000))/2))^(2*J307/365.25)</f>
        <v>0.26667566048081</v>
      </c>
      <c r="M307" s="33" t="n">
        <f aca="false">IF(AND(mthbeg&lt;=A307,mthend&gt;=A307),1,0)</f>
        <v>0</v>
      </c>
      <c r="N307" s="33" t="n">
        <f aca="false">H307*M307</f>
        <v>0</v>
      </c>
      <c r="P307" s="88" t="n">
        <f aca="false">F307</f>
        <v>0</v>
      </c>
      <c r="Q307" s="102"/>
    </row>
    <row r="308" customFormat="false" ht="12" hidden="false" customHeight="true" outlineLevel="0" collapsed="false">
      <c r="A308" s="93" t="n">
        <f aca="false">EDATE(A307,1)</f>
        <v>46023</v>
      </c>
      <c r="B308" s="94" t="n">
        <f aca="false">B307</f>
        <v>-1750000</v>
      </c>
      <c r="C308" s="104"/>
      <c r="D308" s="96" t="n">
        <f aca="false">B308+C308</f>
        <v>-1750000</v>
      </c>
      <c r="E308" s="82" t="n">
        <f aca="false">IF(M308=0,0,IF(AND(M308=1,$H$3=1),D308*H308,IF($H$3=2,D308,"N/A")))</f>
        <v>0</v>
      </c>
      <c r="F308" s="82" t="n">
        <f aca="false">E308*L308</f>
        <v>0</v>
      </c>
      <c r="G308" s="99"/>
      <c r="H308" s="33" t="n">
        <f aca="false">A309-A308</f>
        <v>31</v>
      </c>
      <c r="I308" s="100" t="n">
        <f aca="false">CHOOSE(F$3,A309+24,A308)</f>
        <v>46023</v>
      </c>
      <c r="J308" s="33" t="n">
        <f aca="false">I308-C$3</f>
        <v>9107</v>
      </c>
      <c r="K308" s="28" t="n">
        <f aca="false">VLOOKUP($A308,Table,MATCH(K$4,Curves,0))</f>
        <v>0.053904348595426</v>
      </c>
      <c r="L308" s="91" t="n">
        <f aca="false">1/(1+CHOOSE(F$3,(K309+($I$3/10000))/2,(K308+($I$3/10000))/2))^(2*J308/365.25)</f>
        <v>0.265474472978344</v>
      </c>
      <c r="M308" s="33" t="n">
        <f aca="false">IF(AND(mthbeg&lt;=A308,mthend&gt;=A308),1,0)</f>
        <v>0</v>
      </c>
      <c r="N308" s="33" t="n">
        <f aca="false">H308*M308</f>
        <v>0</v>
      </c>
      <c r="P308" s="88" t="n">
        <f aca="false">F308</f>
        <v>0</v>
      </c>
      <c r="Q308" s="102"/>
    </row>
    <row r="309" customFormat="false" ht="12" hidden="false" customHeight="true" outlineLevel="0" collapsed="false">
      <c r="A309" s="93" t="n">
        <f aca="false">EDATE(A308,1)</f>
        <v>46054</v>
      </c>
      <c r="B309" s="94" t="n">
        <f aca="false">B308</f>
        <v>-1750000</v>
      </c>
      <c r="C309" s="104"/>
      <c r="D309" s="96" t="n">
        <f aca="false">B309+C309</f>
        <v>-1750000</v>
      </c>
      <c r="E309" s="82" t="n">
        <f aca="false">IF(M309=0,0,IF(AND(M309=1,$H$3=1),D309*H309,IF($H$3=2,D309,"N/A")))</f>
        <v>0</v>
      </c>
      <c r="F309" s="82" t="n">
        <f aca="false">E309*L309</f>
        <v>0</v>
      </c>
      <c r="G309" s="99"/>
      <c r="H309" s="33" t="n">
        <f aca="false">A310-A309</f>
        <v>28</v>
      </c>
      <c r="I309" s="100" t="n">
        <f aca="false">CHOOSE(F$3,A310+24,A309)</f>
        <v>46054</v>
      </c>
      <c r="J309" s="33" t="n">
        <f aca="false">I309-C$3</f>
        <v>9138</v>
      </c>
      <c r="K309" s="28" t="n">
        <f aca="false">VLOOKUP($A309,Table,MATCH(K$4,Curves,0))</f>
        <v>0.053904348595426</v>
      </c>
      <c r="L309" s="91" t="n">
        <f aca="false">1/(1+CHOOSE(F$3,(K310+($I$3/10000))/2,(K309+($I$3/10000))/2))^(2*J309/365.25)</f>
        <v>0.264278695986209</v>
      </c>
      <c r="M309" s="33" t="n">
        <f aca="false">IF(AND(mthbeg&lt;=A309,mthend&gt;=A309),1,0)</f>
        <v>0</v>
      </c>
      <c r="N309" s="33" t="n">
        <f aca="false">H309*M309</f>
        <v>0</v>
      </c>
      <c r="P309" s="88" t="n">
        <f aca="false">F309</f>
        <v>0</v>
      </c>
      <c r="Q309" s="102"/>
    </row>
    <row r="310" customFormat="false" ht="12" hidden="false" customHeight="true" outlineLevel="0" collapsed="false">
      <c r="A310" s="93" t="n">
        <f aca="false">EDATE(A309,1)</f>
        <v>46082</v>
      </c>
      <c r="B310" s="94" t="n">
        <f aca="false">B309</f>
        <v>-1750000</v>
      </c>
      <c r="C310" s="104"/>
      <c r="D310" s="96" t="n">
        <f aca="false">B310+C310</f>
        <v>-1750000</v>
      </c>
      <c r="E310" s="82" t="n">
        <f aca="false">IF(M310=0,0,IF(AND(M310=1,$H$3=1),D310*H310,IF($H$3=2,D310,"N/A")))</f>
        <v>0</v>
      </c>
      <c r="F310" s="82" t="n">
        <f aca="false">E310*L310</f>
        <v>0</v>
      </c>
      <c r="G310" s="99"/>
      <c r="H310" s="33" t="n">
        <f aca="false">A311-A310</f>
        <v>31</v>
      </c>
      <c r="I310" s="100" t="n">
        <f aca="false">CHOOSE(F$3,A311+24,A310)</f>
        <v>46082</v>
      </c>
      <c r="J310" s="33" t="n">
        <f aca="false">I310-C$3</f>
        <v>9166</v>
      </c>
      <c r="K310" s="28" t="n">
        <f aca="false">VLOOKUP($A310,Table,MATCH(K$4,Curves,0))</f>
        <v>0.053904348595426</v>
      </c>
      <c r="L310" s="91" t="n">
        <f aca="false">1/(1+CHOOSE(F$3,(K311+($I$3/10000))/2,(K310+($I$3/10000))/2))^(2*J310/365.25)</f>
        <v>0.263203269523674</v>
      </c>
      <c r="M310" s="33" t="n">
        <f aca="false">IF(AND(mthbeg&lt;=A310,mthend&gt;=A310),1,0)</f>
        <v>0</v>
      </c>
      <c r="N310" s="33" t="n">
        <f aca="false">H310*M310</f>
        <v>0</v>
      </c>
      <c r="P310" s="88" t="n">
        <f aca="false">F310</f>
        <v>0</v>
      </c>
      <c r="Q310" s="102"/>
    </row>
    <row r="311" customFormat="false" ht="12" hidden="false" customHeight="true" outlineLevel="0" collapsed="false">
      <c r="A311" s="93" t="n">
        <f aca="false">EDATE(A310,1)</f>
        <v>46113</v>
      </c>
      <c r="B311" s="94" t="n">
        <f aca="false">B310</f>
        <v>-1750000</v>
      </c>
      <c r="C311" s="104"/>
      <c r="D311" s="96" t="n">
        <f aca="false">B311+C311</f>
        <v>-1750000</v>
      </c>
      <c r="E311" s="82" t="n">
        <f aca="false">IF(M311=0,0,IF(AND(M311=1,$H$3=1),D311*H311,IF($H$3=2,D311,"N/A")))</f>
        <v>0</v>
      </c>
      <c r="F311" s="82" t="n">
        <f aca="false">E311*L311</f>
        <v>0</v>
      </c>
      <c r="G311" s="99"/>
      <c r="H311" s="33" t="n">
        <f aca="false">A312-A311</f>
        <v>30</v>
      </c>
      <c r="I311" s="100" t="n">
        <f aca="false">CHOOSE(F$3,A312+24,A311)</f>
        <v>46113</v>
      </c>
      <c r="J311" s="33" t="n">
        <f aca="false">I311-C$3</f>
        <v>9197</v>
      </c>
      <c r="K311" s="28" t="n">
        <f aca="false">VLOOKUP($A311,Table,MATCH(K$4,Curves,0))</f>
        <v>0.053904348595426</v>
      </c>
      <c r="L311" s="91" t="n">
        <f aca="false">1/(1+CHOOSE(F$3,(K312+($I$3/10000))/2,(K311+($I$3/10000))/2))^(2*J311/365.25)</f>
        <v>0.262017722716028</v>
      </c>
      <c r="M311" s="33" t="n">
        <f aca="false">IF(AND(mthbeg&lt;=A311,mthend&gt;=A311),1,0)</f>
        <v>0</v>
      </c>
      <c r="N311" s="33" t="n">
        <f aca="false">H311*M311</f>
        <v>0</v>
      </c>
      <c r="P311" s="88" t="n">
        <f aca="false">F311</f>
        <v>0</v>
      </c>
      <c r="Q311" s="102"/>
    </row>
    <row r="312" customFormat="false" ht="12" hidden="false" customHeight="true" outlineLevel="0" collapsed="false">
      <c r="A312" s="93" t="n">
        <f aca="false">EDATE(A311,1)</f>
        <v>46143</v>
      </c>
      <c r="B312" s="94" t="n">
        <f aca="false">B311</f>
        <v>-1750000</v>
      </c>
      <c r="C312" s="104"/>
      <c r="D312" s="96" t="n">
        <f aca="false">B312+C312</f>
        <v>-1750000</v>
      </c>
      <c r="E312" s="82" t="n">
        <f aca="false">IF(M312=0,0,IF(AND(M312=1,$H$3=1),D312*H312,IF($H$3=2,D312,"N/A")))</f>
        <v>0</v>
      </c>
      <c r="F312" s="82" t="n">
        <f aca="false">E312*L312</f>
        <v>0</v>
      </c>
      <c r="G312" s="99"/>
      <c r="H312" s="33" t="n">
        <f aca="false">A313-A312</f>
        <v>31</v>
      </c>
      <c r="I312" s="100" t="n">
        <f aca="false">CHOOSE(F$3,A313+24,A312)</f>
        <v>46143</v>
      </c>
      <c r="J312" s="33" t="n">
        <f aca="false">I312-C$3</f>
        <v>9227</v>
      </c>
      <c r="K312" s="28" t="n">
        <f aca="false">VLOOKUP($A312,Table,MATCH(K$4,Curves,0))</f>
        <v>0.053904348595426</v>
      </c>
      <c r="L312" s="91" t="n">
        <f aca="false">1/(1+CHOOSE(F$3,(K313+($I$3/10000))/2,(K312+($I$3/10000))/2))^(2*J312/365.25)</f>
        <v>0.260875504048654</v>
      </c>
      <c r="M312" s="33" t="n">
        <f aca="false">IF(AND(mthbeg&lt;=A312,mthend&gt;=A312),1,0)</f>
        <v>0</v>
      </c>
      <c r="N312" s="33" t="n">
        <f aca="false">H312*M312</f>
        <v>0</v>
      </c>
      <c r="P312" s="88" t="n">
        <f aca="false">F312</f>
        <v>0</v>
      </c>
      <c r="Q312" s="102"/>
    </row>
    <row r="313" customFormat="false" ht="12" hidden="false" customHeight="true" outlineLevel="0" collapsed="false">
      <c r="A313" s="93" t="n">
        <f aca="false">EDATE(A312,1)</f>
        <v>46174</v>
      </c>
      <c r="B313" s="94" t="n">
        <f aca="false">B312</f>
        <v>-1750000</v>
      </c>
      <c r="C313" s="104"/>
      <c r="D313" s="96" t="n">
        <f aca="false">B313+C313</f>
        <v>-1750000</v>
      </c>
      <c r="E313" s="82" t="n">
        <f aca="false">IF(M313=0,0,IF(AND(M313=1,$H$3=1),D313*H313,IF($H$3=2,D313,"N/A")))</f>
        <v>0</v>
      </c>
      <c r="F313" s="82" t="n">
        <f aca="false">E313*L313</f>
        <v>0</v>
      </c>
      <c r="G313" s="99"/>
      <c r="H313" s="33" t="n">
        <f aca="false">A314-A313</f>
        <v>30</v>
      </c>
      <c r="I313" s="100" t="n">
        <f aca="false">CHOOSE(F$3,A314+24,A313)</f>
        <v>46174</v>
      </c>
      <c r="J313" s="33" t="n">
        <f aca="false">I313-C$3</f>
        <v>9258</v>
      </c>
      <c r="K313" s="28" t="n">
        <f aca="false">VLOOKUP($A313,Table,MATCH(K$4,Curves,0))</f>
        <v>0.053904348595426</v>
      </c>
      <c r="L313" s="91" t="n">
        <f aca="false">1/(1+CHOOSE(F$3,(K314+($I$3/10000))/2,(K313+($I$3/10000))/2))^(2*J313/365.25)</f>
        <v>0.259700442197873</v>
      </c>
      <c r="M313" s="33" t="n">
        <f aca="false">IF(AND(mthbeg&lt;=A313,mthend&gt;=A313),1,0)</f>
        <v>0</v>
      </c>
      <c r="N313" s="33" t="n">
        <f aca="false">H313*M313</f>
        <v>0</v>
      </c>
      <c r="P313" s="88" t="n">
        <f aca="false">F313</f>
        <v>0</v>
      </c>
      <c r="Q313" s="102"/>
    </row>
    <row r="314" customFormat="false" ht="12" hidden="false" customHeight="true" outlineLevel="0" collapsed="false">
      <c r="A314" s="93" t="n">
        <f aca="false">EDATE(A313,1)</f>
        <v>46204</v>
      </c>
      <c r="B314" s="94" t="n">
        <f aca="false">B313</f>
        <v>-1750000</v>
      </c>
      <c r="C314" s="104"/>
      <c r="D314" s="96" t="n">
        <f aca="false">B314+C314</f>
        <v>-1750000</v>
      </c>
      <c r="E314" s="82" t="n">
        <f aca="false">IF(M314=0,0,IF(AND(M314=1,$H$3=1),D314*H314,IF($H$3=2,D314,"N/A")))</f>
        <v>0</v>
      </c>
      <c r="F314" s="82" t="n">
        <f aca="false">E314*L314</f>
        <v>0</v>
      </c>
      <c r="G314" s="99"/>
      <c r="H314" s="33" t="n">
        <f aca="false">A315-A314</f>
        <v>31</v>
      </c>
      <c r="I314" s="100" t="n">
        <f aca="false">CHOOSE(F$3,A315+24,A314)</f>
        <v>46204</v>
      </c>
      <c r="J314" s="33" t="n">
        <f aca="false">I314-C$3</f>
        <v>9288</v>
      </c>
      <c r="K314" s="28" t="n">
        <f aca="false">VLOOKUP($A314,Table,MATCH(K$4,Curves,0))</f>
        <v>0.053904348595426</v>
      </c>
      <c r="L314" s="91" t="n">
        <f aca="false">1/(1+CHOOSE(F$3,(K315+($I$3/10000))/2,(K314+($I$3/10000))/2))^(2*J314/365.25)</f>
        <v>0.25856832529399</v>
      </c>
      <c r="M314" s="33" t="n">
        <f aca="false">IF(AND(mthbeg&lt;=A314,mthend&gt;=A314),1,0)</f>
        <v>0</v>
      </c>
      <c r="N314" s="33" t="n">
        <f aca="false">H314*M314</f>
        <v>0</v>
      </c>
      <c r="P314" s="88" t="n">
        <f aca="false">F314</f>
        <v>0</v>
      </c>
      <c r="Q314" s="102"/>
    </row>
    <row r="315" customFormat="false" ht="12" hidden="false" customHeight="true" outlineLevel="0" collapsed="false">
      <c r="A315" s="93" t="n">
        <f aca="false">EDATE(A314,1)</f>
        <v>46235</v>
      </c>
      <c r="B315" s="94" t="n">
        <f aca="false">B314</f>
        <v>-1750000</v>
      </c>
      <c r="C315" s="104"/>
      <c r="D315" s="96" t="n">
        <f aca="false">B315+C315</f>
        <v>-1750000</v>
      </c>
      <c r="E315" s="82" t="n">
        <f aca="false">IF(M315=0,0,IF(AND(M315=1,$H$3=1),D315*H315,IF($H$3=2,D315,"N/A")))</f>
        <v>0</v>
      </c>
      <c r="F315" s="82" t="n">
        <f aca="false">E315*L315</f>
        <v>0</v>
      </c>
      <c r="G315" s="99"/>
      <c r="H315" s="33" t="n">
        <f aca="false">A316-A315</f>
        <v>31</v>
      </c>
      <c r="I315" s="100" t="n">
        <f aca="false">CHOOSE(F$3,A316+24,A315)</f>
        <v>46235</v>
      </c>
      <c r="J315" s="33" t="n">
        <f aca="false">I315-C$3</f>
        <v>9319</v>
      </c>
      <c r="K315" s="28" t="n">
        <f aca="false">VLOOKUP($A315,Table,MATCH(K$4,Curves,0))</f>
        <v>0.053904348595426</v>
      </c>
      <c r="L315" s="91" t="n">
        <f aca="false">1/(1+CHOOSE(F$3,(K316+($I$3/10000))/2,(K315+($I$3/10000))/2))^(2*J315/365.25)</f>
        <v>0.257403655671285</v>
      </c>
      <c r="M315" s="33" t="n">
        <f aca="false">IF(AND(mthbeg&lt;=A315,mthend&gt;=A315),1,0)</f>
        <v>0</v>
      </c>
      <c r="N315" s="33" t="n">
        <f aca="false">H315*M315</f>
        <v>0</v>
      </c>
      <c r="P315" s="88" t="n">
        <f aca="false">F315</f>
        <v>0</v>
      </c>
      <c r="Q315" s="102"/>
    </row>
    <row r="316" customFormat="false" ht="12" hidden="false" customHeight="true" outlineLevel="0" collapsed="false">
      <c r="A316" s="93" t="n">
        <f aca="false">EDATE(A315,1)</f>
        <v>46266</v>
      </c>
      <c r="B316" s="94" t="n">
        <f aca="false">B315</f>
        <v>-1750000</v>
      </c>
      <c r="C316" s="104"/>
      <c r="D316" s="96" t="n">
        <f aca="false">B316+C316</f>
        <v>-1750000</v>
      </c>
      <c r="E316" s="82" t="n">
        <f aca="false">IF(M316=0,0,IF(AND(M316=1,$H$3=1),D316*H316,IF($H$3=2,D316,"N/A")))</f>
        <v>0</v>
      </c>
      <c r="F316" s="82" t="n">
        <f aca="false">E316*L316</f>
        <v>0</v>
      </c>
      <c r="G316" s="99"/>
      <c r="H316" s="33" t="n">
        <f aca="false">A317-A316</f>
        <v>30</v>
      </c>
      <c r="I316" s="100" t="n">
        <f aca="false">CHOOSE(F$3,A317+24,A316)</f>
        <v>46266</v>
      </c>
      <c r="J316" s="33" t="n">
        <f aca="false">I316-C$3</f>
        <v>9350</v>
      </c>
      <c r="K316" s="28" t="n">
        <f aca="false">VLOOKUP($A316,Table,MATCH(K$4,Curves,0))</f>
        <v>0.053904348595426</v>
      </c>
      <c r="L316" s="91" t="n">
        <f aca="false">1/(1+CHOOSE(F$3,(K317+($I$3/10000))/2,(K316+($I$3/10000))/2))^(2*J316/365.25)</f>
        <v>0.256244232071381</v>
      </c>
      <c r="M316" s="33" t="n">
        <f aca="false">IF(AND(mthbeg&lt;=A316,mthend&gt;=A316),1,0)</f>
        <v>0</v>
      </c>
      <c r="N316" s="33" t="n">
        <f aca="false">H316*M316</f>
        <v>0</v>
      </c>
      <c r="P316" s="88" t="n">
        <f aca="false">F316</f>
        <v>0</v>
      </c>
      <c r="Q316" s="102"/>
    </row>
    <row r="317" customFormat="false" ht="12" hidden="false" customHeight="true" outlineLevel="0" collapsed="false">
      <c r="A317" s="93" t="n">
        <f aca="false">EDATE(A316,1)</f>
        <v>46296</v>
      </c>
      <c r="B317" s="94" t="n">
        <f aca="false">B316</f>
        <v>-1750000</v>
      </c>
      <c r="C317" s="104"/>
      <c r="D317" s="96" t="n">
        <f aca="false">B317+C317</f>
        <v>-1750000</v>
      </c>
      <c r="E317" s="82" t="n">
        <f aca="false">IF(M317=0,0,IF(AND(M317=1,$H$3=1),D317*H317,IF($H$3=2,D317,"N/A")))</f>
        <v>0</v>
      </c>
      <c r="F317" s="82" t="n">
        <f aca="false">E317*L317</f>
        <v>0</v>
      </c>
      <c r="G317" s="99"/>
      <c r="H317" s="33" t="n">
        <f aca="false">A318-A317</f>
        <v>31</v>
      </c>
      <c r="I317" s="100" t="n">
        <f aca="false">CHOOSE(F$3,A318+24,A317)</f>
        <v>46296</v>
      </c>
      <c r="J317" s="33" t="n">
        <f aca="false">I317-C$3</f>
        <v>9380</v>
      </c>
      <c r="K317" s="28" t="n">
        <f aca="false">VLOOKUP($A317,Table,MATCH(K$4,Curves,0))</f>
        <v>0.053904348595426</v>
      </c>
      <c r="L317" s="91" t="n">
        <f aca="false">1/(1+CHOOSE(F$3,(K318+($I$3/10000))/2,(K317+($I$3/10000))/2))^(2*J317/365.25)</f>
        <v>0.255127181887734</v>
      </c>
      <c r="M317" s="33" t="n">
        <f aca="false">IF(AND(mthbeg&lt;=A317,mthend&gt;=A317),1,0)</f>
        <v>0</v>
      </c>
      <c r="N317" s="33" t="n">
        <f aca="false">H317*M317</f>
        <v>0</v>
      </c>
      <c r="P317" s="88" t="n">
        <f aca="false">F317</f>
        <v>0</v>
      </c>
      <c r="Q317" s="102"/>
    </row>
    <row r="318" customFormat="false" ht="12" hidden="false" customHeight="true" outlineLevel="0" collapsed="false">
      <c r="A318" s="93" t="n">
        <f aca="false">EDATE(A317,1)</f>
        <v>46327</v>
      </c>
      <c r="B318" s="94" t="n">
        <f aca="false">B317</f>
        <v>-1750000</v>
      </c>
      <c r="C318" s="104"/>
      <c r="D318" s="96" t="n">
        <f aca="false">B318+C318</f>
        <v>-1750000</v>
      </c>
      <c r="E318" s="82" t="n">
        <f aca="false">IF(M318=0,0,IF(AND(M318=1,$H$3=1),D318*H318,IF($H$3=2,D318,"N/A")))</f>
        <v>0</v>
      </c>
      <c r="F318" s="82" t="n">
        <f aca="false">E318*L318</f>
        <v>0</v>
      </c>
      <c r="G318" s="99"/>
      <c r="H318" s="33" t="n">
        <f aca="false">A319-A318</f>
        <v>30</v>
      </c>
      <c r="I318" s="100" t="n">
        <f aca="false">CHOOSE(F$3,A319+24,A318)</f>
        <v>46327</v>
      </c>
      <c r="J318" s="33" t="n">
        <f aca="false">I318-C$3</f>
        <v>9411</v>
      </c>
      <c r="K318" s="28" t="n">
        <f aca="false">VLOOKUP($A318,Table,MATCH(K$4,Curves,0))</f>
        <v>0.053904348595426</v>
      </c>
      <c r="L318" s="91" t="n">
        <f aca="false">1/(1+CHOOSE(F$3,(K319+($I$3/10000))/2,(K318+($I$3/10000))/2))^(2*J318/365.25)</f>
        <v>0.253978012211467</v>
      </c>
      <c r="M318" s="33" t="n">
        <f aca="false">IF(AND(mthbeg&lt;=A318,mthend&gt;=A318),1,0)</f>
        <v>0</v>
      </c>
      <c r="N318" s="33" t="n">
        <f aca="false">H318*M318</f>
        <v>0</v>
      </c>
      <c r="P318" s="88" t="n">
        <f aca="false">F318</f>
        <v>0</v>
      </c>
      <c r="Q318" s="102"/>
    </row>
    <row r="319" customFormat="false" ht="12" hidden="false" customHeight="true" outlineLevel="0" collapsed="false">
      <c r="A319" s="93" t="n">
        <f aca="false">EDATE(A318,1)</f>
        <v>46357</v>
      </c>
      <c r="B319" s="94" t="n">
        <f aca="false">B318</f>
        <v>-1750000</v>
      </c>
      <c r="C319" s="104"/>
      <c r="D319" s="96" t="n">
        <f aca="false">B319+C319</f>
        <v>-1750000</v>
      </c>
      <c r="E319" s="82" t="n">
        <f aca="false">IF(M319=0,0,IF(AND(M319=1,$H$3=1),D319*H319,IF($H$3=2,D319,"N/A")))</f>
        <v>0</v>
      </c>
      <c r="F319" s="82" t="n">
        <f aca="false">E319*L319</f>
        <v>0</v>
      </c>
      <c r="G319" s="99"/>
      <c r="H319" s="33" t="n">
        <f aca="false">A320-A319</f>
        <v>31</v>
      </c>
      <c r="I319" s="100" t="n">
        <f aca="false">CHOOSE(F$3,A320+24,A319)</f>
        <v>46357</v>
      </c>
      <c r="J319" s="33" t="n">
        <f aca="false">I319-C$3</f>
        <v>9441</v>
      </c>
      <c r="K319" s="28" t="n">
        <f aca="false">VLOOKUP($A319,Table,MATCH(K$4,Curves,0))</f>
        <v>0.053904348595426</v>
      </c>
      <c r="L319" s="91" t="n">
        <f aca="false">1/(1+CHOOSE(F$3,(K320+($I$3/10000))/2,(K319+($I$3/10000))/2))^(2*J319/365.25)</f>
        <v>0.252870841201646</v>
      </c>
      <c r="M319" s="33" t="n">
        <f aca="false">IF(AND(mthbeg&lt;=A319,mthend&gt;=A319),1,0)</f>
        <v>0</v>
      </c>
      <c r="N319" s="33" t="n">
        <f aca="false">H319*M319</f>
        <v>0</v>
      </c>
      <c r="P319" s="88" t="n">
        <f aca="false">F319</f>
        <v>0</v>
      </c>
      <c r="Q319" s="102"/>
    </row>
    <row r="320" customFormat="false" ht="12" hidden="false" customHeight="true" outlineLevel="0" collapsed="false">
      <c r="A320" s="93" t="n">
        <f aca="false">EDATE(A319,1)</f>
        <v>46388</v>
      </c>
      <c r="B320" s="94" t="n">
        <f aca="false">B319</f>
        <v>-1750000</v>
      </c>
      <c r="C320" s="104"/>
      <c r="D320" s="96" t="n">
        <f aca="false">B320+C320</f>
        <v>-1750000</v>
      </c>
      <c r="E320" s="82" t="n">
        <f aca="false">IF(M320=0,0,IF(AND(M320=1,$H$3=1),D320*H320,IF($H$3=2,D320,"N/A")))</f>
        <v>0</v>
      </c>
      <c r="F320" s="82" t="n">
        <f aca="false">E320*L320</f>
        <v>0</v>
      </c>
      <c r="G320" s="99"/>
      <c r="H320" s="33" t="n">
        <f aca="false">A321-A320</f>
        <v>31</v>
      </c>
      <c r="I320" s="100" t="n">
        <f aca="false">CHOOSE(F$3,A321+24,A320)</f>
        <v>46388</v>
      </c>
      <c r="J320" s="33" t="n">
        <f aca="false">I320-C$3</f>
        <v>9472</v>
      </c>
      <c r="K320" s="28" t="n">
        <f aca="false">VLOOKUP($A320,Table,MATCH(K$4,Curves,0))</f>
        <v>0.053904348595426</v>
      </c>
      <c r="L320" s="91" t="n">
        <f aca="false">1/(1+CHOOSE(F$3,(K321+($I$3/10000))/2,(K320+($I$3/10000))/2))^(2*J320/365.25)</f>
        <v>0.251731834763481</v>
      </c>
      <c r="M320" s="33" t="n">
        <f aca="false">IF(AND(mthbeg&lt;=A320,mthend&gt;=A320),1,0)</f>
        <v>0</v>
      </c>
      <c r="N320" s="33" t="n">
        <f aca="false">H320*M320</f>
        <v>0</v>
      </c>
      <c r="P320" s="88" t="n">
        <f aca="false">F320</f>
        <v>0</v>
      </c>
      <c r="Q320" s="102"/>
    </row>
    <row r="321" customFormat="false" ht="12" hidden="false" customHeight="true" outlineLevel="0" collapsed="false">
      <c r="A321" s="93" t="n">
        <f aca="false">EDATE(A320,1)</f>
        <v>46419</v>
      </c>
      <c r="B321" s="94" t="n">
        <f aca="false">B320</f>
        <v>-1750000</v>
      </c>
      <c r="C321" s="104"/>
      <c r="D321" s="96" t="n">
        <f aca="false">B321+C321</f>
        <v>-1750000</v>
      </c>
      <c r="E321" s="82" t="n">
        <f aca="false">IF(M321=0,0,IF(AND(M321=1,$H$3=1),D321*H321,IF($H$3=2,D321,"N/A")))</f>
        <v>0</v>
      </c>
      <c r="F321" s="82" t="n">
        <f aca="false">E321*L321</f>
        <v>0</v>
      </c>
      <c r="G321" s="99"/>
      <c r="H321" s="33" t="n">
        <f aca="false">A322-A321</f>
        <v>28</v>
      </c>
      <c r="I321" s="100" t="n">
        <f aca="false">CHOOSE(F$3,A322+24,A321)</f>
        <v>46419</v>
      </c>
      <c r="J321" s="33" t="n">
        <f aca="false">I321-C$3</f>
        <v>9503</v>
      </c>
      <c r="K321" s="28" t="n">
        <f aca="false">VLOOKUP($A321,Table,MATCH(K$4,Curves,0))</f>
        <v>0.053904348595426</v>
      </c>
      <c r="L321" s="91" t="n">
        <f aca="false">1/(1+CHOOSE(F$3,(K322+($I$3/10000))/2,(K321+($I$3/10000))/2))^(2*J321/365.25)</f>
        <v>0.250597958753404</v>
      </c>
      <c r="M321" s="33" t="n">
        <f aca="false">IF(AND(mthbeg&lt;=A321,mthend&gt;=A321),1,0)</f>
        <v>0</v>
      </c>
      <c r="N321" s="33" t="n">
        <f aca="false">H321*M321</f>
        <v>0</v>
      </c>
      <c r="P321" s="88" t="n">
        <f aca="false">F321</f>
        <v>0</v>
      </c>
      <c r="Q321" s="102"/>
    </row>
    <row r="322" customFormat="false" ht="12" hidden="false" customHeight="true" outlineLevel="0" collapsed="false">
      <c r="A322" s="93" t="n">
        <f aca="false">EDATE(A321,1)</f>
        <v>46447</v>
      </c>
      <c r="B322" s="94" t="n">
        <f aca="false">B321</f>
        <v>-1750000</v>
      </c>
      <c r="C322" s="104"/>
      <c r="D322" s="96" t="n">
        <f aca="false">B322+C322</f>
        <v>-1750000</v>
      </c>
      <c r="E322" s="82" t="n">
        <f aca="false">IF(M322=0,0,IF(AND(M322=1,$H$3=1),D322*H322,IF($H$3=2,D322,"N/A")))</f>
        <v>0</v>
      </c>
      <c r="F322" s="82" t="n">
        <f aca="false">E322*L322</f>
        <v>0</v>
      </c>
      <c r="G322" s="99"/>
      <c r="H322" s="33" t="n">
        <f aca="false">A323-A322</f>
        <v>31</v>
      </c>
      <c r="I322" s="100" t="n">
        <f aca="false">CHOOSE(F$3,A323+24,A322)</f>
        <v>46447</v>
      </c>
      <c r="J322" s="33" t="n">
        <f aca="false">I322-C$3</f>
        <v>9531</v>
      </c>
      <c r="K322" s="28" t="n">
        <f aca="false">VLOOKUP($A322,Table,MATCH(K$4,Curves,0))</f>
        <v>0.053904348595426</v>
      </c>
      <c r="L322" s="91" t="n">
        <f aca="false">1/(1+CHOOSE(F$3,(K323+($I$3/10000))/2,(K322+($I$3/10000))/2))^(2*J322/365.25)</f>
        <v>0.24957820316813</v>
      </c>
      <c r="M322" s="33" t="n">
        <f aca="false">IF(AND(mthbeg&lt;=A322,mthend&gt;=A322),1,0)</f>
        <v>0</v>
      </c>
      <c r="N322" s="33" t="n">
        <f aca="false">H322*M322</f>
        <v>0</v>
      </c>
      <c r="P322" s="88" t="n">
        <f aca="false">F322</f>
        <v>0</v>
      </c>
      <c r="Q322" s="102"/>
    </row>
    <row r="323" customFormat="false" ht="12" hidden="false" customHeight="true" outlineLevel="0" collapsed="false">
      <c r="A323" s="93" t="n">
        <f aca="false">EDATE(A322,1)</f>
        <v>46478</v>
      </c>
      <c r="B323" s="94" t="n">
        <f aca="false">B322</f>
        <v>-1750000</v>
      </c>
      <c r="C323" s="104"/>
      <c r="D323" s="96" t="n">
        <f aca="false">B323+C323</f>
        <v>-1750000</v>
      </c>
      <c r="E323" s="82" t="n">
        <f aca="false">IF(M323=0,0,IF(AND(M323=1,$H$3=1),D323*H323,IF($H$3=2,D323,"N/A")))</f>
        <v>0</v>
      </c>
      <c r="F323" s="82" t="n">
        <f aca="false">E323*L323</f>
        <v>0</v>
      </c>
      <c r="G323" s="99"/>
      <c r="H323" s="33" t="n">
        <f aca="false">A324-A323</f>
        <v>30</v>
      </c>
      <c r="I323" s="100" t="n">
        <f aca="false">CHOOSE(F$3,A324+24,A323)</f>
        <v>46478</v>
      </c>
      <c r="J323" s="33" t="n">
        <f aca="false">I323-C$3</f>
        <v>9562</v>
      </c>
      <c r="K323" s="28" t="n">
        <f aca="false">VLOOKUP($A323,Table,MATCH(K$4,Curves,0))</f>
        <v>0.053904348595426</v>
      </c>
      <c r="L323" s="91" t="n">
        <f aca="false">1/(1+CHOOSE(F$3,(K324+($I$3/10000))/2,(K323+($I$3/10000))/2))^(2*J323/365.25)</f>
        <v>0.248454027763472</v>
      </c>
      <c r="M323" s="33" t="n">
        <f aca="false">IF(AND(mthbeg&lt;=A323,mthend&gt;=A323),1,0)</f>
        <v>0</v>
      </c>
      <c r="N323" s="33" t="n">
        <f aca="false">H323*M323</f>
        <v>0</v>
      </c>
      <c r="P323" s="88" t="n">
        <f aca="false">F323</f>
        <v>0</v>
      </c>
      <c r="Q323" s="102"/>
    </row>
    <row r="324" customFormat="false" ht="12" hidden="false" customHeight="true" outlineLevel="0" collapsed="false">
      <c r="A324" s="93" t="n">
        <f aca="false">EDATE(A323,1)</f>
        <v>46508</v>
      </c>
      <c r="B324" s="94" t="n">
        <f aca="false">B323</f>
        <v>-1750000</v>
      </c>
      <c r="C324" s="104"/>
      <c r="D324" s="96" t="n">
        <f aca="false">B324+C324</f>
        <v>-1750000</v>
      </c>
      <c r="E324" s="82" t="n">
        <f aca="false">IF(M324=0,0,IF(AND(M324=1,$H$3=1),D324*H324,IF($H$3=2,D324,"N/A")))</f>
        <v>0</v>
      </c>
      <c r="F324" s="82" t="n">
        <f aca="false">E324*L324</f>
        <v>0</v>
      </c>
      <c r="G324" s="99"/>
      <c r="H324" s="33" t="n">
        <f aca="false">A325-A324</f>
        <v>31</v>
      </c>
      <c r="I324" s="100" t="n">
        <f aca="false">CHOOSE(F$3,A325+24,A324)</f>
        <v>46508</v>
      </c>
      <c r="J324" s="33" t="n">
        <f aca="false">I324-C$3</f>
        <v>9592</v>
      </c>
      <c r="K324" s="28" t="n">
        <f aca="false">VLOOKUP($A324,Table,MATCH(K$4,Curves,0))</f>
        <v>0.053904348595426</v>
      </c>
      <c r="L324" s="91" t="n">
        <f aca="false">1/(1+CHOOSE(F$3,(K325+($I$3/10000))/2,(K324+($I$3/10000))/2))^(2*J324/365.25)</f>
        <v>0.247370937560436</v>
      </c>
      <c r="M324" s="33" t="n">
        <f aca="false">IF(AND(mthbeg&lt;=A324,mthend&gt;=A324),1,0)</f>
        <v>0</v>
      </c>
      <c r="N324" s="33" t="n">
        <f aca="false">H324*M324</f>
        <v>0</v>
      </c>
      <c r="P324" s="88" t="n">
        <f aca="false">F324</f>
        <v>0</v>
      </c>
      <c r="Q324" s="102"/>
    </row>
    <row r="325" customFormat="false" ht="12" hidden="false" customHeight="true" outlineLevel="0" collapsed="false">
      <c r="A325" s="93" t="n">
        <f aca="false">EDATE(A324,1)</f>
        <v>46539</v>
      </c>
      <c r="B325" s="94" t="n">
        <f aca="false">B324</f>
        <v>-1750000</v>
      </c>
      <c r="C325" s="104"/>
      <c r="D325" s="96" t="n">
        <f aca="false">B325+C325</f>
        <v>-1750000</v>
      </c>
      <c r="E325" s="82" t="n">
        <f aca="false">IF(M325=0,0,IF(AND(M325=1,$H$3=1),D325*H325,IF($H$3=2,D325,"N/A")))</f>
        <v>0</v>
      </c>
      <c r="F325" s="82" t="n">
        <f aca="false">E325*L325</f>
        <v>0</v>
      </c>
      <c r="G325" s="99"/>
      <c r="H325" s="33" t="n">
        <f aca="false">A326-A325</f>
        <v>30</v>
      </c>
      <c r="I325" s="100" t="n">
        <f aca="false">CHOOSE(F$3,A326+24,A325)</f>
        <v>46539</v>
      </c>
      <c r="J325" s="33" t="n">
        <f aca="false">I325-C$3</f>
        <v>9623</v>
      </c>
      <c r="K325" s="28" t="n">
        <f aca="false">VLOOKUP($A325,Table,MATCH(K$4,Curves,0))</f>
        <v>0.053904348595426</v>
      </c>
      <c r="L325" s="91" t="n">
        <f aca="false">1/(1+CHOOSE(F$3,(K326+($I$3/10000))/2,(K325+($I$3/10000))/2))^(2*J325/365.25)</f>
        <v>0.246256704344944</v>
      </c>
      <c r="M325" s="33" t="n">
        <f aca="false">IF(AND(mthbeg&lt;=A325,mthend&gt;=A325),1,0)</f>
        <v>0</v>
      </c>
      <c r="N325" s="33" t="n">
        <f aca="false">H325*M325</f>
        <v>0</v>
      </c>
      <c r="P325" s="88" t="n">
        <f aca="false">F325</f>
        <v>0</v>
      </c>
      <c r="Q325" s="102"/>
    </row>
    <row r="326" customFormat="false" ht="12" hidden="false" customHeight="true" outlineLevel="0" collapsed="false">
      <c r="A326" s="93" t="n">
        <f aca="false">EDATE(A325,1)</f>
        <v>46569</v>
      </c>
      <c r="B326" s="94" t="n">
        <f aca="false">B325</f>
        <v>-1750000</v>
      </c>
      <c r="C326" s="104"/>
      <c r="D326" s="96" t="n">
        <f aca="false">B326+C326</f>
        <v>-1750000</v>
      </c>
      <c r="E326" s="82" t="n">
        <f aca="false">IF(M326=0,0,IF(AND(M326=1,$H$3=1),D326*H326,IF($H$3=2,D326,"N/A")))</f>
        <v>0</v>
      </c>
      <c r="F326" s="82" t="n">
        <f aca="false">E326*L326</f>
        <v>0</v>
      </c>
      <c r="G326" s="99"/>
      <c r="H326" s="33" t="n">
        <f aca="false">A327-A326</f>
        <v>31</v>
      </c>
      <c r="I326" s="100" t="n">
        <f aca="false">CHOOSE(F$3,A327+24,A326)</f>
        <v>46569</v>
      </c>
      <c r="J326" s="33" t="n">
        <f aca="false">I326-C$3</f>
        <v>9653</v>
      </c>
      <c r="K326" s="28" t="n">
        <f aca="false">VLOOKUP($A326,Table,MATCH(K$4,Curves,0))</f>
        <v>0.053904348595426</v>
      </c>
      <c r="L326" s="91" t="n">
        <f aca="false">1/(1+CHOOSE(F$3,(K327+($I$3/10000))/2,(K326+($I$3/10000))/2))^(2*J326/365.25)</f>
        <v>0.245183192974212</v>
      </c>
      <c r="M326" s="33" t="n">
        <f aca="false">IF(AND(mthbeg&lt;=A326,mthend&gt;=A326),1,0)</f>
        <v>0</v>
      </c>
      <c r="N326" s="33" t="n">
        <f aca="false">H326*M326</f>
        <v>0</v>
      </c>
      <c r="P326" s="88" t="n">
        <f aca="false">F326</f>
        <v>0</v>
      </c>
      <c r="Q326" s="102"/>
    </row>
    <row r="327" customFormat="false" ht="12" hidden="false" customHeight="true" outlineLevel="0" collapsed="false">
      <c r="A327" s="93" t="n">
        <f aca="false">EDATE(A326,1)</f>
        <v>46600</v>
      </c>
      <c r="B327" s="94" t="n">
        <f aca="false">B326</f>
        <v>-1750000</v>
      </c>
      <c r="C327" s="104"/>
      <c r="D327" s="96" t="n">
        <f aca="false">B327+C327</f>
        <v>-1750000</v>
      </c>
      <c r="E327" s="82" t="n">
        <f aca="false">IF(M327=0,0,IF(AND(M327=1,$H$3=1),D327*H327,IF($H$3=2,D327,"N/A")))</f>
        <v>0</v>
      </c>
      <c r="F327" s="82" t="n">
        <f aca="false">E327*L327</f>
        <v>0</v>
      </c>
      <c r="G327" s="99"/>
      <c r="H327" s="33" t="n">
        <f aca="false">A328-A327</f>
        <v>31</v>
      </c>
      <c r="I327" s="100" t="n">
        <f aca="false">CHOOSE(F$3,A328+24,A327)</f>
        <v>46600</v>
      </c>
      <c r="J327" s="33" t="n">
        <f aca="false">I327-C$3</f>
        <v>9684</v>
      </c>
      <c r="K327" s="28" t="n">
        <f aca="false">VLOOKUP($A327,Table,MATCH(K$4,Curves,0))</f>
        <v>0.053904348595426</v>
      </c>
      <c r="L327" s="91" t="n">
        <f aca="false">1/(1+CHOOSE(F$3,(K328+($I$3/10000))/2,(K327+($I$3/10000))/2))^(2*J327/365.25)</f>
        <v>0.244078814019326</v>
      </c>
      <c r="M327" s="33" t="n">
        <f aca="false">IF(AND(mthbeg&lt;=A327,mthend&gt;=A327),1,0)</f>
        <v>0</v>
      </c>
      <c r="N327" s="33" t="n">
        <f aca="false">H327*M327</f>
        <v>0</v>
      </c>
      <c r="P327" s="88" t="n">
        <f aca="false">F327</f>
        <v>0</v>
      </c>
      <c r="Q327" s="102"/>
    </row>
    <row r="328" customFormat="false" ht="12" hidden="false" customHeight="true" outlineLevel="0" collapsed="false">
      <c r="A328" s="93" t="n">
        <f aca="false">EDATE(A327,1)</f>
        <v>46631</v>
      </c>
      <c r="B328" s="94" t="n">
        <f aca="false">B327</f>
        <v>-1750000</v>
      </c>
      <c r="C328" s="104"/>
      <c r="D328" s="96" t="n">
        <f aca="false">B328+C328</f>
        <v>-1750000</v>
      </c>
      <c r="E328" s="82" t="n">
        <f aca="false">IF(M328=0,0,IF(AND(M328=1,$H$3=1),D328*H328,IF($H$3=2,D328,"N/A")))</f>
        <v>0</v>
      </c>
      <c r="F328" s="82" t="n">
        <f aca="false">E328*L328</f>
        <v>0</v>
      </c>
      <c r="G328" s="99"/>
      <c r="H328" s="33" t="n">
        <f aca="false">A329-A328</f>
        <v>30</v>
      </c>
      <c r="I328" s="100" t="n">
        <f aca="false">CHOOSE(F$3,A329+24,A328)</f>
        <v>46631</v>
      </c>
      <c r="J328" s="33" t="n">
        <f aca="false">I328-C$3</f>
        <v>9715</v>
      </c>
      <c r="K328" s="28" t="n">
        <f aca="false">VLOOKUP($A328,Table,MATCH(K$4,Curves,0))</f>
        <v>0.053904348595426</v>
      </c>
      <c r="L328" s="91" t="n">
        <f aca="false">1/(1+CHOOSE(F$3,(K329+($I$3/10000))/2,(K328+($I$3/10000))/2))^(2*J328/365.25)</f>
        <v>0.242979409519913</v>
      </c>
      <c r="M328" s="33" t="n">
        <f aca="false">IF(AND(mthbeg&lt;=A328,mthend&gt;=A328),1,0)</f>
        <v>0</v>
      </c>
      <c r="N328" s="33" t="n">
        <f aca="false">H328*M328</f>
        <v>0</v>
      </c>
      <c r="P328" s="88" t="n">
        <f aca="false">F328</f>
        <v>0</v>
      </c>
      <c r="Q328" s="102"/>
    </row>
    <row r="329" customFormat="false" ht="12" hidden="false" customHeight="true" outlineLevel="0" collapsed="false">
      <c r="A329" s="93" t="n">
        <f aca="false">EDATE(A328,1)</f>
        <v>46661</v>
      </c>
      <c r="B329" s="94" t="n">
        <f aca="false">B328</f>
        <v>-1750000</v>
      </c>
      <c r="C329" s="104"/>
      <c r="D329" s="96" t="n">
        <f aca="false">B329+C329</f>
        <v>-1750000</v>
      </c>
      <c r="E329" s="82" t="n">
        <f aca="false">IF(M329=0,0,IF(AND(M329=1,$H$3=1),D329*H329,IF($H$3=2,D329,"N/A")))</f>
        <v>0</v>
      </c>
      <c r="F329" s="82" t="n">
        <f aca="false">E329*L329</f>
        <v>0</v>
      </c>
      <c r="G329" s="99"/>
      <c r="H329" s="33" t="n">
        <f aca="false">A330-A329</f>
        <v>31</v>
      </c>
      <c r="I329" s="100" t="n">
        <f aca="false">CHOOSE(F$3,A330+24,A329)</f>
        <v>46661</v>
      </c>
      <c r="J329" s="33" t="n">
        <f aca="false">I329-C$3</f>
        <v>9745</v>
      </c>
      <c r="K329" s="28" t="n">
        <f aca="false">VLOOKUP($A329,Table,MATCH(K$4,Curves,0))</f>
        <v>0.053904348595426</v>
      </c>
      <c r="L329" s="91" t="n">
        <f aca="false">1/(1+CHOOSE(F$3,(K330+($I$3/10000))/2,(K329+($I$3/10000))/2))^(2*J329/365.25)</f>
        <v>0.241920184920659</v>
      </c>
      <c r="M329" s="33" t="n">
        <f aca="false">IF(AND(mthbeg&lt;=A329,mthend&gt;=A329),1,0)</f>
        <v>0</v>
      </c>
      <c r="N329" s="33" t="n">
        <f aca="false">H329*M329</f>
        <v>0</v>
      </c>
      <c r="P329" s="88" t="n">
        <f aca="false">F329</f>
        <v>0</v>
      </c>
      <c r="Q329" s="102"/>
    </row>
    <row r="330" customFormat="false" ht="12" hidden="false" customHeight="true" outlineLevel="0" collapsed="false">
      <c r="A330" s="93" t="n">
        <f aca="false">EDATE(A329,1)</f>
        <v>46692</v>
      </c>
      <c r="B330" s="94" t="n">
        <f aca="false">B329</f>
        <v>-1750000</v>
      </c>
      <c r="C330" s="104"/>
      <c r="D330" s="96" t="n">
        <f aca="false">B330+C330</f>
        <v>-1750000</v>
      </c>
      <c r="E330" s="82" t="n">
        <f aca="false">IF(M330=0,0,IF(AND(M330=1,$H$3=1),D330*H330,IF($H$3=2,D330,"N/A")))</f>
        <v>0</v>
      </c>
      <c r="F330" s="82" t="n">
        <f aca="false">E330*L330</f>
        <v>0</v>
      </c>
      <c r="G330" s="99"/>
      <c r="H330" s="33" t="n">
        <f aca="false">A331-A330</f>
        <v>30</v>
      </c>
      <c r="I330" s="100" t="n">
        <f aca="false">CHOOSE(F$3,A331+24,A330)</f>
        <v>46692</v>
      </c>
      <c r="J330" s="33" t="n">
        <f aca="false">I330-C$3</f>
        <v>9776</v>
      </c>
      <c r="K330" s="28" t="n">
        <f aca="false">VLOOKUP($A330,Table,MATCH(K$4,Curves,0))</f>
        <v>0.053904348595426</v>
      </c>
      <c r="L330" s="91" t="n">
        <f aca="false">1/(1+CHOOSE(F$3,(K331+($I$3/10000))/2,(K330+($I$3/10000))/2))^(2*J330/365.25)</f>
        <v>0.240830503536925</v>
      </c>
      <c r="M330" s="33" t="n">
        <f aca="false">IF(AND(mthbeg&lt;=A330,mthend&gt;=A330),1,0)</f>
        <v>0</v>
      </c>
      <c r="N330" s="33" t="n">
        <f aca="false">H330*M330</f>
        <v>0</v>
      </c>
      <c r="P330" s="88" t="n">
        <f aca="false">F330</f>
        <v>0</v>
      </c>
      <c r="Q330" s="102"/>
    </row>
    <row r="331" customFormat="false" ht="12" hidden="false" customHeight="true" outlineLevel="0" collapsed="false">
      <c r="A331" s="93" t="n">
        <f aca="false">EDATE(A330,1)</f>
        <v>46722</v>
      </c>
      <c r="B331" s="94" t="n">
        <f aca="false">B330</f>
        <v>-1750000</v>
      </c>
      <c r="C331" s="104"/>
      <c r="D331" s="96" t="n">
        <f aca="false">B331+C331</f>
        <v>-1750000</v>
      </c>
      <c r="E331" s="82" t="n">
        <f aca="false">IF(M331=0,0,IF(AND(M331=1,$H$3=1),D331*H331,IF($H$3=2,D331,"N/A")))</f>
        <v>0</v>
      </c>
      <c r="F331" s="82" t="n">
        <f aca="false">E331*L331</f>
        <v>0</v>
      </c>
      <c r="G331" s="99"/>
      <c r="H331" s="33" t="n">
        <f aca="false">A332-A331</f>
        <v>31</v>
      </c>
      <c r="I331" s="100" t="n">
        <f aca="false">CHOOSE(F$3,A332+24,A331)</f>
        <v>46722</v>
      </c>
      <c r="J331" s="33" t="n">
        <f aca="false">I331-C$3</f>
        <v>9806</v>
      </c>
      <c r="K331" s="28" t="n">
        <f aca="false">VLOOKUP($A331,Table,MATCH(K$4,Curves,0))</f>
        <v>0.053904348595426</v>
      </c>
      <c r="L331" s="91" t="n">
        <f aca="false">1/(1+CHOOSE(F$3,(K332+($I$3/10000))/2,(K331+($I$3/10000))/2))^(2*J331/365.25)</f>
        <v>0.239780646702961</v>
      </c>
      <c r="M331" s="33" t="n">
        <f aca="false">IF(AND(mthbeg&lt;=A331,mthend&gt;=A331),1,0)</f>
        <v>0</v>
      </c>
      <c r="N331" s="33" t="n">
        <f aca="false">H331*M331</f>
        <v>0</v>
      </c>
      <c r="P331" s="88" t="n">
        <f aca="false">F331</f>
        <v>0</v>
      </c>
      <c r="Q331" s="102"/>
    </row>
    <row r="332" customFormat="false" ht="12" hidden="false" customHeight="true" outlineLevel="0" collapsed="false">
      <c r="A332" s="93" t="n">
        <f aca="false">EDATE(A331,1)</f>
        <v>46753</v>
      </c>
      <c r="B332" s="94" t="n">
        <f aca="false">B331</f>
        <v>-1750000</v>
      </c>
      <c r="C332" s="104"/>
      <c r="D332" s="96" t="n">
        <f aca="false">B332+C332</f>
        <v>-1750000</v>
      </c>
      <c r="E332" s="82" t="n">
        <f aca="false">IF(M332=0,0,IF(AND(M332=1,$H$3=1),D332*H332,IF($H$3=2,D332,"N/A")))</f>
        <v>0</v>
      </c>
      <c r="F332" s="82" t="n">
        <f aca="false">E332*L332</f>
        <v>0</v>
      </c>
      <c r="G332" s="99"/>
      <c r="H332" s="33" t="n">
        <f aca="false">A333-A332</f>
        <v>31</v>
      </c>
      <c r="I332" s="100" t="n">
        <f aca="false">CHOOSE(F$3,A333+24,A332)</f>
        <v>46753</v>
      </c>
      <c r="J332" s="33" t="n">
        <f aca="false">I332-C$3</f>
        <v>9837</v>
      </c>
      <c r="K332" s="28" t="n">
        <f aca="false">VLOOKUP($A332,Table,MATCH(K$4,Curves,0))</f>
        <v>0.053904348595426</v>
      </c>
      <c r="L332" s="91" t="n">
        <f aca="false">1/(1+CHOOSE(F$3,(K333+($I$3/10000))/2,(K332+($I$3/10000))/2))^(2*J332/365.25)</f>
        <v>0.238700602443828</v>
      </c>
      <c r="M332" s="33" t="n">
        <f aca="false">IF(AND(mthbeg&lt;=A332,mthend&gt;=A332),1,0)</f>
        <v>0</v>
      </c>
      <c r="N332" s="33" t="n">
        <f aca="false">H332*M332</f>
        <v>0</v>
      </c>
      <c r="P332" s="88" t="n">
        <f aca="false">F332</f>
        <v>0</v>
      </c>
      <c r="Q332" s="102"/>
    </row>
    <row r="333" customFormat="false" ht="12" hidden="false" customHeight="true" outlineLevel="0" collapsed="false">
      <c r="A333" s="93" t="n">
        <f aca="false">EDATE(A332,1)</f>
        <v>46784</v>
      </c>
      <c r="B333" s="94" t="n">
        <f aca="false">B332</f>
        <v>-1750000</v>
      </c>
      <c r="C333" s="104"/>
      <c r="D333" s="96" t="n">
        <f aca="false">B333+C333</f>
        <v>-1750000</v>
      </c>
      <c r="E333" s="82" t="n">
        <f aca="false">IF(M333=0,0,IF(AND(M333=1,$H$3=1),D333*H333,IF($H$3=2,D333,"N/A")))</f>
        <v>0</v>
      </c>
      <c r="F333" s="82" t="n">
        <f aca="false">E333*L333</f>
        <v>0</v>
      </c>
      <c r="G333" s="99"/>
      <c r="H333" s="33" t="n">
        <f aca="false">A334-A333</f>
        <v>29</v>
      </c>
      <c r="I333" s="100" t="n">
        <f aca="false">CHOOSE(F$3,A334+24,A333)</f>
        <v>46784</v>
      </c>
      <c r="J333" s="33" t="n">
        <f aca="false">I333-C$3</f>
        <v>9868</v>
      </c>
      <c r="K333" s="28" t="n">
        <f aca="false">VLOOKUP($A333,Table,MATCH(K$4,Curves,0))</f>
        <v>0.053904348595426</v>
      </c>
      <c r="L333" s="91" t="n">
        <f aca="false">1/(1+CHOOSE(F$3,(K334+($I$3/10000))/2,(K333+($I$3/10000))/2))^(2*J333/365.25)</f>
        <v>0.237625423029368</v>
      </c>
      <c r="M333" s="33" t="n">
        <f aca="false">IF(AND(mthbeg&lt;=A333,mthend&gt;=A333),1,0)</f>
        <v>0</v>
      </c>
      <c r="N333" s="33" t="n">
        <f aca="false">H333*M333</f>
        <v>0</v>
      </c>
      <c r="P333" s="88" t="n">
        <f aca="false">F333</f>
        <v>0</v>
      </c>
      <c r="Q333" s="102"/>
    </row>
    <row r="334" customFormat="false" ht="12" hidden="false" customHeight="true" outlineLevel="0" collapsed="false">
      <c r="A334" s="93" t="n">
        <f aca="false">EDATE(A333,1)</f>
        <v>46813</v>
      </c>
      <c r="B334" s="94" t="n">
        <f aca="false">B333</f>
        <v>-1750000</v>
      </c>
      <c r="C334" s="104"/>
      <c r="D334" s="96" t="n">
        <f aca="false">B334+C334</f>
        <v>-1750000</v>
      </c>
      <c r="E334" s="82" t="n">
        <f aca="false">IF(M334=0,0,IF(AND(M334=1,$H$3=1),D334*H334,IF($H$3=2,D334,"N/A")))</f>
        <v>0</v>
      </c>
      <c r="F334" s="82" t="n">
        <f aca="false">E334*L334</f>
        <v>0</v>
      </c>
      <c r="G334" s="99"/>
      <c r="H334" s="33" t="n">
        <f aca="false">A335-A334</f>
        <v>31</v>
      </c>
      <c r="I334" s="100" t="n">
        <f aca="false">CHOOSE(F$3,A335+24,A334)</f>
        <v>46813</v>
      </c>
      <c r="J334" s="33" t="n">
        <f aca="false">I334-C$3</f>
        <v>9897</v>
      </c>
      <c r="K334" s="28" t="n">
        <f aca="false">VLOOKUP($A334,Table,MATCH(K$4,Curves,0))</f>
        <v>0.053904348595426</v>
      </c>
      <c r="L334" s="91" t="n">
        <f aca="false">1/(1+CHOOSE(F$3,(K335+($I$3/10000))/2,(K334+($I$3/10000))/2))^(2*J334/365.25)</f>
        <v>0.236623994794006</v>
      </c>
      <c r="M334" s="33" t="n">
        <f aca="false">IF(AND(mthbeg&lt;=A334,mthend&gt;=A334),1,0)</f>
        <v>0</v>
      </c>
      <c r="N334" s="33" t="n">
        <f aca="false">H334*M334</f>
        <v>0</v>
      </c>
      <c r="P334" s="88" t="n">
        <f aca="false">F334</f>
        <v>0</v>
      </c>
      <c r="Q334" s="102"/>
    </row>
    <row r="335" customFormat="false" ht="12" hidden="false" customHeight="true" outlineLevel="0" collapsed="false">
      <c r="A335" s="93" t="n">
        <f aca="false">EDATE(A334,1)</f>
        <v>46844</v>
      </c>
      <c r="B335" s="94" t="n">
        <f aca="false">B334</f>
        <v>-1750000</v>
      </c>
      <c r="C335" s="104"/>
      <c r="D335" s="96" t="n">
        <f aca="false">B335+C335</f>
        <v>-1750000</v>
      </c>
      <c r="E335" s="82" t="n">
        <f aca="false">IF(M335=0,0,IF(AND(M335=1,$H$3=1),D335*H335,IF($H$3=2,D335,"N/A")))</f>
        <v>0</v>
      </c>
      <c r="F335" s="82" t="n">
        <f aca="false">E335*L335</f>
        <v>0</v>
      </c>
      <c r="G335" s="99"/>
      <c r="H335" s="33" t="n">
        <f aca="false">A336-A335</f>
        <v>30</v>
      </c>
      <c r="I335" s="100" t="n">
        <f aca="false">CHOOSE(F$3,A336+24,A335)</f>
        <v>46844</v>
      </c>
      <c r="J335" s="33" t="n">
        <f aca="false">I335-C$3</f>
        <v>9928</v>
      </c>
      <c r="K335" s="28" t="n">
        <f aca="false">VLOOKUP($A335,Table,MATCH(K$4,Curves,0))</f>
        <v>0.053904348595426</v>
      </c>
      <c r="L335" s="91" t="n">
        <f aca="false">1/(1+CHOOSE(F$3,(K336+($I$3/10000))/2,(K335+($I$3/10000))/2))^(2*J335/365.25)</f>
        <v>0.235558169045913</v>
      </c>
      <c r="M335" s="33" t="n">
        <f aca="false">IF(AND(mthbeg&lt;=A335,mthend&gt;=A335),1,0)</f>
        <v>0</v>
      </c>
      <c r="N335" s="33" t="n">
        <f aca="false">H335*M335</f>
        <v>0</v>
      </c>
      <c r="P335" s="88" t="n">
        <f aca="false">F335</f>
        <v>0</v>
      </c>
      <c r="Q335" s="102"/>
    </row>
    <row r="336" customFormat="false" ht="12" hidden="false" customHeight="true" outlineLevel="0" collapsed="false">
      <c r="A336" s="93" t="n">
        <f aca="false">EDATE(A335,1)</f>
        <v>46874</v>
      </c>
      <c r="B336" s="94" t="n">
        <f aca="false">B335</f>
        <v>-1750000</v>
      </c>
      <c r="C336" s="104"/>
      <c r="D336" s="96" t="n">
        <f aca="false">B336+C336</f>
        <v>-1750000</v>
      </c>
      <c r="E336" s="82" t="n">
        <f aca="false">IF(M336=0,0,IF(AND(M336=1,$H$3=1),D336*H336,IF($H$3=2,D336,"N/A")))</f>
        <v>0</v>
      </c>
      <c r="F336" s="82" t="n">
        <f aca="false">E336*L336</f>
        <v>0</v>
      </c>
      <c r="G336" s="99"/>
      <c r="H336" s="33" t="n">
        <f aca="false">A337-A336</f>
        <v>31</v>
      </c>
      <c r="I336" s="100" t="n">
        <f aca="false">CHOOSE(F$3,A337+24,A336)</f>
        <v>46874</v>
      </c>
      <c r="J336" s="33" t="n">
        <f aca="false">I336-C$3</f>
        <v>9958</v>
      </c>
      <c r="K336" s="28" t="n">
        <f aca="false">VLOOKUP($A336,Table,MATCH(K$4,Curves,0))</f>
        <v>0.053904348595426</v>
      </c>
      <c r="L336" s="91" t="n">
        <f aca="false">1/(1+CHOOSE(F$3,(K337+($I$3/10000))/2,(K336+($I$3/10000))/2))^(2*J336/365.25)</f>
        <v>0.234531295996458</v>
      </c>
      <c r="M336" s="33" t="n">
        <f aca="false">IF(AND(mthbeg&lt;=A336,mthend&gt;=A336),1,0)</f>
        <v>0</v>
      </c>
      <c r="N336" s="33" t="n">
        <f aca="false">H336*M336</f>
        <v>0</v>
      </c>
      <c r="P336" s="88" t="n">
        <f aca="false">F336</f>
        <v>0</v>
      </c>
      <c r="Q336" s="102"/>
    </row>
    <row r="337" customFormat="false" ht="12" hidden="false" customHeight="true" outlineLevel="0" collapsed="false">
      <c r="A337" s="93" t="n">
        <f aca="false">EDATE(A336,1)</f>
        <v>46905</v>
      </c>
      <c r="B337" s="94" t="n">
        <f aca="false">B336</f>
        <v>-1750000</v>
      </c>
      <c r="C337" s="104"/>
      <c r="D337" s="96" t="n">
        <f aca="false">B337+C337</f>
        <v>-1750000</v>
      </c>
      <c r="E337" s="82" t="n">
        <f aca="false">IF(M337=0,0,IF(AND(M337=1,$H$3=1),D337*H337,IF($H$3=2,D337,"N/A")))</f>
        <v>0</v>
      </c>
      <c r="F337" s="82" t="n">
        <f aca="false">E337*L337</f>
        <v>0</v>
      </c>
      <c r="G337" s="99"/>
      <c r="H337" s="33" t="n">
        <f aca="false">A338-A337</f>
        <v>30</v>
      </c>
      <c r="I337" s="100" t="n">
        <f aca="false">CHOOSE(F$3,A338+24,A337)</f>
        <v>46905</v>
      </c>
      <c r="J337" s="33" t="n">
        <f aca="false">I337-C$3</f>
        <v>9989</v>
      </c>
      <c r="K337" s="28" t="n">
        <f aca="false">VLOOKUP($A337,Table,MATCH(K$4,Curves,0))</f>
        <v>0.053904348595426</v>
      </c>
      <c r="L337" s="91" t="n">
        <f aca="false">1/(1+CHOOSE(F$3,(K338+($I$3/10000))/2,(K337+($I$3/10000))/2))^(2*J337/365.25)</f>
        <v>0.233474896394109</v>
      </c>
      <c r="M337" s="33" t="n">
        <f aca="false">IF(AND(mthbeg&lt;=A337,mthend&gt;=A337),1,0)</f>
        <v>0</v>
      </c>
      <c r="N337" s="33" t="n">
        <f aca="false">H337*M337</f>
        <v>0</v>
      </c>
      <c r="P337" s="88" t="n">
        <f aca="false">F337</f>
        <v>0</v>
      </c>
      <c r="Q337" s="102"/>
    </row>
    <row r="338" customFormat="false" ht="12" hidden="false" customHeight="true" outlineLevel="0" collapsed="false">
      <c r="A338" s="93" t="n">
        <f aca="false">EDATE(A337,1)</f>
        <v>46935</v>
      </c>
      <c r="B338" s="94" t="n">
        <f aca="false">B337</f>
        <v>-1750000</v>
      </c>
      <c r="C338" s="104"/>
      <c r="D338" s="96" t="n">
        <f aca="false">B338+C338</f>
        <v>-1750000</v>
      </c>
      <c r="E338" s="82" t="n">
        <f aca="false">IF(M338=0,0,IF(AND(M338=1,$H$3=1),D338*H338,IF($H$3=2,D338,"N/A")))</f>
        <v>0</v>
      </c>
      <c r="F338" s="82" t="n">
        <f aca="false">E338*L338</f>
        <v>0</v>
      </c>
      <c r="G338" s="99"/>
      <c r="H338" s="33" t="n">
        <f aca="false">A339-A338</f>
        <v>31</v>
      </c>
      <c r="I338" s="100" t="n">
        <f aca="false">CHOOSE(F$3,A339+24,A338)</f>
        <v>46935</v>
      </c>
      <c r="J338" s="33" t="n">
        <f aca="false">I338-C$3</f>
        <v>10019</v>
      </c>
      <c r="K338" s="28" t="n">
        <f aca="false">VLOOKUP($A338,Table,MATCH(K$4,Curves,0))</f>
        <v>0.053904348595426</v>
      </c>
      <c r="L338" s="91" t="n">
        <f aca="false">1/(1+CHOOSE(F$3,(K339+($I$3/10000))/2,(K338+($I$3/10000))/2))^(2*J338/365.25)</f>
        <v>0.232457104993358</v>
      </c>
      <c r="M338" s="33" t="n">
        <f aca="false">IF(AND(mthbeg&lt;=A338,mthend&gt;=A338),1,0)</f>
        <v>0</v>
      </c>
      <c r="N338" s="33" t="n">
        <f aca="false">H338*M338</f>
        <v>0</v>
      </c>
      <c r="P338" s="88" t="n">
        <f aca="false">F338</f>
        <v>0</v>
      </c>
      <c r="Q338" s="102"/>
    </row>
    <row r="339" customFormat="false" ht="12" hidden="false" customHeight="true" outlineLevel="0" collapsed="false">
      <c r="A339" s="93" t="n">
        <f aca="false">EDATE(A338,1)</f>
        <v>46966</v>
      </c>
      <c r="B339" s="94" t="n">
        <f aca="false">B338</f>
        <v>-1750000</v>
      </c>
      <c r="C339" s="104"/>
      <c r="D339" s="96" t="n">
        <f aca="false">B339+C339</f>
        <v>-1750000</v>
      </c>
      <c r="E339" s="82" t="n">
        <f aca="false">IF(M339=0,0,IF(AND(M339=1,$H$3=1),D339*H339,IF($H$3=2,D339,"N/A")))</f>
        <v>0</v>
      </c>
      <c r="F339" s="82" t="n">
        <f aca="false">E339*L339</f>
        <v>0</v>
      </c>
      <c r="G339" s="99"/>
      <c r="H339" s="33" t="n">
        <f aca="false">A340-A339</f>
        <v>31</v>
      </c>
      <c r="I339" s="100" t="n">
        <f aca="false">CHOOSE(F$3,A340+24,A339)</f>
        <v>46966</v>
      </c>
      <c r="J339" s="33" t="n">
        <f aca="false">I339-C$3</f>
        <v>10050</v>
      </c>
      <c r="K339" s="28" t="n">
        <f aca="false">VLOOKUP($A339,Table,MATCH(K$4,Curves,0))</f>
        <v>0.053904348595426</v>
      </c>
      <c r="L339" s="91" t="n">
        <f aca="false">1/(1+CHOOSE(F$3,(K340+($I$3/10000))/2,(K339+($I$3/10000))/2))^(2*J339/365.25)</f>
        <v>0.231410048172072</v>
      </c>
      <c r="M339" s="33" t="n">
        <f aca="false">IF(AND(mthbeg&lt;=A339,mthend&gt;=A339),1,0)</f>
        <v>0</v>
      </c>
      <c r="N339" s="33" t="n">
        <f aca="false">H339*M339</f>
        <v>0</v>
      </c>
      <c r="P339" s="88" t="n">
        <f aca="false">F339</f>
        <v>0</v>
      </c>
      <c r="Q339" s="102"/>
    </row>
    <row r="340" customFormat="false" ht="12" hidden="false" customHeight="true" outlineLevel="0" collapsed="false">
      <c r="A340" s="93" t="n">
        <f aca="false">EDATE(A339,1)</f>
        <v>46997</v>
      </c>
      <c r="B340" s="94" t="n">
        <f aca="false">B339</f>
        <v>-1750000</v>
      </c>
      <c r="C340" s="104"/>
      <c r="D340" s="96" t="n">
        <f aca="false">B340+C340</f>
        <v>-1750000</v>
      </c>
      <c r="E340" s="82" t="n">
        <f aca="false">IF(M340=0,0,IF(AND(M340=1,$H$3=1),D340*H340,IF($H$3=2,D340,"N/A")))</f>
        <v>0</v>
      </c>
      <c r="F340" s="82" t="n">
        <f aca="false">E340*L340</f>
        <v>0</v>
      </c>
      <c r="G340" s="99"/>
      <c r="H340" s="33" t="n">
        <f aca="false">A341-A340</f>
        <v>30</v>
      </c>
      <c r="I340" s="100" t="n">
        <f aca="false">CHOOSE(F$3,A341+24,A340)</f>
        <v>46997</v>
      </c>
      <c r="J340" s="33" t="n">
        <f aca="false">I340-C$3</f>
        <v>10081</v>
      </c>
      <c r="K340" s="28" t="n">
        <f aca="false">VLOOKUP($A340,Table,MATCH(K$4,Curves,0))</f>
        <v>0.053904348595426</v>
      </c>
      <c r="L340" s="91" t="n">
        <f aca="false">1/(1+CHOOSE(F$3,(K341+($I$3/10000))/2,(K340+($I$3/10000))/2))^(2*J340/365.25)</f>
        <v>0.230367707610102</v>
      </c>
      <c r="M340" s="33" t="n">
        <f aca="false">IF(AND(mthbeg&lt;=A340,mthend&gt;=A340),1,0)</f>
        <v>0</v>
      </c>
      <c r="N340" s="33" t="n">
        <f aca="false">H340*M340</f>
        <v>0</v>
      </c>
      <c r="P340" s="88" t="n">
        <f aca="false">F340</f>
        <v>0</v>
      </c>
      <c r="Q340" s="102"/>
    </row>
    <row r="341" customFormat="false" ht="12" hidden="false" customHeight="true" outlineLevel="0" collapsed="false">
      <c r="A341" s="93" t="n">
        <f aca="false">EDATE(A340,1)</f>
        <v>47027</v>
      </c>
      <c r="B341" s="94" t="n">
        <f aca="false">B340</f>
        <v>-1750000</v>
      </c>
      <c r="C341" s="104"/>
      <c r="D341" s="96" t="n">
        <f aca="false">B341+C341</f>
        <v>-1750000</v>
      </c>
      <c r="E341" s="82" t="n">
        <f aca="false">IF(M341=0,0,IF(AND(M341=1,$H$3=1),D341*H341,IF($H$3=2,D341,"N/A")))</f>
        <v>0</v>
      </c>
      <c r="F341" s="82" t="n">
        <f aca="false">E341*L341</f>
        <v>0</v>
      </c>
      <c r="G341" s="99"/>
      <c r="H341" s="33" t="n">
        <f aca="false">A342-A341</f>
        <v>31</v>
      </c>
      <c r="I341" s="100" t="n">
        <f aca="false">CHOOSE(F$3,A342+24,A341)</f>
        <v>47027</v>
      </c>
      <c r="J341" s="33" t="n">
        <f aca="false">I341-C$3</f>
        <v>10111</v>
      </c>
      <c r="K341" s="28" t="n">
        <f aca="false">VLOOKUP($A341,Table,MATCH(K$4,Curves,0))</f>
        <v>0.053904348595426</v>
      </c>
      <c r="L341" s="91" t="n">
        <f aca="false">1/(1+CHOOSE(F$3,(K342+($I$3/10000))/2,(K341+($I$3/10000))/2))^(2*J341/365.25)</f>
        <v>0.229363461434443</v>
      </c>
      <c r="M341" s="33" t="n">
        <f aca="false">IF(AND(mthbeg&lt;=A341,mthend&gt;=A341),1,0)</f>
        <v>0</v>
      </c>
      <c r="N341" s="33" t="n">
        <f aca="false">H341*M341</f>
        <v>0</v>
      </c>
      <c r="P341" s="88" t="n">
        <f aca="false">F341</f>
        <v>0</v>
      </c>
      <c r="Q341" s="102"/>
    </row>
    <row r="342" customFormat="false" ht="12" hidden="false" customHeight="true" outlineLevel="0" collapsed="false">
      <c r="A342" s="93" t="n">
        <f aca="false">EDATE(A341,1)</f>
        <v>47058</v>
      </c>
      <c r="B342" s="94" t="n">
        <f aca="false">B341</f>
        <v>-1750000</v>
      </c>
      <c r="C342" s="104"/>
      <c r="D342" s="96" t="n">
        <f aca="false">B342+C342</f>
        <v>-1750000</v>
      </c>
      <c r="E342" s="82" t="n">
        <f aca="false">IF(M342=0,0,IF(AND(M342=1,$H$3=1),D342*H342,IF($H$3=2,D342,"N/A")))</f>
        <v>0</v>
      </c>
      <c r="F342" s="82" t="n">
        <f aca="false">E342*L342</f>
        <v>0</v>
      </c>
      <c r="G342" s="99"/>
      <c r="H342" s="33" t="n">
        <f aca="false">A343-A342</f>
        <v>30</v>
      </c>
      <c r="I342" s="100" t="n">
        <f aca="false">CHOOSE(F$3,A343+24,A342)</f>
        <v>47058</v>
      </c>
      <c r="J342" s="33" t="n">
        <f aca="false">I342-C$3</f>
        <v>10142</v>
      </c>
      <c r="K342" s="28" t="n">
        <f aca="false">VLOOKUP($A342,Table,MATCH(K$4,Curves,0))</f>
        <v>0.053904348595426</v>
      </c>
      <c r="L342" s="91" t="n">
        <f aca="false">1/(1+CHOOSE(F$3,(K343+($I$3/10000))/2,(K342+($I$3/10000))/2))^(2*J342/365.25)</f>
        <v>0.228330339315609</v>
      </c>
      <c r="M342" s="33" t="n">
        <f aca="false">IF(AND(mthbeg&lt;=A342,mthend&gt;=A342),1,0)</f>
        <v>0</v>
      </c>
      <c r="N342" s="33" t="n">
        <f aca="false">H342*M342</f>
        <v>0</v>
      </c>
      <c r="P342" s="88" t="n">
        <f aca="false">F342</f>
        <v>0</v>
      </c>
      <c r="Q342" s="102"/>
    </row>
    <row r="343" customFormat="false" ht="12" hidden="false" customHeight="true" outlineLevel="0" collapsed="false">
      <c r="A343" s="93" t="n">
        <f aca="false">EDATE(A342,1)</f>
        <v>47088</v>
      </c>
      <c r="B343" s="94" t="n">
        <f aca="false">B342</f>
        <v>-1750000</v>
      </c>
      <c r="C343" s="104"/>
      <c r="D343" s="96" t="n">
        <f aca="false">B343+C343</f>
        <v>-1750000</v>
      </c>
      <c r="E343" s="82" t="n">
        <f aca="false">IF(M343=0,0,IF(AND(M343=1,$H$3=1),D343*H343,IF($H$3=2,D343,"N/A")))</f>
        <v>0</v>
      </c>
      <c r="F343" s="82" t="n">
        <f aca="false">E343*L343</f>
        <v>0</v>
      </c>
      <c r="G343" s="99"/>
      <c r="H343" s="33" t="n">
        <f aca="false">A344-A343</f>
        <v>31</v>
      </c>
      <c r="I343" s="100" t="n">
        <f aca="false">CHOOSE(F$3,A344+24,A343)</f>
        <v>47088</v>
      </c>
      <c r="J343" s="33" t="n">
        <f aca="false">I343-C$3</f>
        <v>10172</v>
      </c>
      <c r="K343" s="28" t="n">
        <f aca="false">VLOOKUP($A343,Table,MATCH(K$4,Curves,0))</f>
        <v>0.053904348595426</v>
      </c>
      <c r="L343" s="91" t="n">
        <f aca="false">1/(1+CHOOSE(F$3,(K344+($I$3/10000))/2,(K343+($I$3/10000))/2))^(2*J343/365.25)</f>
        <v>0.227334974676947</v>
      </c>
      <c r="M343" s="33" t="n">
        <f aca="false">IF(AND(mthbeg&lt;=A343,mthend&gt;=A343),1,0)</f>
        <v>0</v>
      </c>
      <c r="N343" s="33" t="n">
        <f aca="false">H343*M343</f>
        <v>0</v>
      </c>
      <c r="P343" s="88" t="n">
        <f aca="false">F343</f>
        <v>0</v>
      </c>
      <c r="Q343" s="102"/>
    </row>
    <row r="344" customFormat="false" ht="12" hidden="false" customHeight="true" outlineLevel="0" collapsed="false">
      <c r="A344" s="93" t="n">
        <f aca="false">EDATE(A343,1)</f>
        <v>47119</v>
      </c>
      <c r="B344" s="94" t="n">
        <f aca="false">B343</f>
        <v>-1750000</v>
      </c>
      <c r="C344" s="104"/>
      <c r="D344" s="96" t="n">
        <f aca="false">B344+C344</f>
        <v>-1750000</v>
      </c>
      <c r="E344" s="82" t="n">
        <f aca="false">IF(M344=0,0,IF(AND(M344=1,$H$3=1),D344*H344,IF($H$3=2,D344,"N/A")))</f>
        <v>0</v>
      </c>
      <c r="F344" s="82" t="n">
        <f aca="false">E344*L344</f>
        <v>0</v>
      </c>
      <c r="G344" s="99"/>
      <c r="H344" s="33" t="n">
        <f aca="false">A345-A344</f>
        <v>31</v>
      </c>
      <c r="I344" s="100" t="n">
        <f aca="false">CHOOSE(F$3,A345+24,A344)</f>
        <v>47119</v>
      </c>
      <c r="J344" s="33" t="n">
        <f aca="false">I344-C$3</f>
        <v>10203</v>
      </c>
      <c r="K344" s="28" t="n">
        <f aca="false">VLOOKUP($A344,Table,MATCH(K$4,Curves,0))</f>
        <v>0.053904348595426</v>
      </c>
      <c r="L344" s="91" t="n">
        <f aca="false">1/(1+CHOOSE(F$3,(K345+($I$3/10000))/2,(K344+($I$3/10000))/2))^(2*J344/365.25)</f>
        <v>0.226310989473487</v>
      </c>
      <c r="M344" s="33" t="n">
        <f aca="false">IF(AND(mthbeg&lt;=A344,mthend&gt;=A344),1,0)</f>
        <v>0</v>
      </c>
      <c r="N344" s="33" t="n">
        <f aca="false">H344*M344</f>
        <v>0</v>
      </c>
      <c r="P344" s="88" t="n">
        <f aca="false">F344</f>
        <v>0</v>
      </c>
      <c r="Q344" s="102"/>
    </row>
    <row r="345" customFormat="false" ht="12" hidden="false" customHeight="true" outlineLevel="0" collapsed="false">
      <c r="A345" s="93" t="n">
        <f aca="false">EDATE(A344,1)</f>
        <v>47150</v>
      </c>
      <c r="B345" s="94" t="n">
        <f aca="false">B344</f>
        <v>-1750000</v>
      </c>
      <c r="C345" s="104"/>
      <c r="D345" s="96" t="n">
        <f aca="false">B345+C345</f>
        <v>-1750000</v>
      </c>
      <c r="E345" s="82" t="n">
        <f aca="false">IF(M345=0,0,IF(AND(M345=1,$H$3=1),D345*H345,IF($H$3=2,D345,"N/A")))</f>
        <v>0</v>
      </c>
      <c r="F345" s="82" t="n">
        <f aca="false">E345*L345</f>
        <v>0</v>
      </c>
      <c r="G345" s="99"/>
      <c r="H345" s="33" t="n">
        <f aca="false">A346-A345</f>
        <v>28</v>
      </c>
      <c r="I345" s="100" t="n">
        <f aca="false">CHOOSE(F$3,A346+24,A345)</f>
        <v>47150</v>
      </c>
      <c r="J345" s="33" t="n">
        <f aca="false">I345-C$3</f>
        <v>10234</v>
      </c>
      <c r="K345" s="28" t="n">
        <f aca="false">VLOOKUP($A345,Table,MATCH(K$4,Curves,0))</f>
        <v>0.053904348595426</v>
      </c>
      <c r="L345" s="91" t="n">
        <f aca="false">1/(1+CHOOSE(F$3,(K346+($I$3/10000))/2,(K345+($I$3/10000))/2))^(2*J345/365.25)</f>
        <v>0.225291616607826</v>
      </c>
      <c r="M345" s="33" t="n">
        <f aca="false">IF(AND(mthbeg&lt;=A345,mthend&gt;=A345),1,0)</f>
        <v>0</v>
      </c>
      <c r="N345" s="33" t="n">
        <f aca="false">H345*M345</f>
        <v>0</v>
      </c>
      <c r="P345" s="88" t="n">
        <f aca="false">F345</f>
        <v>0</v>
      </c>
      <c r="Q345" s="102"/>
    </row>
    <row r="346" customFormat="false" ht="12" hidden="false" customHeight="true" outlineLevel="0" collapsed="false">
      <c r="A346" s="93" t="n">
        <f aca="false">EDATE(A345,1)</f>
        <v>47178</v>
      </c>
      <c r="B346" s="94" t="n">
        <f aca="false">B345</f>
        <v>-1750000</v>
      </c>
      <c r="C346" s="104"/>
      <c r="D346" s="96" t="n">
        <f aca="false">B346+C346</f>
        <v>-1750000</v>
      </c>
      <c r="E346" s="82" t="n">
        <f aca="false">IF(M346=0,0,IF(AND(M346=1,$H$3=1),D346*H346,IF($H$3=2,D346,"N/A")))</f>
        <v>0</v>
      </c>
      <c r="F346" s="82" t="n">
        <f aca="false">E346*L346</f>
        <v>0</v>
      </c>
      <c r="G346" s="99"/>
      <c r="H346" s="33" t="n">
        <f aca="false">A347-A346</f>
        <v>31</v>
      </c>
      <c r="I346" s="100" t="n">
        <f aca="false">CHOOSE(F$3,A347+24,A346)</f>
        <v>47178</v>
      </c>
      <c r="J346" s="33" t="n">
        <f aca="false">I346-C$3</f>
        <v>10262</v>
      </c>
      <c r="K346" s="28" t="n">
        <f aca="false">VLOOKUP($A346,Table,MATCH(K$4,Curves,0))</f>
        <v>0.053904348595426</v>
      </c>
      <c r="L346" s="91" t="n">
        <f aca="false">1/(1+CHOOSE(F$3,(K347+($I$3/10000))/2,(K346+($I$3/10000))/2))^(2*J346/365.25)</f>
        <v>0.224374839849173</v>
      </c>
      <c r="M346" s="33" t="n">
        <f aca="false">IF(AND(mthbeg&lt;=A346,mthend&gt;=A346),1,0)</f>
        <v>0</v>
      </c>
      <c r="N346" s="33" t="n">
        <f aca="false">H346*M346</f>
        <v>0</v>
      </c>
      <c r="P346" s="88" t="n">
        <f aca="false">F346</f>
        <v>0</v>
      </c>
      <c r="Q346" s="102"/>
    </row>
    <row r="347" customFormat="false" ht="12" hidden="false" customHeight="true" outlineLevel="0" collapsed="false">
      <c r="A347" s="93" t="n">
        <f aca="false">EDATE(A346,1)</f>
        <v>47209</v>
      </c>
      <c r="B347" s="94" t="n">
        <f aca="false">B346</f>
        <v>-1750000</v>
      </c>
      <c r="C347" s="104"/>
      <c r="D347" s="96" t="n">
        <f aca="false">B347+C347</f>
        <v>-1750000</v>
      </c>
      <c r="E347" s="82" t="n">
        <f aca="false">IF(M347=0,0,IF(AND(M347=1,$H$3=1),D347*H347,IF($H$3=2,D347,"N/A")))</f>
        <v>0</v>
      </c>
      <c r="F347" s="82" t="n">
        <f aca="false">E347*L347</f>
        <v>0</v>
      </c>
      <c r="G347" s="99"/>
      <c r="H347" s="33" t="n">
        <f aca="false">A348-A347</f>
        <v>30</v>
      </c>
      <c r="I347" s="100" t="n">
        <f aca="false">CHOOSE(F$3,A348+24,A347)</f>
        <v>47209</v>
      </c>
      <c r="J347" s="33" t="n">
        <f aca="false">I347-C$3</f>
        <v>10293</v>
      </c>
      <c r="K347" s="28" t="n">
        <f aca="false">VLOOKUP($A347,Table,MATCH(K$4,Curves,0))</f>
        <v>0.053904348595426</v>
      </c>
      <c r="L347" s="91" t="n">
        <f aca="false">1/(1+CHOOSE(F$3,(K348+($I$3/10000))/2,(K347+($I$3/10000))/2))^(2*J347/365.25)</f>
        <v>0.223364187984624</v>
      </c>
      <c r="M347" s="33" t="n">
        <f aca="false">IF(AND(mthbeg&lt;=A347,mthend&gt;=A347),1,0)</f>
        <v>0</v>
      </c>
      <c r="N347" s="33" t="n">
        <f aca="false">H347*M347</f>
        <v>0</v>
      </c>
      <c r="P347" s="88" t="n">
        <f aca="false">F347</f>
        <v>0</v>
      </c>
      <c r="Q347" s="102"/>
    </row>
    <row r="348" customFormat="false" ht="12" hidden="false" customHeight="true" outlineLevel="0" collapsed="false">
      <c r="A348" s="93" t="n">
        <f aca="false">EDATE(A347,1)</f>
        <v>47239</v>
      </c>
      <c r="B348" s="94" t="n">
        <f aca="false">B347</f>
        <v>-1750000</v>
      </c>
      <c r="C348" s="104"/>
      <c r="D348" s="96" t="n">
        <f aca="false">B348+C348</f>
        <v>-1750000</v>
      </c>
      <c r="E348" s="82" t="n">
        <f aca="false">IF(M348=0,0,IF(AND(M348=1,$H$3=1),D348*H348,IF($H$3=2,D348,"N/A")))</f>
        <v>0</v>
      </c>
      <c r="F348" s="82" t="n">
        <f aca="false">E348*L348</f>
        <v>0</v>
      </c>
      <c r="G348" s="99"/>
      <c r="H348" s="33" t="n">
        <f aca="false">A349-A348</f>
        <v>31</v>
      </c>
      <c r="I348" s="100" t="n">
        <f aca="false">CHOOSE(F$3,A349+24,A348)</f>
        <v>47239</v>
      </c>
      <c r="J348" s="33" t="n">
        <f aca="false">I348-C$3</f>
        <v>10323</v>
      </c>
      <c r="K348" s="28" t="n">
        <f aca="false">VLOOKUP($A348,Table,MATCH(K$4,Curves,0))</f>
        <v>0.053904348595426</v>
      </c>
      <c r="L348" s="91" t="n">
        <f aca="false">1/(1+CHOOSE(F$3,(K349+($I$3/10000))/2,(K348+($I$3/10000))/2))^(2*J348/365.25)</f>
        <v>0.222390472380602</v>
      </c>
      <c r="M348" s="33" t="n">
        <f aca="false">IF(AND(mthbeg&lt;=A348,mthend&gt;=A348),1,0)</f>
        <v>0</v>
      </c>
      <c r="N348" s="33" t="n">
        <f aca="false">H348*M348</f>
        <v>0</v>
      </c>
      <c r="P348" s="88" t="n">
        <f aca="false">F348</f>
        <v>0</v>
      </c>
      <c r="Q348" s="102"/>
    </row>
    <row r="349" customFormat="false" ht="12" hidden="false" customHeight="true" outlineLevel="0" collapsed="false">
      <c r="A349" s="93" t="n">
        <f aca="false">EDATE(A348,1)</f>
        <v>47270</v>
      </c>
      <c r="B349" s="94" t="n">
        <f aca="false">B348</f>
        <v>-1750000</v>
      </c>
      <c r="C349" s="104"/>
      <c r="D349" s="96" t="n">
        <f aca="false">B349+C349</f>
        <v>-1750000</v>
      </c>
      <c r="E349" s="82" t="n">
        <f aca="false">IF(M349=0,0,IF(AND(M349=1,$H$3=1),D349*H349,IF($H$3=2,D349,"N/A")))</f>
        <v>0</v>
      </c>
      <c r="F349" s="82" t="n">
        <f aca="false">E349*L349</f>
        <v>0</v>
      </c>
      <c r="G349" s="99"/>
      <c r="H349" s="33" t="n">
        <f aca="false">A350-A349</f>
        <v>30</v>
      </c>
      <c r="I349" s="100" t="n">
        <f aca="false">CHOOSE(F$3,A350+24,A349)</f>
        <v>47270</v>
      </c>
      <c r="J349" s="33" t="n">
        <f aca="false">I349-C$3</f>
        <v>10354</v>
      </c>
      <c r="K349" s="28" t="n">
        <f aca="false">VLOOKUP($A349,Table,MATCH(K$4,Curves,0))</f>
        <v>0.053904348595426</v>
      </c>
      <c r="L349" s="91" t="n">
        <f aca="false">1/(1+CHOOSE(F$3,(K350+($I$3/10000))/2,(K349+($I$3/10000))/2))^(2*J349/365.25)</f>
        <v>0.22138875870486</v>
      </c>
      <c r="M349" s="33" t="n">
        <f aca="false">IF(AND(mthbeg&lt;=A349,mthend&gt;=A349),1,0)</f>
        <v>0</v>
      </c>
      <c r="N349" s="33" t="n">
        <f aca="false">H349*M349</f>
        <v>0</v>
      </c>
      <c r="P349" s="88" t="n">
        <f aca="false">F349</f>
        <v>0</v>
      </c>
      <c r="Q349" s="102"/>
    </row>
    <row r="350" customFormat="false" ht="12" hidden="false" customHeight="true" outlineLevel="0" collapsed="false">
      <c r="A350" s="93" t="n">
        <f aca="false">EDATE(A349,1)</f>
        <v>47300</v>
      </c>
      <c r="B350" s="94" t="n">
        <f aca="false">B349</f>
        <v>-1750000</v>
      </c>
      <c r="C350" s="104"/>
      <c r="D350" s="96" t="n">
        <f aca="false">B350+C350</f>
        <v>-1750000</v>
      </c>
      <c r="E350" s="82" t="n">
        <f aca="false">IF(M350=0,0,IF(AND(M350=1,$H$3=1),D350*H350,IF($H$3=2,D350,"N/A")))</f>
        <v>0</v>
      </c>
      <c r="F350" s="82" t="n">
        <f aca="false">E350*L350</f>
        <v>0</v>
      </c>
      <c r="G350" s="99"/>
      <c r="H350" s="33" t="n">
        <f aca="false">A351-A350</f>
        <v>31</v>
      </c>
      <c r="I350" s="100" t="n">
        <f aca="false">CHOOSE(F$3,A351+24,A350)</f>
        <v>47300</v>
      </c>
      <c r="J350" s="33" t="n">
        <f aca="false">I350-C$3</f>
        <v>10384</v>
      </c>
      <c r="K350" s="28" t="n">
        <f aca="false">VLOOKUP($A350,Table,MATCH(K$4,Curves,0))</f>
        <v>0.053904348595426</v>
      </c>
      <c r="L350" s="91" t="n">
        <f aca="false">1/(1+CHOOSE(F$3,(K351+($I$3/10000))/2,(K350+($I$3/10000))/2))^(2*J350/365.25)</f>
        <v>0.220423654625952</v>
      </c>
      <c r="M350" s="33" t="n">
        <f aca="false">IF(AND(mthbeg&lt;=A350,mthend&gt;=A350),1,0)</f>
        <v>0</v>
      </c>
      <c r="N350" s="33" t="n">
        <f aca="false">H350*M350</f>
        <v>0</v>
      </c>
      <c r="P350" s="88" t="n">
        <f aca="false">F350</f>
        <v>0</v>
      </c>
      <c r="Q350" s="102"/>
    </row>
    <row r="351" customFormat="false" ht="12" hidden="false" customHeight="true" outlineLevel="0" collapsed="false">
      <c r="A351" s="93" t="n">
        <f aca="false">EDATE(A350,1)</f>
        <v>47331</v>
      </c>
      <c r="B351" s="94" t="n">
        <f aca="false">B350</f>
        <v>-1750000</v>
      </c>
      <c r="C351" s="104"/>
      <c r="D351" s="96" t="n">
        <f aca="false">B351+C351</f>
        <v>-1750000</v>
      </c>
      <c r="E351" s="82" t="n">
        <f aca="false">IF(M351=0,0,IF(AND(M351=1,$H$3=1),D351*H351,IF($H$3=2,D351,"N/A")))</f>
        <v>0</v>
      </c>
      <c r="F351" s="82" t="n">
        <f aca="false">E351*L351</f>
        <v>0</v>
      </c>
      <c r="G351" s="99"/>
      <c r="H351" s="33" t="n">
        <f aca="false">A352-A351</f>
        <v>31</v>
      </c>
      <c r="I351" s="100" t="n">
        <f aca="false">CHOOSE(F$3,A352+24,A351)</f>
        <v>47331</v>
      </c>
      <c r="J351" s="33" t="n">
        <f aca="false">I351-C$3</f>
        <v>10415</v>
      </c>
      <c r="K351" s="28" t="n">
        <f aca="false">VLOOKUP($A351,Table,MATCH(K$4,Curves,0))</f>
        <v>0.053904348595426</v>
      </c>
      <c r="L351" s="91" t="n">
        <f aca="false">1/(1+CHOOSE(F$3,(K352+($I$3/10000))/2,(K351+($I$3/10000))/2))^(2*J351/365.25)</f>
        <v>0.219430800089819</v>
      </c>
      <c r="M351" s="33" t="n">
        <f aca="false">IF(AND(mthbeg&lt;=A351,mthend&gt;=A351),1,0)</f>
        <v>0</v>
      </c>
      <c r="N351" s="33" t="n">
        <f aca="false">H351*M351</f>
        <v>0</v>
      </c>
      <c r="P351" s="88" t="n">
        <f aca="false">F351</f>
        <v>0</v>
      </c>
      <c r="Q351" s="102"/>
    </row>
    <row r="352" customFormat="false" ht="12" hidden="false" customHeight="true" outlineLevel="0" collapsed="false">
      <c r="A352" s="93" t="n">
        <f aca="false">EDATE(A351,1)</f>
        <v>47362</v>
      </c>
      <c r="B352" s="94" t="n">
        <f aca="false">B351</f>
        <v>-1750000</v>
      </c>
      <c r="C352" s="104"/>
      <c r="D352" s="96" t="n">
        <f aca="false">B352+C352</f>
        <v>-1750000</v>
      </c>
      <c r="E352" s="82" t="n">
        <f aca="false">IF(M352=0,0,IF(AND(M352=1,$H$3=1),D352*H352,IF($H$3=2,D352,"N/A")))</f>
        <v>0</v>
      </c>
      <c r="F352" s="82" t="n">
        <f aca="false">E352*L352</f>
        <v>0</v>
      </c>
      <c r="G352" s="99"/>
      <c r="H352" s="33" t="n">
        <f aca="false">A353-A352</f>
        <v>30</v>
      </c>
      <c r="I352" s="100" t="n">
        <f aca="false">CHOOSE(F$3,A353+24,A352)</f>
        <v>47362</v>
      </c>
      <c r="J352" s="33" t="n">
        <f aca="false">I352-C$3</f>
        <v>10446</v>
      </c>
      <c r="K352" s="28" t="n">
        <f aca="false">VLOOKUP($A352,Table,MATCH(K$4,Curves,0))</f>
        <v>0.053904348595426</v>
      </c>
      <c r="L352" s="91" t="n">
        <f aca="false">1/(1+CHOOSE(F$3,(K353+($I$3/10000))/2,(K352+($I$3/10000))/2))^(2*J352/365.25)</f>
        <v>0.218442417669583</v>
      </c>
      <c r="M352" s="33" t="n">
        <f aca="false">IF(AND(mthbeg&lt;=A352,mthend&gt;=A352),1,0)</f>
        <v>0</v>
      </c>
      <c r="N352" s="33" t="n">
        <f aca="false">H352*M352</f>
        <v>0</v>
      </c>
      <c r="P352" s="88" t="n">
        <f aca="false">F352</f>
        <v>0</v>
      </c>
      <c r="Q352" s="102"/>
    </row>
    <row r="353" customFormat="false" ht="12" hidden="false" customHeight="true" outlineLevel="0" collapsed="false">
      <c r="A353" s="93" t="n">
        <f aca="false">EDATE(A352,1)</f>
        <v>47392</v>
      </c>
      <c r="B353" s="94" t="n">
        <f aca="false">B352</f>
        <v>-1750000</v>
      </c>
      <c r="C353" s="104"/>
      <c r="D353" s="96" t="n">
        <f aca="false">B353+C353</f>
        <v>-1750000</v>
      </c>
      <c r="E353" s="82" t="n">
        <f aca="false">IF(M353=0,0,IF(AND(M353=1,$H$3=1),D353*H353,IF($H$3=2,D353,"N/A")))</f>
        <v>0</v>
      </c>
      <c r="F353" s="82" t="n">
        <f aca="false">E353*L353</f>
        <v>0</v>
      </c>
      <c r="G353" s="99"/>
      <c r="H353" s="33" t="n">
        <f aca="false">A354-A353</f>
        <v>31</v>
      </c>
      <c r="I353" s="100" t="n">
        <f aca="false">CHOOSE(F$3,A354+24,A353)</f>
        <v>47392</v>
      </c>
      <c r="J353" s="33" t="n">
        <f aca="false">I353-C$3</f>
        <v>10476</v>
      </c>
      <c r="K353" s="28" t="n">
        <f aca="false">VLOOKUP($A353,Table,MATCH(K$4,Curves,0))</f>
        <v>0.053904348595426</v>
      </c>
      <c r="L353" s="91" t="n">
        <f aca="false">1/(1+CHOOSE(F$3,(K354+($I$3/10000))/2,(K353+($I$3/10000))/2))^(2*J353/365.25)</f>
        <v>0.217490157629224</v>
      </c>
      <c r="M353" s="33" t="n">
        <f aca="false">IF(AND(mthbeg&lt;=A353,mthend&gt;=A353),1,0)</f>
        <v>0</v>
      </c>
      <c r="N353" s="33" t="n">
        <f aca="false">H353*M353</f>
        <v>0</v>
      </c>
      <c r="P353" s="88" t="n">
        <f aca="false">F353</f>
        <v>0</v>
      </c>
      <c r="Q353" s="102"/>
    </row>
    <row r="354" customFormat="false" ht="12" hidden="false" customHeight="true" outlineLevel="0" collapsed="false">
      <c r="A354" s="93" t="n">
        <f aca="false">EDATE(A353,1)</f>
        <v>47423</v>
      </c>
      <c r="B354" s="94" t="n">
        <f aca="false">B353</f>
        <v>-1750000</v>
      </c>
      <c r="C354" s="104"/>
      <c r="D354" s="96" t="n">
        <f aca="false">B354+C354</f>
        <v>-1750000</v>
      </c>
      <c r="E354" s="82" t="n">
        <f aca="false">IF(M354=0,0,IF(AND(M354=1,$H$3=1),D354*H354,IF($H$3=2,D354,"N/A")))</f>
        <v>0</v>
      </c>
      <c r="F354" s="82" t="n">
        <f aca="false">E354*L354</f>
        <v>0</v>
      </c>
      <c r="G354" s="99"/>
      <c r="H354" s="33" t="n">
        <f aca="false">A355-A354</f>
        <v>30</v>
      </c>
      <c r="I354" s="100" t="n">
        <f aca="false">CHOOSE(F$3,A355+24,A354)</f>
        <v>47423</v>
      </c>
      <c r="J354" s="33" t="n">
        <f aca="false">I354-C$3</f>
        <v>10507</v>
      </c>
      <c r="K354" s="28" t="n">
        <f aca="false">VLOOKUP($A354,Table,MATCH(K$4,Curves,0))</f>
        <v>0.053904348595426</v>
      </c>
      <c r="L354" s="91" t="n">
        <f aca="false">1/(1+CHOOSE(F$3,(K355+($I$3/10000))/2,(K354+($I$3/10000))/2))^(2*J354/365.25)</f>
        <v>0.216510516447188</v>
      </c>
      <c r="M354" s="33" t="n">
        <f aca="false">IF(AND(mthbeg&lt;=A354,mthend&gt;=A354),1,0)</f>
        <v>0</v>
      </c>
      <c r="N354" s="33" t="n">
        <f aca="false">H354*M354</f>
        <v>0</v>
      </c>
      <c r="P354" s="88" t="n">
        <f aca="false">F354</f>
        <v>0</v>
      </c>
      <c r="Q354" s="102"/>
    </row>
    <row r="355" customFormat="false" ht="12" hidden="false" customHeight="true" outlineLevel="0" collapsed="false">
      <c r="A355" s="93" t="n">
        <f aca="false">EDATE(A354,1)</f>
        <v>47453</v>
      </c>
      <c r="B355" s="94" t="n">
        <f aca="false">B354</f>
        <v>-1750000</v>
      </c>
      <c r="C355" s="104"/>
      <c r="D355" s="96" t="n">
        <f aca="false">B355+C355</f>
        <v>-1750000</v>
      </c>
      <c r="E355" s="82" t="n">
        <f aca="false">IF(M355=0,0,IF(AND(M355=1,$H$3=1),D355*H355,IF($H$3=2,D355,"N/A")))</f>
        <v>0</v>
      </c>
      <c r="F355" s="82" t="n">
        <f aca="false">E355*L355</f>
        <v>0</v>
      </c>
      <c r="G355" s="99"/>
      <c r="H355" s="33" t="n">
        <f aca="false">A356-A355</f>
        <v>31</v>
      </c>
      <c r="I355" s="100" t="n">
        <f aca="false">CHOOSE(F$3,A356+24,A355)</f>
        <v>47453</v>
      </c>
      <c r="J355" s="33" t="n">
        <f aca="false">I355-C$3</f>
        <v>10537</v>
      </c>
      <c r="K355" s="28" t="n">
        <f aca="false">VLOOKUP($A355,Table,MATCH(K$4,Curves,0))</f>
        <v>0.053904348595426</v>
      </c>
      <c r="L355" s="91" t="n">
        <f aca="false">1/(1+CHOOSE(F$3,(K356+($I$3/10000))/2,(K355+($I$3/10000))/2))^(2*J355/365.25)</f>
        <v>0.215566678179283</v>
      </c>
      <c r="M355" s="33" t="n">
        <f aca="false">IF(AND(mthbeg&lt;=A355,mthend&gt;=A355),1,0)</f>
        <v>0</v>
      </c>
      <c r="N355" s="33" t="n">
        <f aca="false">H355*M355</f>
        <v>0</v>
      </c>
      <c r="P355" s="88" t="n">
        <f aca="false">F355</f>
        <v>0</v>
      </c>
      <c r="Q355" s="102"/>
    </row>
    <row r="356" customFormat="false" ht="12" hidden="false" customHeight="true" outlineLevel="0" collapsed="false">
      <c r="A356" s="93" t="n">
        <f aca="false">EDATE(A355,1)</f>
        <v>47484</v>
      </c>
      <c r="B356" s="94" t="n">
        <f aca="false">B355</f>
        <v>-1750000</v>
      </c>
      <c r="C356" s="104"/>
      <c r="D356" s="96" t="n">
        <f aca="false">B356+C356</f>
        <v>-1750000</v>
      </c>
      <c r="E356" s="82" t="n">
        <f aca="false">IF(M356=0,0,IF(AND(M356=1,$H$3=1),D356*H356,IF($H$3=2,D356,"N/A")))</f>
        <v>0</v>
      </c>
      <c r="F356" s="82" t="n">
        <f aca="false">E356*L356</f>
        <v>0</v>
      </c>
      <c r="G356" s="99"/>
      <c r="H356" s="33" t="n">
        <f aca="false">A357-A356</f>
        <v>31</v>
      </c>
      <c r="I356" s="100" t="n">
        <f aca="false">CHOOSE(F$3,A357+24,A356)</f>
        <v>47484</v>
      </c>
      <c r="J356" s="33" t="n">
        <f aca="false">I356-C$3</f>
        <v>10568</v>
      </c>
      <c r="K356" s="28" t="n">
        <f aca="false">VLOOKUP($A356,Table,MATCH(K$4,Curves,0))</f>
        <v>0.053904348595426</v>
      </c>
      <c r="L356" s="91" t="n">
        <f aca="false">1/(1+CHOOSE(F$3,(K357+($I$3/10000))/2,(K356+($I$3/10000))/2))^(2*J356/365.25)</f>
        <v>0.214595700928077</v>
      </c>
      <c r="M356" s="33" t="n">
        <f aca="false">IF(AND(mthbeg&lt;=A356,mthend&gt;=A356),1,0)</f>
        <v>0</v>
      </c>
      <c r="N356" s="33" t="n">
        <f aca="false">H356*M356</f>
        <v>0</v>
      </c>
      <c r="P356" s="88" t="n">
        <f aca="false">F356</f>
        <v>0</v>
      </c>
      <c r="Q356" s="102"/>
    </row>
    <row r="357" customFormat="false" ht="12" hidden="false" customHeight="true" outlineLevel="0" collapsed="false">
      <c r="A357" s="93" t="n">
        <f aca="false">EDATE(A356,1)</f>
        <v>47515</v>
      </c>
      <c r="B357" s="94" t="n">
        <f aca="false">B356</f>
        <v>-1750000</v>
      </c>
      <c r="C357" s="104"/>
      <c r="D357" s="96" t="n">
        <f aca="false">B357+C357</f>
        <v>-1750000</v>
      </c>
      <c r="E357" s="82" t="n">
        <f aca="false">IF(M357=0,0,IF(AND(M357=1,$H$3=1),D357*H357,IF($H$3=2,D357,"N/A")))</f>
        <v>0</v>
      </c>
      <c r="F357" s="82" t="n">
        <f aca="false">E357*L357</f>
        <v>0</v>
      </c>
      <c r="G357" s="99"/>
      <c r="H357" s="33" t="n">
        <f aca="false">A358-A357</f>
        <v>28</v>
      </c>
      <c r="I357" s="100" t="n">
        <f aca="false">CHOOSE(F$3,A358+24,A357)</f>
        <v>47515</v>
      </c>
      <c r="J357" s="33" t="n">
        <f aca="false">I357-C$3</f>
        <v>10599</v>
      </c>
      <c r="K357" s="28" t="n">
        <f aca="false">VLOOKUP($A357,Table,MATCH(K$4,Curves,0))</f>
        <v>0.053904348595426</v>
      </c>
      <c r="L357" s="91" t="n">
        <f aca="false">1/(1+CHOOSE(F$3,(K358+($I$3/10000))/2,(K357+($I$3/10000))/2))^(2*J357/365.25)</f>
        <v>0.213629097250887</v>
      </c>
      <c r="M357" s="33" t="n">
        <f aca="false">IF(AND(mthbeg&lt;=A357,mthend&gt;=A357),1,0)</f>
        <v>0</v>
      </c>
      <c r="N357" s="33" t="n">
        <f aca="false">H357*M357</f>
        <v>0</v>
      </c>
      <c r="P357" s="88" t="n">
        <f aca="false">F357</f>
        <v>0</v>
      </c>
      <c r="Q357" s="102"/>
    </row>
    <row r="358" customFormat="false" ht="12" hidden="false" customHeight="true" outlineLevel="0" collapsed="false">
      <c r="A358" s="93" t="n">
        <f aca="false">EDATE(A357,1)</f>
        <v>47543</v>
      </c>
      <c r="B358" s="94" t="n">
        <f aca="false">B357</f>
        <v>-1750000</v>
      </c>
      <c r="C358" s="104"/>
      <c r="D358" s="96" t="n">
        <f aca="false">B358+C358</f>
        <v>-1750000</v>
      </c>
      <c r="E358" s="82" t="n">
        <f aca="false">IF(M358=0,0,IF(AND(M358=1,$H$3=1),D358*H358,IF($H$3=2,D358,"N/A")))</f>
        <v>0</v>
      </c>
      <c r="F358" s="82" t="n">
        <f aca="false">E358*L358</f>
        <v>0</v>
      </c>
      <c r="G358" s="99"/>
      <c r="H358" s="33" t="n">
        <f aca="false">A359-A358</f>
        <v>31</v>
      </c>
      <c r="I358" s="100" t="n">
        <f aca="false">CHOOSE(F$3,A359+24,A358)</f>
        <v>47543</v>
      </c>
      <c r="J358" s="33" t="n">
        <f aca="false">I358-C$3</f>
        <v>10627</v>
      </c>
      <c r="K358" s="28" t="n">
        <f aca="false">VLOOKUP($A358,Table,MATCH(K$4,Curves,0))</f>
        <v>0.053904348595426</v>
      </c>
      <c r="L358" s="91" t="n">
        <f aca="false">1/(1+CHOOSE(F$3,(K359+($I$3/10000))/2,(K358+($I$3/10000))/2))^(2*J358/365.25)</f>
        <v>0.212759778657144</v>
      </c>
      <c r="M358" s="33" t="n">
        <f aca="false">IF(AND(mthbeg&lt;=A358,mthend&gt;=A358),1,0)</f>
        <v>0</v>
      </c>
      <c r="N358" s="33" t="n">
        <f aca="false">H358*M358</f>
        <v>0</v>
      </c>
      <c r="P358" s="88" t="n">
        <f aca="false">F358</f>
        <v>0</v>
      </c>
      <c r="Q358" s="102"/>
    </row>
    <row r="359" customFormat="false" ht="12" hidden="false" customHeight="true" outlineLevel="0" collapsed="false">
      <c r="A359" s="93" t="n">
        <f aca="false">EDATE(A358,1)</f>
        <v>47574</v>
      </c>
      <c r="B359" s="94" t="n">
        <f aca="false">B358</f>
        <v>-1750000</v>
      </c>
      <c r="C359" s="104"/>
      <c r="D359" s="96" t="n">
        <f aca="false">B359+C359</f>
        <v>-1750000</v>
      </c>
      <c r="E359" s="82" t="n">
        <f aca="false">IF(M359=0,0,IF(AND(M359=1,$H$3=1),D359*H359,IF($H$3=2,D359,"N/A")))</f>
        <v>0</v>
      </c>
      <c r="F359" s="82" t="n">
        <f aca="false">E359*L359</f>
        <v>0</v>
      </c>
      <c r="G359" s="99"/>
      <c r="H359" s="33" t="n">
        <f aca="false">A360-A359</f>
        <v>30</v>
      </c>
      <c r="I359" s="100" t="n">
        <f aca="false">CHOOSE(F$3,A360+24,A359)</f>
        <v>47574</v>
      </c>
      <c r="J359" s="33" t="n">
        <f aca="false">I359-C$3</f>
        <v>10658</v>
      </c>
      <c r="K359" s="28" t="n">
        <f aca="false">VLOOKUP($A359,Table,MATCH(K$4,Curves,0))</f>
        <v>0.053904348595426</v>
      </c>
      <c r="L359" s="91" t="n">
        <f aca="false">1/(1+CHOOSE(F$3,(K360+($I$3/10000))/2,(K359+($I$3/10000))/2))^(2*J359/365.25)</f>
        <v>0.211801444526876</v>
      </c>
      <c r="M359" s="33" t="n">
        <f aca="false">IF(AND(mthbeg&lt;=A359,mthend&gt;=A359),1,0)</f>
        <v>0</v>
      </c>
      <c r="N359" s="33" t="n">
        <f aca="false">H359*M359</f>
        <v>0</v>
      </c>
      <c r="P359" s="88" t="n">
        <f aca="false">F359</f>
        <v>0</v>
      </c>
      <c r="Q359" s="102"/>
    </row>
    <row r="360" customFormat="false" ht="12" hidden="false" customHeight="true" outlineLevel="0" collapsed="false">
      <c r="A360" s="93" t="n">
        <f aca="false">EDATE(A359,1)</f>
        <v>47604</v>
      </c>
      <c r="B360" s="94" t="n">
        <f aca="false">B359</f>
        <v>-1750000</v>
      </c>
      <c r="C360" s="104"/>
      <c r="D360" s="96" t="n">
        <f aca="false">B360+C360</f>
        <v>-1750000</v>
      </c>
      <c r="E360" s="82" t="n">
        <f aca="false">IF(M360=0,0,IF(AND(M360=1,$H$3=1),D360*H360,IF($H$3=2,D360,"N/A")))</f>
        <v>0</v>
      </c>
      <c r="F360" s="82" t="n">
        <f aca="false">E360*L360</f>
        <v>0</v>
      </c>
      <c r="G360" s="99"/>
      <c r="H360" s="33" t="n">
        <f aca="false">A361-A360</f>
        <v>31</v>
      </c>
      <c r="I360" s="100" t="n">
        <f aca="false">CHOOSE(F$3,A361+24,A360)</f>
        <v>47604</v>
      </c>
      <c r="J360" s="33" t="n">
        <f aca="false">I360-C$3</f>
        <v>10688</v>
      </c>
      <c r="K360" s="28" t="n">
        <f aca="false">VLOOKUP($A360,Table,MATCH(K$4,Curves,0))</f>
        <v>0.053904348595426</v>
      </c>
      <c r="L360" s="91" t="n">
        <f aca="false">1/(1+CHOOSE(F$3,(K361+($I$3/10000))/2,(K360+($I$3/10000))/2))^(2*J360/365.25)</f>
        <v>0.210878134602617</v>
      </c>
      <c r="M360" s="33" t="n">
        <f aca="false">IF(AND(mthbeg&lt;=A360,mthend&gt;=A360),1,0)</f>
        <v>0</v>
      </c>
      <c r="N360" s="33" t="n">
        <f aca="false">H360*M360</f>
        <v>0</v>
      </c>
      <c r="P360" s="88" t="n">
        <f aca="false">F360</f>
        <v>0</v>
      </c>
      <c r="Q360" s="102"/>
    </row>
    <row r="361" customFormat="false" ht="12" hidden="false" customHeight="true" outlineLevel="0" collapsed="false">
      <c r="A361" s="93" t="n">
        <f aca="false">EDATE(A360,1)</f>
        <v>47635</v>
      </c>
      <c r="B361" s="94" t="n">
        <f aca="false">B360</f>
        <v>-1750000</v>
      </c>
      <c r="C361" s="104"/>
      <c r="D361" s="96" t="n">
        <f aca="false">B361+C361</f>
        <v>-1750000</v>
      </c>
      <c r="E361" s="82" t="n">
        <f aca="false">IF(M361=0,0,IF(AND(M361=1,$H$3=1),D361*H361,IF($H$3=2,D361,"N/A")))</f>
        <v>0</v>
      </c>
      <c r="F361" s="82" t="n">
        <f aca="false">E361*L361</f>
        <v>0</v>
      </c>
      <c r="G361" s="99"/>
      <c r="H361" s="33" t="n">
        <f aca="false">A362-A361</f>
        <v>30</v>
      </c>
      <c r="I361" s="100" t="n">
        <f aca="false">CHOOSE(F$3,A362+24,A361)</f>
        <v>47635</v>
      </c>
      <c r="J361" s="33" t="n">
        <f aca="false">I361-C$3</f>
        <v>10719</v>
      </c>
      <c r="K361" s="28" t="n">
        <f aca="false">VLOOKUP($A361,Table,MATCH(K$4,Curves,0))</f>
        <v>0.053904348595426</v>
      </c>
      <c r="L361" s="91" t="n">
        <f aca="false">1/(1+CHOOSE(F$3,(K362+($I$3/10000))/2,(K361+($I$3/10000))/2))^(2*J361/365.25)</f>
        <v>0.209928275963958</v>
      </c>
      <c r="M361" s="33" t="n">
        <f aca="false">IF(AND(mthbeg&lt;=A361,mthend&gt;=A361),1,0)</f>
        <v>0</v>
      </c>
      <c r="N361" s="33" t="n">
        <f aca="false">H361*M361</f>
        <v>0</v>
      </c>
      <c r="P361" s="88" t="n">
        <f aca="false">F361</f>
        <v>0</v>
      </c>
      <c r="Q361" s="102"/>
    </row>
    <row r="362" customFormat="false" ht="12" hidden="false" customHeight="true" outlineLevel="0" collapsed="false">
      <c r="A362" s="93" t="n">
        <f aca="false">EDATE(A361,1)</f>
        <v>47665</v>
      </c>
      <c r="B362" s="94" t="n">
        <f aca="false">B361</f>
        <v>-1750000</v>
      </c>
      <c r="C362" s="104"/>
      <c r="D362" s="96" t="n">
        <f aca="false">B362+C362</f>
        <v>-1750000</v>
      </c>
      <c r="E362" s="82" t="n">
        <f aca="false">IF(M362=0,0,IF(AND(M362=1,$H$3=1),D362*H362,IF($H$3=2,D362,"N/A")))</f>
        <v>0</v>
      </c>
      <c r="F362" s="82" t="n">
        <f aca="false">E362*L362</f>
        <v>0</v>
      </c>
      <c r="G362" s="99"/>
      <c r="H362" s="33" t="n">
        <f aca="false">A363-A362</f>
        <v>31</v>
      </c>
      <c r="I362" s="100" t="n">
        <f aca="false">CHOOSE(F$3,A363+24,A362)</f>
        <v>47665</v>
      </c>
      <c r="J362" s="33" t="n">
        <f aca="false">I362-C$3</f>
        <v>10749</v>
      </c>
      <c r="K362" s="28" t="n">
        <f aca="false">VLOOKUP($A362,Table,MATCH(K$4,Curves,0))</f>
        <v>0.053904348595426</v>
      </c>
      <c r="L362" s="91" t="n">
        <f aca="false">1/(1+CHOOSE(F$3,(K363+($I$3/10000))/2,(K362+($I$3/10000))/2))^(2*J362/365.25)</f>
        <v>0.209013131777793</v>
      </c>
      <c r="M362" s="33" t="n">
        <f aca="false">IF(AND(mthbeg&lt;=A362,mthend&gt;=A362),1,0)</f>
        <v>0</v>
      </c>
      <c r="N362" s="33" t="n">
        <f aca="false">H362*M362</f>
        <v>0</v>
      </c>
      <c r="P362" s="88" t="n">
        <f aca="false">F362</f>
        <v>0</v>
      </c>
      <c r="Q362" s="102"/>
    </row>
    <row r="363" customFormat="false" ht="12" hidden="false" customHeight="true" outlineLevel="0" collapsed="false">
      <c r="A363" s="93" t="n">
        <f aca="false">EDATE(A362,1)</f>
        <v>47696</v>
      </c>
      <c r="B363" s="94" t="n">
        <f aca="false">B362</f>
        <v>-1750000</v>
      </c>
      <c r="C363" s="104"/>
      <c r="D363" s="96" t="n">
        <f aca="false">B363+C363</f>
        <v>-1750000</v>
      </c>
      <c r="E363" s="82" t="n">
        <f aca="false">IF(M363=0,0,IF(AND(M363=1,$H$3=1),D363*H363,IF($H$3=2,D363,"N/A")))</f>
        <v>0</v>
      </c>
      <c r="F363" s="82" t="n">
        <f aca="false">E363*L363</f>
        <v>0</v>
      </c>
      <c r="G363" s="99"/>
      <c r="H363" s="33" t="n">
        <f aca="false">A364-A363</f>
        <v>31</v>
      </c>
      <c r="I363" s="100" t="n">
        <f aca="false">CHOOSE(F$3,A364+24,A363)</f>
        <v>47696</v>
      </c>
      <c r="J363" s="33" t="n">
        <f aca="false">I363-C$3</f>
        <v>10780</v>
      </c>
      <c r="K363" s="28" t="n">
        <f aca="false">VLOOKUP($A363,Table,MATCH(K$4,Curves,0))</f>
        <v>0.053904348595426</v>
      </c>
      <c r="L363" s="91" t="n">
        <f aca="false">1/(1+CHOOSE(F$3,(K364+($I$3/10000))/2,(K363+($I$3/10000))/2))^(2*J363/365.25)</f>
        <v>0.20807167367363</v>
      </c>
      <c r="M363" s="33" t="n">
        <f aca="false">IF(AND(mthbeg&lt;=A363,mthend&gt;=A363),1,0)</f>
        <v>0</v>
      </c>
      <c r="N363" s="33" t="n">
        <f aca="false">H363*M363</f>
        <v>0</v>
      </c>
      <c r="P363" s="88" t="n">
        <f aca="false">F363</f>
        <v>0</v>
      </c>
      <c r="Q363" s="102"/>
    </row>
    <row r="364" customFormat="false" ht="12" hidden="false" customHeight="true" outlineLevel="0" collapsed="false">
      <c r="A364" s="93" t="n">
        <f aca="false">EDATE(A363,1)</f>
        <v>47727</v>
      </c>
      <c r="B364" s="94" t="n">
        <f aca="false">B363</f>
        <v>-1750000</v>
      </c>
      <c r="C364" s="104"/>
      <c r="D364" s="96" t="n">
        <f aca="false">B364+C364</f>
        <v>-1750000</v>
      </c>
      <c r="E364" s="82" t="n">
        <f aca="false">IF(M364=0,0,IF(AND(M364=1,$H$3=1),D364*H364,IF($H$3=2,D364,"N/A")))</f>
        <v>0</v>
      </c>
      <c r="F364" s="82" t="n">
        <f aca="false">E364*L364</f>
        <v>0</v>
      </c>
      <c r="G364" s="99"/>
      <c r="H364" s="33" t="n">
        <f aca="false">A365-A364</f>
        <v>30</v>
      </c>
      <c r="I364" s="100" t="n">
        <f aca="false">CHOOSE(F$3,A365+24,A364)</f>
        <v>47727</v>
      </c>
      <c r="J364" s="33" t="n">
        <f aca="false">I364-C$3</f>
        <v>10811</v>
      </c>
      <c r="K364" s="28" t="n">
        <f aca="false">VLOOKUP($A364,Table,MATCH(K$4,Curves,0))</f>
        <v>0.053904348595426</v>
      </c>
      <c r="L364" s="91" t="n">
        <f aca="false">1/(1+CHOOSE(F$3,(K365+($I$3/10000))/2,(K364+($I$3/10000))/2))^(2*J364/365.25)</f>
        <v>0.207134456180352</v>
      </c>
      <c r="M364" s="33" t="n">
        <f aca="false">IF(AND(mthbeg&lt;=A364,mthend&gt;=A364),1,0)</f>
        <v>0</v>
      </c>
      <c r="N364" s="33" t="n">
        <f aca="false">H364*M364</f>
        <v>0</v>
      </c>
      <c r="P364" s="88" t="n">
        <f aca="false">F364</f>
        <v>0</v>
      </c>
      <c r="Q364" s="102"/>
    </row>
    <row r="365" customFormat="false" ht="12" hidden="false" customHeight="true" outlineLevel="0" collapsed="false">
      <c r="A365" s="93" t="n">
        <f aca="false">EDATE(A364,1)</f>
        <v>47757</v>
      </c>
      <c r="B365" s="94" t="n">
        <f aca="false">B364</f>
        <v>-1750000</v>
      </c>
      <c r="C365" s="104"/>
      <c r="D365" s="96" t="n">
        <f aca="false">B365+C365</f>
        <v>-1750000</v>
      </c>
      <c r="E365" s="82" t="n">
        <f aca="false">IF(M365=0,0,IF(AND(M365=1,$H$3=1),D365*H365,IF($H$3=2,D365,"N/A")))</f>
        <v>0</v>
      </c>
      <c r="F365" s="82" t="n">
        <f aca="false">E365*L365</f>
        <v>0</v>
      </c>
      <c r="G365" s="99"/>
      <c r="H365" s="33" t="n">
        <f aca="false">A366-A365</f>
        <v>31</v>
      </c>
      <c r="I365" s="100" t="n">
        <f aca="false">CHOOSE(F$3,A366+24,A365)</f>
        <v>47757</v>
      </c>
      <c r="J365" s="33" t="n">
        <f aca="false">I365-C$3</f>
        <v>10841</v>
      </c>
      <c r="K365" s="28" t="n">
        <f aca="false">VLOOKUP($A365,Table,MATCH(K$4,Curves,0))</f>
        <v>0.053904348595426</v>
      </c>
      <c r="L365" s="91" t="n">
        <f aca="false">1/(1+CHOOSE(F$3,(K366+($I$3/10000))/2,(K365+($I$3/10000))/2))^(2*J365/365.25)</f>
        <v>0.206231491144044</v>
      </c>
      <c r="M365" s="33" t="n">
        <f aca="false">IF(AND(mthbeg&lt;=A365,mthend&gt;=A365),1,0)</f>
        <v>0</v>
      </c>
      <c r="N365" s="33" t="n">
        <f aca="false">H365*M365</f>
        <v>0</v>
      </c>
      <c r="P365" s="88" t="n">
        <f aca="false">F365</f>
        <v>0</v>
      </c>
      <c r="Q365" s="102"/>
    </row>
    <row r="366" customFormat="false" ht="12" hidden="false" customHeight="true" outlineLevel="0" collapsed="false">
      <c r="A366" s="93" t="n">
        <f aca="false">EDATE(A365,1)</f>
        <v>47788</v>
      </c>
      <c r="B366" s="94" t="n">
        <f aca="false">B365</f>
        <v>-1750000</v>
      </c>
      <c r="C366" s="104"/>
      <c r="D366" s="96" t="n">
        <f aca="false">B366+C366</f>
        <v>-1750000</v>
      </c>
      <c r="E366" s="82" t="n">
        <f aca="false">IF(M366=0,0,IF(AND(M366=1,$H$3=1),D366*H366,IF($H$3=2,D366,"N/A")))</f>
        <v>0</v>
      </c>
      <c r="F366" s="82" t="n">
        <f aca="false">E366*L366</f>
        <v>0</v>
      </c>
      <c r="G366" s="99"/>
      <c r="H366" s="33" t="n">
        <f aca="false">A367-A366</f>
        <v>30</v>
      </c>
      <c r="I366" s="100" t="n">
        <f aca="false">CHOOSE(F$3,A367+24,A366)</f>
        <v>47788</v>
      </c>
      <c r="J366" s="33" t="n">
        <f aca="false">I366-C$3</f>
        <v>10872</v>
      </c>
      <c r="K366" s="28" t="n">
        <f aca="false">VLOOKUP($A366,Table,MATCH(K$4,Curves,0))</f>
        <v>0.053904348595426</v>
      </c>
      <c r="L366" s="91" t="n">
        <f aca="false">1/(1+CHOOSE(F$3,(K367+($I$3/10000))/2,(K366+($I$3/10000))/2))^(2*J366/365.25)</f>
        <v>0.205302562387177</v>
      </c>
      <c r="M366" s="33" t="n">
        <f aca="false">IF(AND(mthbeg&lt;=A366,mthend&gt;=A366),1,0)</f>
        <v>0</v>
      </c>
      <c r="N366" s="33" t="n">
        <f aca="false">H366*M366</f>
        <v>0</v>
      </c>
      <c r="P366" s="88" t="n">
        <f aca="false">F366</f>
        <v>0</v>
      </c>
      <c r="Q366" s="102"/>
    </row>
    <row r="367" customFormat="false" ht="12" hidden="false" customHeight="true" outlineLevel="0" collapsed="false">
      <c r="A367" s="93" t="n">
        <f aca="false">EDATE(A366,1)</f>
        <v>47818</v>
      </c>
      <c r="B367" s="94" t="n">
        <f aca="false">B366</f>
        <v>-1750000</v>
      </c>
      <c r="C367" s="104"/>
      <c r="D367" s="96" t="n">
        <f aca="false">B367+C367</f>
        <v>-1750000</v>
      </c>
      <c r="E367" s="82" t="n">
        <f aca="false">IF(M367=0,0,IF(AND(M367=1,$H$3=1),D367*H367,IF($H$3=2,D367,"N/A")))</f>
        <v>0</v>
      </c>
      <c r="F367" s="82" t="n">
        <f aca="false">E367*L367</f>
        <v>0</v>
      </c>
      <c r="G367" s="99"/>
      <c r="H367" s="33" t="n">
        <f aca="false">A368-A367</f>
        <v>31</v>
      </c>
      <c r="I367" s="100" t="n">
        <f aca="false">CHOOSE(F$3,A368+24,A367)</f>
        <v>47818</v>
      </c>
      <c r="J367" s="33" t="n">
        <f aca="false">I367-C$3</f>
        <v>10902</v>
      </c>
      <c r="K367" s="28" t="n">
        <f aca="false">VLOOKUP($A367,Table,MATCH(K$4,Curves,0))</f>
        <v>0.053904348595426</v>
      </c>
      <c r="L367" s="91" t="n">
        <f aca="false">1/(1+CHOOSE(F$3,(K368+($I$3/10000))/2,(K367+($I$3/10000))/2))^(2*J367/365.25)</f>
        <v>0.204407583159102</v>
      </c>
      <c r="M367" s="33" t="n">
        <f aca="false">IF(AND(mthbeg&lt;=A367,mthend&gt;=A367),1,0)</f>
        <v>0</v>
      </c>
      <c r="N367" s="33" t="n">
        <f aca="false">H367*M367</f>
        <v>0</v>
      </c>
      <c r="P367" s="88" t="n">
        <f aca="false">F367</f>
        <v>0</v>
      </c>
      <c r="Q367" s="102"/>
    </row>
    <row r="368" customFormat="false" ht="12" hidden="false" customHeight="true" outlineLevel="0" collapsed="false">
      <c r="A368" s="93" t="n">
        <f aca="false">EDATE(A367,1)</f>
        <v>47849</v>
      </c>
      <c r="B368" s="94" t="n">
        <f aca="false">B367</f>
        <v>-1750000</v>
      </c>
      <c r="C368" s="104"/>
      <c r="D368" s="96" t="n">
        <f aca="false">B368+C368</f>
        <v>-1750000</v>
      </c>
      <c r="E368" s="82" t="n">
        <f aca="false">IF(M368=0,0,IF(AND(M368=1,$H$3=1),D368*H368,IF($H$3=2,D368,"N/A")))</f>
        <v>0</v>
      </c>
      <c r="F368" s="82" t="n">
        <f aca="false">E368*L368</f>
        <v>0</v>
      </c>
      <c r="G368" s="99"/>
      <c r="H368" s="33" t="n">
        <f aca="false">A369-A368</f>
        <v>31</v>
      </c>
      <c r="I368" s="100" t="n">
        <f aca="false">CHOOSE(F$3,A369+24,A368)</f>
        <v>47849</v>
      </c>
      <c r="J368" s="33" t="n">
        <f aca="false">I368-C$3</f>
        <v>10933</v>
      </c>
      <c r="K368" s="28" t="n">
        <f aca="false">VLOOKUP($A368,Table,MATCH(K$4,Curves,0))</f>
        <v>0.053904348595426</v>
      </c>
      <c r="L368" s="91" t="n">
        <f aca="false">1/(1+CHOOSE(F$3,(K369+($I$3/10000))/2,(K368+($I$3/10000))/2))^(2*J368/365.25)</f>
        <v>0.203486869833194</v>
      </c>
      <c r="M368" s="33" t="n">
        <f aca="false">IF(AND(mthbeg&lt;=A368,mthend&gt;=A368),1,0)</f>
        <v>0</v>
      </c>
      <c r="N368" s="33" t="n">
        <f aca="false">H368*M368</f>
        <v>0</v>
      </c>
      <c r="P368" s="88" t="n">
        <f aca="false">F368</f>
        <v>0</v>
      </c>
      <c r="Q368" s="102"/>
    </row>
    <row r="369" customFormat="false" ht="12" hidden="false" customHeight="true" outlineLevel="0" collapsed="false">
      <c r="A369" s="93" t="n">
        <f aca="false">EDATE(A368,1)</f>
        <v>47880</v>
      </c>
      <c r="B369" s="94" t="n">
        <f aca="false">B368</f>
        <v>-1750000</v>
      </c>
      <c r="C369" s="104"/>
      <c r="D369" s="96" t="n">
        <f aca="false">B369+C369</f>
        <v>-1750000</v>
      </c>
      <c r="E369" s="82" t="n">
        <f aca="false">IF(M369=0,0,IF(AND(M369=1,$H$3=1),D369*H369,IF($H$3=2,D369,"N/A")))</f>
        <v>0</v>
      </c>
      <c r="F369" s="82" t="n">
        <f aca="false">E369*L369</f>
        <v>0</v>
      </c>
      <c r="G369" s="99"/>
      <c r="H369" s="33" t="n">
        <f aca="false">A370-A369</f>
        <v>28</v>
      </c>
      <c r="I369" s="100" t="n">
        <f aca="false">CHOOSE(F$3,A370+24,A369)</f>
        <v>47880</v>
      </c>
      <c r="J369" s="33" t="n">
        <f aca="false">I369-C$3</f>
        <v>10964</v>
      </c>
      <c r="K369" s="28" t="n">
        <f aca="false">VLOOKUP($A369,Table,MATCH(K$4,Curves,0))</f>
        <v>0.053904348595426</v>
      </c>
      <c r="L369" s="91" t="n">
        <f aca="false">1/(1+CHOOSE(F$3,(K370+($I$3/10000))/2,(K369+($I$3/10000))/2))^(2*J369/365.25)</f>
        <v>0.202570303677442</v>
      </c>
      <c r="M369" s="33" t="n">
        <f aca="false">IF(AND(mthbeg&lt;=A369,mthend&gt;=A369),1,0)</f>
        <v>0</v>
      </c>
      <c r="N369" s="33" t="n">
        <f aca="false">H369*M369</f>
        <v>0</v>
      </c>
      <c r="P369" s="88" t="n">
        <f aca="false">F369</f>
        <v>0</v>
      </c>
      <c r="Q369" s="102"/>
    </row>
    <row r="370" customFormat="false" ht="12.75" hidden="false" customHeight="false" outlineLevel="0" collapsed="false">
      <c r="A370" s="93" t="n">
        <f aca="false">EDATE(A369,1)</f>
        <v>47908</v>
      </c>
      <c r="H370" s="33"/>
      <c r="I370" s="33"/>
      <c r="J370" s="33"/>
      <c r="K370" s="28" t="n">
        <f aca="false">VLOOKUP($A370,Table,MATCH(K$4,Curves,0))</f>
        <v>0.053904348595426</v>
      </c>
      <c r="L370" s="33"/>
      <c r="M370" s="33"/>
      <c r="N370" s="33"/>
    </row>
    <row r="371" customFormat="false" ht="12.75" hidden="false" customHeight="false" outlineLevel="0" collapsed="false">
      <c r="H371" s="33"/>
      <c r="I371" s="33"/>
      <c r="J371" s="33"/>
      <c r="K371" s="33"/>
      <c r="L371" s="33"/>
      <c r="M371" s="33"/>
      <c r="N371" s="33"/>
    </row>
    <row r="372" customFormat="false" ht="12.75" hidden="false" customHeight="false" outlineLevel="0" collapsed="false">
      <c r="H372" s="33"/>
      <c r="I372" s="33"/>
      <c r="J372" s="33"/>
      <c r="K372" s="33"/>
      <c r="L372" s="33"/>
      <c r="M372" s="33"/>
      <c r="N372" s="33"/>
    </row>
    <row r="373" customFormat="false" ht="12.75" hidden="false" customHeight="false" outlineLevel="0" collapsed="false">
      <c r="H373" s="33"/>
      <c r="I373" s="33"/>
      <c r="J373" s="33"/>
      <c r="K373" s="33"/>
      <c r="L373" s="33"/>
      <c r="M373" s="33"/>
      <c r="N373" s="33"/>
    </row>
    <row r="374" customFormat="false" ht="12.75" hidden="false" customHeight="false" outlineLevel="0" collapsed="false">
      <c r="H374" s="33"/>
      <c r="I374" s="33"/>
      <c r="J374" s="33"/>
      <c r="K374" s="33"/>
      <c r="L374" s="33"/>
      <c r="M374" s="33"/>
      <c r="N374" s="33"/>
    </row>
    <row r="375" customFormat="false" ht="12.75" hidden="false" customHeight="false" outlineLevel="0" collapsed="false">
      <c r="H375" s="33"/>
      <c r="I375" s="33"/>
      <c r="J375" s="33"/>
      <c r="K375" s="33"/>
      <c r="L375" s="33"/>
      <c r="M375" s="33"/>
      <c r="N375" s="33"/>
    </row>
    <row r="376" customFormat="false" ht="12.75" hidden="false" customHeight="false" outlineLevel="0" collapsed="false">
      <c r="H376" s="33"/>
      <c r="I376" s="33"/>
      <c r="J376" s="33"/>
      <c r="K376" s="33"/>
      <c r="L376" s="33"/>
      <c r="M376" s="33"/>
      <c r="N376" s="33"/>
    </row>
    <row r="377" customFormat="false" ht="12.75" hidden="false" customHeight="false" outlineLevel="0" collapsed="false">
      <c r="H377" s="33"/>
      <c r="I377" s="33"/>
      <c r="J377" s="33"/>
      <c r="K377" s="33"/>
      <c r="L377" s="33"/>
      <c r="M377" s="33"/>
      <c r="N377" s="33"/>
    </row>
    <row r="378" customFormat="false" ht="12.75" hidden="false" customHeight="false" outlineLevel="0" collapsed="false">
      <c r="H378" s="33"/>
      <c r="I378" s="33"/>
      <c r="J378" s="33"/>
      <c r="K378" s="33"/>
      <c r="L378" s="33"/>
      <c r="M378" s="33"/>
      <c r="N378" s="33"/>
    </row>
    <row r="379" customFormat="false" ht="12.75" hidden="false" customHeight="false" outlineLevel="0" collapsed="false">
      <c r="H379" s="33"/>
      <c r="I379" s="33"/>
      <c r="J379" s="33"/>
      <c r="K379" s="33"/>
      <c r="L379" s="33"/>
      <c r="M379" s="33"/>
      <c r="N379" s="33"/>
    </row>
    <row r="380" customFormat="false" ht="12.75" hidden="false" customHeight="false" outlineLevel="0" collapsed="false">
      <c r="H380" s="33"/>
      <c r="I380" s="33"/>
      <c r="J380" s="33"/>
      <c r="K380" s="33"/>
      <c r="L380" s="33"/>
      <c r="M380" s="33"/>
      <c r="N380" s="33"/>
    </row>
    <row r="381" customFormat="false" ht="12.75" hidden="false" customHeight="false" outlineLevel="0" collapsed="false">
      <c r="H381" s="33"/>
      <c r="I381" s="33"/>
      <c r="J381" s="33"/>
      <c r="K381" s="33"/>
      <c r="L381" s="33"/>
      <c r="M381" s="33"/>
      <c r="N381" s="33"/>
    </row>
    <row r="382" customFormat="false" ht="12.75" hidden="false" customHeight="false" outlineLevel="0" collapsed="false">
      <c r="H382" s="33"/>
      <c r="I382" s="33"/>
      <c r="J382" s="33"/>
      <c r="K382" s="33"/>
      <c r="L382" s="33"/>
      <c r="M382" s="33"/>
      <c r="N382" s="33"/>
    </row>
    <row r="383" customFormat="false" ht="12.75" hidden="false" customHeight="false" outlineLevel="0" collapsed="false">
      <c r="H383" s="33"/>
      <c r="I383" s="33"/>
      <c r="J383" s="33"/>
      <c r="K383" s="33"/>
      <c r="L383" s="33"/>
      <c r="M383" s="33"/>
      <c r="N383" s="33"/>
    </row>
    <row r="384" customFormat="false" ht="12.75" hidden="false" customHeight="false" outlineLevel="0" collapsed="false">
      <c r="H384" s="33"/>
      <c r="I384" s="33"/>
      <c r="J384" s="33"/>
      <c r="K384" s="33"/>
      <c r="L384" s="33"/>
      <c r="M384" s="33"/>
      <c r="N384" s="33"/>
    </row>
    <row r="385" customFormat="false" ht="12.75" hidden="false" customHeight="false" outlineLevel="0" collapsed="false">
      <c r="H385" s="33"/>
      <c r="I385" s="33"/>
      <c r="J385" s="33"/>
      <c r="K385" s="33"/>
      <c r="L385" s="33"/>
      <c r="M385" s="33"/>
      <c r="N385" s="33"/>
    </row>
    <row r="386" customFormat="false" ht="12.75" hidden="false" customHeight="false" outlineLevel="0" collapsed="false">
      <c r="H386" s="33"/>
      <c r="I386" s="33"/>
      <c r="J386" s="33"/>
      <c r="K386" s="33"/>
      <c r="L386" s="33"/>
      <c r="M386" s="33"/>
      <c r="N386" s="33"/>
    </row>
    <row r="387" customFormat="false" ht="12.75" hidden="false" customHeight="false" outlineLevel="0" collapsed="false">
      <c r="H387" s="33"/>
      <c r="I387" s="33"/>
      <c r="J387" s="33"/>
      <c r="K387" s="33"/>
      <c r="L387" s="33"/>
      <c r="M387" s="33"/>
      <c r="N387" s="33"/>
    </row>
    <row r="388" customFormat="false" ht="12.75" hidden="false" customHeight="false" outlineLevel="0" collapsed="false">
      <c r="H388" s="33"/>
      <c r="I388" s="33"/>
      <c r="J388" s="33"/>
      <c r="K388" s="33"/>
      <c r="L388" s="33"/>
      <c r="M388" s="33"/>
      <c r="N388" s="33"/>
    </row>
    <row r="389" customFormat="false" ht="12.75" hidden="false" customHeight="false" outlineLevel="0" collapsed="false">
      <c r="H389" s="33"/>
      <c r="I389" s="33"/>
      <c r="J389" s="33"/>
      <c r="K389" s="33"/>
      <c r="L389" s="33"/>
      <c r="M389" s="33"/>
      <c r="N389" s="33"/>
    </row>
    <row r="390" customFormat="false" ht="12.75" hidden="false" customHeight="false" outlineLevel="0" collapsed="false">
      <c r="H390" s="33"/>
      <c r="I390" s="33"/>
      <c r="J390" s="33"/>
      <c r="K390" s="33"/>
      <c r="L390" s="33"/>
      <c r="M390" s="33"/>
      <c r="N390" s="33"/>
    </row>
    <row r="391" customFormat="false" ht="12.75" hidden="false" customHeight="false" outlineLevel="0" collapsed="false">
      <c r="H391" s="33"/>
      <c r="I391" s="33"/>
      <c r="J391" s="33"/>
      <c r="K391" s="33"/>
      <c r="L391" s="33"/>
      <c r="M391" s="33"/>
      <c r="N391" s="33"/>
    </row>
    <row r="392" customFormat="false" ht="12.75" hidden="false" customHeight="false" outlineLevel="0" collapsed="false">
      <c r="H392" s="33"/>
      <c r="I392" s="33"/>
      <c r="J392" s="33"/>
      <c r="K392" s="33"/>
      <c r="L392" s="33"/>
      <c r="M392" s="33"/>
      <c r="N392" s="33"/>
    </row>
    <row r="393" customFormat="false" ht="12.75" hidden="false" customHeight="false" outlineLevel="0" collapsed="false">
      <c r="H393" s="33"/>
      <c r="I393" s="33"/>
      <c r="J393" s="33"/>
      <c r="K393" s="33"/>
      <c r="L393" s="33"/>
      <c r="M393" s="33"/>
      <c r="N393" s="33"/>
    </row>
    <row r="394" customFormat="false" ht="12.75" hidden="false" customHeight="false" outlineLevel="0" collapsed="false">
      <c r="H394" s="33"/>
      <c r="I394" s="33"/>
      <c r="J394" s="33"/>
      <c r="K394" s="33"/>
      <c r="L394" s="33"/>
      <c r="M394" s="33"/>
      <c r="N394" s="33"/>
    </row>
    <row r="395" customFormat="false" ht="12.75" hidden="false" customHeight="false" outlineLevel="0" collapsed="false">
      <c r="H395" s="33"/>
      <c r="I395" s="33"/>
      <c r="J395" s="33"/>
      <c r="K395" s="33"/>
      <c r="L395" s="33"/>
      <c r="M395" s="33"/>
      <c r="N395" s="33"/>
    </row>
    <row r="396" customFormat="false" ht="12.75" hidden="false" customHeight="false" outlineLevel="0" collapsed="false">
      <c r="H396" s="33"/>
      <c r="I396" s="33"/>
      <c r="J396" s="33"/>
      <c r="K396" s="33"/>
      <c r="L396" s="33"/>
      <c r="M396" s="33"/>
      <c r="N396" s="33"/>
    </row>
    <row r="397" customFormat="false" ht="12.75" hidden="false" customHeight="false" outlineLevel="0" collapsed="false">
      <c r="H397" s="33"/>
      <c r="I397" s="33"/>
      <c r="J397" s="33"/>
      <c r="K397" s="33"/>
      <c r="L397" s="33"/>
      <c r="M397" s="33"/>
      <c r="N397" s="33"/>
    </row>
    <row r="398" customFormat="false" ht="12.75" hidden="false" customHeight="false" outlineLevel="0" collapsed="false">
      <c r="H398" s="33"/>
      <c r="I398" s="33"/>
      <c r="J398" s="33"/>
      <c r="K398" s="33"/>
      <c r="L398" s="33"/>
      <c r="M398" s="33"/>
      <c r="N398" s="33"/>
    </row>
    <row r="399" customFormat="false" ht="12.75" hidden="false" customHeight="false" outlineLevel="0" collapsed="false">
      <c r="H399" s="33"/>
      <c r="I399" s="33"/>
      <c r="J399" s="33"/>
      <c r="K399" s="33"/>
      <c r="L399" s="33"/>
      <c r="M399" s="33"/>
      <c r="N399" s="33"/>
    </row>
    <row r="400" customFormat="false" ht="12.75" hidden="false" customHeight="false" outlineLevel="0" collapsed="false">
      <c r="H400" s="33"/>
      <c r="I400" s="33"/>
      <c r="J400" s="33"/>
      <c r="K400" s="33"/>
      <c r="L400" s="33"/>
      <c r="M400" s="33"/>
      <c r="N400" s="33"/>
    </row>
    <row r="401" customFormat="false" ht="12.75" hidden="false" customHeight="false" outlineLevel="0" collapsed="false">
      <c r="H401" s="33"/>
      <c r="I401" s="33"/>
      <c r="J401" s="33"/>
      <c r="K401" s="33"/>
      <c r="L401" s="33"/>
      <c r="M401" s="33"/>
      <c r="N401" s="33"/>
    </row>
    <row r="402" customFormat="false" ht="12.75" hidden="false" customHeight="false" outlineLevel="0" collapsed="false">
      <c r="H402" s="33"/>
      <c r="I402" s="33"/>
      <c r="J402" s="33"/>
      <c r="K402" s="33"/>
      <c r="L402" s="33"/>
      <c r="M402" s="33"/>
      <c r="N402" s="33"/>
    </row>
    <row r="403" customFormat="false" ht="12.75" hidden="false" customHeight="false" outlineLevel="0" collapsed="false">
      <c r="H403" s="33"/>
      <c r="I403" s="33"/>
      <c r="J403" s="33"/>
      <c r="K403" s="33"/>
      <c r="L403" s="33"/>
      <c r="M403" s="33"/>
      <c r="N403" s="33"/>
    </row>
    <row r="404" customFormat="false" ht="12.75" hidden="false" customHeight="false" outlineLevel="0" collapsed="false">
      <c r="H404" s="33"/>
      <c r="I404" s="33"/>
      <c r="J404" s="33"/>
      <c r="K404" s="33"/>
      <c r="L404" s="33"/>
      <c r="M404" s="33"/>
      <c r="N404" s="33"/>
    </row>
    <row r="405" customFormat="false" ht="12.75" hidden="false" customHeight="false" outlineLevel="0" collapsed="false">
      <c r="H405" s="33"/>
      <c r="I405" s="33"/>
      <c r="J405" s="33"/>
      <c r="K405" s="33"/>
      <c r="L405" s="33"/>
      <c r="M405" s="33"/>
      <c r="N405" s="33"/>
    </row>
    <row r="406" customFormat="false" ht="12.75" hidden="false" customHeight="false" outlineLevel="0" collapsed="false">
      <c r="H406" s="33"/>
      <c r="I406" s="33"/>
      <c r="J406" s="33"/>
      <c r="K406" s="33"/>
      <c r="L406" s="33"/>
      <c r="M406" s="33"/>
      <c r="N406" s="33"/>
    </row>
    <row r="407" customFormat="false" ht="12.75" hidden="false" customHeight="false" outlineLevel="0" collapsed="false">
      <c r="H407" s="33"/>
      <c r="I407" s="33"/>
      <c r="J407" s="33"/>
      <c r="K407" s="33"/>
      <c r="L407" s="33"/>
      <c r="M407" s="33"/>
      <c r="N407" s="33"/>
    </row>
    <row r="408" customFormat="false" ht="12.75" hidden="false" customHeight="false" outlineLevel="0" collapsed="false">
      <c r="H408" s="33"/>
      <c r="I408" s="33"/>
      <c r="J408" s="33"/>
      <c r="K408" s="33"/>
      <c r="L408" s="33"/>
      <c r="M408" s="33"/>
      <c r="N408" s="33"/>
    </row>
    <row r="409" customFormat="false" ht="12.75" hidden="false" customHeight="false" outlineLevel="0" collapsed="false">
      <c r="H409" s="33"/>
      <c r="I409" s="33"/>
      <c r="J409" s="33"/>
      <c r="K409" s="33"/>
      <c r="L409" s="33"/>
      <c r="M409" s="33"/>
      <c r="N409" s="33"/>
    </row>
    <row r="410" customFormat="false" ht="12.75" hidden="false" customHeight="false" outlineLevel="0" collapsed="false">
      <c r="H410" s="33"/>
      <c r="I410" s="33"/>
      <c r="J410" s="33"/>
      <c r="K410" s="33"/>
      <c r="L410" s="33"/>
      <c r="M410" s="33"/>
      <c r="N410" s="33"/>
    </row>
    <row r="411" customFormat="false" ht="12.75" hidden="false" customHeight="false" outlineLevel="0" collapsed="false">
      <c r="H411" s="33"/>
      <c r="I411" s="33"/>
      <c r="J411" s="33"/>
      <c r="K411" s="33"/>
      <c r="L411" s="33"/>
      <c r="M411" s="33"/>
      <c r="N411" s="33"/>
    </row>
    <row r="412" customFormat="false" ht="12.75" hidden="false" customHeight="false" outlineLevel="0" collapsed="false">
      <c r="H412" s="33"/>
      <c r="I412" s="33"/>
      <c r="J412" s="33"/>
      <c r="K412" s="33"/>
      <c r="L412" s="33"/>
      <c r="M412" s="33"/>
      <c r="N412" s="33"/>
    </row>
    <row r="413" customFormat="false" ht="12.75" hidden="false" customHeight="false" outlineLevel="0" collapsed="false">
      <c r="H413" s="33"/>
      <c r="I413" s="33"/>
      <c r="J413" s="33"/>
      <c r="K413" s="33"/>
      <c r="L413" s="33"/>
      <c r="M413" s="33"/>
      <c r="N413" s="33"/>
    </row>
    <row r="414" customFormat="false" ht="12.75" hidden="false" customHeight="false" outlineLevel="0" collapsed="false">
      <c r="H414" s="33"/>
      <c r="I414" s="33"/>
      <c r="J414" s="33"/>
      <c r="K414" s="33"/>
      <c r="L414" s="33"/>
      <c r="M414" s="33"/>
      <c r="N414" s="33"/>
    </row>
    <row r="415" customFormat="false" ht="12.75" hidden="false" customHeight="false" outlineLevel="0" collapsed="false">
      <c r="H415" s="33"/>
      <c r="I415" s="33"/>
      <c r="J415" s="33"/>
      <c r="K415" s="33"/>
      <c r="L415" s="33"/>
      <c r="M415" s="33"/>
      <c r="N415" s="33"/>
    </row>
    <row r="416" customFormat="false" ht="12.75" hidden="false" customHeight="false" outlineLevel="0" collapsed="false">
      <c r="H416" s="33"/>
      <c r="I416" s="33"/>
      <c r="J416" s="33"/>
      <c r="K416" s="33"/>
      <c r="L416" s="33"/>
      <c r="M416" s="33"/>
      <c r="N416" s="33"/>
    </row>
    <row r="417" customFormat="false" ht="12.75" hidden="false" customHeight="false" outlineLevel="0" collapsed="false">
      <c r="H417" s="33"/>
      <c r="I417" s="33"/>
      <c r="J417" s="33"/>
      <c r="K417" s="33"/>
      <c r="L417" s="33"/>
      <c r="M417" s="33"/>
      <c r="N417" s="33"/>
    </row>
    <row r="418" customFormat="false" ht="12.75" hidden="false" customHeight="false" outlineLevel="0" collapsed="false">
      <c r="H418" s="33"/>
      <c r="I418" s="33"/>
      <c r="J418" s="33"/>
      <c r="K418" s="33"/>
      <c r="L418" s="33"/>
      <c r="M418" s="33"/>
      <c r="N418" s="33"/>
    </row>
    <row r="419" customFormat="false" ht="12.75" hidden="false" customHeight="false" outlineLevel="0" collapsed="false">
      <c r="H419" s="33"/>
      <c r="I419" s="33"/>
      <c r="J419" s="33"/>
      <c r="K419" s="33"/>
      <c r="L419" s="33"/>
      <c r="M419" s="33"/>
      <c r="N419" s="33"/>
    </row>
    <row r="420" customFormat="false" ht="12.75" hidden="false" customHeight="false" outlineLevel="0" collapsed="false">
      <c r="H420" s="33"/>
      <c r="I420" s="33"/>
      <c r="J420" s="33"/>
      <c r="K420" s="33"/>
      <c r="L420" s="33"/>
      <c r="M420" s="33"/>
      <c r="N420" s="33"/>
    </row>
    <row r="421" customFormat="false" ht="12.75" hidden="false" customHeight="false" outlineLevel="0" collapsed="false">
      <c r="H421" s="33"/>
      <c r="I421" s="33"/>
      <c r="J421" s="33"/>
      <c r="K421" s="33"/>
      <c r="L421" s="33"/>
      <c r="M421" s="33"/>
      <c r="N421" s="33"/>
    </row>
    <row r="422" customFormat="false" ht="12.75" hidden="false" customHeight="false" outlineLevel="0" collapsed="false">
      <c r="H422" s="33"/>
      <c r="I422" s="33"/>
      <c r="J422" s="33"/>
      <c r="K422" s="33"/>
      <c r="L422" s="33"/>
      <c r="M422" s="33"/>
      <c r="N422" s="33"/>
    </row>
    <row r="423" customFormat="false" ht="12.75" hidden="false" customHeight="false" outlineLevel="0" collapsed="false">
      <c r="H423" s="33"/>
      <c r="I423" s="33"/>
      <c r="J423" s="33"/>
      <c r="K423" s="33"/>
      <c r="L423" s="33"/>
      <c r="M423" s="33"/>
      <c r="N423" s="33"/>
    </row>
    <row r="424" customFormat="false" ht="12.75" hidden="false" customHeight="false" outlineLevel="0" collapsed="false">
      <c r="H424" s="33"/>
      <c r="I424" s="33"/>
      <c r="J424" s="33"/>
      <c r="K424" s="33"/>
      <c r="L424" s="33"/>
      <c r="M424" s="33"/>
      <c r="N424" s="33"/>
    </row>
    <row r="425" customFormat="false" ht="12.75" hidden="false" customHeight="false" outlineLevel="0" collapsed="false">
      <c r="H425" s="33"/>
      <c r="I425" s="33"/>
      <c r="J425" s="33"/>
      <c r="K425" s="33"/>
      <c r="L425" s="33"/>
      <c r="M425" s="33"/>
      <c r="N425" s="33"/>
    </row>
    <row r="426" customFormat="false" ht="12.75" hidden="false" customHeight="false" outlineLevel="0" collapsed="false">
      <c r="H426" s="33"/>
      <c r="I426" s="33"/>
      <c r="J426" s="33"/>
      <c r="K426" s="33"/>
      <c r="L426" s="33"/>
      <c r="M426" s="33"/>
      <c r="N426" s="33"/>
    </row>
    <row r="427" customFormat="false" ht="12.75" hidden="false" customHeight="false" outlineLevel="0" collapsed="false">
      <c r="H427" s="33"/>
      <c r="I427" s="33"/>
      <c r="J427" s="33"/>
      <c r="K427" s="33"/>
      <c r="L427" s="33"/>
      <c r="M427" s="33"/>
      <c r="N427" s="33"/>
    </row>
    <row r="428" customFormat="false" ht="12.75" hidden="false" customHeight="false" outlineLevel="0" collapsed="false">
      <c r="H428" s="33"/>
      <c r="I428" s="33"/>
      <c r="J428" s="33"/>
      <c r="K428" s="33"/>
      <c r="L428" s="33"/>
      <c r="M428" s="33"/>
      <c r="N428" s="33"/>
    </row>
    <row r="429" customFormat="false" ht="12.75" hidden="false" customHeight="false" outlineLevel="0" collapsed="false">
      <c r="H429" s="33"/>
      <c r="I429" s="33"/>
      <c r="J429" s="33"/>
      <c r="K429" s="33"/>
      <c r="L429" s="33"/>
      <c r="M429" s="33"/>
      <c r="N429" s="33"/>
    </row>
    <row r="430" customFormat="false" ht="12.75" hidden="false" customHeight="false" outlineLevel="0" collapsed="false">
      <c r="H430" s="33"/>
      <c r="I430" s="33"/>
      <c r="J430" s="33"/>
      <c r="K430" s="33"/>
      <c r="L430" s="33"/>
      <c r="M430" s="33"/>
      <c r="N430" s="33"/>
    </row>
    <row r="431" customFormat="false" ht="12.75" hidden="false" customHeight="false" outlineLevel="0" collapsed="false">
      <c r="H431" s="33"/>
      <c r="I431" s="33"/>
      <c r="J431" s="33"/>
      <c r="K431" s="33"/>
      <c r="L431" s="33"/>
      <c r="M431" s="33"/>
      <c r="N431" s="33"/>
    </row>
    <row r="432" customFormat="false" ht="12.75" hidden="false" customHeight="false" outlineLevel="0" collapsed="false">
      <c r="H432" s="33"/>
      <c r="I432" s="33"/>
      <c r="J432" s="33"/>
      <c r="K432" s="33"/>
      <c r="L432" s="33"/>
      <c r="M432" s="33"/>
      <c r="N432" s="33"/>
    </row>
    <row r="433" customFormat="false" ht="12.75" hidden="false" customHeight="false" outlineLevel="0" collapsed="false">
      <c r="H433" s="33"/>
      <c r="I433" s="33"/>
      <c r="J433" s="33"/>
      <c r="K433" s="33"/>
      <c r="L433" s="33"/>
      <c r="M433" s="33"/>
      <c r="N433" s="33"/>
    </row>
    <row r="434" customFormat="false" ht="12.75" hidden="false" customHeight="false" outlineLevel="0" collapsed="false">
      <c r="H434" s="33"/>
      <c r="I434" s="33"/>
      <c r="J434" s="33"/>
      <c r="K434" s="33"/>
      <c r="L434" s="33"/>
      <c r="M434" s="33"/>
      <c r="N434" s="33"/>
    </row>
    <row r="435" customFormat="false" ht="12.75" hidden="false" customHeight="false" outlineLevel="0" collapsed="false">
      <c r="H435" s="33"/>
      <c r="I435" s="33"/>
      <c r="J435" s="33"/>
      <c r="K435" s="33"/>
      <c r="L435" s="33"/>
      <c r="M435" s="33"/>
      <c r="N435" s="33"/>
    </row>
    <row r="436" customFormat="false" ht="12.75" hidden="false" customHeight="false" outlineLevel="0" collapsed="false">
      <c r="H436" s="33"/>
      <c r="I436" s="33"/>
      <c r="J436" s="33"/>
      <c r="K436" s="33"/>
      <c r="L436" s="33"/>
      <c r="M436" s="33"/>
      <c r="N436" s="33"/>
    </row>
    <row r="437" customFormat="false" ht="12.75" hidden="false" customHeight="false" outlineLevel="0" collapsed="false">
      <c r="H437" s="33"/>
      <c r="I437" s="33"/>
      <c r="J437" s="33"/>
      <c r="K437" s="33"/>
      <c r="L437" s="33"/>
      <c r="M437" s="33"/>
      <c r="N437" s="33"/>
    </row>
    <row r="438" customFormat="false" ht="12.75" hidden="false" customHeight="false" outlineLevel="0" collapsed="false">
      <c r="H438" s="33"/>
      <c r="I438" s="33"/>
      <c r="J438" s="33"/>
      <c r="K438" s="33"/>
      <c r="L438" s="33"/>
      <c r="M438" s="33"/>
      <c r="N438" s="33"/>
    </row>
    <row r="439" customFormat="false" ht="12.75" hidden="false" customHeight="false" outlineLevel="0" collapsed="false">
      <c r="H439" s="33"/>
      <c r="I439" s="33"/>
      <c r="J439" s="33"/>
      <c r="K439" s="33"/>
      <c r="L439" s="33"/>
      <c r="M439" s="33"/>
      <c r="N439" s="33"/>
    </row>
    <row r="440" customFormat="false" ht="12.75" hidden="false" customHeight="false" outlineLevel="0" collapsed="false">
      <c r="H440" s="33"/>
      <c r="I440" s="33"/>
      <c r="J440" s="33"/>
      <c r="K440" s="33"/>
      <c r="L440" s="33"/>
      <c r="M440" s="33"/>
      <c r="N440" s="33"/>
    </row>
    <row r="441" customFormat="false" ht="12.75" hidden="false" customHeight="false" outlineLevel="0" collapsed="false">
      <c r="H441" s="33"/>
      <c r="I441" s="33"/>
      <c r="J441" s="33"/>
      <c r="K441" s="33"/>
      <c r="L441" s="33"/>
      <c r="M441" s="33"/>
      <c r="N441" s="33"/>
    </row>
    <row r="442" customFormat="false" ht="12.75" hidden="false" customHeight="false" outlineLevel="0" collapsed="false">
      <c r="H442" s="33"/>
      <c r="I442" s="33"/>
      <c r="J442" s="33"/>
      <c r="K442" s="33"/>
      <c r="L442" s="33"/>
      <c r="M442" s="33"/>
      <c r="N442" s="33"/>
    </row>
    <row r="443" customFormat="false" ht="12.75" hidden="false" customHeight="false" outlineLevel="0" collapsed="false">
      <c r="H443" s="33"/>
      <c r="I443" s="33"/>
      <c r="J443" s="33"/>
      <c r="K443" s="33"/>
      <c r="L443" s="33"/>
      <c r="M443" s="33"/>
      <c r="N443" s="33"/>
    </row>
    <row r="444" customFormat="false" ht="12.75" hidden="false" customHeight="false" outlineLevel="0" collapsed="false">
      <c r="H444" s="33"/>
      <c r="I444" s="33"/>
      <c r="J444" s="33"/>
      <c r="K444" s="33"/>
      <c r="L444" s="33"/>
      <c r="M444" s="33"/>
      <c r="N444" s="33"/>
    </row>
    <row r="445" customFormat="false" ht="12.75" hidden="false" customHeight="false" outlineLevel="0" collapsed="false">
      <c r="H445" s="33"/>
      <c r="I445" s="33"/>
      <c r="J445" s="33"/>
      <c r="K445" s="33"/>
      <c r="L445" s="33"/>
      <c r="M445" s="33"/>
      <c r="N445" s="33"/>
    </row>
    <row r="446" customFormat="false" ht="12.75" hidden="false" customHeight="false" outlineLevel="0" collapsed="false">
      <c r="H446" s="33"/>
      <c r="I446" s="33"/>
      <c r="J446" s="33"/>
      <c r="K446" s="33"/>
      <c r="L446" s="33"/>
      <c r="M446" s="33"/>
      <c r="N446" s="33"/>
    </row>
    <row r="447" customFormat="false" ht="12.75" hidden="false" customHeight="false" outlineLevel="0" collapsed="false">
      <c r="H447" s="33"/>
      <c r="I447" s="33"/>
      <c r="J447" s="33"/>
      <c r="K447" s="33"/>
      <c r="L447" s="33"/>
      <c r="M447" s="33"/>
      <c r="N447" s="33"/>
    </row>
    <row r="448" customFormat="false" ht="12.75" hidden="false" customHeight="false" outlineLevel="0" collapsed="false">
      <c r="H448" s="33"/>
      <c r="I448" s="33"/>
      <c r="J448" s="33"/>
      <c r="K448" s="33"/>
      <c r="L448" s="33"/>
      <c r="M448" s="33"/>
      <c r="N448" s="33"/>
    </row>
    <row r="449" customFormat="false" ht="12.75" hidden="false" customHeight="false" outlineLevel="0" collapsed="false">
      <c r="H449" s="33"/>
      <c r="I449" s="33"/>
      <c r="J449" s="33"/>
      <c r="K449" s="33"/>
      <c r="L449" s="33"/>
      <c r="M449" s="33"/>
      <c r="N449" s="33"/>
    </row>
    <row r="450" customFormat="false" ht="12.75" hidden="false" customHeight="false" outlineLevel="0" collapsed="false">
      <c r="H450" s="33"/>
      <c r="I450" s="33"/>
      <c r="J450" s="33"/>
      <c r="K450" s="33"/>
      <c r="L450" s="33"/>
      <c r="M450" s="33"/>
      <c r="N450" s="33"/>
    </row>
    <row r="451" customFormat="false" ht="12.75" hidden="false" customHeight="false" outlineLevel="0" collapsed="false">
      <c r="H451" s="33"/>
      <c r="I451" s="33"/>
      <c r="J451" s="33"/>
      <c r="K451" s="33"/>
      <c r="L451" s="33"/>
      <c r="M451" s="33"/>
      <c r="N451" s="33"/>
    </row>
    <row r="452" customFormat="false" ht="12.75" hidden="false" customHeight="false" outlineLevel="0" collapsed="false">
      <c r="H452" s="33"/>
      <c r="I452" s="33"/>
      <c r="J452" s="33"/>
      <c r="K452" s="33"/>
      <c r="L452" s="33"/>
      <c r="M452" s="33"/>
      <c r="N452" s="33"/>
    </row>
    <row r="453" customFormat="false" ht="12.75" hidden="false" customHeight="false" outlineLevel="0" collapsed="false">
      <c r="H453" s="33"/>
      <c r="I453" s="33"/>
      <c r="J453" s="33"/>
      <c r="K453" s="33"/>
      <c r="L453" s="33"/>
      <c r="M453" s="33"/>
      <c r="N453" s="33"/>
    </row>
    <row r="454" customFormat="false" ht="12.75" hidden="false" customHeight="false" outlineLevel="0" collapsed="false">
      <c r="H454" s="33"/>
      <c r="I454" s="33"/>
      <c r="J454" s="33"/>
      <c r="K454" s="33"/>
      <c r="L454" s="33"/>
      <c r="M454" s="33"/>
      <c r="N454" s="33"/>
    </row>
    <row r="455" customFormat="false" ht="12.75" hidden="false" customHeight="false" outlineLevel="0" collapsed="false">
      <c r="H455" s="33"/>
      <c r="I455" s="33"/>
      <c r="J455" s="33"/>
      <c r="K455" s="33"/>
      <c r="L455" s="33"/>
      <c r="M455" s="33"/>
      <c r="N455" s="33"/>
    </row>
    <row r="456" customFormat="false" ht="12.75" hidden="false" customHeight="false" outlineLevel="0" collapsed="false">
      <c r="H456" s="33"/>
      <c r="I456" s="33"/>
      <c r="J456" s="33"/>
      <c r="K456" s="33"/>
      <c r="L456" s="33"/>
      <c r="M456" s="33"/>
      <c r="N456" s="33"/>
    </row>
    <row r="457" customFormat="false" ht="12.75" hidden="false" customHeight="false" outlineLevel="0" collapsed="false">
      <c r="H457" s="33"/>
      <c r="I457" s="33"/>
      <c r="J457" s="33"/>
      <c r="K457" s="33"/>
      <c r="L457" s="33"/>
      <c r="M457" s="33"/>
      <c r="N457" s="33"/>
    </row>
    <row r="458" customFormat="false" ht="12.75" hidden="false" customHeight="false" outlineLevel="0" collapsed="false">
      <c r="H458" s="33"/>
      <c r="I458" s="33"/>
      <c r="J458" s="33"/>
      <c r="K458" s="33"/>
      <c r="L458" s="33"/>
      <c r="M458" s="33"/>
      <c r="N458" s="33"/>
    </row>
    <row r="459" customFormat="false" ht="12.75" hidden="false" customHeight="false" outlineLevel="0" collapsed="false">
      <c r="H459" s="33"/>
      <c r="I459" s="33"/>
      <c r="J459" s="33"/>
      <c r="K459" s="33"/>
      <c r="L459" s="33"/>
      <c r="M459" s="33"/>
      <c r="N459" s="33"/>
    </row>
    <row r="460" customFormat="false" ht="12.75" hidden="false" customHeight="false" outlineLevel="0" collapsed="false">
      <c r="H460" s="33"/>
      <c r="I460" s="33"/>
      <c r="J460" s="33"/>
      <c r="K460" s="33"/>
      <c r="L460" s="33"/>
      <c r="M460" s="33"/>
      <c r="N460" s="33"/>
    </row>
    <row r="461" customFormat="false" ht="12.75" hidden="false" customHeight="false" outlineLevel="0" collapsed="false">
      <c r="H461" s="33"/>
      <c r="I461" s="33"/>
      <c r="J461" s="33"/>
      <c r="K461" s="33"/>
      <c r="L461" s="33"/>
      <c r="M461" s="33"/>
      <c r="N461" s="33"/>
    </row>
    <row r="462" customFormat="false" ht="12.75" hidden="false" customHeight="false" outlineLevel="0" collapsed="false">
      <c r="H462" s="33"/>
      <c r="I462" s="33"/>
      <c r="J462" s="33"/>
      <c r="K462" s="33"/>
      <c r="L462" s="33"/>
      <c r="M462" s="33"/>
      <c r="N462" s="33"/>
    </row>
    <row r="463" customFormat="false" ht="12.75" hidden="false" customHeight="false" outlineLevel="0" collapsed="false">
      <c r="H463" s="33"/>
      <c r="I463" s="33"/>
      <c r="J463" s="33"/>
      <c r="K463" s="33"/>
      <c r="L463" s="33"/>
      <c r="M463" s="33"/>
      <c r="N463" s="33"/>
    </row>
    <row r="464" customFormat="false" ht="12.75" hidden="false" customHeight="false" outlineLevel="0" collapsed="false">
      <c r="H464" s="33"/>
      <c r="I464" s="33"/>
      <c r="J464" s="33"/>
      <c r="K464" s="33"/>
      <c r="L464" s="33"/>
      <c r="M464" s="33"/>
      <c r="N464" s="33"/>
    </row>
    <row r="465" customFormat="false" ht="12.75" hidden="false" customHeight="false" outlineLevel="0" collapsed="false">
      <c r="H465" s="33"/>
      <c r="I465" s="33"/>
      <c r="J465" s="33"/>
      <c r="K465" s="33"/>
      <c r="L465" s="33"/>
      <c r="M465" s="33"/>
      <c r="N465" s="33"/>
    </row>
    <row r="466" customFormat="false" ht="12.75" hidden="false" customHeight="false" outlineLevel="0" collapsed="false">
      <c r="H466" s="33"/>
      <c r="I466" s="33"/>
      <c r="J466" s="33"/>
      <c r="K466" s="33"/>
      <c r="L466" s="33"/>
      <c r="M466" s="33"/>
      <c r="N466" s="33"/>
    </row>
    <row r="467" customFormat="false" ht="12.75" hidden="false" customHeight="false" outlineLevel="0" collapsed="false">
      <c r="H467" s="33"/>
      <c r="I467" s="33"/>
      <c r="J467" s="33"/>
      <c r="K467" s="33"/>
      <c r="L467" s="33"/>
      <c r="M467" s="33"/>
      <c r="N467" s="33"/>
    </row>
    <row r="468" customFormat="false" ht="12.75" hidden="false" customHeight="false" outlineLevel="0" collapsed="false">
      <c r="H468" s="33"/>
      <c r="I468" s="33"/>
      <c r="J468" s="33"/>
      <c r="K468" s="33"/>
      <c r="L468" s="33"/>
      <c r="M468" s="33"/>
      <c r="N468" s="33"/>
    </row>
    <row r="469" customFormat="false" ht="12.75" hidden="false" customHeight="false" outlineLevel="0" collapsed="false">
      <c r="H469" s="33"/>
      <c r="I469" s="33"/>
      <c r="J469" s="33"/>
      <c r="K469" s="33"/>
      <c r="L469" s="33"/>
      <c r="M469" s="33"/>
      <c r="N469" s="33"/>
    </row>
    <row r="470" customFormat="false" ht="12.75" hidden="false" customHeight="false" outlineLevel="0" collapsed="false">
      <c r="H470" s="33"/>
      <c r="I470" s="33"/>
      <c r="J470" s="33"/>
      <c r="K470" s="33"/>
      <c r="L470" s="33"/>
      <c r="M470" s="33"/>
      <c r="N470" s="33"/>
    </row>
    <row r="471" customFormat="false" ht="12.75" hidden="false" customHeight="false" outlineLevel="0" collapsed="false">
      <c r="H471" s="33"/>
      <c r="I471" s="33"/>
      <c r="J471" s="33"/>
      <c r="K471" s="33"/>
      <c r="L471" s="33"/>
      <c r="M471" s="33"/>
      <c r="N471" s="33"/>
    </row>
    <row r="472" customFormat="false" ht="12.75" hidden="false" customHeight="false" outlineLevel="0" collapsed="false">
      <c r="H472" s="33"/>
      <c r="I472" s="33"/>
      <c r="J472" s="33"/>
      <c r="K472" s="33"/>
      <c r="L472" s="33"/>
      <c r="M472" s="33"/>
      <c r="N472" s="33"/>
    </row>
    <row r="473" customFormat="false" ht="12.75" hidden="false" customHeight="false" outlineLevel="0" collapsed="false">
      <c r="H473" s="33"/>
      <c r="I473" s="33"/>
      <c r="J473" s="33"/>
      <c r="K473" s="33"/>
      <c r="L473" s="33"/>
      <c r="M473" s="33"/>
      <c r="N473" s="33"/>
    </row>
    <row r="474" customFormat="false" ht="12.75" hidden="false" customHeight="false" outlineLevel="0" collapsed="false">
      <c r="H474" s="33"/>
      <c r="I474" s="33"/>
      <c r="J474" s="33"/>
      <c r="K474" s="33"/>
      <c r="L474" s="33"/>
      <c r="M474" s="33"/>
      <c r="N474" s="33"/>
    </row>
    <row r="475" customFormat="false" ht="12.75" hidden="false" customHeight="false" outlineLevel="0" collapsed="false">
      <c r="H475" s="33"/>
      <c r="I475" s="33"/>
      <c r="J475" s="33"/>
      <c r="K475" s="33"/>
      <c r="L475" s="33"/>
      <c r="M475" s="33"/>
      <c r="N475" s="33"/>
    </row>
    <row r="476" customFormat="false" ht="12.75" hidden="false" customHeight="false" outlineLevel="0" collapsed="false">
      <c r="H476" s="33"/>
      <c r="I476" s="33"/>
      <c r="J476" s="33"/>
      <c r="K476" s="33"/>
      <c r="L476" s="33"/>
      <c r="M476" s="33"/>
      <c r="N476" s="33"/>
    </row>
    <row r="477" customFormat="false" ht="12.75" hidden="false" customHeight="false" outlineLevel="0" collapsed="false">
      <c r="H477" s="33"/>
      <c r="I477" s="33"/>
      <c r="J477" s="33"/>
      <c r="K477" s="33"/>
      <c r="L477" s="33"/>
      <c r="M477" s="33"/>
      <c r="N477" s="33"/>
    </row>
    <row r="478" customFormat="false" ht="12.75" hidden="false" customHeight="false" outlineLevel="0" collapsed="false">
      <c r="H478" s="33"/>
      <c r="I478" s="33"/>
      <c r="J478" s="33"/>
      <c r="K478" s="33"/>
      <c r="L478" s="33"/>
      <c r="M478" s="33"/>
      <c r="N478" s="33"/>
    </row>
    <row r="479" customFormat="false" ht="12.75" hidden="false" customHeight="false" outlineLevel="0" collapsed="false">
      <c r="H479" s="33"/>
      <c r="I479" s="33"/>
      <c r="J479" s="33"/>
      <c r="K479" s="33"/>
      <c r="L479" s="33"/>
      <c r="M479" s="33"/>
      <c r="N479" s="33"/>
    </row>
    <row r="480" customFormat="false" ht="12.75" hidden="false" customHeight="false" outlineLevel="0" collapsed="false">
      <c r="H480" s="33"/>
      <c r="I480" s="33"/>
      <c r="J480" s="33"/>
      <c r="K480" s="33"/>
      <c r="L480" s="33"/>
      <c r="M480" s="33"/>
      <c r="N480" s="33"/>
    </row>
    <row r="481" customFormat="false" ht="12.75" hidden="false" customHeight="false" outlineLevel="0" collapsed="false">
      <c r="H481" s="33"/>
      <c r="I481" s="33"/>
      <c r="J481" s="33"/>
      <c r="K481" s="33"/>
      <c r="L481" s="33"/>
      <c r="M481" s="33"/>
      <c r="N481" s="33"/>
    </row>
    <row r="482" customFormat="false" ht="12.75" hidden="false" customHeight="false" outlineLevel="0" collapsed="false">
      <c r="H482" s="33"/>
      <c r="I482" s="33"/>
      <c r="J482" s="33"/>
      <c r="K482" s="33"/>
      <c r="L482" s="33"/>
      <c r="M482" s="33"/>
      <c r="N482" s="33"/>
    </row>
    <row r="483" customFormat="false" ht="12.75" hidden="false" customHeight="false" outlineLevel="0" collapsed="false">
      <c r="H483" s="33"/>
      <c r="I483" s="33"/>
      <c r="J483" s="33"/>
      <c r="K483" s="33"/>
      <c r="L483" s="33"/>
      <c r="M483" s="33"/>
      <c r="N483" s="33"/>
    </row>
    <row r="484" customFormat="false" ht="12.75" hidden="false" customHeight="false" outlineLevel="0" collapsed="false">
      <c r="H484" s="33"/>
      <c r="I484" s="33"/>
      <c r="J484" s="33"/>
      <c r="K484" s="33"/>
      <c r="L484" s="33"/>
      <c r="M484" s="33"/>
      <c r="N484" s="33"/>
    </row>
    <row r="485" customFormat="false" ht="12.75" hidden="false" customHeight="false" outlineLevel="0" collapsed="false">
      <c r="H485" s="33"/>
      <c r="I485" s="33"/>
      <c r="J485" s="33"/>
      <c r="K485" s="33"/>
      <c r="L485" s="33"/>
      <c r="M485" s="33"/>
      <c r="N485" s="33"/>
    </row>
    <row r="486" customFormat="false" ht="12.75" hidden="false" customHeight="false" outlineLevel="0" collapsed="false">
      <c r="H486" s="33"/>
      <c r="I486" s="33"/>
      <c r="J486" s="33"/>
      <c r="K486" s="33"/>
      <c r="L486" s="33"/>
      <c r="M486" s="33"/>
      <c r="N486" s="33"/>
    </row>
    <row r="487" customFormat="false" ht="12.75" hidden="false" customHeight="false" outlineLevel="0" collapsed="false">
      <c r="H487" s="33"/>
      <c r="I487" s="33"/>
      <c r="J487" s="33"/>
      <c r="K487" s="33"/>
      <c r="L487" s="33"/>
      <c r="M487" s="33"/>
      <c r="N487" s="33"/>
    </row>
    <row r="488" customFormat="false" ht="12.75" hidden="false" customHeight="false" outlineLevel="0" collapsed="false">
      <c r="H488" s="33"/>
      <c r="I488" s="33"/>
      <c r="J488" s="33"/>
      <c r="K488" s="33"/>
      <c r="L488" s="33"/>
      <c r="M488" s="33"/>
      <c r="N488" s="33"/>
    </row>
    <row r="489" customFormat="false" ht="12.75" hidden="false" customHeight="false" outlineLevel="0" collapsed="false">
      <c r="H489" s="33"/>
      <c r="I489" s="33"/>
      <c r="J489" s="33"/>
      <c r="K489" s="33"/>
      <c r="L489" s="33"/>
      <c r="M489" s="33"/>
      <c r="N489" s="33"/>
    </row>
    <row r="490" customFormat="false" ht="12.75" hidden="false" customHeight="false" outlineLevel="0" collapsed="false">
      <c r="H490" s="33"/>
      <c r="I490" s="33"/>
      <c r="J490" s="33"/>
      <c r="K490" s="33"/>
      <c r="L490" s="33"/>
      <c r="M490" s="33"/>
      <c r="N490" s="33"/>
    </row>
    <row r="491" customFormat="false" ht="12.75" hidden="false" customHeight="false" outlineLevel="0" collapsed="false">
      <c r="H491" s="33"/>
      <c r="I491" s="33"/>
      <c r="J491" s="33"/>
      <c r="K491" s="33"/>
      <c r="L491" s="33"/>
      <c r="M491" s="33"/>
      <c r="N491" s="33"/>
    </row>
    <row r="492" customFormat="false" ht="12.75" hidden="false" customHeight="false" outlineLevel="0" collapsed="false">
      <c r="H492" s="33"/>
      <c r="I492" s="33"/>
      <c r="J492" s="33"/>
      <c r="K492" s="33"/>
      <c r="L492" s="33"/>
      <c r="M492" s="33"/>
      <c r="N492" s="33"/>
    </row>
    <row r="493" customFormat="false" ht="12.75" hidden="false" customHeight="false" outlineLevel="0" collapsed="false">
      <c r="H493" s="33"/>
      <c r="I493" s="33"/>
      <c r="J493" s="33"/>
      <c r="K493" s="33"/>
      <c r="L493" s="33"/>
      <c r="M493" s="33"/>
      <c r="N493" s="33"/>
    </row>
    <row r="494" customFormat="false" ht="12.75" hidden="false" customHeight="false" outlineLevel="0" collapsed="false">
      <c r="H494" s="33"/>
      <c r="I494" s="33"/>
      <c r="J494" s="33"/>
      <c r="K494" s="33"/>
      <c r="L494" s="33"/>
      <c r="M494" s="33"/>
      <c r="N494" s="33"/>
    </row>
    <row r="495" customFormat="false" ht="12.75" hidden="false" customHeight="false" outlineLevel="0" collapsed="false">
      <c r="H495" s="33"/>
      <c r="I495" s="33"/>
      <c r="J495" s="33"/>
      <c r="K495" s="33"/>
      <c r="L495" s="33"/>
      <c r="M495" s="33"/>
      <c r="N495" s="33"/>
    </row>
    <row r="496" customFormat="false" ht="12.75" hidden="false" customHeight="false" outlineLevel="0" collapsed="false">
      <c r="H496" s="33"/>
      <c r="I496" s="33"/>
      <c r="J496" s="33"/>
      <c r="K496" s="33"/>
      <c r="L496" s="33"/>
      <c r="M496" s="33"/>
      <c r="N496" s="33"/>
    </row>
    <row r="497" customFormat="false" ht="12.75" hidden="false" customHeight="false" outlineLevel="0" collapsed="false">
      <c r="H497" s="33"/>
      <c r="I497" s="33"/>
      <c r="J497" s="33"/>
      <c r="K497" s="33"/>
      <c r="L497" s="33"/>
      <c r="M497" s="33"/>
      <c r="N497" s="33"/>
    </row>
    <row r="498" customFormat="false" ht="12.75" hidden="false" customHeight="false" outlineLevel="0" collapsed="false">
      <c r="H498" s="33"/>
      <c r="I498" s="33"/>
      <c r="J498" s="33"/>
      <c r="K498" s="33"/>
      <c r="L498" s="33"/>
      <c r="M498" s="33"/>
      <c r="N498" s="33"/>
    </row>
    <row r="499" customFormat="false" ht="12.75" hidden="false" customHeight="false" outlineLevel="0" collapsed="false">
      <c r="H499" s="33"/>
      <c r="I499" s="33"/>
      <c r="J499" s="33"/>
      <c r="K499" s="33"/>
      <c r="L499" s="33"/>
      <c r="M499" s="33"/>
      <c r="N499" s="33"/>
    </row>
    <row r="500" customFormat="false" ht="12.75" hidden="false" customHeight="false" outlineLevel="0" collapsed="false">
      <c r="H500" s="33"/>
      <c r="I500" s="33"/>
      <c r="J500" s="33"/>
      <c r="K500" s="33"/>
      <c r="L500" s="33"/>
      <c r="M500" s="33"/>
      <c r="N500" s="33"/>
    </row>
    <row r="501" customFormat="false" ht="12.75" hidden="false" customHeight="false" outlineLevel="0" collapsed="false">
      <c r="H501" s="33"/>
      <c r="I501" s="33"/>
      <c r="J501" s="33"/>
      <c r="K501" s="33"/>
      <c r="L501" s="33"/>
      <c r="M501" s="33"/>
      <c r="N501" s="33"/>
    </row>
    <row r="502" customFormat="false" ht="12.75" hidden="false" customHeight="false" outlineLevel="0" collapsed="false">
      <c r="H502" s="33"/>
      <c r="I502" s="33"/>
      <c r="J502" s="33"/>
      <c r="K502" s="33"/>
      <c r="L502" s="33"/>
      <c r="M502" s="33"/>
      <c r="N502" s="33"/>
    </row>
    <row r="503" customFormat="false" ht="12.75" hidden="false" customHeight="false" outlineLevel="0" collapsed="false">
      <c r="H503" s="33"/>
      <c r="I503" s="33"/>
      <c r="J503" s="33"/>
      <c r="K503" s="33"/>
      <c r="L503" s="33"/>
      <c r="M503" s="33"/>
      <c r="N503" s="33"/>
    </row>
    <row r="504" customFormat="false" ht="12.75" hidden="false" customHeight="false" outlineLevel="0" collapsed="false">
      <c r="H504" s="33"/>
      <c r="I504" s="33"/>
      <c r="J504" s="33"/>
      <c r="K504" s="33"/>
      <c r="L504" s="33"/>
      <c r="M504" s="33"/>
      <c r="N504" s="33"/>
    </row>
    <row r="505" customFormat="false" ht="12.75" hidden="false" customHeight="false" outlineLevel="0" collapsed="false">
      <c r="H505" s="33"/>
      <c r="I505" s="33"/>
      <c r="J505" s="33"/>
      <c r="K505" s="33"/>
      <c r="L505" s="33"/>
      <c r="M505" s="33"/>
      <c r="N505" s="33"/>
    </row>
    <row r="506" customFormat="false" ht="12.75" hidden="false" customHeight="false" outlineLevel="0" collapsed="false">
      <c r="H506" s="33"/>
      <c r="I506" s="33"/>
      <c r="J506" s="33"/>
      <c r="K506" s="33"/>
      <c r="L506" s="33"/>
      <c r="M506" s="33"/>
      <c r="N506" s="33"/>
    </row>
    <row r="507" customFormat="false" ht="12.75" hidden="false" customHeight="false" outlineLevel="0" collapsed="false">
      <c r="H507" s="33"/>
      <c r="I507" s="33"/>
      <c r="J507" s="33"/>
      <c r="K507" s="33"/>
      <c r="L507" s="33"/>
      <c r="M507" s="33"/>
      <c r="N507" s="33"/>
    </row>
    <row r="508" customFormat="false" ht="12.75" hidden="false" customHeight="false" outlineLevel="0" collapsed="false">
      <c r="H508" s="33"/>
      <c r="I508" s="33"/>
      <c r="J508" s="33"/>
      <c r="K508" s="33"/>
      <c r="L508" s="33"/>
      <c r="M508" s="33"/>
      <c r="N508" s="33"/>
    </row>
    <row r="509" customFormat="false" ht="12.75" hidden="false" customHeight="false" outlineLevel="0" collapsed="false">
      <c r="H509" s="33"/>
      <c r="I509" s="33"/>
      <c r="J509" s="33"/>
      <c r="K509" s="33"/>
      <c r="L509" s="33"/>
      <c r="M509" s="33"/>
      <c r="N509" s="33"/>
    </row>
    <row r="510" customFormat="false" ht="12.75" hidden="false" customHeight="false" outlineLevel="0" collapsed="false">
      <c r="H510" s="33"/>
      <c r="I510" s="33"/>
      <c r="J510" s="33"/>
      <c r="K510" s="33"/>
      <c r="L510" s="33"/>
      <c r="M510" s="33"/>
      <c r="N510" s="33"/>
    </row>
    <row r="511" customFormat="false" ht="12.75" hidden="false" customHeight="false" outlineLevel="0" collapsed="false">
      <c r="H511" s="33"/>
      <c r="I511" s="33"/>
      <c r="J511" s="33"/>
      <c r="K511" s="33"/>
      <c r="L511" s="33"/>
      <c r="M511" s="33"/>
      <c r="N511" s="33"/>
    </row>
    <row r="512" customFormat="false" ht="12.75" hidden="false" customHeight="false" outlineLevel="0" collapsed="false">
      <c r="H512" s="33"/>
      <c r="I512" s="33"/>
      <c r="J512" s="33"/>
      <c r="K512" s="33"/>
      <c r="L512" s="33"/>
      <c r="M512" s="33"/>
      <c r="N512" s="33"/>
    </row>
    <row r="513" customFormat="false" ht="12.75" hidden="false" customHeight="false" outlineLevel="0" collapsed="false">
      <c r="H513" s="33"/>
      <c r="I513" s="33"/>
      <c r="J513" s="33"/>
      <c r="K513" s="33"/>
      <c r="L513" s="33"/>
      <c r="M513" s="33"/>
      <c r="N513" s="33"/>
    </row>
    <row r="514" customFormat="false" ht="12.75" hidden="false" customHeight="false" outlineLevel="0" collapsed="false">
      <c r="H514" s="33"/>
      <c r="I514" s="33"/>
      <c r="J514" s="33"/>
      <c r="K514" s="33"/>
      <c r="L514" s="33"/>
      <c r="M514" s="33"/>
      <c r="N514" s="33"/>
    </row>
    <row r="515" customFormat="false" ht="12.75" hidden="false" customHeight="false" outlineLevel="0" collapsed="false">
      <c r="H515" s="33"/>
      <c r="I515" s="33"/>
      <c r="J515" s="33"/>
      <c r="K515" s="33"/>
      <c r="L515" s="33"/>
      <c r="M515" s="33"/>
      <c r="N515" s="33"/>
    </row>
    <row r="516" customFormat="false" ht="12.75" hidden="false" customHeight="false" outlineLevel="0" collapsed="false">
      <c r="H516" s="33"/>
      <c r="I516" s="33"/>
      <c r="J516" s="33"/>
      <c r="K516" s="33"/>
      <c r="L516" s="33"/>
      <c r="M516" s="33"/>
      <c r="N516" s="33"/>
    </row>
    <row r="517" customFormat="false" ht="12.75" hidden="false" customHeight="false" outlineLevel="0" collapsed="false">
      <c r="H517" s="33"/>
      <c r="I517" s="33"/>
      <c r="J517" s="33"/>
      <c r="K517" s="33"/>
      <c r="L517" s="33"/>
      <c r="M517" s="33"/>
      <c r="N517" s="33"/>
    </row>
    <row r="518" customFormat="false" ht="12.75" hidden="false" customHeight="false" outlineLevel="0" collapsed="false">
      <c r="H518" s="33"/>
      <c r="I518" s="33"/>
      <c r="J518" s="33"/>
      <c r="K518" s="33"/>
      <c r="L518" s="33"/>
      <c r="M518" s="33"/>
      <c r="N518" s="33"/>
    </row>
    <row r="519" customFormat="false" ht="12.75" hidden="false" customHeight="false" outlineLevel="0" collapsed="false">
      <c r="H519" s="33"/>
      <c r="I519" s="33"/>
      <c r="J519" s="33"/>
      <c r="K519" s="33"/>
      <c r="L519" s="33"/>
      <c r="M519" s="33"/>
      <c r="N519" s="33"/>
    </row>
    <row r="520" customFormat="false" ht="12.75" hidden="false" customHeight="false" outlineLevel="0" collapsed="false">
      <c r="H520" s="33"/>
      <c r="I520" s="33"/>
      <c r="J520" s="33"/>
      <c r="K520" s="33"/>
      <c r="L520" s="33"/>
      <c r="M520" s="33"/>
      <c r="N520" s="33"/>
    </row>
    <row r="521" customFormat="false" ht="12.75" hidden="false" customHeight="false" outlineLevel="0" collapsed="false">
      <c r="H521" s="33"/>
      <c r="I521" s="33"/>
      <c r="J521" s="33"/>
      <c r="K521" s="33"/>
      <c r="L521" s="33"/>
      <c r="M521" s="33"/>
      <c r="N521" s="33"/>
    </row>
    <row r="522" customFormat="false" ht="12.75" hidden="false" customHeight="false" outlineLevel="0" collapsed="false">
      <c r="H522" s="33"/>
      <c r="I522" s="33"/>
      <c r="J522" s="33"/>
      <c r="K522" s="33"/>
      <c r="L522" s="33"/>
      <c r="M522" s="33"/>
      <c r="N522" s="33"/>
    </row>
    <row r="523" customFormat="false" ht="12.75" hidden="false" customHeight="false" outlineLevel="0" collapsed="false">
      <c r="H523" s="33"/>
      <c r="I523" s="33"/>
      <c r="J523" s="33"/>
      <c r="K523" s="33"/>
      <c r="L523" s="33"/>
      <c r="M523" s="33"/>
      <c r="N523" s="33"/>
    </row>
    <row r="524" customFormat="false" ht="12.75" hidden="false" customHeight="false" outlineLevel="0" collapsed="false">
      <c r="H524" s="33"/>
      <c r="I524" s="33"/>
      <c r="J524" s="33"/>
      <c r="K524" s="33"/>
      <c r="L524" s="33"/>
      <c r="M524" s="33"/>
      <c r="N524" s="33"/>
    </row>
    <row r="525" customFormat="false" ht="12.75" hidden="false" customHeight="false" outlineLevel="0" collapsed="false">
      <c r="H525" s="33"/>
      <c r="I525" s="33"/>
      <c r="J525" s="33"/>
      <c r="K525" s="33"/>
      <c r="L525" s="33"/>
      <c r="M525" s="33"/>
      <c r="N525" s="33"/>
    </row>
    <row r="526" customFormat="false" ht="12.75" hidden="false" customHeight="false" outlineLevel="0" collapsed="false">
      <c r="H526" s="33"/>
      <c r="I526" s="33"/>
      <c r="J526" s="33"/>
      <c r="K526" s="33"/>
      <c r="L526" s="33"/>
      <c r="M526" s="33"/>
      <c r="N526" s="33"/>
    </row>
    <row r="527" customFormat="false" ht="12.75" hidden="false" customHeight="false" outlineLevel="0" collapsed="false">
      <c r="H527" s="33"/>
      <c r="I527" s="33"/>
      <c r="J527" s="33"/>
      <c r="K527" s="33"/>
      <c r="L527" s="33"/>
      <c r="M527" s="33"/>
      <c r="N527" s="33"/>
    </row>
    <row r="528" customFormat="false" ht="12.75" hidden="false" customHeight="false" outlineLevel="0" collapsed="false">
      <c r="H528" s="33"/>
      <c r="I528" s="33"/>
      <c r="J528" s="33"/>
      <c r="K528" s="33"/>
      <c r="L528" s="33"/>
      <c r="M528" s="33"/>
      <c r="N528" s="33"/>
    </row>
    <row r="529" customFormat="false" ht="12.75" hidden="false" customHeight="false" outlineLevel="0" collapsed="false">
      <c r="H529" s="33"/>
      <c r="I529" s="33"/>
      <c r="J529" s="33"/>
      <c r="K529" s="33"/>
      <c r="L529" s="33"/>
      <c r="M529" s="33"/>
      <c r="N529" s="33"/>
    </row>
    <row r="530" customFormat="false" ht="12.75" hidden="false" customHeight="false" outlineLevel="0" collapsed="false">
      <c r="H530" s="33"/>
      <c r="I530" s="33"/>
      <c r="J530" s="33"/>
      <c r="K530" s="33"/>
      <c r="L530" s="33"/>
      <c r="M530" s="33"/>
      <c r="N530" s="33"/>
    </row>
    <row r="531" customFormat="false" ht="12.75" hidden="false" customHeight="false" outlineLevel="0" collapsed="false">
      <c r="H531" s="33"/>
      <c r="I531" s="33"/>
      <c r="J531" s="33"/>
      <c r="K531" s="33"/>
      <c r="L531" s="33"/>
      <c r="M531" s="33"/>
      <c r="N531" s="33"/>
    </row>
    <row r="532" customFormat="false" ht="12.75" hidden="false" customHeight="false" outlineLevel="0" collapsed="false">
      <c r="H532" s="33"/>
      <c r="I532" s="33"/>
      <c r="J532" s="33"/>
      <c r="K532" s="33"/>
      <c r="L532" s="33"/>
      <c r="M532" s="33"/>
      <c r="N532" s="33"/>
    </row>
    <row r="533" customFormat="false" ht="12.75" hidden="false" customHeight="false" outlineLevel="0" collapsed="false">
      <c r="H533" s="33"/>
      <c r="I533" s="33"/>
      <c r="J533" s="33"/>
      <c r="K533" s="33"/>
      <c r="L533" s="33"/>
      <c r="M533" s="33"/>
      <c r="N533" s="33"/>
    </row>
    <row r="534" customFormat="false" ht="12.75" hidden="false" customHeight="false" outlineLevel="0" collapsed="false">
      <c r="H534" s="33"/>
      <c r="I534" s="33"/>
      <c r="J534" s="33"/>
      <c r="K534" s="33"/>
      <c r="L534" s="33"/>
      <c r="M534" s="33"/>
      <c r="N534" s="33"/>
    </row>
    <row r="535" customFormat="false" ht="12.75" hidden="false" customHeight="false" outlineLevel="0" collapsed="false">
      <c r="H535" s="33"/>
      <c r="I535" s="33"/>
      <c r="J535" s="33"/>
      <c r="K535" s="33"/>
      <c r="L535" s="33"/>
      <c r="M535" s="33"/>
      <c r="N535" s="33"/>
    </row>
    <row r="536" customFormat="false" ht="12.75" hidden="false" customHeight="false" outlineLevel="0" collapsed="false">
      <c r="H536" s="33"/>
      <c r="I536" s="33"/>
      <c r="J536" s="33"/>
      <c r="K536" s="33"/>
      <c r="L536" s="33"/>
      <c r="M536" s="33"/>
      <c r="N536" s="33"/>
    </row>
    <row r="537" customFormat="false" ht="12.75" hidden="false" customHeight="false" outlineLevel="0" collapsed="false">
      <c r="H537" s="33"/>
      <c r="I537" s="33"/>
      <c r="J537" s="33"/>
      <c r="K537" s="33"/>
      <c r="L537" s="33"/>
      <c r="M537" s="33"/>
      <c r="N537" s="33"/>
    </row>
    <row r="538" customFormat="false" ht="12.75" hidden="false" customHeight="false" outlineLevel="0" collapsed="false">
      <c r="H538" s="33"/>
      <c r="I538" s="33"/>
      <c r="J538" s="33"/>
      <c r="K538" s="33"/>
      <c r="L538" s="33"/>
      <c r="M538" s="33"/>
      <c r="N538" s="33"/>
    </row>
    <row r="539" customFormat="false" ht="12.75" hidden="false" customHeight="false" outlineLevel="0" collapsed="false">
      <c r="H539" s="33"/>
      <c r="I539" s="33"/>
      <c r="J539" s="33"/>
      <c r="K539" s="33"/>
      <c r="L539" s="33"/>
      <c r="M539" s="33"/>
      <c r="N539" s="33"/>
    </row>
    <row r="540" customFormat="false" ht="12.75" hidden="false" customHeight="false" outlineLevel="0" collapsed="false">
      <c r="H540" s="33"/>
      <c r="I540" s="33"/>
      <c r="J540" s="33"/>
      <c r="K540" s="33"/>
      <c r="L540" s="33"/>
      <c r="M540" s="33"/>
      <c r="N540" s="33"/>
    </row>
    <row r="541" customFormat="false" ht="12.75" hidden="false" customHeight="false" outlineLevel="0" collapsed="false">
      <c r="H541" s="33"/>
      <c r="I541" s="33"/>
      <c r="J541" s="33"/>
      <c r="K541" s="33"/>
      <c r="L541" s="33"/>
      <c r="M541" s="33"/>
      <c r="N541" s="33"/>
    </row>
    <row r="542" customFormat="false" ht="12.75" hidden="false" customHeight="false" outlineLevel="0" collapsed="false">
      <c r="H542" s="33"/>
      <c r="I542" s="33"/>
      <c r="J542" s="33"/>
      <c r="K542" s="33"/>
      <c r="L542" s="33"/>
      <c r="M542" s="33"/>
      <c r="N542" s="33"/>
    </row>
    <row r="543" customFormat="false" ht="12.75" hidden="false" customHeight="false" outlineLevel="0" collapsed="false">
      <c r="H543" s="33"/>
      <c r="I543" s="33"/>
      <c r="J543" s="33"/>
      <c r="K543" s="33"/>
      <c r="L543" s="33"/>
      <c r="M543" s="33"/>
      <c r="N543" s="33"/>
    </row>
    <row r="544" customFormat="false" ht="12.75" hidden="false" customHeight="false" outlineLevel="0" collapsed="false">
      <c r="H544" s="33"/>
      <c r="I544" s="33"/>
      <c r="J544" s="33"/>
      <c r="K544" s="33"/>
      <c r="L544" s="33"/>
      <c r="M544" s="33"/>
      <c r="N544" s="33"/>
    </row>
    <row r="545" customFormat="false" ht="12.75" hidden="false" customHeight="false" outlineLevel="0" collapsed="false">
      <c r="H545" s="33"/>
      <c r="I545" s="33"/>
      <c r="J545" s="33"/>
      <c r="K545" s="33"/>
      <c r="L545" s="33"/>
      <c r="M545" s="33"/>
      <c r="N545" s="33"/>
    </row>
    <row r="546" customFormat="false" ht="12.75" hidden="false" customHeight="false" outlineLevel="0" collapsed="false">
      <c r="H546" s="33"/>
      <c r="I546" s="33"/>
      <c r="J546" s="33"/>
      <c r="K546" s="33"/>
      <c r="L546" s="33"/>
      <c r="M546" s="33"/>
      <c r="N546" s="33"/>
    </row>
    <row r="547" customFormat="false" ht="12.75" hidden="false" customHeight="false" outlineLevel="0" collapsed="false">
      <c r="H547" s="33"/>
      <c r="I547" s="33"/>
      <c r="J547" s="33"/>
      <c r="K547" s="33"/>
      <c r="L547" s="33"/>
      <c r="M547" s="33"/>
      <c r="N547" s="33"/>
    </row>
    <row r="548" customFormat="false" ht="12.75" hidden="false" customHeight="false" outlineLevel="0" collapsed="false">
      <c r="H548" s="33"/>
      <c r="I548" s="33"/>
      <c r="J548" s="33"/>
      <c r="K548" s="33"/>
      <c r="L548" s="33"/>
      <c r="M548" s="33"/>
      <c r="N548" s="33"/>
    </row>
    <row r="549" customFormat="false" ht="12.75" hidden="false" customHeight="false" outlineLevel="0" collapsed="false">
      <c r="H549" s="33"/>
      <c r="I549" s="33"/>
      <c r="J549" s="33"/>
      <c r="K549" s="33"/>
      <c r="L549" s="33"/>
      <c r="M549" s="33"/>
      <c r="N549" s="33"/>
    </row>
    <row r="550" customFormat="false" ht="12.75" hidden="false" customHeight="false" outlineLevel="0" collapsed="false">
      <c r="H550" s="33"/>
      <c r="I550" s="33"/>
      <c r="J550" s="33"/>
      <c r="K550" s="33"/>
      <c r="L550" s="33"/>
      <c r="M550" s="33"/>
      <c r="N550" s="33"/>
    </row>
    <row r="551" customFormat="false" ht="12.75" hidden="false" customHeight="false" outlineLevel="0" collapsed="false">
      <c r="H551" s="33"/>
      <c r="I551" s="33"/>
      <c r="J551" s="33"/>
      <c r="K551" s="33"/>
      <c r="L551" s="33"/>
      <c r="M551" s="33"/>
      <c r="N551" s="33"/>
    </row>
    <row r="552" customFormat="false" ht="12.75" hidden="false" customHeight="false" outlineLevel="0" collapsed="false">
      <c r="H552" s="33"/>
      <c r="I552" s="33"/>
      <c r="J552" s="33"/>
      <c r="K552" s="33"/>
      <c r="L552" s="33"/>
      <c r="M552" s="33"/>
      <c r="N552" s="33"/>
    </row>
    <row r="553" customFormat="false" ht="12.75" hidden="false" customHeight="false" outlineLevel="0" collapsed="false">
      <c r="H553" s="33"/>
      <c r="I553" s="33"/>
      <c r="J553" s="33"/>
      <c r="K553" s="33"/>
      <c r="L553" s="33"/>
      <c r="M553" s="33"/>
      <c r="N553" s="33"/>
    </row>
    <row r="554" customFormat="false" ht="12.75" hidden="false" customHeight="false" outlineLevel="0" collapsed="false">
      <c r="H554" s="33"/>
      <c r="I554" s="33"/>
      <c r="J554" s="33"/>
      <c r="K554" s="33"/>
      <c r="L554" s="33"/>
      <c r="M554" s="33"/>
      <c r="N554" s="33"/>
    </row>
    <row r="555" customFormat="false" ht="12.75" hidden="false" customHeight="false" outlineLevel="0" collapsed="false">
      <c r="H555" s="33"/>
      <c r="I555" s="33"/>
      <c r="J555" s="33"/>
      <c r="K555" s="33"/>
      <c r="L555" s="33"/>
      <c r="M555" s="33"/>
      <c r="N555" s="33"/>
    </row>
    <row r="556" customFormat="false" ht="12.75" hidden="false" customHeight="false" outlineLevel="0" collapsed="false">
      <c r="H556" s="33"/>
      <c r="I556" s="33"/>
      <c r="J556" s="33"/>
      <c r="K556" s="33"/>
      <c r="L556" s="33"/>
      <c r="M556" s="33"/>
      <c r="N556" s="33"/>
    </row>
    <row r="557" customFormat="false" ht="12.75" hidden="false" customHeight="false" outlineLevel="0" collapsed="false">
      <c r="H557" s="33"/>
      <c r="I557" s="33"/>
      <c r="J557" s="33"/>
      <c r="K557" s="33"/>
      <c r="L557" s="33"/>
      <c r="M557" s="33"/>
      <c r="N557" s="33"/>
    </row>
    <row r="558" customFormat="false" ht="12.75" hidden="false" customHeight="false" outlineLevel="0" collapsed="false">
      <c r="H558" s="33"/>
      <c r="I558" s="33"/>
      <c r="J558" s="33"/>
      <c r="K558" s="33"/>
      <c r="L558" s="33"/>
      <c r="M558" s="33"/>
      <c r="N558" s="33"/>
    </row>
    <row r="559" customFormat="false" ht="12.75" hidden="false" customHeight="false" outlineLevel="0" collapsed="false">
      <c r="H559" s="33"/>
      <c r="I559" s="33"/>
      <c r="J559" s="33"/>
      <c r="K559" s="33"/>
      <c r="L559" s="33"/>
      <c r="M559" s="33"/>
      <c r="N559" s="33"/>
    </row>
    <row r="560" customFormat="false" ht="12.75" hidden="false" customHeight="false" outlineLevel="0" collapsed="false">
      <c r="H560" s="33"/>
      <c r="I560" s="33"/>
      <c r="J560" s="33"/>
      <c r="K560" s="33"/>
      <c r="L560" s="33"/>
      <c r="M560" s="33"/>
      <c r="N560" s="33"/>
    </row>
    <row r="561" customFormat="false" ht="12.75" hidden="false" customHeight="false" outlineLevel="0" collapsed="false">
      <c r="H561" s="33"/>
      <c r="I561" s="33"/>
      <c r="J561" s="33"/>
      <c r="K561" s="33"/>
      <c r="L561" s="33"/>
      <c r="M561" s="33"/>
      <c r="N561" s="33"/>
    </row>
    <row r="562" customFormat="false" ht="12.75" hidden="false" customHeight="false" outlineLevel="0" collapsed="false">
      <c r="H562" s="33"/>
      <c r="I562" s="33"/>
      <c r="J562" s="33"/>
      <c r="K562" s="33"/>
      <c r="L562" s="33"/>
      <c r="M562" s="33"/>
      <c r="N562" s="33"/>
    </row>
    <row r="563" customFormat="false" ht="12.75" hidden="false" customHeight="false" outlineLevel="0" collapsed="false">
      <c r="H563" s="33"/>
      <c r="I563" s="33"/>
      <c r="J563" s="33"/>
      <c r="K563" s="33"/>
      <c r="L563" s="33"/>
      <c r="M563" s="33"/>
      <c r="N563" s="33"/>
    </row>
    <row r="564" customFormat="false" ht="12.75" hidden="false" customHeight="false" outlineLevel="0" collapsed="false">
      <c r="H564" s="33"/>
      <c r="I564" s="33"/>
      <c r="J564" s="33"/>
      <c r="K564" s="33"/>
      <c r="L564" s="33"/>
      <c r="M564" s="33"/>
      <c r="N564" s="33"/>
    </row>
    <row r="565" customFormat="false" ht="12.75" hidden="false" customHeight="false" outlineLevel="0" collapsed="false">
      <c r="H565" s="33"/>
      <c r="I565" s="33"/>
      <c r="J565" s="33"/>
      <c r="K565" s="33"/>
      <c r="L565" s="33"/>
      <c r="M565" s="33"/>
      <c r="N565" s="33"/>
    </row>
    <row r="566" customFormat="false" ht="12.75" hidden="false" customHeight="false" outlineLevel="0" collapsed="false">
      <c r="H566" s="33"/>
      <c r="I566" s="33"/>
      <c r="J566" s="33"/>
      <c r="K566" s="33"/>
      <c r="L566" s="33"/>
      <c r="M566" s="33"/>
      <c r="N566" s="33"/>
    </row>
    <row r="567" customFormat="false" ht="12.75" hidden="false" customHeight="false" outlineLevel="0" collapsed="false">
      <c r="H567" s="33"/>
      <c r="I567" s="33"/>
      <c r="J567" s="33"/>
      <c r="K567" s="33"/>
      <c r="L567" s="33"/>
      <c r="M567" s="33"/>
      <c r="N567" s="33"/>
    </row>
    <row r="568" customFormat="false" ht="12.75" hidden="false" customHeight="false" outlineLevel="0" collapsed="false">
      <c r="H568" s="33"/>
      <c r="I568" s="33"/>
      <c r="J568" s="33"/>
      <c r="K568" s="33"/>
      <c r="L568" s="33"/>
      <c r="M568" s="33"/>
      <c r="N568" s="33"/>
    </row>
    <row r="569" customFormat="false" ht="12.75" hidden="false" customHeight="false" outlineLevel="0" collapsed="false">
      <c r="H569" s="33"/>
      <c r="I569" s="33"/>
      <c r="J569" s="33"/>
      <c r="K569" s="33"/>
      <c r="L569" s="33"/>
      <c r="M569" s="33"/>
      <c r="N569" s="33"/>
    </row>
    <row r="570" customFormat="false" ht="12.75" hidden="false" customHeight="false" outlineLevel="0" collapsed="false">
      <c r="H570" s="33"/>
      <c r="I570" s="33"/>
      <c r="J570" s="33"/>
      <c r="K570" s="33"/>
      <c r="L570" s="33"/>
      <c r="M570" s="33"/>
      <c r="N570" s="33"/>
    </row>
    <row r="571" customFormat="false" ht="12.75" hidden="false" customHeight="false" outlineLevel="0" collapsed="false">
      <c r="H571" s="33"/>
      <c r="I571" s="33"/>
      <c r="J571" s="33"/>
      <c r="K571" s="33"/>
      <c r="L571" s="33"/>
      <c r="M571" s="33"/>
      <c r="N571" s="33"/>
    </row>
    <row r="572" customFormat="false" ht="12.75" hidden="false" customHeight="false" outlineLevel="0" collapsed="false">
      <c r="H572" s="33"/>
      <c r="I572" s="33"/>
      <c r="J572" s="33"/>
      <c r="K572" s="33"/>
      <c r="L572" s="33"/>
      <c r="M572" s="33"/>
      <c r="N572" s="33"/>
    </row>
    <row r="573" customFormat="false" ht="12.75" hidden="false" customHeight="false" outlineLevel="0" collapsed="false">
      <c r="H573" s="33"/>
      <c r="I573" s="33"/>
      <c r="J573" s="33"/>
      <c r="K573" s="33"/>
      <c r="L573" s="33"/>
      <c r="M573" s="33"/>
      <c r="N573" s="33"/>
    </row>
    <row r="574" customFormat="false" ht="12.75" hidden="false" customHeight="false" outlineLevel="0" collapsed="false">
      <c r="H574" s="33"/>
      <c r="I574" s="33"/>
      <c r="J574" s="33"/>
      <c r="K574" s="33"/>
      <c r="L574" s="33"/>
      <c r="M574" s="33"/>
      <c r="N574" s="33"/>
    </row>
    <row r="575" customFormat="false" ht="12.75" hidden="false" customHeight="false" outlineLevel="0" collapsed="false">
      <c r="H575" s="33"/>
      <c r="I575" s="33"/>
      <c r="J575" s="33"/>
      <c r="K575" s="33"/>
      <c r="L575" s="33"/>
      <c r="M575" s="33"/>
      <c r="N575" s="33"/>
    </row>
    <row r="576" customFormat="false" ht="12.75" hidden="false" customHeight="false" outlineLevel="0" collapsed="false">
      <c r="H576" s="33"/>
      <c r="I576" s="33"/>
      <c r="J576" s="33"/>
      <c r="K576" s="33"/>
      <c r="L576" s="33"/>
      <c r="M576" s="33"/>
      <c r="N576" s="33"/>
    </row>
    <row r="577" customFormat="false" ht="12.75" hidden="false" customHeight="false" outlineLevel="0" collapsed="false">
      <c r="H577" s="33"/>
      <c r="I577" s="33"/>
      <c r="J577" s="33"/>
      <c r="K577" s="33"/>
      <c r="L577" s="33"/>
      <c r="M577" s="33"/>
      <c r="N577" s="33"/>
    </row>
    <row r="578" customFormat="false" ht="12.75" hidden="false" customHeight="false" outlineLevel="0" collapsed="false">
      <c r="H578" s="33"/>
      <c r="I578" s="33"/>
      <c r="J578" s="33"/>
      <c r="K578" s="33"/>
      <c r="L578" s="33"/>
      <c r="M578" s="33"/>
      <c r="N578" s="33"/>
    </row>
    <row r="579" customFormat="false" ht="12.75" hidden="false" customHeight="false" outlineLevel="0" collapsed="false">
      <c r="H579" s="33"/>
      <c r="I579" s="33"/>
      <c r="J579" s="33"/>
      <c r="K579" s="33"/>
      <c r="L579" s="33"/>
      <c r="M579" s="33"/>
      <c r="N579" s="33"/>
    </row>
    <row r="580" customFormat="false" ht="12.75" hidden="false" customHeight="false" outlineLevel="0" collapsed="false">
      <c r="H580" s="33"/>
      <c r="I580" s="33"/>
      <c r="J580" s="33"/>
      <c r="K580" s="33"/>
      <c r="L580" s="33"/>
      <c r="M580" s="33"/>
      <c r="N580" s="33"/>
    </row>
    <row r="581" customFormat="false" ht="12.75" hidden="false" customHeight="false" outlineLevel="0" collapsed="false">
      <c r="H581" s="33"/>
      <c r="I581" s="33"/>
      <c r="J581" s="33"/>
      <c r="K581" s="33"/>
      <c r="L581" s="33"/>
      <c r="M581" s="33"/>
      <c r="N581" s="33"/>
    </row>
    <row r="582" customFormat="false" ht="12.75" hidden="false" customHeight="false" outlineLevel="0" collapsed="false">
      <c r="H582" s="33"/>
      <c r="I582" s="33"/>
      <c r="J582" s="33"/>
      <c r="K582" s="33"/>
      <c r="L582" s="33"/>
      <c r="M582" s="33"/>
      <c r="N582" s="33"/>
    </row>
    <row r="583" customFormat="false" ht="12.75" hidden="false" customHeight="false" outlineLevel="0" collapsed="false">
      <c r="H583" s="33"/>
      <c r="I583" s="33"/>
      <c r="J583" s="33"/>
      <c r="K583" s="33"/>
      <c r="L583" s="33"/>
      <c r="M583" s="33"/>
      <c r="N583" s="33"/>
    </row>
    <row r="584" customFormat="false" ht="12.75" hidden="false" customHeight="false" outlineLevel="0" collapsed="false">
      <c r="H584" s="33"/>
      <c r="I584" s="33"/>
      <c r="J584" s="33"/>
      <c r="K584" s="33"/>
      <c r="L584" s="33"/>
      <c r="M584" s="33"/>
      <c r="N584" s="33"/>
    </row>
    <row r="585" customFormat="false" ht="12.75" hidden="false" customHeight="false" outlineLevel="0" collapsed="false">
      <c r="H585" s="33"/>
      <c r="I585" s="33"/>
      <c r="J585" s="33"/>
      <c r="K585" s="33"/>
      <c r="L585" s="33"/>
      <c r="M585" s="33"/>
      <c r="N585" s="33"/>
    </row>
    <row r="586" customFormat="false" ht="12.75" hidden="false" customHeight="false" outlineLevel="0" collapsed="false">
      <c r="H586" s="33"/>
      <c r="I586" s="33"/>
      <c r="J586" s="33"/>
      <c r="K586" s="33"/>
      <c r="L586" s="33"/>
      <c r="M586" s="33"/>
      <c r="N586" s="33"/>
    </row>
    <row r="587" customFormat="false" ht="12.75" hidden="false" customHeight="false" outlineLevel="0" collapsed="false">
      <c r="H587" s="33"/>
      <c r="I587" s="33"/>
      <c r="J587" s="33"/>
      <c r="K587" s="33"/>
      <c r="L587" s="33"/>
      <c r="M587" s="33"/>
      <c r="N587" s="33"/>
    </row>
    <row r="588" customFormat="false" ht="12.75" hidden="false" customHeight="false" outlineLevel="0" collapsed="false">
      <c r="H588" s="33"/>
      <c r="I588" s="33"/>
      <c r="J588" s="33"/>
      <c r="K588" s="33"/>
      <c r="L588" s="33"/>
      <c r="M588" s="33"/>
      <c r="N588" s="33"/>
    </row>
    <row r="589" customFormat="false" ht="12.75" hidden="false" customHeight="false" outlineLevel="0" collapsed="false">
      <c r="H589" s="33"/>
      <c r="I589" s="33"/>
      <c r="J589" s="33"/>
      <c r="K589" s="33"/>
      <c r="L589" s="33"/>
      <c r="M589" s="33"/>
      <c r="N589" s="33"/>
    </row>
    <row r="590" customFormat="false" ht="12.75" hidden="false" customHeight="false" outlineLevel="0" collapsed="false">
      <c r="H590" s="33"/>
      <c r="I590" s="33"/>
      <c r="J590" s="33"/>
      <c r="K590" s="33"/>
      <c r="L590" s="33"/>
      <c r="M590" s="33"/>
      <c r="N590" s="33"/>
    </row>
    <row r="591" customFormat="false" ht="12.75" hidden="false" customHeight="false" outlineLevel="0" collapsed="false">
      <c r="H591" s="33"/>
      <c r="I591" s="33"/>
      <c r="J591" s="33"/>
      <c r="K591" s="33"/>
      <c r="L591" s="33"/>
      <c r="M591" s="33"/>
      <c r="N591" s="33"/>
    </row>
    <row r="592" customFormat="false" ht="12.75" hidden="false" customHeight="false" outlineLevel="0" collapsed="false">
      <c r="H592" s="33"/>
      <c r="I592" s="33"/>
      <c r="J592" s="33"/>
      <c r="K592" s="33"/>
      <c r="L592" s="33"/>
      <c r="M592" s="33"/>
      <c r="N592" s="33"/>
    </row>
    <row r="593" customFormat="false" ht="12.75" hidden="false" customHeight="false" outlineLevel="0" collapsed="false">
      <c r="H593" s="33"/>
      <c r="I593" s="33"/>
      <c r="J593" s="33"/>
      <c r="K593" s="33"/>
      <c r="L593" s="33"/>
      <c r="M593" s="33"/>
      <c r="N593" s="33"/>
    </row>
    <row r="594" customFormat="false" ht="12.75" hidden="false" customHeight="false" outlineLevel="0" collapsed="false">
      <c r="H594" s="33"/>
      <c r="I594" s="33"/>
      <c r="J594" s="33"/>
      <c r="K594" s="33"/>
      <c r="L594" s="33"/>
      <c r="M594" s="33"/>
      <c r="N594" s="33"/>
    </row>
    <row r="595" customFormat="false" ht="12.75" hidden="false" customHeight="false" outlineLevel="0" collapsed="false">
      <c r="H595" s="33"/>
      <c r="I595" s="33"/>
      <c r="J595" s="33"/>
      <c r="K595" s="33"/>
      <c r="L595" s="33"/>
      <c r="M595" s="33"/>
      <c r="N595" s="33"/>
    </row>
    <row r="596" customFormat="false" ht="12.75" hidden="false" customHeight="false" outlineLevel="0" collapsed="false">
      <c r="H596" s="33"/>
      <c r="I596" s="33"/>
      <c r="J596" s="33"/>
      <c r="K596" s="33"/>
      <c r="L596" s="33"/>
      <c r="M596" s="33"/>
      <c r="N596" s="33"/>
    </row>
    <row r="597" customFormat="false" ht="12.75" hidden="false" customHeight="false" outlineLevel="0" collapsed="false">
      <c r="H597" s="33"/>
      <c r="I597" s="33"/>
      <c r="J597" s="33"/>
      <c r="K597" s="33"/>
      <c r="L597" s="33"/>
      <c r="M597" s="33"/>
      <c r="N597" s="33"/>
    </row>
    <row r="598" customFormat="false" ht="12.75" hidden="false" customHeight="false" outlineLevel="0" collapsed="false">
      <c r="H598" s="33"/>
      <c r="I598" s="33"/>
      <c r="J598" s="33"/>
      <c r="K598" s="33"/>
      <c r="L598" s="33"/>
      <c r="M598" s="33"/>
      <c r="N598" s="33"/>
    </row>
    <row r="599" customFormat="false" ht="12.75" hidden="false" customHeight="false" outlineLevel="0" collapsed="false">
      <c r="H599" s="33"/>
      <c r="I599" s="33"/>
      <c r="J599" s="33"/>
      <c r="K599" s="33"/>
      <c r="L599" s="33"/>
      <c r="M599" s="33"/>
      <c r="N599" s="33"/>
    </row>
    <row r="600" customFormat="false" ht="12.75" hidden="false" customHeight="false" outlineLevel="0" collapsed="false">
      <c r="H600" s="33"/>
      <c r="I600" s="33"/>
      <c r="J600" s="33"/>
      <c r="K600" s="33"/>
      <c r="L600" s="33"/>
      <c r="M600" s="33"/>
      <c r="N600" s="33"/>
    </row>
    <row r="601" customFormat="false" ht="12.75" hidden="false" customHeight="false" outlineLevel="0" collapsed="false">
      <c r="H601" s="33"/>
      <c r="I601" s="33"/>
      <c r="J601" s="33"/>
      <c r="K601" s="33"/>
      <c r="L601" s="33"/>
      <c r="M601" s="33"/>
      <c r="N601" s="33"/>
    </row>
    <row r="602" customFormat="false" ht="12.75" hidden="false" customHeight="false" outlineLevel="0" collapsed="false">
      <c r="H602" s="33"/>
      <c r="I602" s="33"/>
      <c r="J602" s="33"/>
      <c r="K602" s="33"/>
      <c r="L602" s="33"/>
      <c r="M602" s="33"/>
      <c r="N602" s="33"/>
    </row>
    <row r="603" customFormat="false" ht="12.75" hidden="false" customHeight="false" outlineLevel="0" collapsed="false">
      <c r="H603" s="33"/>
      <c r="I603" s="33"/>
      <c r="J603" s="33"/>
      <c r="K603" s="33"/>
      <c r="L603" s="33"/>
      <c r="M603" s="33"/>
      <c r="N603" s="33"/>
    </row>
    <row r="604" customFormat="false" ht="12.75" hidden="false" customHeight="false" outlineLevel="0" collapsed="false">
      <c r="H604" s="33"/>
      <c r="I604" s="33"/>
      <c r="J604" s="33"/>
      <c r="K604" s="33"/>
      <c r="L604" s="33"/>
      <c r="M604" s="33"/>
      <c r="N604" s="33"/>
    </row>
    <row r="605" customFormat="false" ht="12.75" hidden="false" customHeight="false" outlineLevel="0" collapsed="false">
      <c r="H605" s="33"/>
      <c r="I605" s="33"/>
      <c r="J605" s="33"/>
      <c r="K605" s="33"/>
      <c r="L605" s="33"/>
      <c r="M605" s="33"/>
      <c r="N605" s="33"/>
    </row>
    <row r="606" customFormat="false" ht="12.75" hidden="false" customHeight="false" outlineLevel="0" collapsed="false">
      <c r="H606" s="33"/>
      <c r="I606" s="33"/>
      <c r="J606" s="33"/>
      <c r="K606" s="33"/>
      <c r="L606" s="33"/>
      <c r="M606" s="33"/>
      <c r="N606" s="33"/>
    </row>
    <row r="607" customFormat="false" ht="12.75" hidden="false" customHeight="false" outlineLevel="0" collapsed="false">
      <c r="H607" s="33"/>
      <c r="I607" s="33"/>
      <c r="J607" s="33"/>
      <c r="K607" s="33"/>
      <c r="L607" s="33"/>
      <c r="M607" s="33"/>
      <c r="N607" s="33"/>
    </row>
    <row r="608" customFormat="false" ht="12.75" hidden="false" customHeight="false" outlineLevel="0" collapsed="false">
      <c r="H608" s="33"/>
      <c r="I608" s="33"/>
      <c r="J608" s="33"/>
      <c r="K608" s="33"/>
      <c r="L608" s="33"/>
      <c r="M608" s="33"/>
      <c r="N608" s="33"/>
    </row>
    <row r="609" customFormat="false" ht="12.75" hidden="false" customHeight="false" outlineLevel="0" collapsed="false">
      <c r="H609" s="33"/>
      <c r="I609" s="33"/>
      <c r="J609" s="33"/>
      <c r="K609" s="33"/>
      <c r="L609" s="33"/>
      <c r="M609" s="33"/>
      <c r="N609" s="33"/>
    </row>
    <row r="610" customFormat="false" ht="12.75" hidden="false" customHeight="false" outlineLevel="0" collapsed="false">
      <c r="H610" s="33"/>
      <c r="I610" s="33"/>
      <c r="J610" s="33"/>
      <c r="K610" s="33"/>
      <c r="L610" s="33"/>
      <c r="M610" s="33"/>
      <c r="N610" s="33"/>
    </row>
    <row r="611" customFormat="false" ht="12.75" hidden="false" customHeight="false" outlineLevel="0" collapsed="false">
      <c r="H611" s="33"/>
      <c r="I611" s="33"/>
      <c r="J611" s="33"/>
      <c r="K611" s="33"/>
      <c r="L611" s="33"/>
      <c r="M611" s="33"/>
      <c r="N611" s="33"/>
    </row>
    <row r="612" customFormat="false" ht="12.75" hidden="false" customHeight="false" outlineLevel="0" collapsed="false">
      <c r="H612" s="33"/>
      <c r="I612" s="33"/>
      <c r="J612" s="33"/>
      <c r="K612" s="33"/>
      <c r="L612" s="33"/>
      <c r="M612" s="33"/>
      <c r="N612" s="33"/>
    </row>
    <row r="613" customFormat="false" ht="12.75" hidden="false" customHeight="false" outlineLevel="0" collapsed="false">
      <c r="H613" s="33"/>
      <c r="I613" s="33"/>
      <c r="J613" s="33"/>
      <c r="K613" s="33"/>
      <c r="L613" s="33"/>
      <c r="M613" s="33"/>
      <c r="N613" s="33"/>
    </row>
    <row r="614" customFormat="false" ht="12.75" hidden="false" customHeight="false" outlineLevel="0" collapsed="false">
      <c r="H614" s="33"/>
      <c r="I614" s="33"/>
      <c r="J614" s="33"/>
      <c r="K614" s="33"/>
      <c r="L614" s="33"/>
      <c r="M614" s="33"/>
      <c r="N614" s="33"/>
    </row>
    <row r="615" customFormat="false" ht="12.75" hidden="false" customHeight="false" outlineLevel="0" collapsed="false">
      <c r="H615" s="33"/>
      <c r="I615" s="33"/>
      <c r="J615" s="33"/>
      <c r="K615" s="33"/>
      <c r="L615" s="33"/>
      <c r="M615" s="33"/>
      <c r="N615" s="33"/>
    </row>
    <row r="616" customFormat="false" ht="12.75" hidden="false" customHeight="false" outlineLevel="0" collapsed="false">
      <c r="H616" s="33"/>
      <c r="I616" s="33"/>
      <c r="J616" s="33"/>
      <c r="K616" s="33"/>
      <c r="L616" s="33"/>
      <c r="M616" s="33"/>
      <c r="N616" s="33"/>
    </row>
    <row r="617" customFormat="false" ht="12.75" hidden="false" customHeight="false" outlineLevel="0" collapsed="false">
      <c r="H617" s="33"/>
      <c r="I617" s="33"/>
      <c r="J617" s="33"/>
      <c r="K617" s="33"/>
      <c r="L617" s="33"/>
      <c r="M617" s="33"/>
      <c r="N617" s="33"/>
    </row>
    <row r="618" customFormat="false" ht="12.75" hidden="false" customHeight="false" outlineLevel="0" collapsed="false">
      <c r="H618" s="33"/>
      <c r="I618" s="33"/>
      <c r="J618" s="33"/>
      <c r="K618" s="33"/>
      <c r="L618" s="33"/>
      <c r="M618" s="33"/>
      <c r="N618" s="33"/>
    </row>
    <row r="619" customFormat="false" ht="12.75" hidden="false" customHeight="false" outlineLevel="0" collapsed="false">
      <c r="H619" s="33"/>
      <c r="I619" s="33"/>
      <c r="J619" s="33"/>
      <c r="K619" s="33"/>
      <c r="L619" s="33"/>
      <c r="M619" s="33"/>
      <c r="N619" s="33"/>
    </row>
    <row r="620" customFormat="false" ht="12.75" hidden="false" customHeight="false" outlineLevel="0" collapsed="false">
      <c r="H620" s="33"/>
      <c r="I620" s="33"/>
      <c r="J620" s="33"/>
      <c r="K620" s="33"/>
      <c r="L620" s="33"/>
      <c r="M620" s="33"/>
      <c r="N620" s="33"/>
    </row>
    <row r="621" customFormat="false" ht="12.75" hidden="false" customHeight="false" outlineLevel="0" collapsed="false">
      <c r="H621" s="33"/>
      <c r="I621" s="33"/>
      <c r="J621" s="33"/>
      <c r="K621" s="33"/>
      <c r="L621" s="33"/>
      <c r="M621" s="33"/>
      <c r="N621" s="33"/>
    </row>
    <row r="622" customFormat="false" ht="12.75" hidden="false" customHeight="false" outlineLevel="0" collapsed="false">
      <c r="H622" s="33"/>
      <c r="I622" s="33"/>
      <c r="J622" s="33"/>
      <c r="K622" s="33"/>
      <c r="L622" s="33"/>
      <c r="M622" s="33"/>
      <c r="N622" s="33"/>
    </row>
    <row r="623" customFormat="false" ht="12.75" hidden="false" customHeight="false" outlineLevel="0" collapsed="false">
      <c r="H623" s="33"/>
      <c r="I623" s="33"/>
      <c r="J623" s="33"/>
      <c r="K623" s="33"/>
      <c r="L623" s="33"/>
      <c r="M623" s="33"/>
      <c r="N623" s="33"/>
    </row>
    <row r="624" customFormat="false" ht="12.75" hidden="false" customHeight="false" outlineLevel="0" collapsed="false">
      <c r="H624" s="33"/>
      <c r="I624" s="33"/>
      <c r="J624" s="33"/>
      <c r="K624" s="33"/>
      <c r="L624" s="33"/>
      <c r="M624" s="33"/>
      <c r="N624" s="33"/>
    </row>
    <row r="625" customFormat="false" ht="12.75" hidden="false" customHeight="false" outlineLevel="0" collapsed="false">
      <c r="H625" s="33"/>
      <c r="I625" s="33"/>
      <c r="J625" s="33"/>
      <c r="K625" s="33"/>
      <c r="L625" s="33"/>
      <c r="M625" s="33"/>
      <c r="N625" s="33"/>
    </row>
    <row r="626" customFormat="false" ht="12.75" hidden="false" customHeight="false" outlineLevel="0" collapsed="false">
      <c r="H626" s="33"/>
      <c r="I626" s="33"/>
      <c r="J626" s="33"/>
      <c r="K626" s="33"/>
      <c r="L626" s="33"/>
      <c r="M626" s="33"/>
      <c r="N626" s="33"/>
    </row>
    <row r="627" customFormat="false" ht="12.75" hidden="false" customHeight="false" outlineLevel="0" collapsed="false">
      <c r="H627" s="33"/>
      <c r="I627" s="33"/>
      <c r="J627" s="33"/>
      <c r="K627" s="33"/>
      <c r="L627" s="33"/>
      <c r="M627" s="33"/>
      <c r="N627" s="33"/>
    </row>
    <row r="628" customFormat="false" ht="12.75" hidden="false" customHeight="false" outlineLevel="0" collapsed="false">
      <c r="H628" s="33"/>
      <c r="I628" s="33"/>
      <c r="J628" s="33"/>
      <c r="K628" s="33"/>
      <c r="L628" s="33"/>
      <c r="M628" s="33"/>
      <c r="N628" s="33"/>
    </row>
    <row r="629" customFormat="false" ht="12.75" hidden="false" customHeight="false" outlineLevel="0" collapsed="false">
      <c r="H629" s="33"/>
      <c r="I629" s="33"/>
      <c r="J629" s="33"/>
      <c r="K629" s="33"/>
      <c r="L629" s="33"/>
      <c r="M629" s="33"/>
      <c r="N629" s="33"/>
    </row>
    <row r="630" customFormat="false" ht="12.75" hidden="false" customHeight="false" outlineLevel="0" collapsed="false">
      <c r="H630" s="33"/>
      <c r="I630" s="33"/>
      <c r="J630" s="33"/>
      <c r="K630" s="33"/>
      <c r="L630" s="33"/>
      <c r="M630" s="33"/>
      <c r="N630" s="33"/>
    </row>
    <row r="631" customFormat="false" ht="12.75" hidden="false" customHeight="false" outlineLevel="0" collapsed="false">
      <c r="H631" s="33"/>
      <c r="I631" s="33"/>
      <c r="J631" s="33"/>
      <c r="K631" s="33"/>
      <c r="L631" s="33"/>
      <c r="M631" s="33"/>
      <c r="N631" s="33"/>
    </row>
    <row r="632" customFormat="false" ht="12.75" hidden="false" customHeight="false" outlineLevel="0" collapsed="false">
      <c r="H632" s="33"/>
      <c r="I632" s="33"/>
      <c r="J632" s="33"/>
      <c r="K632" s="33"/>
      <c r="L632" s="33"/>
      <c r="M632" s="33"/>
      <c r="N632" s="33"/>
    </row>
    <row r="633" customFormat="false" ht="12.75" hidden="false" customHeight="false" outlineLevel="0" collapsed="false">
      <c r="H633" s="33"/>
      <c r="I633" s="33"/>
      <c r="J633" s="33"/>
      <c r="K633" s="33"/>
      <c r="L633" s="33"/>
      <c r="M633" s="33"/>
      <c r="N633" s="33"/>
    </row>
    <row r="634" customFormat="false" ht="12.75" hidden="false" customHeight="false" outlineLevel="0" collapsed="false">
      <c r="H634" s="33"/>
      <c r="I634" s="33"/>
      <c r="J634" s="33"/>
      <c r="K634" s="33"/>
      <c r="L634" s="33"/>
      <c r="M634" s="33"/>
      <c r="N634" s="33"/>
    </row>
    <row r="635" customFormat="false" ht="12.75" hidden="false" customHeight="false" outlineLevel="0" collapsed="false">
      <c r="H635" s="33"/>
      <c r="I635" s="33"/>
      <c r="J635" s="33"/>
      <c r="K635" s="33"/>
      <c r="L635" s="33"/>
      <c r="M635" s="33"/>
      <c r="N635" s="33"/>
    </row>
    <row r="636" customFormat="false" ht="12.75" hidden="false" customHeight="false" outlineLevel="0" collapsed="false">
      <c r="H636" s="33"/>
      <c r="I636" s="33"/>
      <c r="J636" s="33"/>
      <c r="K636" s="33"/>
      <c r="L636" s="33"/>
      <c r="M636" s="33"/>
      <c r="N636" s="33"/>
    </row>
    <row r="637" customFormat="false" ht="12.75" hidden="false" customHeight="false" outlineLevel="0" collapsed="false">
      <c r="H637" s="33"/>
      <c r="I637" s="33"/>
      <c r="J637" s="33"/>
      <c r="K637" s="33"/>
      <c r="L637" s="33"/>
      <c r="M637" s="33"/>
      <c r="N637" s="33"/>
    </row>
    <row r="638" customFormat="false" ht="12.75" hidden="false" customHeight="false" outlineLevel="0" collapsed="false">
      <c r="H638" s="33"/>
      <c r="I638" s="33"/>
      <c r="J638" s="33"/>
      <c r="K638" s="33"/>
      <c r="L638" s="33"/>
      <c r="M638" s="33"/>
      <c r="N638" s="33"/>
    </row>
    <row r="639" customFormat="false" ht="12.75" hidden="false" customHeight="false" outlineLevel="0" collapsed="false">
      <c r="H639" s="33"/>
      <c r="I639" s="33"/>
      <c r="J639" s="33"/>
      <c r="K639" s="33"/>
      <c r="L639" s="33"/>
      <c r="M639" s="33"/>
      <c r="N639" s="33"/>
    </row>
    <row r="640" customFormat="false" ht="12.75" hidden="false" customHeight="false" outlineLevel="0" collapsed="false">
      <c r="H640" s="33"/>
      <c r="I640" s="33"/>
      <c r="J640" s="33"/>
      <c r="K640" s="33"/>
      <c r="L640" s="33"/>
      <c r="M640" s="33"/>
      <c r="N640" s="33"/>
    </row>
    <row r="641" customFormat="false" ht="12.75" hidden="false" customHeight="false" outlineLevel="0" collapsed="false">
      <c r="H641" s="33"/>
      <c r="I641" s="33"/>
      <c r="J641" s="33"/>
      <c r="K641" s="33"/>
      <c r="L641" s="33"/>
      <c r="M641" s="33"/>
      <c r="N641" s="33"/>
    </row>
    <row r="642" customFormat="false" ht="12.75" hidden="false" customHeight="false" outlineLevel="0" collapsed="false">
      <c r="H642" s="33"/>
      <c r="I642" s="33"/>
      <c r="J642" s="33"/>
      <c r="K642" s="33"/>
      <c r="L642" s="33"/>
      <c r="M642" s="33"/>
      <c r="N642" s="33"/>
    </row>
    <row r="643" customFormat="false" ht="12.75" hidden="false" customHeight="false" outlineLevel="0" collapsed="false">
      <c r="H643" s="33"/>
      <c r="I643" s="33"/>
      <c r="J643" s="33"/>
      <c r="K643" s="33"/>
      <c r="L643" s="33"/>
      <c r="M643" s="33"/>
      <c r="N643" s="33"/>
    </row>
    <row r="644" customFormat="false" ht="12.75" hidden="false" customHeight="false" outlineLevel="0" collapsed="false">
      <c r="H644" s="33"/>
      <c r="I644" s="33"/>
      <c r="J644" s="33"/>
      <c r="K644" s="33"/>
      <c r="L644" s="33"/>
      <c r="M644" s="33"/>
      <c r="N644" s="33"/>
    </row>
    <row r="645" customFormat="false" ht="12.75" hidden="false" customHeight="false" outlineLevel="0" collapsed="false">
      <c r="H645" s="33"/>
      <c r="I645" s="33"/>
      <c r="J645" s="33"/>
      <c r="K645" s="33"/>
      <c r="L645" s="33"/>
      <c r="M645" s="33"/>
      <c r="N645" s="33"/>
    </row>
    <row r="646" customFormat="false" ht="12.75" hidden="false" customHeight="false" outlineLevel="0" collapsed="false">
      <c r="H646" s="33"/>
      <c r="I646" s="33"/>
      <c r="J646" s="33"/>
      <c r="K646" s="33"/>
      <c r="L646" s="33"/>
      <c r="M646" s="33"/>
      <c r="N646" s="33"/>
    </row>
    <row r="647" customFormat="false" ht="12.75" hidden="false" customHeight="false" outlineLevel="0" collapsed="false">
      <c r="H647" s="33"/>
      <c r="I647" s="33"/>
      <c r="J647" s="33"/>
      <c r="K647" s="33"/>
      <c r="L647" s="33"/>
      <c r="M647" s="33"/>
      <c r="N647" s="33"/>
    </row>
    <row r="648" customFormat="false" ht="12.75" hidden="false" customHeight="false" outlineLevel="0" collapsed="false">
      <c r="H648" s="33"/>
      <c r="I648" s="33"/>
      <c r="J648" s="33"/>
      <c r="K648" s="33"/>
      <c r="L648" s="33"/>
      <c r="M648" s="33"/>
      <c r="N648" s="33"/>
    </row>
    <row r="649" customFormat="false" ht="12.75" hidden="false" customHeight="false" outlineLevel="0" collapsed="false">
      <c r="H649" s="33"/>
      <c r="I649" s="33"/>
      <c r="J649" s="33"/>
      <c r="K649" s="33"/>
      <c r="L649" s="33"/>
      <c r="M649" s="33"/>
      <c r="N649" s="33"/>
    </row>
    <row r="650" customFormat="false" ht="12.75" hidden="false" customHeight="false" outlineLevel="0" collapsed="false">
      <c r="H650" s="33"/>
      <c r="I650" s="33"/>
      <c r="J650" s="33"/>
      <c r="K650" s="33"/>
      <c r="L650" s="33"/>
      <c r="M650" s="33"/>
      <c r="N650" s="33"/>
    </row>
    <row r="651" customFormat="false" ht="12.75" hidden="false" customHeight="false" outlineLevel="0" collapsed="false">
      <c r="H651" s="33"/>
      <c r="I651" s="33"/>
      <c r="J651" s="33"/>
      <c r="K651" s="33"/>
      <c r="L651" s="33"/>
      <c r="M651" s="33"/>
      <c r="N651" s="33"/>
    </row>
    <row r="652" customFormat="false" ht="12.75" hidden="false" customHeight="false" outlineLevel="0" collapsed="false">
      <c r="H652" s="33"/>
      <c r="I652" s="33"/>
      <c r="J652" s="33"/>
      <c r="K652" s="33"/>
      <c r="L652" s="33"/>
      <c r="M652" s="33"/>
      <c r="N652" s="33"/>
    </row>
    <row r="653" customFormat="false" ht="12.75" hidden="false" customHeight="false" outlineLevel="0" collapsed="false">
      <c r="H653" s="33"/>
      <c r="I653" s="33"/>
      <c r="J653" s="33"/>
      <c r="K653" s="33"/>
      <c r="L653" s="33"/>
      <c r="M653" s="33"/>
      <c r="N653" s="33"/>
    </row>
    <row r="654" customFormat="false" ht="12.75" hidden="false" customHeight="false" outlineLevel="0" collapsed="false">
      <c r="H654" s="33"/>
      <c r="I654" s="33"/>
      <c r="J654" s="33"/>
      <c r="K654" s="33"/>
      <c r="L654" s="33"/>
      <c r="M654" s="33"/>
      <c r="N654" s="33"/>
    </row>
    <row r="655" customFormat="false" ht="12.75" hidden="false" customHeight="false" outlineLevel="0" collapsed="false">
      <c r="H655" s="33"/>
      <c r="I655" s="33"/>
      <c r="J655" s="33"/>
      <c r="K655" s="33"/>
      <c r="L655" s="33"/>
      <c r="M655" s="33"/>
      <c r="N655" s="33"/>
    </row>
    <row r="656" customFormat="false" ht="12.75" hidden="false" customHeight="false" outlineLevel="0" collapsed="false">
      <c r="H656" s="33"/>
      <c r="I656" s="33"/>
      <c r="J656" s="33"/>
      <c r="K656" s="33"/>
      <c r="L656" s="33"/>
      <c r="M656" s="33"/>
      <c r="N656" s="33"/>
    </row>
    <row r="657" customFormat="false" ht="12.75" hidden="false" customHeight="false" outlineLevel="0" collapsed="false">
      <c r="H657" s="33"/>
      <c r="I657" s="33"/>
      <c r="J657" s="33"/>
      <c r="K657" s="33"/>
      <c r="L657" s="33"/>
      <c r="M657" s="33"/>
      <c r="N657" s="33"/>
    </row>
    <row r="658" customFormat="false" ht="12.75" hidden="false" customHeight="false" outlineLevel="0" collapsed="false">
      <c r="H658" s="33"/>
      <c r="I658" s="33"/>
      <c r="J658" s="33"/>
      <c r="K658" s="33"/>
      <c r="L658" s="33"/>
      <c r="M658" s="33"/>
      <c r="N658" s="33"/>
    </row>
    <row r="659" customFormat="false" ht="12.75" hidden="false" customHeight="false" outlineLevel="0" collapsed="false">
      <c r="H659" s="33"/>
      <c r="I659" s="33"/>
      <c r="J659" s="33"/>
      <c r="K659" s="33"/>
      <c r="L659" s="33"/>
      <c r="M659" s="33"/>
      <c r="N659" s="33"/>
    </row>
    <row r="660" customFormat="false" ht="12.75" hidden="false" customHeight="false" outlineLevel="0" collapsed="false">
      <c r="H660" s="33"/>
      <c r="I660" s="33"/>
      <c r="J660" s="33"/>
      <c r="K660" s="33"/>
      <c r="L660" s="33"/>
      <c r="M660" s="33"/>
      <c r="N660" s="33"/>
    </row>
    <row r="661" customFormat="false" ht="12.75" hidden="false" customHeight="false" outlineLevel="0" collapsed="false">
      <c r="H661" s="33"/>
      <c r="I661" s="33"/>
      <c r="J661" s="33"/>
      <c r="K661" s="33"/>
      <c r="L661" s="33"/>
      <c r="M661" s="33"/>
      <c r="N661" s="33"/>
    </row>
    <row r="662" customFormat="false" ht="12.75" hidden="false" customHeight="false" outlineLevel="0" collapsed="false">
      <c r="H662" s="33"/>
      <c r="I662" s="33"/>
      <c r="J662" s="33"/>
      <c r="K662" s="33"/>
      <c r="L662" s="33"/>
      <c r="M662" s="33"/>
      <c r="N662" s="33"/>
    </row>
    <row r="663" customFormat="false" ht="12.75" hidden="false" customHeight="false" outlineLevel="0" collapsed="false">
      <c r="H663" s="33"/>
      <c r="I663" s="33"/>
      <c r="J663" s="33"/>
      <c r="K663" s="33"/>
      <c r="L663" s="33"/>
      <c r="M663" s="33"/>
      <c r="N663" s="33"/>
    </row>
    <row r="664" customFormat="false" ht="12.75" hidden="false" customHeight="false" outlineLevel="0" collapsed="false">
      <c r="H664" s="33"/>
      <c r="I664" s="33"/>
      <c r="J664" s="33"/>
      <c r="K664" s="33"/>
      <c r="L664" s="33"/>
      <c r="M664" s="33"/>
      <c r="N664" s="33"/>
    </row>
    <row r="665" customFormat="false" ht="12.75" hidden="false" customHeight="false" outlineLevel="0" collapsed="false">
      <c r="H665" s="33"/>
      <c r="I665" s="33"/>
      <c r="J665" s="33"/>
      <c r="K665" s="33"/>
      <c r="L665" s="33"/>
      <c r="M665" s="33"/>
      <c r="N665" s="33"/>
    </row>
    <row r="666" customFormat="false" ht="12.75" hidden="false" customHeight="false" outlineLevel="0" collapsed="false">
      <c r="H666" s="33"/>
      <c r="I666" s="33"/>
      <c r="J666" s="33"/>
      <c r="K666" s="33"/>
      <c r="L666" s="33"/>
      <c r="M666" s="33"/>
      <c r="N666" s="33"/>
    </row>
    <row r="667" customFormat="false" ht="12.75" hidden="false" customHeight="false" outlineLevel="0" collapsed="false">
      <c r="H667" s="33"/>
      <c r="I667" s="33"/>
      <c r="J667" s="33"/>
      <c r="K667" s="33"/>
      <c r="L667" s="33"/>
      <c r="M667" s="33"/>
      <c r="N667" s="33"/>
    </row>
    <row r="668" customFormat="false" ht="12.75" hidden="false" customHeight="false" outlineLevel="0" collapsed="false">
      <c r="H668" s="33"/>
      <c r="I668" s="33"/>
      <c r="J668" s="33"/>
      <c r="K668" s="33"/>
      <c r="L668" s="33"/>
      <c r="M668" s="33"/>
      <c r="N668" s="33"/>
    </row>
    <row r="669" customFormat="false" ht="12.75" hidden="false" customHeight="false" outlineLevel="0" collapsed="false">
      <c r="H669" s="33"/>
      <c r="I669" s="33"/>
      <c r="J669" s="33"/>
      <c r="K669" s="33"/>
      <c r="L669" s="33"/>
      <c r="M669" s="33"/>
      <c r="N669" s="33"/>
    </row>
    <row r="670" customFormat="false" ht="12.75" hidden="false" customHeight="false" outlineLevel="0" collapsed="false">
      <c r="H670" s="33"/>
      <c r="I670" s="33"/>
      <c r="J670" s="33"/>
      <c r="K670" s="33"/>
      <c r="L670" s="33"/>
      <c r="M670" s="33"/>
      <c r="N670" s="33"/>
    </row>
    <row r="671" customFormat="false" ht="12.75" hidden="false" customHeight="false" outlineLevel="0" collapsed="false">
      <c r="H671" s="33"/>
      <c r="I671" s="33"/>
      <c r="J671" s="33"/>
      <c r="K671" s="33"/>
      <c r="L671" s="33"/>
      <c r="M671" s="33"/>
      <c r="N671" s="33"/>
    </row>
    <row r="672" customFormat="false" ht="12.75" hidden="false" customHeight="false" outlineLevel="0" collapsed="false">
      <c r="H672" s="33"/>
      <c r="I672" s="33"/>
      <c r="J672" s="33"/>
      <c r="K672" s="33"/>
      <c r="L672" s="33"/>
      <c r="M672" s="33"/>
      <c r="N672" s="33"/>
    </row>
    <row r="673" customFormat="false" ht="12.75" hidden="false" customHeight="false" outlineLevel="0" collapsed="false">
      <c r="H673" s="33"/>
      <c r="I673" s="33"/>
      <c r="J673" s="33"/>
      <c r="K673" s="33"/>
      <c r="L673" s="33"/>
      <c r="M673" s="33"/>
      <c r="N673" s="33"/>
    </row>
    <row r="674" customFormat="false" ht="12.75" hidden="false" customHeight="false" outlineLevel="0" collapsed="false">
      <c r="H674" s="33"/>
      <c r="I674" s="33"/>
      <c r="J674" s="33"/>
      <c r="K674" s="33"/>
      <c r="L674" s="33"/>
      <c r="M674" s="33"/>
      <c r="N674" s="33"/>
    </row>
    <row r="675" customFormat="false" ht="12.75" hidden="false" customHeight="false" outlineLevel="0" collapsed="false">
      <c r="H675" s="33"/>
      <c r="I675" s="33"/>
      <c r="J675" s="33"/>
      <c r="K675" s="33"/>
      <c r="L675" s="33"/>
      <c r="M675" s="33"/>
      <c r="N675" s="33"/>
    </row>
    <row r="676" customFormat="false" ht="12.75" hidden="false" customHeight="false" outlineLevel="0" collapsed="false">
      <c r="H676" s="33"/>
      <c r="I676" s="33"/>
      <c r="J676" s="33"/>
      <c r="K676" s="33"/>
      <c r="L676" s="33"/>
      <c r="M676" s="33"/>
      <c r="N676" s="33"/>
    </row>
    <row r="677" customFormat="false" ht="12.75" hidden="false" customHeight="false" outlineLevel="0" collapsed="false">
      <c r="H677" s="33"/>
      <c r="I677" s="33"/>
      <c r="J677" s="33"/>
      <c r="K677" s="33"/>
      <c r="L677" s="33"/>
      <c r="M677" s="33"/>
      <c r="N677" s="33"/>
    </row>
    <row r="678" customFormat="false" ht="12.75" hidden="false" customHeight="false" outlineLevel="0" collapsed="false">
      <c r="H678" s="33"/>
      <c r="I678" s="33"/>
      <c r="J678" s="33"/>
      <c r="K678" s="33"/>
      <c r="L678" s="33"/>
      <c r="M678" s="33"/>
      <c r="N678" s="33"/>
    </row>
    <row r="679" customFormat="false" ht="12.75" hidden="false" customHeight="false" outlineLevel="0" collapsed="false">
      <c r="H679" s="33"/>
      <c r="I679" s="33"/>
      <c r="J679" s="33"/>
      <c r="K679" s="33"/>
      <c r="L679" s="33"/>
      <c r="M679" s="33"/>
      <c r="N679" s="33"/>
    </row>
    <row r="680" customFormat="false" ht="12.75" hidden="false" customHeight="false" outlineLevel="0" collapsed="false">
      <c r="H680" s="33"/>
      <c r="I680" s="33"/>
      <c r="J680" s="33"/>
      <c r="K680" s="33"/>
      <c r="L680" s="33"/>
      <c r="M680" s="33"/>
      <c r="N680" s="33"/>
    </row>
    <row r="681" customFormat="false" ht="12.75" hidden="false" customHeight="false" outlineLevel="0" collapsed="false">
      <c r="H681" s="33"/>
      <c r="I681" s="33"/>
      <c r="J681" s="33"/>
      <c r="K681" s="33"/>
      <c r="L681" s="33"/>
      <c r="M681" s="33"/>
      <c r="N681" s="33"/>
    </row>
    <row r="682" customFormat="false" ht="12.75" hidden="false" customHeight="false" outlineLevel="0" collapsed="false">
      <c r="H682" s="33"/>
      <c r="I682" s="33"/>
      <c r="J682" s="33"/>
      <c r="K682" s="33"/>
      <c r="L682" s="33"/>
      <c r="M682" s="33"/>
      <c r="N682" s="33"/>
    </row>
    <row r="683" customFormat="false" ht="12.75" hidden="false" customHeight="false" outlineLevel="0" collapsed="false">
      <c r="H683" s="33"/>
      <c r="I683" s="33"/>
      <c r="J683" s="33"/>
      <c r="K683" s="33"/>
      <c r="L683" s="33"/>
      <c r="M683" s="33"/>
      <c r="N683" s="33"/>
    </row>
    <row r="684" customFormat="false" ht="12.75" hidden="false" customHeight="false" outlineLevel="0" collapsed="false">
      <c r="H684" s="33"/>
      <c r="I684" s="33"/>
      <c r="J684" s="33"/>
      <c r="K684" s="33"/>
      <c r="L684" s="33"/>
      <c r="M684" s="33"/>
      <c r="N684" s="33"/>
    </row>
    <row r="685" customFormat="false" ht="12.75" hidden="false" customHeight="false" outlineLevel="0" collapsed="false">
      <c r="H685" s="33"/>
      <c r="I685" s="33"/>
      <c r="J685" s="33"/>
      <c r="K685" s="33"/>
      <c r="L685" s="33"/>
      <c r="M685" s="33"/>
      <c r="N685" s="33"/>
    </row>
    <row r="686" customFormat="false" ht="12.75" hidden="false" customHeight="false" outlineLevel="0" collapsed="false">
      <c r="H686" s="33"/>
      <c r="I686" s="33"/>
      <c r="J686" s="33"/>
      <c r="K686" s="33"/>
      <c r="L686" s="33"/>
      <c r="M686" s="33"/>
      <c r="N686" s="33"/>
    </row>
    <row r="687" customFormat="false" ht="12.75" hidden="false" customHeight="false" outlineLevel="0" collapsed="false">
      <c r="H687" s="33"/>
      <c r="I687" s="33"/>
      <c r="J687" s="33"/>
      <c r="K687" s="33"/>
      <c r="L687" s="33"/>
      <c r="M687" s="33"/>
      <c r="N687" s="33"/>
    </row>
    <row r="688" customFormat="false" ht="12.75" hidden="false" customHeight="false" outlineLevel="0" collapsed="false">
      <c r="H688" s="33"/>
      <c r="I688" s="33"/>
      <c r="J688" s="33"/>
      <c r="K688" s="33"/>
      <c r="L688" s="33"/>
      <c r="M688" s="33"/>
      <c r="N688" s="33"/>
    </row>
    <row r="689" customFormat="false" ht="12.75" hidden="false" customHeight="false" outlineLevel="0" collapsed="false">
      <c r="H689" s="33"/>
      <c r="I689" s="33"/>
      <c r="J689" s="33"/>
      <c r="K689" s="33"/>
      <c r="L689" s="33"/>
      <c r="M689" s="33"/>
      <c r="N689" s="33"/>
    </row>
    <row r="690" customFormat="false" ht="12.75" hidden="false" customHeight="false" outlineLevel="0" collapsed="false">
      <c r="H690" s="33"/>
      <c r="I690" s="33"/>
      <c r="J690" s="33"/>
      <c r="K690" s="33"/>
      <c r="L690" s="33"/>
      <c r="M690" s="33"/>
      <c r="N690" s="33"/>
    </row>
    <row r="691" customFormat="false" ht="12.75" hidden="false" customHeight="false" outlineLevel="0" collapsed="false">
      <c r="H691" s="33"/>
      <c r="I691" s="33"/>
      <c r="J691" s="33"/>
      <c r="K691" s="33"/>
      <c r="L691" s="33"/>
      <c r="M691" s="33"/>
      <c r="N691" s="33"/>
    </row>
    <row r="692" customFormat="false" ht="12.75" hidden="false" customHeight="false" outlineLevel="0" collapsed="false">
      <c r="H692" s="33"/>
      <c r="I692" s="33"/>
      <c r="J692" s="33"/>
      <c r="K692" s="33"/>
      <c r="L692" s="33"/>
      <c r="M692" s="33"/>
      <c r="N692" s="33"/>
    </row>
    <row r="693" customFormat="false" ht="12.75" hidden="false" customHeight="false" outlineLevel="0" collapsed="false">
      <c r="H693" s="33"/>
      <c r="I693" s="33"/>
      <c r="J693" s="33"/>
      <c r="K693" s="33"/>
      <c r="L693" s="33"/>
      <c r="M693" s="33"/>
      <c r="N693" s="33"/>
    </row>
    <row r="694" customFormat="false" ht="12.75" hidden="false" customHeight="false" outlineLevel="0" collapsed="false">
      <c r="H694" s="33"/>
      <c r="I694" s="33"/>
      <c r="J694" s="33"/>
      <c r="K694" s="33"/>
      <c r="L694" s="33"/>
      <c r="M694" s="33"/>
      <c r="N694" s="33"/>
    </row>
    <row r="695" customFormat="false" ht="12.75" hidden="false" customHeight="false" outlineLevel="0" collapsed="false">
      <c r="H695" s="33"/>
      <c r="I695" s="33"/>
      <c r="J695" s="33"/>
      <c r="K695" s="33"/>
      <c r="L695" s="33"/>
      <c r="M695" s="33"/>
      <c r="N695" s="33"/>
    </row>
    <row r="696" customFormat="false" ht="12.75" hidden="false" customHeight="false" outlineLevel="0" collapsed="false">
      <c r="H696" s="33"/>
      <c r="I696" s="33"/>
      <c r="J696" s="33"/>
      <c r="K696" s="33"/>
      <c r="L696" s="33"/>
      <c r="M696" s="33"/>
      <c r="N696" s="33"/>
    </row>
    <row r="697" customFormat="false" ht="12.75" hidden="false" customHeight="false" outlineLevel="0" collapsed="false">
      <c r="H697" s="33"/>
      <c r="I697" s="33"/>
      <c r="J697" s="33"/>
      <c r="K697" s="33"/>
      <c r="L697" s="33"/>
      <c r="M697" s="33"/>
      <c r="N697" s="33"/>
    </row>
    <row r="698" customFormat="false" ht="12.75" hidden="false" customHeight="false" outlineLevel="0" collapsed="false">
      <c r="H698" s="33"/>
      <c r="I698" s="33"/>
      <c r="J698" s="33"/>
      <c r="K698" s="33"/>
      <c r="L698" s="33"/>
      <c r="M698" s="33"/>
      <c r="N698" s="33"/>
    </row>
    <row r="699" customFormat="false" ht="12.75" hidden="false" customHeight="false" outlineLevel="0" collapsed="false">
      <c r="H699" s="33"/>
      <c r="I699" s="33"/>
      <c r="J699" s="33"/>
      <c r="K699" s="33"/>
      <c r="L699" s="33"/>
      <c r="M699" s="33"/>
      <c r="N699" s="33"/>
    </row>
    <row r="700" customFormat="false" ht="12.75" hidden="false" customHeight="false" outlineLevel="0" collapsed="false">
      <c r="H700" s="33"/>
      <c r="I700" s="33"/>
      <c r="J700" s="33"/>
      <c r="K700" s="33"/>
      <c r="L700" s="33"/>
      <c r="M700" s="33"/>
      <c r="N700" s="33"/>
    </row>
    <row r="701" customFormat="false" ht="12.75" hidden="false" customHeight="false" outlineLevel="0" collapsed="false">
      <c r="H701" s="33"/>
      <c r="I701" s="33"/>
      <c r="J701" s="33"/>
      <c r="K701" s="33"/>
      <c r="L701" s="33"/>
      <c r="M701" s="33"/>
      <c r="N701" s="33"/>
    </row>
    <row r="702" customFormat="false" ht="12.75" hidden="false" customHeight="false" outlineLevel="0" collapsed="false">
      <c r="H702" s="33"/>
      <c r="I702" s="33"/>
      <c r="J702" s="33"/>
      <c r="K702" s="33"/>
      <c r="L702" s="33"/>
      <c r="M702" s="33"/>
      <c r="N702" s="33"/>
    </row>
    <row r="703" customFormat="false" ht="12.75" hidden="false" customHeight="false" outlineLevel="0" collapsed="false">
      <c r="H703" s="33"/>
      <c r="I703" s="33"/>
      <c r="J703" s="33"/>
      <c r="K703" s="33"/>
      <c r="L703" s="33"/>
      <c r="M703" s="33"/>
      <c r="N703" s="33"/>
    </row>
    <row r="704" customFormat="false" ht="12.75" hidden="false" customHeight="false" outlineLevel="0" collapsed="false">
      <c r="H704" s="33"/>
      <c r="I704" s="33"/>
      <c r="J704" s="33"/>
      <c r="K704" s="33"/>
      <c r="L704" s="33"/>
      <c r="M704" s="33"/>
      <c r="N704" s="33"/>
    </row>
    <row r="705" customFormat="false" ht="12.75" hidden="false" customHeight="false" outlineLevel="0" collapsed="false">
      <c r="H705" s="33"/>
      <c r="I705" s="33"/>
      <c r="J705" s="33"/>
      <c r="K705" s="33"/>
      <c r="L705" s="33"/>
      <c r="M705" s="33"/>
      <c r="N705" s="33"/>
    </row>
    <row r="706" customFormat="false" ht="12.75" hidden="false" customHeight="false" outlineLevel="0" collapsed="false">
      <c r="H706" s="33"/>
      <c r="I706" s="33"/>
      <c r="J706" s="33"/>
      <c r="K706" s="33"/>
      <c r="L706" s="33"/>
      <c r="M706" s="33"/>
      <c r="N706" s="33"/>
    </row>
    <row r="707" customFormat="false" ht="12.75" hidden="false" customHeight="false" outlineLevel="0" collapsed="false">
      <c r="H707" s="33"/>
      <c r="I707" s="33"/>
      <c r="J707" s="33"/>
      <c r="K707" s="33"/>
      <c r="L707" s="33"/>
      <c r="M707" s="33"/>
      <c r="N707" s="33"/>
    </row>
    <row r="708" customFormat="false" ht="12.75" hidden="false" customHeight="false" outlineLevel="0" collapsed="false">
      <c r="H708" s="33"/>
      <c r="I708" s="33"/>
      <c r="J708" s="33"/>
      <c r="K708" s="33"/>
      <c r="L708" s="33"/>
      <c r="M708" s="33"/>
      <c r="N708" s="33"/>
    </row>
    <row r="709" customFormat="false" ht="12.75" hidden="false" customHeight="false" outlineLevel="0" collapsed="false">
      <c r="H709" s="33"/>
      <c r="I709" s="33"/>
      <c r="J709" s="33"/>
      <c r="K709" s="33"/>
      <c r="L709" s="33"/>
      <c r="M709" s="33"/>
      <c r="N709" s="33"/>
    </row>
    <row r="710" customFormat="false" ht="12.75" hidden="false" customHeight="false" outlineLevel="0" collapsed="false">
      <c r="H710" s="33"/>
      <c r="I710" s="33"/>
      <c r="J710" s="33"/>
      <c r="K710" s="33"/>
      <c r="L710" s="33"/>
      <c r="M710" s="33"/>
      <c r="N710" s="33"/>
    </row>
    <row r="711" customFormat="false" ht="12.75" hidden="false" customHeight="false" outlineLevel="0" collapsed="false">
      <c r="H711" s="33"/>
      <c r="I711" s="33"/>
      <c r="J711" s="33"/>
      <c r="K711" s="33"/>
      <c r="L711" s="33"/>
      <c r="M711" s="33"/>
      <c r="N711" s="33"/>
    </row>
    <row r="712" customFormat="false" ht="12.75" hidden="false" customHeight="false" outlineLevel="0" collapsed="false">
      <c r="H712" s="33"/>
      <c r="I712" s="33"/>
      <c r="J712" s="33"/>
      <c r="K712" s="33"/>
      <c r="L712" s="33"/>
      <c r="M712" s="33"/>
      <c r="N712" s="33"/>
    </row>
    <row r="713" customFormat="false" ht="12.75" hidden="false" customHeight="false" outlineLevel="0" collapsed="false">
      <c r="H713" s="33"/>
      <c r="I713" s="33"/>
      <c r="J713" s="33"/>
      <c r="K713" s="33"/>
      <c r="L713" s="33"/>
      <c r="M713" s="33"/>
      <c r="N713" s="33"/>
    </row>
    <row r="714" customFormat="false" ht="12.75" hidden="false" customHeight="false" outlineLevel="0" collapsed="false">
      <c r="H714" s="33"/>
      <c r="I714" s="33"/>
      <c r="J714" s="33"/>
      <c r="K714" s="33"/>
      <c r="L714" s="33"/>
      <c r="M714" s="33"/>
      <c r="N714" s="33"/>
    </row>
    <row r="715" customFormat="false" ht="12.75" hidden="false" customHeight="false" outlineLevel="0" collapsed="false">
      <c r="H715" s="33"/>
      <c r="I715" s="33"/>
      <c r="J715" s="33"/>
      <c r="K715" s="33"/>
      <c r="L715" s="33"/>
      <c r="M715" s="33"/>
      <c r="N715" s="33"/>
    </row>
    <row r="716" customFormat="false" ht="12.75" hidden="false" customHeight="false" outlineLevel="0" collapsed="false">
      <c r="H716" s="33"/>
      <c r="I716" s="33"/>
      <c r="J716" s="33"/>
      <c r="K716" s="33"/>
      <c r="L716" s="33"/>
      <c r="M716" s="33"/>
      <c r="N716" s="33"/>
    </row>
    <row r="717" customFormat="false" ht="12.75" hidden="false" customHeight="false" outlineLevel="0" collapsed="false">
      <c r="H717" s="33"/>
      <c r="I717" s="33"/>
      <c r="J717" s="33"/>
      <c r="K717" s="33"/>
      <c r="L717" s="33"/>
      <c r="M717" s="33"/>
      <c r="N717" s="33"/>
    </row>
    <row r="718" customFormat="false" ht="12.75" hidden="false" customHeight="false" outlineLevel="0" collapsed="false">
      <c r="H718" s="33"/>
      <c r="I718" s="33"/>
      <c r="J718" s="33"/>
      <c r="K718" s="33"/>
      <c r="L718" s="33"/>
      <c r="M718" s="33"/>
      <c r="N718" s="33"/>
    </row>
    <row r="719" customFormat="false" ht="12.75" hidden="false" customHeight="false" outlineLevel="0" collapsed="false">
      <c r="H719" s="33"/>
      <c r="I719" s="33"/>
      <c r="J719" s="33"/>
      <c r="K719" s="33"/>
      <c r="L719" s="33"/>
      <c r="M719" s="33"/>
      <c r="N719" s="33"/>
    </row>
    <row r="720" customFormat="false" ht="12.75" hidden="false" customHeight="false" outlineLevel="0" collapsed="false">
      <c r="H720" s="33"/>
      <c r="I720" s="33"/>
      <c r="J720" s="33"/>
      <c r="K720" s="33"/>
      <c r="L720" s="33"/>
      <c r="M720" s="33"/>
      <c r="N720" s="33"/>
    </row>
    <row r="721" customFormat="false" ht="12.75" hidden="false" customHeight="false" outlineLevel="0" collapsed="false">
      <c r="H721" s="33"/>
      <c r="I721" s="33"/>
      <c r="J721" s="33"/>
      <c r="K721" s="33"/>
      <c r="L721" s="33"/>
      <c r="M721" s="33"/>
      <c r="N721" s="33"/>
    </row>
    <row r="722" customFormat="false" ht="12.75" hidden="false" customHeight="false" outlineLevel="0" collapsed="false">
      <c r="H722" s="33"/>
      <c r="I722" s="33"/>
      <c r="J722" s="33"/>
      <c r="K722" s="33"/>
      <c r="L722" s="33"/>
      <c r="M722" s="33"/>
      <c r="N722" s="33"/>
    </row>
    <row r="723" customFormat="false" ht="12.75" hidden="false" customHeight="false" outlineLevel="0" collapsed="false">
      <c r="H723" s="33"/>
      <c r="I723" s="33"/>
      <c r="J723" s="33"/>
      <c r="K723" s="33"/>
      <c r="L723" s="33"/>
      <c r="M723" s="33"/>
      <c r="N723" s="33"/>
    </row>
    <row r="724" customFormat="false" ht="12.75" hidden="false" customHeight="false" outlineLevel="0" collapsed="false">
      <c r="H724" s="33"/>
      <c r="I724" s="33"/>
      <c r="J724" s="33"/>
      <c r="K724" s="33"/>
      <c r="L724" s="33"/>
      <c r="M724" s="33"/>
      <c r="N724" s="33"/>
    </row>
    <row r="725" customFormat="false" ht="12.75" hidden="false" customHeight="false" outlineLevel="0" collapsed="false">
      <c r="H725" s="33"/>
      <c r="I725" s="33"/>
      <c r="J725" s="33"/>
      <c r="K725" s="33"/>
      <c r="L725" s="33"/>
      <c r="M725" s="33"/>
      <c r="N725" s="33"/>
    </row>
    <row r="726" customFormat="false" ht="12.75" hidden="false" customHeight="false" outlineLevel="0" collapsed="false">
      <c r="H726" s="33"/>
      <c r="I726" s="33"/>
      <c r="J726" s="33"/>
      <c r="K726" s="33"/>
      <c r="L726" s="33"/>
      <c r="M726" s="33"/>
      <c r="N726" s="33"/>
    </row>
    <row r="727" customFormat="false" ht="12.75" hidden="false" customHeight="false" outlineLevel="0" collapsed="false">
      <c r="H727" s="33"/>
      <c r="I727" s="33"/>
      <c r="J727" s="33"/>
      <c r="K727" s="33"/>
      <c r="L727" s="33"/>
      <c r="M727" s="33"/>
      <c r="N727" s="33"/>
    </row>
    <row r="728" customFormat="false" ht="12.75" hidden="false" customHeight="false" outlineLevel="0" collapsed="false">
      <c r="H728" s="33"/>
      <c r="I728" s="33"/>
      <c r="J728" s="33"/>
      <c r="K728" s="33"/>
      <c r="L728" s="33"/>
      <c r="M728" s="33"/>
      <c r="N728" s="33"/>
    </row>
    <row r="729" customFormat="false" ht="12.75" hidden="false" customHeight="false" outlineLevel="0" collapsed="false">
      <c r="H729" s="33"/>
      <c r="I729" s="33"/>
      <c r="J729" s="33"/>
      <c r="K729" s="33"/>
      <c r="L729" s="33"/>
      <c r="M729" s="33"/>
      <c r="N729" s="33"/>
    </row>
    <row r="730" customFormat="false" ht="12.75" hidden="false" customHeight="false" outlineLevel="0" collapsed="false">
      <c r="H730" s="33"/>
      <c r="I730" s="33"/>
      <c r="J730" s="33"/>
      <c r="K730" s="33"/>
      <c r="L730" s="33"/>
      <c r="M730" s="33"/>
      <c r="N730" s="33"/>
    </row>
    <row r="731" customFormat="false" ht="12.75" hidden="false" customHeight="false" outlineLevel="0" collapsed="false">
      <c r="H731" s="33"/>
      <c r="I731" s="33"/>
      <c r="J731" s="33"/>
      <c r="K731" s="33"/>
      <c r="L731" s="33"/>
      <c r="M731" s="33"/>
      <c r="N731" s="33"/>
    </row>
    <row r="732" customFormat="false" ht="12.75" hidden="false" customHeight="false" outlineLevel="0" collapsed="false">
      <c r="H732" s="33"/>
      <c r="I732" s="33"/>
      <c r="J732" s="33"/>
      <c r="K732" s="33"/>
      <c r="L732" s="33"/>
      <c r="M732" s="33"/>
      <c r="N732" s="33"/>
    </row>
    <row r="733" customFormat="false" ht="12.75" hidden="false" customHeight="false" outlineLevel="0" collapsed="false">
      <c r="H733" s="33"/>
      <c r="I733" s="33"/>
      <c r="J733" s="33"/>
      <c r="K733" s="33"/>
      <c r="L733" s="33"/>
      <c r="M733" s="33"/>
      <c r="N733" s="33"/>
    </row>
    <row r="734" customFormat="false" ht="12.75" hidden="false" customHeight="false" outlineLevel="0" collapsed="false">
      <c r="H734" s="33"/>
      <c r="I734" s="33"/>
      <c r="J734" s="33"/>
      <c r="K734" s="33"/>
      <c r="L734" s="33"/>
      <c r="M734" s="33"/>
      <c r="N734" s="33"/>
    </row>
    <row r="735" customFormat="false" ht="12.75" hidden="false" customHeight="false" outlineLevel="0" collapsed="false">
      <c r="H735" s="33"/>
      <c r="I735" s="33"/>
      <c r="J735" s="33"/>
      <c r="K735" s="33"/>
      <c r="L735" s="33"/>
      <c r="M735" s="33"/>
      <c r="N735" s="33"/>
    </row>
    <row r="736" customFormat="false" ht="12.75" hidden="false" customHeight="false" outlineLevel="0" collapsed="false">
      <c r="H736" s="33"/>
      <c r="I736" s="33"/>
      <c r="J736" s="33"/>
      <c r="K736" s="33"/>
      <c r="L736" s="33"/>
      <c r="M736" s="33"/>
      <c r="N736" s="33"/>
    </row>
    <row r="737" customFormat="false" ht="12.75" hidden="false" customHeight="false" outlineLevel="0" collapsed="false">
      <c r="H737" s="33"/>
      <c r="I737" s="33"/>
      <c r="J737" s="33"/>
      <c r="K737" s="33"/>
      <c r="L737" s="33"/>
      <c r="M737" s="33"/>
      <c r="N737" s="33"/>
    </row>
    <row r="738" customFormat="false" ht="12.75" hidden="false" customHeight="false" outlineLevel="0" collapsed="false">
      <c r="H738" s="33"/>
      <c r="I738" s="33"/>
      <c r="J738" s="33"/>
      <c r="K738" s="33"/>
      <c r="L738" s="33"/>
      <c r="M738" s="33"/>
      <c r="N738" s="33"/>
    </row>
    <row r="739" customFormat="false" ht="12.75" hidden="false" customHeight="false" outlineLevel="0" collapsed="false">
      <c r="H739" s="33"/>
      <c r="I739" s="33"/>
      <c r="J739" s="33"/>
      <c r="K739" s="33"/>
      <c r="L739" s="33"/>
      <c r="M739" s="33"/>
      <c r="N739" s="33"/>
    </row>
    <row r="740" customFormat="false" ht="12.75" hidden="false" customHeight="false" outlineLevel="0" collapsed="false">
      <c r="H740" s="33"/>
      <c r="I740" s="33"/>
      <c r="J740" s="33"/>
      <c r="K740" s="33"/>
      <c r="L740" s="33"/>
      <c r="M740" s="33"/>
      <c r="N740" s="33"/>
    </row>
    <row r="741" customFormat="false" ht="12.75" hidden="false" customHeight="false" outlineLevel="0" collapsed="false">
      <c r="H741" s="33"/>
      <c r="I741" s="33"/>
      <c r="J741" s="33"/>
      <c r="K741" s="33"/>
      <c r="L741" s="33"/>
      <c r="M741" s="33"/>
      <c r="N741" s="33"/>
    </row>
    <row r="742" customFormat="false" ht="12.75" hidden="false" customHeight="false" outlineLevel="0" collapsed="false">
      <c r="H742" s="33"/>
      <c r="I742" s="33"/>
      <c r="J742" s="33"/>
      <c r="K742" s="33"/>
      <c r="L742" s="33"/>
      <c r="M742" s="33"/>
      <c r="N742" s="33"/>
    </row>
    <row r="743" customFormat="false" ht="12.75" hidden="false" customHeight="false" outlineLevel="0" collapsed="false">
      <c r="H743" s="33"/>
      <c r="I743" s="33"/>
      <c r="J743" s="33"/>
      <c r="K743" s="33"/>
      <c r="L743" s="33"/>
      <c r="M743" s="33"/>
      <c r="N743" s="33"/>
    </row>
    <row r="744" customFormat="false" ht="12.75" hidden="false" customHeight="false" outlineLevel="0" collapsed="false">
      <c r="H744" s="33"/>
      <c r="I744" s="33"/>
      <c r="J744" s="33"/>
      <c r="K744" s="33"/>
      <c r="L744" s="33"/>
      <c r="M744" s="33"/>
      <c r="N744" s="33"/>
    </row>
    <row r="745" customFormat="false" ht="12.75" hidden="false" customHeight="false" outlineLevel="0" collapsed="false">
      <c r="H745" s="33"/>
      <c r="I745" s="33"/>
      <c r="J745" s="33"/>
      <c r="K745" s="33"/>
      <c r="L745" s="33"/>
      <c r="M745" s="33"/>
      <c r="N745" s="33"/>
    </row>
    <row r="746" customFormat="false" ht="12.75" hidden="false" customHeight="false" outlineLevel="0" collapsed="false">
      <c r="H746" s="33"/>
      <c r="I746" s="33"/>
      <c r="J746" s="33"/>
      <c r="K746" s="33"/>
      <c r="L746" s="33"/>
      <c r="M746" s="33"/>
      <c r="N746" s="33"/>
    </row>
    <row r="747" customFormat="false" ht="12.75" hidden="false" customHeight="false" outlineLevel="0" collapsed="false">
      <c r="H747" s="33"/>
      <c r="I747" s="33"/>
      <c r="J747" s="33"/>
      <c r="K747" s="33"/>
      <c r="L747" s="33"/>
      <c r="M747" s="33"/>
      <c r="N747" s="33"/>
    </row>
    <row r="748" customFormat="false" ht="12.75" hidden="false" customHeight="false" outlineLevel="0" collapsed="false">
      <c r="H748" s="33"/>
      <c r="I748" s="33"/>
      <c r="J748" s="33"/>
      <c r="K748" s="33"/>
      <c r="L748" s="33"/>
      <c r="M748" s="33"/>
      <c r="N748" s="33"/>
    </row>
    <row r="749" customFormat="false" ht="12.75" hidden="false" customHeight="false" outlineLevel="0" collapsed="false">
      <c r="H749" s="33"/>
      <c r="I749" s="33"/>
      <c r="J749" s="33"/>
      <c r="K749" s="33"/>
      <c r="L749" s="33"/>
      <c r="M749" s="33"/>
      <c r="N749" s="33"/>
    </row>
    <row r="750" customFormat="false" ht="12.75" hidden="false" customHeight="false" outlineLevel="0" collapsed="false">
      <c r="H750" s="33"/>
      <c r="I750" s="33"/>
      <c r="J750" s="33"/>
      <c r="K750" s="33"/>
      <c r="L750" s="33"/>
      <c r="M750" s="33"/>
      <c r="N750" s="33"/>
    </row>
    <row r="751" customFormat="false" ht="12.75" hidden="false" customHeight="false" outlineLevel="0" collapsed="false">
      <c r="H751" s="33"/>
      <c r="I751" s="33"/>
      <c r="J751" s="33"/>
      <c r="K751" s="33"/>
      <c r="L751" s="33"/>
      <c r="M751" s="33"/>
      <c r="N751" s="33"/>
    </row>
    <row r="752" customFormat="false" ht="12.75" hidden="false" customHeight="false" outlineLevel="0" collapsed="false">
      <c r="H752" s="33"/>
      <c r="I752" s="33"/>
      <c r="J752" s="33"/>
      <c r="K752" s="33"/>
      <c r="L752" s="33"/>
      <c r="M752" s="33"/>
      <c r="N752" s="33"/>
    </row>
    <row r="753" customFormat="false" ht="12.75" hidden="false" customHeight="false" outlineLevel="0" collapsed="false">
      <c r="H753" s="33"/>
      <c r="I753" s="33"/>
      <c r="J753" s="33"/>
      <c r="K753" s="33"/>
      <c r="L753" s="33"/>
      <c r="M753" s="33"/>
      <c r="N753" s="33"/>
    </row>
    <row r="754" customFormat="false" ht="12.75" hidden="false" customHeight="false" outlineLevel="0" collapsed="false">
      <c r="H754" s="33"/>
      <c r="I754" s="33"/>
      <c r="J754" s="33"/>
      <c r="K754" s="33"/>
      <c r="L754" s="33"/>
      <c r="M754" s="33"/>
      <c r="N754" s="33"/>
    </row>
    <row r="755" customFormat="false" ht="12.75" hidden="false" customHeight="false" outlineLevel="0" collapsed="false">
      <c r="H755" s="33"/>
      <c r="I755" s="33"/>
      <c r="J755" s="33"/>
      <c r="K755" s="33"/>
      <c r="L755" s="33"/>
      <c r="M755" s="33"/>
      <c r="N755" s="33"/>
    </row>
    <row r="756" customFormat="false" ht="12.75" hidden="false" customHeight="false" outlineLevel="0" collapsed="false">
      <c r="H756" s="33"/>
      <c r="I756" s="33"/>
      <c r="J756" s="33"/>
      <c r="K756" s="33"/>
      <c r="L756" s="33"/>
      <c r="M756" s="33"/>
      <c r="N756" s="33"/>
    </row>
    <row r="757" customFormat="false" ht="12.75" hidden="false" customHeight="false" outlineLevel="0" collapsed="false">
      <c r="H757" s="33"/>
      <c r="I757" s="33"/>
      <c r="J757" s="33"/>
      <c r="K757" s="33"/>
      <c r="L757" s="33"/>
      <c r="M757" s="33"/>
      <c r="N757" s="33"/>
    </row>
    <row r="758" customFormat="false" ht="12.75" hidden="false" customHeight="false" outlineLevel="0" collapsed="false">
      <c r="H758" s="33"/>
      <c r="I758" s="33"/>
      <c r="J758" s="33"/>
      <c r="K758" s="33"/>
      <c r="L758" s="33"/>
      <c r="M758" s="33"/>
      <c r="N758" s="33"/>
    </row>
    <row r="759" customFormat="false" ht="12.75" hidden="false" customHeight="false" outlineLevel="0" collapsed="false">
      <c r="H759" s="33"/>
      <c r="I759" s="33"/>
      <c r="J759" s="33"/>
      <c r="K759" s="33"/>
      <c r="L759" s="33"/>
      <c r="M759" s="33"/>
      <c r="N759" s="33"/>
    </row>
    <row r="760" customFormat="false" ht="12.75" hidden="false" customHeight="false" outlineLevel="0" collapsed="false">
      <c r="H760" s="33"/>
      <c r="I760" s="33"/>
      <c r="J760" s="33"/>
      <c r="K760" s="33"/>
      <c r="L760" s="33"/>
      <c r="M760" s="33"/>
      <c r="N760" s="33"/>
    </row>
    <row r="761" customFormat="false" ht="12.75" hidden="false" customHeight="false" outlineLevel="0" collapsed="false">
      <c r="H761" s="33"/>
      <c r="I761" s="33"/>
      <c r="J761" s="33"/>
      <c r="K761" s="33"/>
      <c r="L761" s="33"/>
      <c r="M761" s="33"/>
      <c r="N761" s="33"/>
    </row>
    <row r="762" customFormat="false" ht="12.75" hidden="false" customHeight="false" outlineLevel="0" collapsed="false">
      <c r="H762" s="33"/>
      <c r="I762" s="33"/>
      <c r="J762" s="33"/>
      <c r="K762" s="33"/>
      <c r="L762" s="33"/>
      <c r="M762" s="33"/>
      <c r="N762" s="33"/>
    </row>
    <row r="763" customFormat="false" ht="12.75" hidden="false" customHeight="false" outlineLevel="0" collapsed="false">
      <c r="H763" s="33"/>
      <c r="I763" s="33"/>
      <c r="J763" s="33"/>
      <c r="K763" s="33"/>
      <c r="L763" s="33"/>
      <c r="M763" s="33"/>
      <c r="N763" s="33"/>
    </row>
    <row r="764" customFormat="false" ht="12.75" hidden="false" customHeight="false" outlineLevel="0" collapsed="false">
      <c r="H764" s="33"/>
      <c r="I764" s="33"/>
      <c r="J764" s="33"/>
      <c r="K764" s="33"/>
      <c r="L764" s="33"/>
      <c r="M764" s="33"/>
      <c r="N764" s="33"/>
    </row>
    <row r="765" customFormat="false" ht="12.75" hidden="false" customHeight="false" outlineLevel="0" collapsed="false">
      <c r="H765" s="33"/>
      <c r="I765" s="33"/>
      <c r="J765" s="33"/>
      <c r="K765" s="33"/>
      <c r="L765" s="33"/>
      <c r="M765" s="33"/>
      <c r="N765" s="33"/>
    </row>
    <row r="766" customFormat="false" ht="12.75" hidden="false" customHeight="false" outlineLevel="0" collapsed="false">
      <c r="H766" s="33"/>
      <c r="I766" s="33"/>
      <c r="J766" s="33"/>
      <c r="K766" s="33"/>
      <c r="L766" s="33"/>
      <c r="M766" s="33"/>
      <c r="N766" s="33"/>
    </row>
    <row r="767" customFormat="false" ht="12.75" hidden="false" customHeight="false" outlineLevel="0" collapsed="false">
      <c r="H767" s="33"/>
      <c r="I767" s="33"/>
      <c r="J767" s="33"/>
      <c r="K767" s="33"/>
      <c r="L767" s="33"/>
      <c r="M767" s="33"/>
      <c r="N767" s="33"/>
    </row>
    <row r="768" customFormat="false" ht="12.75" hidden="false" customHeight="false" outlineLevel="0" collapsed="false">
      <c r="H768" s="33"/>
      <c r="I768" s="33"/>
      <c r="J768" s="33"/>
      <c r="K768" s="33"/>
      <c r="L768" s="33"/>
      <c r="M768" s="33"/>
      <c r="N768" s="33"/>
    </row>
    <row r="769" customFormat="false" ht="12.75" hidden="false" customHeight="false" outlineLevel="0" collapsed="false">
      <c r="H769" s="33"/>
      <c r="I769" s="33"/>
      <c r="J769" s="33"/>
      <c r="K769" s="33"/>
      <c r="L769" s="33"/>
      <c r="M769" s="33"/>
      <c r="N769" s="33"/>
    </row>
    <row r="770" customFormat="false" ht="12.75" hidden="false" customHeight="false" outlineLevel="0" collapsed="false">
      <c r="H770" s="33"/>
      <c r="I770" s="33"/>
      <c r="J770" s="33"/>
      <c r="K770" s="33"/>
      <c r="L770" s="33"/>
      <c r="M770" s="33"/>
      <c r="N770" s="33"/>
    </row>
    <row r="771" customFormat="false" ht="12.75" hidden="false" customHeight="false" outlineLevel="0" collapsed="false">
      <c r="H771" s="33"/>
      <c r="I771" s="33"/>
      <c r="J771" s="33"/>
      <c r="K771" s="33"/>
      <c r="L771" s="33"/>
      <c r="M771" s="33"/>
      <c r="N771" s="33"/>
    </row>
    <row r="772" customFormat="false" ht="12.75" hidden="false" customHeight="false" outlineLevel="0" collapsed="false">
      <c r="H772" s="33"/>
      <c r="I772" s="33"/>
      <c r="J772" s="33"/>
      <c r="K772" s="33"/>
      <c r="L772" s="33"/>
      <c r="M772" s="33"/>
      <c r="N772" s="33"/>
    </row>
    <row r="773" customFormat="false" ht="12.75" hidden="false" customHeight="false" outlineLevel="0" collapsed="false">
      <c r="H773" s="33"/>
      <c r="I773" s="33"/>
      <c r="J773" s="33"/>
      <c r="K773" s="33"/>
      <c r="L773" s="33"/>
      <c r="M773" s="33"/>
      <c r="N773" s="33"/>
    </row>
    <row r="774" customFormat="false" ht="12.75" hidden="false" customHeight="false" outlineLevel="0" collapsed="false">
      <c r="H774" s="33"/>
      <c r="I774" s="33"/>
      <c r="J774" s="33"/>
      <c r="K774" s="33"/>
      <c r="L774" s="33"/>
      <c r="M774" s="33"/>
      <c r="N774" s="33"/>
    </row>
    <row r="775" customFormat="false" ht="12.75" hidden="false" customHeight="false" outlineLevel="0" collapsed="false">
      <c r="H775" s="33"/>
      <c r="I775" s="33"/>
      <c r="J775" s="33"/>
      <c r="K775" s="33"/>
      <c r="L775" s="33"/>
      <c r="M775" s="33"/>
      <c r="N775" s="33"/>
    </row>
    <row r="776" customFormat="false" ht="12.75" hidden="false" customHeight="false" outlineLevel="0" collapsed="false">
      <c r="H776" s="33"/>
      <c r="I776" s="33"/>
      <c r="J776" s="33"/>
      <c r="K776" s="33"/>
      <c r="L776" s="33"/>
      <c r="M776" s="33"/>
      <c r="N776" s="33"/>
    </row>
    <row r="777" customFormat="false" ht="12.75" hidden="false" customHeight="false" outlineLevel="0" collapsed="false">
      <c r="H777" s="33"/>
      <c r="I777" s="33"/>
      <c r="J777" s="33"/>
      <c r="K777" s="33"/>
      <c r="L777" s="33"/>
      <c r="M777" s="33"/>
      <c r="N777" s="33"/>
    </row>
    <row r="778" customFormat="false" ht="12.75" hidden="false" customHeight="false" outlineLevel="0" collapsed="false">
      <c r="H778" s="33"/>
      <c r="I778" s="33"/>
      <c r="J778" s="33"/>
      <c r="K778" s="33"/>
      <c r="L778" s="33"/>
      <c r="M778" s="33"/>
      <c r="N778" s="33"/>
    </row>
    <row r="779" customFormat="false" ht="12.75" hidden="false" customHeight="false" outlineLevel="0" collapsed="false">
      <c r="H779" s="33"/>
      <c r="I779" s="33"/>
      <c r="J779" s="33"/>
      <c r="K779" s="33"/>
      <c r="L779" s="33"/>
      <c r="M779" s="33"/>
      <c r="N779" s="33"/>
    </row>
    <row r="780" customFormat="false" ht="12.75" hidden="false" customHeight="false" outlineLevel="0" collapsed="false">
      <c r="H780" s="33"/>
      <c r="I780" s="33"/>
      <c r="J780" s="33"/>
      <c r="K780" s="33"/>
      <c r="L780" s="33"/>
      <c r="M780" s="33"/>
      <c r="N780" s="33"/>
    </row>
    <row r="781" customFormat="false" ht="12.75" hidden="false" customHeight="false" outlineLevel="0" collapsed="false">
      <c r="H781" s="33"/>
      <c r="I781" s="33"/>
      <c r="J781" s="33"/>
      <c r="K781" s="33"/>
      <c r="L781" s="33"/>
      <c r="M781" s="33"/>
      <c r="N781" s="33"/>
    </row>
    <row r="782" customFormat="false" ht="12.75" hidden="false" customHeight="false" outlineLevel="0" collapsed="false">
      <c r="H782" s="33"/>
      <c r="I782" s="33"/>
      <c r="J782" s="33"/>
      <c r="K782" s="33"/>
      <c r="L782" s="33"/>
      <c r="M782" s="33"/>
      <c r="N782" s="33"/>
    </row>
    <row r="783" customFormat="false" ht="12.75" hidden="false" customHeight="false" outlineLevel="0" collapsed="false">
      <c r="H783" s="33"/>
      <c r="I783" s="33"/>
      <c r="J783" s="33"/>
      <c r="K783" s="33"/>
      <c r="L783" s="33"/>
      <c r="M783" s="33"/>
      <c r="N783" s="33"/>
    </row>
    <row r="784" customFormat="false" ht="12.75" hidden="false" customHeight="false" outlineLevel="0" collapsed="false">
      <c r="H784" s="33"/>
      <c r="I784" s="33"/>
      <c r="J784" s="33"/>
      <c r="K784" s="33"/>
      <c r="L784" s="33"/>
      <c r="M784" s="33"/>
      <c r="N784" s="33"/>
    </row>
    <row r="785" customFormat="false" ht="12.75" hidden="false" customHeight="false" outlineLevel="0" collapsed="false">
      <c r="H785" s="33"/>
      <c r="I785" s="33"/>
      <c r="J785" s="33"/>
      <c r="K785" s="33"/>
      <c r="L785" s="33"/>
      <c r="M785" s="33"/>
      <c r="N785" s="33"/>
    </row>
    <row r="786" customFormat="false" ht="12.75" hidden="false" customHeight="false" outlineLevel="0" collapsed="false">
      <c r="H786" s="33"/>
      <c r="I786" s="33"/>
      <c r="J786" s="33"/>
      <c r="K786" s="33"/>
      <c r="L786" s="33"/>
      <c r="M786" s="33"/>
      <c r="N786" s="33"/>
    </row>
    <row r="787" customFormat="false" ht="12.75" hidden="false" customHeight="false" outlineLevel="0" collapsed="false">
      <c r="H787" s="33"/>
      <c r="I787" s="33"/>
      <c r="J787" s="33"/>
      <c r="K787" s="33"/>
      <c r="L787" s="33"/>
      <c r="M787" s="33"/>
      <c r="N787" s="33"/>
    </row>
    <row r="788" customFormat="false" ht="12.75" hidden="false" customHeight="false" outlineLevel="0" collapsed="false">
      <c r="H788" s="33"/>
      <c r="I788" s="33"/>
      <c r="J788" s="33"/>
      <c r="K788" s="33"/>
      <c r="L788" s="33"/>
      <c r="M788" s="33"/>
      <c r="N788" s="33"/>
    </row>
    <row r="789" customFormat="false" ht="12.75" hidden="false" customHeight="false" outlineLevel="0" collapsed="false">
      <c r="H789" s="33"/>
      <c r="I789" s="33"/>
      <c r="J789" s="33"/>
      <c r="K789" s="33"/>
      <c r="L789" s="33"/>
      <c r="M789" s="33"/>
      <c r="N789" s="33"/>
    </row>
    <row r="790" customFormat="false" ht="12.75" hidden="false" customHeight="false" outlineLevel="0" collapsed="false">
      <c r="H790" s="33"/>
      <c r="I790" s="33"/>
      <c r="J790" s="33"/>
      <c r="K790" s="33"/>
      <c r="L790" s="33"/>
      <c r="M790" s="33"/>
      <c r="N790" s="33"/>
    </row>
    <row r="791" customFormat="false" ht="12.75" hidden="false" customHeight="false" outlineLevel="0" collapsed="false">
      <c r="H791" s="33"/>
      <c r="I791" s="33"/>
      <c r="J791" s="33"/>
      <c r="K791" s="33"/>
      <c r="L791" s="33"/>
      <c r="M791" s="33"/>
      <c r="N791" s="33"/>
    </row>
    <row r="792" customFormat="false" ht="12.75" hidden="false" customHeight="false" outlineLevel="0" collapsed="false">
      <c r="H792" s="33"/>
      <c r="I792" s="33"/>
      <c r="J792" s="33"/>
      <c r="K792" s="33"/>
      <c r="L792" s="33"/>
      <c r="M792" s="33"/>
      <c r="N792" s="33"/>
    </row>
    <row r="793" customFormat="false" ht="12.75" hidden="false" customHeight="false" outlineLevel="0" collapsed="false">
      <c r="H793" s="33"/>
      <c r="I793" s="33"/>
      <c r="J793" s="33"/>
      <c r="K793" s="33"/>
      <c r="L793" s="33"/>
      <c r="M793" s="33"/>
      <c r="N793" s="33"/>
    </row>
    <row r="794" customFormat="false" ht="12.75" hidden="false" customHeight="false" outlineLevel="0" collapsed="false">
      <c r="H794" s="33"/>
      <c r="I794" s="33"/>
      <c r="J794" s="33"/>
      <c r="K794" s="33"/>
      <c r="L794" s="33"/>
      <c r="M794" s="33"/>
      <c r="N794" s="33"/>
    </row>
    <row r="795" customFormat="false" ht="12.75" hidden="false" customHeight="false" outlineLevel="0" collapsed="false">
      <c r="H795" s="33"/>
      <c r="I795" s="33"/>
      <c r="J795" s="33"/>
      <c r="K795" s="33"/>
      <c r="L795" s="33"/>
      <c r="M795" s="33"/>
      <c r="N795" s="33"/>
    </row>
    <row r="796" customFormat="false" ht="12.75" hidden="false" customHeight="false" outlineLevel="0" collapsed="false">
      <c r="H796" s="33"/>
      <c r="I796" s="33"/>
      <c r="J796" s="33"/>
      <c r="K796" s="33"/>
      <c r="L796" s="33"/>
      <c r="M796" s="33"/>
      <c r="N796" s="33"/>
    </row>
    <row r="797" customFormat="false" ht="12.75" hidden="false" customHeight="false" outlineLevel="0" collapsed="false">
      <c r="H797" s="33"/>
      <c r="I797" s="33"/>
      <c r="J797" s="33"/>
      <c r="K797" s="33"/>
      <c r="L797" s="33"/>
      <c r="M797" s="33"/>
      <c r="N797" s="33"/>
    </row>
    <row r="798" customFormat="false" ht="12.75" hidden="false" customHeight="false" outlineLevel="0" collapsed="false">
      <c r="H798" s="33"/>
      <c r="I798" s="33"/>
      <c r="J798" s="33"/>
      <c r="K798" s="33"/>
      <c r="L798" s="33"/>
      <c r="M798" s="33"/>
      <c r="N798" s="33"/>
    </row>
    <row r="799" customFormat="false" ht="12.75" hidden="false" customHeight="false" outlineLevel="0" collapsed="false">
      <c r="H799" s="33"/>
      <c r="I799" s="33"/>
      <c r="J799" s="33"/>
      <c r="K799" s="33"/>
      <c r="L799" s="33"/>
      <c r="M799" s="33"/>
      <c r="N799" s="33"/>
    </row>
    <row r="800" customFormat="false" ht="12.75" hidden="false" customHeight="false" outlineLevel="0" collapsed="false">
      <c r="H800" s="33"/>
      <c r="I800" s="33"/>
      <c r="J800" s="33"/>
      <c r="K800" s="33"/>
      <c r="L800" s="33"/>
      <c r="M800" s="33"/>
      <c r="N800" s="33"/>
    </row>
    <row r="801" customFormat="false" ht="12.75" hidden="false" customHeight="false" outlineLevel="0" collapsed="false">
      <c r="H801" s="33"/>
      <c r="I801" s="33"/>
      <c r="J801" s="33"/>
      <c r="K801" s="33"/>
      <c r="L801" s="33"/>
      <c r="M801" s="33"/>
      <c r="N801" s="33"/>
    </row>
    <row r="802" customFormat="false" ht="12.75" hidden="false" customHeight="false" outlineLevel="0" collapsed="false">
      <c r="H802" s="33"/>
      <c r="I802" s="33"/>
      <c r="J802" s="33"/>
      <c r="K802" s="33"/>
      <c r="L802" s="33"/>
      <c r="M802" s="33"/>
      <c r="N802" s="33"/>
    </row>
    <row r="803" customFormat="false" ht="12.75" hidden="false" customHeight="false" outlineLevel="0" collapsed="false">
      <c r="H803" s="33"/>
      <c r="I803" s="33"/>
      <c r="J803" s="33"/>
      <c r="K803" s="33"/>
      <c r="L803" s="33"/>
      <c r="M803" s="33"/>
      <c r="N803" s="33"/>
    </row>
    <row r="804" customFormat="false" ht="12.75" hidden="false" customHeight="false" outlineLevel="0" collapsed="false">
      <c r="H804" s="33"/>
      <c r="I804" s="33"/>
      <c r="J804" s="33"/>
      <c r="K804" s="33"/>
      <c r="L804" s="33"/>
      <c r="M804" s="33"/>
      <c r="N804" s="33"/>
    </row>
    <row r="805" customFormat="false" ht="12.75" hidden="false" customHeight="false" outlineLevel="0" collapsed="false">
      <c r="H805" s="33"/>
      <c r="I805" s="33"/>
      <c r="J805" s="33"/>
      <c r="K805" s="33"/>
      <c r="L805" s="33"/>
      <c r="M805" s="33"/>
      <c r="N805" s="33"/>
    </row>
    <row r="806" customFormat="false" ht="12.75" hidden="false" customHeight="false" outlineLevel="0" collapsed="false">
      <c r="H806" s="33"/>
      <c r="I806" s="33"/>
      <c r="J806" s="33"/>
      <c r="K806" s="33"/>
      <c r="L806" s="33"/>
      <c r="M806" s="33"/>
      <c r="N806" s="33"/>
    </row>
    <row r="807" customFormat="false" ht="12.75" hidden="false" customHeight="false" outlineLevel="0" collapsed="false">
      <c r="H807" s="33"/>
      <c r="I807" s="33"/>
      <c r="J807" s="33"/>
      <c r="K807" s="33"/>
      <c r="L807" s="33"/>
      <c r="M807" s="33"/>
      <c r="N807" s="33"/>
    </row>
    <row r="808" customFormat="false" ht="12.75" hidden="false" customHeight="false" outlineLevel="0" collapsed="false">
      <c r="H808" s="33"/>
      <c r="I808" s="33"/>
      <c r="J808" s="33"/>
      <c r="K808" s="33"/>
      <c r="L808" s="33"/>
      <c r="M808" s="33"/>
      <c r="N808" s="33"/>
    </row>
    <row r="809" customFormat="false" ht="12.75" hidden="false" customHeight="false" outlineLevel="0" collapsed="false">
      <c r="H809" s="33"/>
      <c r="I809" s="33"/>
      <c r="J809" s="33"/>
      <c r="K809" s="33"/>
      <c r="L809" s="33"/>
      <c r="M809" s="33"/>
      <c r="N809" s="33"/>
    </row>
    <row r="810" customFormat="false" ht="12.75" hidden="false" customHeight="false" outlineLevel="0" collapsed="false">
      <c r="H810" s="33"/>
      <c r="I810" s="33"/>
      <c r="J810" s="33"/>
      <c r="K810" s="33"/>
      <c r="L810" s="33"/>
      <c r="M810" s="33"/>
      <c r="N810" s="33"/>
    </row>
    <row r="811" customFormat="false" ht="12.75" hidden="false" customHeight="false" outlineLevel="0" collapsed="false">
      <c r="H811" s="33"/>
      <c r="I811" s="33"/>
      <c r="J811" s="33"/>
      <c r="K811" s="33"/>
      <c r="L811" s="33"/>
      <c r="M811" s="33"/>
      <c r="N811" s="33"/>
    </row>
    <row r="812" customFormat="false" ht="12.75" hidden="false" customHeight="false" outlineLevel="0" collapsed="false">
      <c r="H812" s="33"/>
      <c r="I812" s="33"/>
      <c r="J812" s="33"/>
      <c r="K812" s="33"/>
      <c r="L812" s="33"/>
      <c r="M812" s="33"/>
      <c r="N812" s="33"/>
    </row>
    <row r="813" customFormat="false" ht="12.75" hidden="false" customHeight="false" outlineLevel="0" collapsed="false">
      <c r="H813" s="33"/>
      <c r="I813" s="33"/>
      <c r="J813" s="33"/>
      <c r="K813" s="33"/>
      <c r="L813" s="33"/>
      <c r="M813" s="33"/>
      <c r="N813" s="33"/>
    </row>
    <row r="814" customFormat="false" ht="12.75" hidden="false" customHeight="false" outlineLevel="0" collapsed="false">
      <c r="H814" s="33"/>
      <c r="I814" s="33"/>
      <c r="J814" s="33"/>
      <c r="K814" s="33"/>
      <c r="L814" s="33"/>
      <c r="M814" s="33"/>
      <c r="N814" s="33"/>
    </row>
    <row r="815" customFormat="false" ht="12.75" hidden="false" customHeight="false" outlineLevel="0" collapsed="false">
      <c r="H815" s="33"/>
      <c r="I815" s="33"/>
      <c r="J815" s="33"/>
      <c r="K815" s="33"/>
      <c r="L815" s="33"/>
      <c r="M815" s="33"/>
      <c r="N815" s="33"/>
    </row>
    <row r="816" customFormat="false" ht="12.75" hidden="false" customHeight="false" outlineLevel="0" collapsed="false">
      <c r="H816" s="33"/>
      <c r="I816" s="33"/>
      <c r="J816" s="33"/>
      <c r="K816" s="33"/>
      <c r="L816" s="33"/>
      <c r="M816" s="33"/>
      <c r="N816" s="33"/>
    </row>
    <row r="817" customFormat="false" ht="12.75" hidden="false" customHeight="false" outlineLevel="0" collapsed="false">
      <c r="H817" s="33"/>
      <c r="I817" s="33"/>
      <c r="J817" s="33"/>
      <c r="K817" s="33"/>
      <c r="L817" s="33"/>
      <c r="M817" s="33"/>
      <c r="N817" s="33"/>
    </row>
    <row r="818" customFormat="false" ht="12.75" hidden="false" customHeight="false" outlineLevel="0" collapsed="false">
      <c r="H818" s="33"/>
      <c r="I818" s="33"/>
      <c r="J818" s="33"/>
      <c r="K818" s="33"/>
      <c r="L818" s="33"/>
      <c r="M818" s="33"/>
      <c r="N818" s="33"/>
    </row>
    <row r="819" customFormat="false" ht="12.75" hidden="false" customHeight="false" outlineLevel="0" collapsed="false">
      <c r="H819" s="33"/>
      <c r="I819" s="33"/>
      <c r="J819" s="33"/>
      <c r="K819" s="33"/>
      <c r="L819" s="33"/>
      <c r="M819" s="33"/>
      <c r="N819" s="33"/>
    </row>
    <row r="820" customFormat="false" ht="12.75" hidden="false" customHeight="false" outlineLevel="0" collapsed="false">
      <c r="H820" s="33"/>
      <c r="I820" s="33"/>
      <c r="J820" s="33"/>
      <c r="K820" s="33"/>
      <c r="L820" s="33"/>
      <c r="M820" s="33"/>
      <c r="N820" s="33"/>
    </row>
    <row r="821" customFormat="false" ht="12.75" hidden="false" customHeight="false" outlineLevel="0" collapsed="false">
      <c r="H821" s="33"/>
      <c r="I821" s="33"/>
      <c r="J821" s="33"/>
      <c r="K821" s="33"/>
      <c r="L821" s="33"/>
      <c r="M821" s="33"/>
      <c r="N821" s="33"/>
    </row>
    <row r="822" customFormat="false" ht="12.75" hidden="false" customHeight="false" outlineLevel="0" collapsed="false">
      <c r="H822" s="33"/>
      <c r="I822" s="33"/>
      <c r="J822" s="33"/>
      <c r="K822" s="33"/>
      <c r="L822" s="33"/>
      <c r="M822" s="33"/>
      <c r="N822" s="33"/>
    </row>
    <row r="823" customFormat="false" ht="12.75" hidden="false" customHeight="false" outlineLevel="0" collapsed="false">
      <c r="H823" s="33"/>
      <c r="I823" s="33"/>
      <c r="J823" s="33"/>
      <c r="K823" s="33"/>
      <c r="L823" s="33"/>
      <c r="M823" s="33"/>
      <c r="N823" s="33"/>
    </row>
    <row r="824" customFormat="false" ht="12.75" hidden="false" customHeight="false" outlineLevel="0" collapsed="false">
      <c r="H824" s="33"/>
      <c r="I824" s="33"/>
      <c r="J824" s="33"/>
      <c r="K824" s="33"/>
      <c r="L824" s="33"/>
      <c r="M824" s="33"/>
      <c r="N824" s="33"/>
    </row>
    <row r="825" customFormat="false" ht="12.75" hidden="false" customHeight="false" outlineLevel="0" collapsed="false">
      <c r="H825" s="33"/>
      <c r="I825" s="33"/>
      <c r="J825" s="33"/>
      <c r="K825" s="33"/>
      <c r="L825" s="33"/>
      <c r="M825" s="33"/>
      <c r="N825" s="33"/>
    </row>
    <row r="826" customFormat="false" ht="12.75" hidden="false" customHeight="false" outlineLevel="0" collapsed="false">
      <c r="H826" s="33"/>
      <c r="I826" s="33"/>
      <c r="J826" s="33"/>
      <c r="K826" s="33"/>
      <c r="L826" s="33"/>
      <c r="M826" s="33"/>
      <c r="N826" s="33"/>
    </row>
    <row r="827" customFormat="false" ht="12.75" hidden="false" customHeight="false" outlineLevel="0" collapsed="false">
      <c r="H827" s="33"/>
      <c r="I827" s="33"/>
      <c r="J827" s="33"/>
      <c r="K827" s="33"/>
      <c r="L827" s="33"/>
      <c r="M827" s="33"/>
      <c r="N827" s="33"/>
    </row>
    <row r="828" customFormat="false" ht="12.75" hidden="false" customHeight="false" outlineLevel="0" collapsed="false">
      <c r="H828" s="33"/>
      <c r="I828" s="33"/>
      <c r="J828" s="33"/>
      <c r="K828" s="33"/>
      <c r="L828" s="33"/>
      <c r="M828" s="33"/>
      <c r="N828" s="33"/>
    </row>
    <row r="829" customFormat="false" ht="12.75" hidden="false" customHeight="false" outlineLevel="0" collapsed="false">
      <c r="H829" s="33"/>
      <c r="I829" s="33"/>
      <c r="J829" s="33"/>
      <c r="K829" s="33"/>
      <c r="L829" s="33"/>
      <c r="M829" s="33"/>
      <c r="N829" s="33"/>
    </row>
    <row r="830" customFormat="false" ht="12.75" hidden="false" customHeight="false" outlineLevel="0" collapsed="false">
      <c r="H830" s="33"/>
      <c r="I830" s="33"/>
      <c r="J830" s="33"/>
      <c r="K830" s="33"/>
      <c r="L830" s="33"/>
      <c r="M830" s="33"/>
      <c r="N830" s="33"/>
    </row>
    <row r="831" customFormat="false" ht="12.75" hidden="false" customHeight="false" outlineLevel="0" collapsed="false">
      <c r="H831" s="33"/>
      <c r="I831" s="33"/>
      <c r="J831" s="33"/>
      <c r="K831" s="33"/>
      <c r="L831" s="33"/>
      <c r="M831" s="33"/>
      <c r="N831" s="33"/>
    </row>
    <row r="832" customFormat="false" ht="12.75" hidden="false" customHeight="false" outlineLevel="0" collapsed="false">
      <c r="H832" s="33"/>
      <c r="I832" s="33"/>
      <c r="J832" s="33"/>
      <c r="K832" s="33"/>
      <c r="L832" s="33"/>
      <c r="M832" s="33"/>
      <c r="N832" s="33"/>
    </row>
    <row r="833" customFormat="false" ht="12.75" hidden="false" customHeight="false" outlineLevel="0" collapsed="false">
      <c r="H833" s="33"/>
      <c r="I833" s="33"/>
      <c r="J833" s="33"/>
      <c r="K833" s="33"/>
      <c r="L833" s="33"/>
      <c r="M833" s="33"/>
      <c r="N833" s="33"/>
    </row>
    <row r="834" customFormat="false" ht="12.75" hidden="false" customHeight="false" outlineLevel="0" collapsed="false">
      <c r="H834" s="33"/>
      <c r="I834" s="33"/>
      <c r="J834" s="33"/>
      <c r="K834" s="33"/>
      <c r="L834" s="33"/>
      <c r="M834" s="33"/>
      <c r="N834" s="33"/>
    </row>
    <row r="835" customFormat="false" ht="12.75" hidden="false" customHeight="false" outlineLevel="0" collapsed="false">
      <c r="H835" s="33"/>
      <c r="I835" s="33"/>
      <c r="J835" s="33"/>
      <c r="K835" s="33"/>
      <c r="L835" s="33"/>
      <c r="M835" s="33"/>
      <c r="N835" s="33"/>
    </row>
    <row r="836" customFormat="false" ht="12.75" hidden="false" customHeight="false" outlineLevel="0" collapsed="false">
      <c r="H836" s="33"/>
      <c r="I836" s="33"/>
      <c r="J836" s="33"/>
      <c r="K836" s="33"/>
      <c r="L836" s="33"/>
      <c r="M836" s="33"/>
      <c r="N836" s="33"/>
    </row>
    <row r="837" customFormat="false" ht="12.75" hidden="false" customHeight="false" outlineLevel="0" collapsed="false">
      <c r="H837" s="33"/>
      <c r="I837" s="33"/>
      <c r="J837" s="33"/>
      <c r="K837" s="33"/>
      <c r="L837" s="33"/>
      <c r="M837" s="33"/>
      <c r="N837" s="33"/>
    </row>
    <row r="838" customFormat="false" ht="12.75" hidden="false" customHeight="false" outlineLevel="0" collapsed="false">
      <c r="H838" s="33"/>
      <c r="I838" s="33"/>
      <c r="J838" s="33"/>
      <c r="K838" s="33"/>
      <c r="L838" s="33"/>
      <c r="M838" s="33"/>
      <c r="N838" s="33"/>
    </row>
    <row r="839" customFormat="false" ht="12.75" hidden="false" customHeight="false" outlineLevel="0" collapsed="false">
      <c r="H839" s="33"/>
      <c r="I839" s="33"/>
      <c r="J839" s="33"/>
      <c r="K839" s="33"/>
      <c r="L839" s="33"/>
      <c r="M839" s="33"/>
      <c r="N839" s="33"/>
    </row>
    <row r="840" customFormat="false" ht="12.75" hidden="false" customHeight="false" outlineLevel="0" collapsed="false">
      <c r="H840" s="33"/>
      <c r="I840" s="33"/>
      <c r="J840" s="33"/>
      <c r="K840" s="33"/>
      <c r="L840" s="33"/>
      <c r="M840" s="33"/>
      <c r="N840" s="33"/>
    </row>
    <row r="841" customFormat="false" ht="12.75" hidden="false" customHeight="false" outlineLevel="0" collapsed="false">
      <c r="H841" s="33"/>
      <c r="I841" s="33"/>
      <c r="J841" s="33"/>
      <c r="K841" s="33"/>
      <c r="L841" s="33"/>
      <c r="M841" s="33"/>
      <c r="N841" s="33"/>
    </row>
    <row r="842" customFormat="false" ht="12.75" hidden="false" customHeight="false" outlineLevel="0" collapsed="false">
      <c r="H842" s="33"/>
      <c r="I842" s="33"/>
      <c r="J842" s="33"/>
      <c r="K842" s="33"/>
      <c r="L842" s="33"/>
      <c r="M842" s="33"/>
      <c r="N842" s="33"/>
    </row>
    <row r="843" customFormat="false" ht="12.75" hidden="false" customHeight="false" outlineLevel="0" collapsed="false">
      <c r="H843" s="33"/>
      <c r="I843" s="33"/>
      <c r="J843" s="33"/>
      <c r="K843" s="33"/>
      <c r="L843" s="33"/>
      <c r="M843" s="33"/>
      <c r="N843" s="33"/>
    </row>
    <row r="844" customFormat="false" ht="12.75" hidden="false" customHeight="false" outlineLevel="0" collapsed="false">
      <c r="H844" s="33"/>
      <c r="I844" s="33"/>
      <c r="J844" s="33"/>
      <c r="K844" s="33"/>
      <c r="L844" s="33"/>
      <c r="M844" s="33"/>
      <c r="N844" s="33"/>
    </row>
    <row r="845" customFormat="false" ht="12.75" hidden="false" customHeight="false" outlineLevel="0" collapsed="false">
      <c r="H845" s="33"/>
      <c r="I845" s="33"/>
      <c r="J845" s="33"/>
      <c r="K845" s="33"/>
      <c r="L845" s="33"/>
      <c r="M845" s="33"/>
      <c r="N845" s="33"/>
    </row>
    <row r="846" customFormat="false" ht="12.75" hidden="false" customHeight="false" outlineLevel="0" collapsed="false">
      <c r="H846" s="33"/>
      <c r="I846" s="33"/>
      <c r="J846" s="33"/>
      <c r="K846" s="33"/>
      <c r="L846" s="33"/>
      <c r="M846" s="33"/>
      <c r="N846" s="33"/>
    </row>
    <row r="847" customFormat="false" ht="12.75" hidden="false" customHeight="false" outlineLevel="0" collapsed="false">
      <c r="H847" s="33"/>
      <c r="I847" s="33"/>
      <c r="J847" s="33"/>
      <c r="K847" s="33"/>
      <c r="L847" s="33"/>
      <c r="M847" s="33"/>
      <c r="N847" s="33"/>
    </row>
    <row r="848" customFormat="false" ht="12.75" hidden="false" customHeight="false" outlineLevel="0" collapsed="false">
      <c r="H848" s="33"/>
      <c r="I848" s="33"/>
      <c r="J848" s="33"/>
      <c r="K848" s="33"/>
      <c r="L848" s="33"/>
      <c r="M848" s="33"/>
      <c r="N848" s="33"/>
    </row>
    <row r="849" customFormat="false" ht="12.75" hidden="false" customHeight="false" outlineLevel="0" collapsed="false">
      <c r="H849" s="33"/>
      <c r="I849" s="33"/>
      <c r="J849" s="33"/>
      <c r="K849" s="33"/>
      <c r="L849" s="33"/>
      <c r="M849" s="33"/>
      <c r="N849" s="33"/>
    </row>
    <row r="850" customFormat="false" ht="12.75" hidden="false" customHeight="false" outlineLevel="0" collapsed="false">
      <c r="H850" s="33"/>
      <c r="I850" s="33"/>
      <c r="J850" s="33"/>
      <c r="K850" s="33"/>
      <c r="L850" s="33"/>
      <c r="M850" s="33"/>
      <c r="N850" s="33"/>
    </row>
    <row r="851" customFormat="false" ht="12.75" hidden="false" customHeight="false" outlineLevel="0" collapsed="false">
      <c r="H851" s="33"/>
      <c r="I851" s="33"/>
      <c r="J851" s="33"/>
      <c r="K851" s="33"/>
      <c r="L851" s="33"/>
      <c r="M851" s="33"/>
      <c r="N851" s="33"/>
    </row>
    <row r="852" customFormat="false" ht="12.75" hidden="false" customHeight="false" outlineLevel="0" collapsed="false">
      <c r="H852" s="33"/>
      <c r="I852" s="33"/>
      <c r="J852" s="33"/>
      <c r="K852" s="33"/>
      <c r="L852" s="33"/>
      <c r="M852" s="33"/>
      <c r="N852" s="33"/>
    </row>
    <row r="853" customFormat="false" ht="12.75" hidden="false" customHeight="false" outlineLevel="0" collapsed="false">
      <c r="H853" s="33"/>
      <c r="I853" s="33"/>
      <c r="J853" s="33"/>
      <c r="K853" s="33"/>
      <c r="L853" s="33"/>
      <c r="M853" s="33"/>
      <c r="N853" s="33"/>
    </row>
    <row r="854" customFormat="false" ht="12.75" hidden="false" customHeight="false" outlineLevel="0" collapsed="false">
      <c r="H854" s="33"/>
      <c r="I854" s="33"/>
      <c r="J854" s="33"/>
      <c r="K854" s="33"/>
      <c r="L854" s="33"/>
      <c r="M854" s="33"/>
      <c r="N854" s="33"/>
    </row>
    <row r="855" customFormat="false" ht="12.75" hidden="false" customHeight="false" outlineLevel="0" collapsed="false">
      <c r="H855" s="33"/>
      <c r="I855" s="33"/>
      <c r="J855" s="33"/>
      <c r="K855" s="33"/>
      <c r="L855" s="33"/>
      <c r="M855" s="33"/>
      <c r="N855" s="33"/>
    </row>
    <row r="856" customFormat="false" ht="12.75" hidden="false" customHeight="false" outlineLevel="0" collapsed="false">
      <c r="H856" s="33"/>
      <c r="I856" s="33"/>
      <c r="J856" s="33"/>
      <c r="K856" s="33"/>
      <c r="L856" s="33"/>
      <c r="M856" s="33"/>
      <c r="N856" s="33"/>
    </row>
    <row r="857" customFormat="false" ht="12.75" hidden="false" customHeight="false" outlineLevel="0" collapsed="false">
      <c r="H857" s="33"/>
      <c r="I857" s="33"/>
      <c r="J857" s="33"/>
      <c r="K857" s="33"/>
      <c r="L857" s="33"/>
      <c r="M857" s="33"/>
      <c r="N857" s="33"/>
    </row>
    <row r="858" customFormat="false" ht="12.75" hidden="false" customHeight="false" outlineLevel="0" collapsed="false">
      <c r="H858" s="33"/>
      <c r="I858" s="33"/>
      <c r="J858" s="33"/>
      <c r="K858" s="33"/>
      <c r="L858" s="33"/>
      <c r="M858" s="33"/>
      <c r="N858" s="33"/>
    </row>
    <row r="859" customFormat="false" ht="12.75" hidden="false" customHeight="false" outlineLevel="0" collapsed="false">
      <c r="H859" s="33"/>
      <c r="I859" s="33"/>
      <c r="J859" s="33"/>
      <c r="K859" s="33"/>
      <c r="L859" s="33"/>
      <c r="M859" s="33"/>
      <c r="N859" s="33"/>
    </row>
    <row r="860" customFormat="false" ht="12.75" hidden="false" customHeight="false" outlineLevel="0" collapsed="false">
      <c r="H860" s="33"/>
      <c r="I860" s="33"/>
      <c r="J860" s="33"/>
      <c r="K860" s="33"/>
      <c r="L860" s="33"/>
      <c r="M860" s="33"/>
      <c r="N860" s="33"/>
    </row>
    <row r="861" customFormat="false" ht="12.75" hidden="false" customHeight="false" outlineLevel="0" collapsed="false">
      <c r="H861" s="33"/>
      <c r="I861" s="33"/>
      <c r="J861" s="33"/>
      <c r="K861" s="33"/>
      <c r="L861" s="33"/>
      <c r="M861" s="33"/>
      <c r="N861" s="33"/>
    </row>
    <row r="862" customFormat="false" ht="12.75" hidden="false" customHeight="false" outlineLevel="0" collapsed="false">
      <c r="H862" s="33"/>
      <c r="I862" s="33"/>
      <c r="J862" s="33"/>
      <c r="K862" s="33"/>
      <c r="L862" s="33"/>
      <c r="M862" s="33"/>
      <c r="N862" s="33"/>
    </row>
    <row r="863" customFormat="false" ht="12.75" hidden="false" customHeight="false" outlineLevel="0" collapsed="false">
      <c r="H863" s="33"/>
      <c r="I863" s="33"/>
      <c r="J863" s="33"/>
      <c r="K863" s="33"/>
      <c r="L863" s="33"/>
      <c r="M863" s="33"/>
      <c r="N863" s="33"/>
    </row>
    <row r="864" customFormat="false" ht="12.75" hidden="false" customHeight="false" outlineLevel="0" collapsed="false">
      <c r="H864" s="33"/>
      <c r="I864" s="33"/>
      <c r="J864" s="33"/>
      <c r="K864" s="33"/>
      <c r="L864" s="33"/>
      <c r="M864" s="33"/>
      <c r="N864" s="33"/>
    </row>
    <row r="865" customFormat="false" ht="12.75" hidden="false" customHeight="false" outlineLevel="0" collapsed="false">
      <c r="H865" s="33"/>
      <c r="I865" s="33"/>
      <c r="J865" s="33"/>
      <c r="K865" s="33"/>
      <c r="L865" s="33"/>
      <c r="M865" s="33"/>
      <c r="N865" s="33"/>
    </row>
    <row r="866" customFormat="false" ht="12.75" hidden="false" customHeight="false" outlineLevel="0" collapsed="false">
      <c r="H866" s="33"/>
      <c r="I866" s="33"/>
      <c r="J866" s="33"/>
      <c r="K866" s="33"/>
      <c r="L866" s="33"/>
      <c r="M866" s="33"/>
      <c r="N866" s="33"/>
    </row>
    <row r="867" customFormat="false" ht="12.75" hidden="false" customHeight="false" outlineLevel="0" collapsed="false">
      <c r="H867" s="33"/>
      <c r="I867" s="33"/>
      <c r="J867" s="33"/>
      <c r="K867" s="33"/>
      <c r="L867" s="33"/>
      <c r="M867" s="33"/>
      <c r="N867" s="33"/>
    </row>
    <row r="868" customFormat="false" ht="12.75" hidden="false" customHeight="false" outlineLevel="0" collapsed="false">
      <c r="H868" s="33"/>
      <c r="I868" s="33"/>
      <c r="J868" s="33"/>
      <c r="K868" s="33"/>
      <c r="L868" s="33"/>
      <c r="M868" s="33"/>
      <c r="N868" s="33"/>
    </row>
    <row r="869" customFormat="false" ht="12.75" hidden="false" customHeight="false" outlineLevel="0" collapsed="false">
      <c r="H869" s="33"/>
      <c r="I869" s="33"/>
      <c r="J869" s="33"/>
      <c r="K869" s="33"/>
      <c r="L869" s="33"/>
      <c r="M869" s="33"/>
      <c r="N869" s="33"/>
    </row>
    <row r="870" customFormat="false" ht="12.75" hidden="false" customHeight="false" outlineLevel="0" collapsed="false">
      <c r="H870" s="33"/>
      <c r="I870" s="33"/>
      <c r="J870" s="33"/>
      <c r="K870" s="33"/>
      <c r="L870" s="33"/>
      <c r="M870" s="33"/>
      <c r="N870" s="33"/>
    </row>
    <row r="871" customFormat="false" ht="12.75" hidden="false" customHeight="false" outlineLevel="0" collapsed="false">
      <c r="H871" s="33"/>
      <c r="I871" s="33"/>
      <c r="J871" s="33"/>
      <c r="K871" s="33"/>
      <c r="L871" s="33"/>
      <c r="M871" s="33"/>
      <c r="N871" s="33"/>
    </row>
    <row r="872" customFormat="false" ht="12.75" hidden="false" customHeight="false" outlineLevel="0" collapsed="false">
      <c r="H872" s="33"/>
      <c r="I872" s="33"/>
      <c r="J872" s="33"/>
      <c r="K872" s="33"/>
      <c r="L872" s="33"/>
      <c r="M872" s="33"/>
      <c r="N872" s="33"/>
    </row>
    <row r="873" customFormat="false" ht="12.75" hidden="false" customHeight="false" outlineLevel="0" collapsed="false">
      <c r="H873" s="33"/>
      <c r="I873" s="33"/>
      <c r="J873" s="33"/>
      <c r="K873" s="33"/>
      <c r="L873" s="33"/>
      <c r="M873" s="33"/>
      <c r="N873" s="33"/>
    </row>
    <row r="874" customFormat="false" ht="12.75" hidden="false" customHeight="false" outlineLevel="0" collapsed="false">
      <c r="H874" s="33"/>
      <c r="I874" s="33"/>
      <c r="J874" s="33"/>
      <c r="K874" s="33"/>
      <c r="L874" s="33"/>
      <c r="M874" s="33"/>
      <c r="N874" s="33"/>
    </row>
    <row r="875" customFormat="false" ht="12.75" hidden="false" customHeight="false" outlineLevel="0" collapsed="false">
      <c r="H875" s="33"/>
      <c r="I875" s="33"/>
      <c r="J875" s="33"/>
      <c r="K875" s="33"/>
      <c r="L875" s="33"/>
      <c r="M875" s="33"/>
      <c r="N875" s="33"/>
    </row>
    <row r="876" customFormat="false" ht="12.75" hidden="false" customHeight="false" outlineLevel="0" collapsed="false">
      <c r="H876" s="33"/>
      <c r="I876" s="33"/>
      <c r="J876" s="33"/>
      <c r="K876" s="33"/>
      <c r="L876" s="33"/>
      <c r="M876" s="33"/>
      <c r="N876" s="33"/>
    </row>
    <row r="877" customFormat="false" ht="12.75" hidden="false" customHeight="false" outlineLevel="0" collapsed="false">
      <c r="H877" s="33"/>
      <c r="I877" s="33"/>
      <c r="J877" s="33"/>
      <c r="K877" s="33"/>
      <c r="L877" s="33"/>
      <c r="M877" s="33"/>
      <c r="N877" s="33"/>
    </row>
    <row r="878" customFormat="false" ht="12.75" hidden="false" customHeight="false" outlineLevel="0" collapsed="false">
      <c r="H878" s="33"/>
      <c r="I878" s="33"/>
      <c r="J878" s="33"/>
      <c r="K878" s="33"/>
      <c r="L878" s="33"/>
      <c r="M878" s="33"/>
      <c r="N878" s="33"/>
    </row>
    <row r="879" customFormat="false" ht="12.75" hidden="false" customHeight="false" outlineLevel="0" collapsed="false">
      <c r="H879" s="33"/>
      <c r="I879" s="33"/>
      <c r="J879" s="33"/>
      <c r="K879" s="33"/>
      <c r="L879" s="33"/>
      <c r="M879" s="33"/>
      <c r="N879" s="33"/>
    </row>
    <row r="880" customFormat="false" ht="12.75" hidden="false" customHeight="false" outlineLevel="0" collapsed="false">
      <c r="H880" s="33"/>
      <c r="I880" s="33"/>
      <c r="J880" s="33"/>
      <c r="K880" s="33"/>
      <c r="L880" s="33"/>
      <c r="M880" s="33"/>
      <c r="N880" s="33"/>
    </row>
    <row r="881" customFormat="false" ht="12.75" hidden="false" customHeight="false" outlineLevel="0" collapsed="false">
      <c r="H881" s="33"/>
      <c r="I881" s="33"/>
      <c r="J881" s="33"/>
      <c r="K881" s="33"/>
      <c r="L881" s="33"/>
      <c r="M881" s="33"/>
      <c r="N881" s="33"/>
    </row>
    <row r="882" customFormat="false" ht="12.75" hidden="false" customHeight="false" outlineLevel="0" collapsed="false">
      <c r="H882" s="33"/>
      <c r="I882" s="33"/>
      <c r="J882" s="33"/>
      <c r="K882" s="33"/>
      <c r="L882" s="33"/>
      <c r="M882" s="33"/>
      <c r="N882" s="33"/>
    </row>
    <row r="883" customFormat="false" ht="12.75" hidden="false" customHeight="false" outlineLevel="0" collapsed="false">
      <c r="H883" s="33"/>
      <c r="I883" s="33"/>
      <c r="J883" s="33"/>
      <c r="K883" s="33"/>
      <c r="L883" s="33"/>
      <c r="M883" s="33"/>
      <c r="N883" s="33"/>
    </row>
    <row r="884" customFormat="false" ht="12.75" hidden="false" customHeight="false" outlineLevel="0" collapsed="false">
      <c r="H884" s="33"/>
      <c r="I884" s="33"/>
      <c r="J884" s="33"/>
      <c r="K884" s="33"/>
      <c r="L884" s="33"/>
      <c r="M884" s="33"/>
      <c r="N884" s="33"/>
    </row>
    <row r="885" customFormat="false" ht="12.75" hidden="false" customHeight="false" outlineLevel="0" collapsed="false">
      <c r="H885" s="33"/>
      <c r="I885" s="33"/>
      <c r="J885" s="33"/>
      <c r="K885" s="33"/>
      <c r="L885" s="33"/>
      <c r="M885" s="33"/>
      <c r="N885" s="33"/>
    </row>
    <row r="886" customFormat="false" ht="12.75" hidden="false" customHeight="false" outlineLevel="0" collapsed="false">
      <c r="H886" s="33"/>
      <c r="I886" s="33"/>
      <c r="J886" s="33"/>
      <c r="K886" s="33"/>
      <c r="L886" s="33"/>
      <c r="M886" s="33"/>
      <c r="N886" s="33"/>
    </row>
    <row r="887" customFormat="false" ht="12.75" hidden="false" customHeight="false" outlineLevel="0" collapsed="false">
      <c r="H887" s="33"/>
      <c r="I887" s="33"/>
      <c r="J887" s="33"/>
      <c r="K887" s="33"/>
      <c r="L887" s="33"/>
      <c r="M887" s="33"/>
      <c r="N887" s="33"/>
    </row>
    <row r="888" customFormat="false" ht="12.75" hidden="false" customHeight="false" outlineLevel="0" collapsed="false">
      <c r="H888" s="33"/>
      <c r="I888" s="33"/>
      <c r="J888" s="33"/>
      <c r="K888" s="33"/>
      <c r="L888" s="33"/>
      <c r="M888" s="33"/>
      <c r="N888" s="33"/>
    </row>
    <row r="889" customFormat="false" ht="12.75" hidden="false" customHeight="false" outlineLevel="0" collapsed="false">
      <c r="H889" s="33"/>
      <c r="I889" s="33"/>
      <c r="J889" s="33"/>
      <c r="K889" s="33"/>
      <c r="L889" s="33"/>
      <c r="M889" s="33"/>
      <c r="N889" s="33"/>
    </row>
    <row r="890" customFormat="false" ht="12.75" hidden="false" customHeight="false" outlineLevel="0" collapsed="false">
      <c r="H890" s="33"/>
      <c r="I890" s="33"/>
      <c r="J890" s="33"/>
      <c r="K890" s="33"/>
      <c r="L890" s="33"/>
      <c r="M890" s="33"/>
      <c r="N890" s="33"/>
    </row>
    <row r="891" customFormat="false" ht="12.75" hidden="false" customHeight="false" outlineLevel="0" collapsed="false">
      <c r="H891" s="33"/>
      <c r="I891" s="33"/>
      <c r="J891" s="33"/>
      <c r="K891" s="33"/>
      <c r="L891" s="33"/>
      <c r="M891" s="33"/>
      <c r="N891" s="33"/>
    </row>
    <row r="892" customFormat="false" ht="12.75" hidden="false" customHeight="false" outlineLevel="0" collapsed="false">
      <c r="H892" s="33"/>
      <c r="I892" s="33"/>
      <c r="J892" s="33"/>
      <c r="K892" s="33"/>
      <c r="L892" s="33"/>
      <c r="M892" s="33"/>
      <c r="N892" s="33"/>
    </row>
    <row r="893" customFormat="false" ht="12.75" hidden="false" customHeight="false" outlineLevel="0" collapsed="false">
      <c r="H893" s="33"/>
      <c r="I893" s="33"/>
      <c r="J893" s="33"/>
      <c r="K893" s="33"/>
      <c r="L893" s="33"/>
      <c r="M893" s="33"/>
      <c r="N893" s="33"/>
    </row>
    <row r="894" customFormat="false" ht="12.75" hidden="false" customHeight="false" outlineLevel="0" collapsed="false">
      <c r="H894" s="33"/>
      <c r="I894" s="33"/>
      <c r="J894" s="33"/>
      <c r="K894" s="33"/>
      <c r="L894" s="33"/>
      <c r="M894" s="33"/>
      <c r="N894" s="33"/>
    </row>
    <row r="895" customFormat="false" ht="12.75" hidden="false" customHeight="false" outlineLevel="0" collapsed="false">
      <c r="H895" s="33"/>
      <c r="I895" s="33"/>
      <c r="J895" s="33"/>
      <c r="K895" s="33"/>
      <c r="L895" s="33"/>
      <c r="M895" s="33"/>
      <c r="N895" s="33"/>
    </row>
    <row r="896" customFormat="false" ht="12.75" hidden="false" customHeight="false" outlineLevel="0" collapsed="false">
      <c r="H896" s="33"/>
      <c r="I896" s="33"/>
      <c r="J896" s="33"/>
      <c r="K896" s="33"/>
      <c r="L896" s="33"/>
      <c r="M896" s="33"/>
      <c r="N896" s="33"/>
    </row>
    <row r="897" customFormat="false" ht="12.75" hidden="false" customHeight="false" outlineLevel="0" collapsed="false">
      <c r="H897" s="33"/>
      <c r="I897" s="33"/>
      <c r="J897" s="33"/>
      <c r="K897" s="33"/>
      <c r="L897" s="33"/>
      <c r="M897" s="33"/>
      <c r="N897" s="33"/>
    </row>
    <row r="898" customFormat="false" ht="12.75" hidden="false" customHeight="false" outlineLevel="0" collapsed="false">
      <c r="H898" s="33"/>
      <c r="I898" s="33"/>
      <c r="J898" s="33"/>
      <c r="K898" s="33"/>
      <c r="L898" s="33"/>
      <c r="M898" s="33"/>
      <c r="N898" s="33"/>
    </row>
    <row r="899" customFormat="false" ht="12.75" hidden="false" customHeight="false" outlineLevel="0" collapsed="false">
      <c r="H899" s="33"/>
      <c r="I899" s="33"/>
      <c r="J899" s="33"/>
      <c r="K899" s="33"/>
      <c r="L899" s="33"/>
      <c r="M899" s="33"/>
      <c r="N899" s="33"/>
    </row>
    <row r="900" customFormat="false" ht="12.75" hidden="false" customHeight="false" outlineLevel="0" collapsed="false">
      <c r="H900" s="33"/>
      <c r="I900" s="33"/>
      <c r="J900" s="33"/>
      <c r="K900" s="33"/>
      <c r="L900" s="33"/>
      <c r="M900" s="33"/>
      <c r="N900" s="33"/>
    </row>
    <row r="901" customFormat="false" ht="12.75" hidden="false" customHeight="false" outlineLevel="0" collapsed="false">
      <c r="H901" s="33"/>
      <c r="I901" s="33"/>
      <c r="J901" s="33"/>
      <c r="K901" s="33"/>
      <c r="L901" s="33"/>
      <c r="M901" s="33"/>
      <c r="N901" s="33"/>
    </row>
    <row r="902" customFormat="false" ht="12.75" hidden="false" customHeight="false" outlineLevel="0" collapsed="false">
      <c r="H902" s="33"/>
      <c r="I902" s="33"/>
      <c r="J902" s="33"/>
      <c r="K902" s="33"/>
      <c r="L902" s="33"/>
      <c r="M902" s="33"/>
      <c r="N902" s="33"/>
    </row>
    <row r="903" customFormat="false" ht="12.75" hidden="false" customHeight="false" outlineLevel="0" collapsed="false">
      <c r="H903" s="33"/>
      <c r="I903" s="33"/>
      <c r="J903" s="33"/>
      <c r="K903" s="33"/>
      <c r="L903" s="33"/>
      <c r="M903" s="33"/>
      <c r="N903" s="33"/>
    </row>
    <row r="904" customFormat="false" ht="12.75" hidden="false" customHeight="false" outlineLevel="0" collapsed="false">
      <c r="H904" s="33"/>
      <c r="I904" s="33"/>
      <c r="J904" s="33"/>
      <c r="K904" s="33"/>
      <c r="L904" s="33"/>
      <c r="M904" s="33"/>
      <c r="N904" s="33"/>
    </row>
    <row r="905" customFormat="false" ht="12.75" hidden="false" customHeight="false" outlineLevel="0" collapsed="false">
      <c r="H905" s="33"/>
      <c r="I905" s="33"/>
      <c r="J905" s="33"/>
      <c r="K905" s="33"/>
      <c r="L905" s="33"/>
      <c r="M905" s="33"/>
      <c r="N905" s="33"/>
    </row>
    <row r="906" customFormat="false" ht="12.75" hidden="false" customHeight="false" outlineLevel="0" collapsed="false">
      <c r="H906" s="33"/>
      <c r="I906" s="33"/>
      <c r="J906" s="33"/>
      <c r="K906" s="33"/>
      <c r="L906" s="33"/>
      <c r="M906" s="33"/>
      <c r="N906" s="33"/>
    </row>
    <row r="907" customFormat="false" ht="12.75" hidden="false" customHeight="false" outlineLevel="0" collapsed="false">
      <c r="H907" s="33"/>
      <c r="I907" s="33"/>
      <c r="J907" s="33"/>
      <c r="K907" s="33"/>
      <c r="L907" s="33"/>
      <c r="M907" s="33"/>
      <c r="N907" s="33"/>
    </row>
    <row r="908" customFormat="false" ht="12.75" hidden="false" customHeight="false" outlineLevel="0" collapsed="false">
      <c r="H908" s="33"/>
      <c r="I908" s="33"/>
      <c r="J908" s="33"/>
      <c r="K908" s="33"/>
      <c r="L908" s="33"/>
      <c r="M908" s="33"/>
      <c r="N908" s="33"/>
    </row>
    <row r="909" customFormat="false" ht="12.75" hidden="false" customHeight="false" outlineLevel="0" collapsed="false">
      <c r="H909" s="33"/>
      <c r="I909" s="33"/>
      <c r="J909" s="33"/>
      <c r="K909" s="33"/>
      <c r="L909" s="33"/>
      <c r="M909" s="33"/>
      <c r="N909" s="33"/>
    </row>
    <row r="910" customFormat="false" ht="12.75" hidden="false" customHeight="false" outlineLevel="0" collapsed="false">
      <c r="H910" s="33"/>
      <c r="I910" s="33"/>
      <c r="J910" s="33"/>
      <c r="K910" s="33"/>
      <c r="L910" s="33"/>
      <c r="M910" s="33"/>
      <c r="N910" s="33"/>
    </row>
    <row r="911" customFormat="false" ht="12.75" hidden="false" customHeight="false" outlineLevel="0" collapsed="false">
      <c r="H911" s="33"/>
      <c r="I911" s="33"/>
      <c r="J911" s="33"/>
      <c r="K911" s="33"/>
      <c r="L911" s="33"/>
      <c r="M911" s="33"/>
      <c r="N911" s="33"/>
    </row>
    <row r="912" customFormat="false" ht="12.75" hidden="false" customHeight="false" outlineLevel="0" collapsed="false">
      <c r="H912" s="33"/>
      <c r="I912" s="33"/>
      <c r="J912" s="33"/>
      <c r="K912" s="33"/>
      <c r="L912" s="33"/>
      <c r="M912" s="33"/>
      <c r="N912" s="33"/>
    </row>
    <row r="913" customFormat="false" ht="12.75" hidden="false" customHeight="false" outlineLevel="0" collapsed="false">
      <c r="H913" s="33"/>
      <c r="I913" s="33"/>
      <c r="J913" s="33"/>
      <c r="K913" s="33"/>
      <c r="L913" s="33"/>
      <c r="M913" s="33"/>
      <c r="N913" s="33"/>
    </row>
    <row r="914" customFormat="false" ht="12.75" hidden="false" customHeight="false" outlineLevel="0" collapsed="false">
      <c r="H914" s="33"/>
      <c r="I914" s="33"/>
      <c r="J914" s="33"/>
      <c r="K914" s="33"/>
      <c r="L914" s="33"/>
      <c r="M914" s="33"/>
      <c r="N914" s="33"/>
    </row>
    <row r="915" customFormat="false" ht="12.75" hidden="false" customHeight="false" outlineLevel="0" collapsed="false">
      <c r="H915" s="33"/>
      <c r="I915" s="33"/>
      <c r="J915" s="33"/>
      <c r="K915" s="33"/>
      <c r="L915" s="33"/>
      <c r="M915" s="33"/>
      <c r="N915" s="33"/>
    </row>
    <row r="916" customFormat="false" ht="12.75" hidden="false" customHeight="false" outlineLevel="0" collapsed="false">
      <c r="H916" s="33"/>
      <c r="I916" s="33"/>
      <c r="J916" s="33"/>
      <c r="K916" s="33"/>
      <c r="L916" s="33"/>
      <c r="M916" s="33"/>
      <c r="N916" s="33"/>
    </row>
    <row r="917" customFormat="false" ht="12.75" hidden="false" customHeight="false" outlineLevel="0" collapsed="false">
      <c r="H917" s="33"/>
      <c r="I917" s="33"/>
      <c r="J917" s="33"/>
      <c r="K917" s="33"/>
      <c r="L917" s="33"/>
      <c r="M917" s="33"/>
      <c r="N917" s="33"/>
    </row>
    <row r="918" customFormat="false" ht="12.75" hidden="false" customHeight="false" outlineLevel="0" collapsed="false">
      <c r="H918" s="33"/>
      <c r="I918" s="33"/>
      <c r="J918" s="33"/>
      <c r="K918" s="33"/>
      <c r="L918" s="33"/>
      <c r="M918" s="33"/>
      <c r="N918" s="33"/>
    </row>
    <row r="919" customFormat="false" ht="12.75" hidden="false" customHeight="false" outlineLevel="0" collapsed="false">
      <c r="H919" s="33"/>
      <c r="I919" s="33"/>
      <c r="J919" s="33"/>
      <c r="K919" s="33"/>
      <c r="L919" s="33"/>
      <c r="M919" s="33"/>
      <c r="N919" s="33"/>
    </row>
    <row r="920" customFormat="false" ht="12.75" hidden="false" customHeight="false" outlineLevel="0" collapsed="false">
      <c r="H920" s="33"/>
      <c r="I920" s="33"/>
      <c r="J920" s="33"/>
      <c r="K920" s="33"/>
      <c r="L920" s="33"/>
      <c r="M920" s="33"/>
      <c r="N920" s="33"/>
    </row>
    <row r="921" customFormat="false" ht="12.75" hidden="false" customHeight="false" outlineLevel="0" collapsed="false">
      <c r="H921" s="33"/>
      <c r="I921" s="33"/>
      <c r="J921" s="33"/>
      <c r="K921" s="33"/>
      <c r="L921" s="33"/>
      <c r="M921" s="33"/>
      <c r="N921" s="33"/>
    </row>
    <row r="922" customFormat="false" ht="12.75" hidden="false" customHeight="false" outlineLevel="0" collapsed="false">
      <c r="H922" s="33"/>
      <c r="I922" s="33"/>
      <c r="J922" s="33"/>
      <c r="K922" s="33"/>
      <c r="L922" s="33"/>
      <c r="M922" s="33"/>
      <c r="N922" s="33"/>
    </row>
    <row r="923" customFormat="false" ht="12.75" hidden="false" customHeight="false" outlineLevel="0" collapsed="false">
      <c r="H923" s="33"/>
      <c r="I923" s="33"/>
      <c r="J923" s="33"/>
      <c r="K923" s="33"/>
      <c r="L923" s="33"/>
      <c r="M923" s="33"/>
      <c r="N923" s="33"/>
    </row>
    <row r="924" customFormat="false" ht="12.75" hidden="false" customHeight="false" outlineLevel="0" collapsed="false">
      <c r="H924" s="33"/>
      <c r="I924" s="33"/>
      <c r="J924" s="33"/>
      <c r="K924" s="33"/>
      <c r="L924" s="33"/>
      <c r="M924" s="33"/>
      <c r="N924" s="33"/>
    </row>
    <row r="925" customFormat="false" ht="12.75" hidden="false" customHeight="false" outlineLevel="0" collapsed="false">
      <c r="H925" s="33"/>
      <c r="I925" s="33"/>
      <c r="J925" s="33"/>
      <c r="K925" s="33"/>
      <c r="L925" s="33"/>
      <c r="M925" s="33"/>
      <c r="N925" s="33"/>
    </row>
    <row r="926" customFormat="false" ht="12.75" hidden="false" customHeight="false" outlineLevel="0" collapsed="false">
      <c r="H926" s="33"/>
      <c r="I926" s="33"/>
      <c r="J926" s="33"/>
      <c r="K926" s="33"/>
      <c r="L926" s="33"/>
      <c r="M926" s="33"/>
      <c r="N926" s="33"/>
    </row>
    <row r="927" customFormat="false" ht="12.75" hidden="false" customHeight="false" outlineLevel="0" collapsed="false">
      <c r="H927" s="33"/>
      <c r="I927" s="33"/>
      <c r="J927" s="33"/>
      <c r="K927" s="33"/>
      <c r="L927" s="33"/>
      <c r="M927" s="33"/>
      <c r="N927" s="33"/>
    </row>
    <row r="928" customFormat="false" ht="12.75" hidden="false" customHeight="false" outlineLevel="0" collapsed="false">
      <c r="H928" s="33"/>
      <c r="I928" s="33"/>
      <c r="J928" s="33"/>
      <c r="K928" s="33"/>
      <c r="L928" s="33"/>
      <c r="M928" s="33"/>
      <c r="N928" s="33"/>
    </row>
    <row r="929" customFormat="false" ht="12.75" hidden="false" customHeight="false" outlineLevel="0" collapsed="false">
      <c r="H929" s="33"/>
      <c r="I929" s="33"/>
      <c r="J929" s="33"/>
      <c r="K929" s="33"/>
      <c r="L929" s="33"/>
      <c r="M929" s="33"/>
      <c r="N929" s="33"/>
    </row>
    <row r="930" customFormat="false" ht="12.75" hidden="false" customHeight="false" outlineLevel="0" collapsed="false">
      <c r="H930" s="33"/>
      <c r="I930" s="33"/>
      <c r="J930" s="33"/>
      <c r="K930" s="33"/>
      <c r="L930" s="33"/>
      <c r="M930" s="33"/>
      <c r="N930" s="33"/>
    </row>
    <row r="931" customFormat="false" ht="12.75" hidden="false" customHeight="false" outlineLevel="0" collapsed="false">
      <c r="H931" s="33"/>
      <c r="I931" s="33"/>
      <c r="J931" s="33"/>
      <c r="K931" s="33"/>
      <c r="L931" s="33"/>
      <c r="M931" s="33"/>
      <c r="N931" s="33"/>
    </row>
    <row r="932" customFormat="false" ht="12.75" hidden="false" customHeight="false" outlineLevel="0" collapsed="false">
      <c r="H932" s="33"/>
      <c r="I932" s="33"/>
      <c r="J932" s="33"/>
      <c r="K932" s="33"/>
      <c r="L932" s="33"/>
      <c r="M932" s="33"/>
      <c r="N932" s="33"/>
    </row>
    <row r="933" customFormat="false" ht="12.75" hidden="false" customHeight="false" outlineLevel="0" collapsed="false">
      <c r="H933" s="33"/>
      <c r="I933" s="33"/>
      <c r="J933" s="33"/>
      <c r="K933" s="33"/>
      <c r="L933" s="33"/>
      <c r="M933" s="33"/>
      <c r="N933" s="33"/>
    </row>
    <row r="934" customFormat="false" ht="12.75" hidden="false" customHeight="false" outlineLevel="0" collapsed="false">
      <c r="H934" s="33"/>
      <c r="I934" s="33"/>
      <c r="J934" s="33"/>
      <c r="K934" s="33"/>
      <c r="L934" s="33"/>
      <c r="M934" s="33"/>
      <c r="N934" s="33"/>
    </row>
    <row r="935" customFormat="false" ht="12.75" hidden="false" customHeight="false" outlineLevel="0" collapsed="false">
      <c r="H935" s="33"/>
      <c r="I935" s="33"/>
      <c r="J935" s="33"/>
      <c r="K935" s="33"/>
      <c r="L935" s="33"/>
      <c r="M935" s="33"/>
      <c r="N935" s="33"/>
    </row>
    <row r="936" customFormat="false" ht="12.75" hidden="false" customHeight="false" outlineLevel="0" collapsed="false">
      <c r="H936" s="33"/>
      <c r="I936" s="33"/>
      <c r="J936" s="33"/>
      <c r="K936" s="33"/>
      <c r="L936" s="33"/>
      <c r="M936" s="33"/>
      <c r="N936" s="33"/>
    </row>
    <row r="937" customFormat="false" ht="12.75" hidden="false" customHeight="false" outlineLevel="0" collapsed="false">
      <c r="H937" s="33"/>
      <c r="I937" s="33"/>
      <c r="J937" s="33"/>
      <c r="K937" s="33"/>
      <c r="L937" s="33"/>
      <c r="M937" s="33"/>
      <c r="N937" s="33"/>
    </row>
    <row r="938" customFormat="false" ht="12.75" hidden="false" customHeight="false" outlineLevel="0" collapsed="false">
      <c r="H938" s="33"/>
      <c r="I938" s="33"/>
      <c r="J938" s="33"/>
      <c r="K938" s="33"/>
      <c r="L938" s="33"/>
      <c r="M938" s="33"/>
      <c r="N938" s="33"/>
    </row>
    <row r="939" customFormat="false" ht="12.75" hidden="false" customHeight="false" outlineLevel="0" collapsed="false">
      <c r="H939" s="33"/>
      <c r="I939" s="33"/>
      <c r="J939" s="33"/>
      <c r="K939" s="33"/>
      <c r="L939" s="33"/>
      <c r="M939" s="33"/>
      <c r="N939" s="33"/>
    </row>
    <row r="940" customFormat="false" ht="12.75" hidden="false" customHeight="false" outlineLevel="0" collapsed="false">
      <c r="H940" s="33"/>
      <c r="I940" s="33"/>
      <c r="J940" s="33"/>
      <c r="K940" s="33"/>
      <c r="L940" s="33"/>
      <c r="M940" s="33"/>
      <c r="N940" s="33"/>
    </row>
    <row r="941" customFormat="false" ht="12.75" hidden="false" customHeight="false" outlineLevel="0" collapsed="false">
      <c r="H941" s="33"/>
      <c r="I941" s="33"/>
      <c r="J941" s="33"/>
      <c r="K941" s="33"/>
      <c r="L941" s="33"/>
      <c r="M941" s="33"/>
      <c r="N941" s="33"/>
    </row>
    <row r="942" customFormat="false" ht="12.75" hidden="false" customHeight="false" outlineLevel="0" collapsed="false">
      <c r="H942" s="33"/>
      <c r="I942" s="33"/>
      <c r="J942" s="33"/>
      <c r="K942" s="33"/>
      <c r="L942" s="33"/>
      <c r="M942" s="33"/>
      <c r="N942" s="33"/>
    </row>
    <row r="943" customFormat="false" ht="12.75" hidden="false" customHeight="false" outlineLevel="0" collapsed="false">
      <c r="H943" s="33"/>
      <c r="I943" s="33"/>
      <c r="J943" s="33"/>
      <c r="K943" s="33"/>
      <c r="L943" s="33"/>
      <c r="M943" s="33"/>
      <c r="N943" s="33"/>
    </row>
    <row r="944" customFormat="false" ht="12.75" hidden="false" customHeight="false" outlineLevel="0" collapsed="false">
      <c r="H944" s="33"/>
      <c r="I944" s="33"/>
      <c r="J944" s="33"/>
      <c r="K944" s="33"/>
      <c r="L944" s="33"/>
      <c r="M944" s="33"/>
      <c r="N944" s="33"/>
    </row>
    <row r="945" customFormat="false" ht="12.75" hidden="false" customHeight="false" outlineLevel="0" collapsed="false">
      <c r="H945" s="33"/>
      <c r="I945" s="33"/>
      <c r="J945" s="33"/>
      <c r="K945" s="33"/>
      <c r="L945" s="33"/>
      <c r="M945" s="33"/>
      <c r="N945" s="33"/>
    </row>
    <row r="946" customFormat="false" ht="12.75" hidden="false" customHeight="false" outlineLevel="0" collapsed="false">
      <c r="H946" s="33"/>
      <c r="I946" s="33"/>
      <c r="J946" s="33"/>
      <c r="K946" s="33"/>
      <c r="L946" s="33"/>
      <c r="M946" s="33"/>
      <c r="N946" s="33"/>
    </row>
    <row r="947" customFormat="false" ht="12.75" hidden="false" customHeight="false" outlineLevel="0" collapsed="false">
      <c r="H947" s="33"/>
      <c r="I947" s="33"/>
      <c r="J947" s="33"/>
      <c r="K947" s="33"/>
      <c r="L947" s="33"/>
      <c r="M947" s="33"/>
      <c r="N947" s="33"/>
    </row>
    <row r="948" customFormat="false" ht="12.75" hidden="false" customHeight="false" outlineLevel="0" collapsed="false">
      <c r="H948" s="33"/>
      <c r="I948" s="33"/>
      <c r="J948" s="33"/>
      <c r="K948" s="33"/>
      <c r="L948" s="33"/>
      <c r="M948" s="33"/>
      <c r="N948" s="33"/>
    </row>
    <row r="949" customFormat="false" ht="12.75" hidden="false" customHeight="false" outlineLevel="0" collapsed="false">
      <c r="H949" s="33"/>
      <c r="I949" s="33"/>
      <c r="J949" s="33"/>
      <c r="K949" s="33"/>
      <c r="L949" s="33"/>
      <c r="M949" s="33"/>
      <c r="N949" s="33"/>
    </row>
    <row r="950" customFormat="false" ht="12.75" hidden="false" customHeight="false" outlineLevel="0" collapsed="false">
      <c r="H950" s="33"/>
      <c r="I950" s="33"/>
      <c r="J950" s="33"/>
      <c r="K950" s="33"/>
      <c r="L950" s="33"/>
      <c r="M950" s="33"/>
      <c r="N950" s="33"/>
    </row>
    <row r="951" customFormat="false" ht="12.75" hidden="false" customHeight="false" outlineLevel="0" collapsed="false">
      <c r="H951" s="33"/>
      <c r="I951" s="33"/>
      <c r="J951" s="33"/>
      <c r="K951" s="33"/>
      <c r="L951" s="33"/>
      <c r="M951" s="33"/>
      <c r="N951" s="33"/>
    </row>
    <row r="952" customFormat="false" ht="12.75" hidden="false" customHeight="false" outlineLevel="0" collapsed="false">
      <c r="H952" s="33"/>
      <c r="I952" s="33"/>
      <c r="J952" s="33"/>
      <c r="K952" s="33"/>
      <c r="L952" s="33"/>
      <c r="M952" s="33"/>
      <c r="N952" s="33"/>
    </row>
    <row r="953" customFormat="false" ht="12.75" hidden="false" customHeight="false" outlineLevel="0" collapsed="false">
      <c r="H953" s="33"/>
      <c r="I953" s="33"/>
      <c r="J953" s="33"/>
      <c r="K953" s="33"/>
      <c r="L953" s="33"/>
      <c r="M953" s="33"/>
      <c r="N953" s="33"/>
    </row>
    <row r="954" customFormat="false" ht="12.75" hidden="false" customHeight="false" outlineLevel="0" collapsed="false">
      <c r="H954" s="33"/>
      <c r="I954" s="33"/>
      <c r="J954" s="33"/>
      <c r="K954" s="33"/>
      <c r="L954" s="33"/>
      <c r="M954" s="33"/>
      <c r="N954" s="33"/>
    </row>
    <row r="955" customFormat="false" ht="12.75" hidden="false" customHeight="false" outlineLevel="0" collapsed="false">
      <c r="H955" s="33"/>
      <c r="I955" s="33"/>
      <c r="J955" s="33"/>
      <c r="K955" s="33"/>
      <c r="L955" s="33"/>
      <c r="M955" s="33"/>
      <c r="N955" s="33"/>
    </row>
    <row r="956" customFormat="false" ht="12.75" hidden="false" customHeight="false" outlineLevel="0" collapsed="false">
      <c r="H956" s="33"/>
      <c r="I956" s="33"/>
      <c r="J956" s="33"/>
      <c r="K956" s="33"/>
      <c r="L956" s="33"/>
      <c r="M956" s="33"/>
      <c r="N956" s="33"/>
    </row>
    <row r="957" customFormat="false" ht="12.75" hidden="false" customHeight="false" outlineLevel="0" collapsed="false">
      <c r="H957" s="33"/>
      <c r="I957" s="33"/>
      <c r="J957" s="33"/>
      <c r="K957" s="33"/>
      <c r="L957" s="33"/>
      <c r="M957" s="33"/>
      <c r="N957" s="33"/>
    </row>
    <row r="958" customFormat="false" ht="12.75" hidden="false" customHeight="false" outlineLevel="0" collapsed="false">
      <c r="H958" s="33"/>
      <c r="I958" s="33"/>
      <c r="J958" s="33"/>
      <c r="K958" s="33"/>
      <c r="L958" s="33"/>
      <c r="M958" s="33"/>
      <c r="N958" s="33"/>
    </row>
    <row r="959" customFormat="false" ht="12.75" hidden="false" customHeight="false" outlineLevel="0" collapsed="false">
      <c r="H959" s="33"/>
      <c r="I959" s="33"/>
      <c r="J959" s="33"/>
      <c r="K959" s="33"/>
      <c r="L959" s="33"/>
      <c r="M959" s="33"/>
      <c r="N959" s="33"/>
    </row>
    <row r="960" customFormat="false" ht="12.75" hidden="false" customHeight="false" outlineLevel="0" collapsed="false">
      <c r="H960" s="33"/>
      <c r="I960" s="33"/>
      <c r="J960" s="33"/>
      <c r="K960" s="33"/>
      <c r="L960" s="33"/>
      <c r="M960" s="33"/>
      <c r="N960" s="33"/>
    </row>
    <row r="961" customFormat="false" ht="12.75" hidden="false" customHeight="false" outlineLevel="0" collapsed="false">
      <c r="H961" s="33"/>
      <c r="I961" s="33"/>
      <c r="J961" s="33"/>
      <c r="K961" s="33"/>
      <c r="L961" s="33"/>
      <c r="M961" s="33"/>
      <c r="N961" s="33"/>
    </row>
    <row r="962" customFormat="false" ht="12.75" hidden="false" customHeight="false" outlineLevel="0" collapsed="false">
      <c r="H962" s="33"/>
      <c r="I962" s="33"/>
      <c r="J962" s="33"/>
      <c r="K962" s="33"/>
      <c r="L962" s="33"/>
      <c r="M962" s="33"/>
      <c r="N962" s="33"/>
    </row>
    <row r="963" customFormat="false" ht="12.75" hidden="false" customHeight="false" outlineLevel="0" collapsed="false">
      <c r="H963" s="33"/>
      <c r="I963" s="33"/>
      <c r="J963" s="33"/>
      <c r="K963" s="33"/>
      <c r="L963" s="33"/>
      <c r="M963" s="33"/>
      <c r="N963" s="33"/>
    </row>
    <row r="964" customFormat="false" ht="12.75" hidden="false" customHeight="false" outlineLevel="0" collapsed="false">
      <c r="H964" s="33"/>
      <c r="I964" s="33"/>
      <c r="J964" s="33"/>
      <c r="K964" s="33"/>
      <c r="L964" s="33"/>
      <c r="M964" s="33"/>
      <c r="N964" s="33"/>
    </row>
    <row r="965" customFormat="false" ht="12.75" hidden="false" customHeight="false" outlineLevel="0" collapsed="false">
      <c r="H965" s="33"/>
      <c r="I965" s="33"/>
      <c r="J965" s="33"/>
      <c r="K965" s="33"/>
      <c r="L965" s="33"/>
      <c r="M965" s="33"/>
      <c r="N965" s="33"/>
    </row>
    <row r="966" customFormat="false" ht="12.75" hidden="false" customHeight="false" outlineLevel="0" collapsed="false">
      <c r="H966" s="33"/>
      <c r="I966" s="33"/>
      <c r="J966" s="33"/>
      <c r="K966" s="33"/>
      <c r="L966" s="33"/>
      <c r="M966" s="33"/>
      <c r="N966" s="33"/>
    </row>
    <row r="967" customFormat="false" ht="12.75" hidden="false" customHeight="false" outlineLevel="0" collapsed="false">
      <c r="H967" s="33"/>
      <c r="I967" s="33"/>
      <c r="J967" s="33"/>
      <c r="K967" s="33"/>
      <c r="L967" s="33"/>
      <c r="M967" s="33"/>
      <c r="N967" s="33"/>
    </row>
    <row r="968" customFormat="false" ht="12.75" hidden="false" customHeight="false" outlineLevel="0" collapsed="false">
      <c r="H968" s="33"/>
      <c r="I968" s="33"/>
      <c r="J968" s="33"/>
      <c r="K968" s="33"/>
      <c r="L968" s="33"/>
      <c r="M968" s="33"/>
      <c r="N968" s="33"/>
    </row>
    <row r="969" customFormat="false" ht="12.75" hidden="false" customHeight="false" outlineLevel="0" collapsed="false">
      <c r="H969" s="33"/>
      <c r="I969" s="33"/>
      <c r="J969" s="33"/>
      <c r="K969" s="33"/>
      <c r="L969" s="33"/>
      <c r="M969" s="33"/>
      <c r="N969" s="33"/>
    </row>
    <row r="970" customFormat="false" ht="12.75" hidden="false" customHeight="false" outlineLevel="0" collapsed="false">
      <c r="H970" s="33"/>
      <c r="I970" s="33"/>
      <c r="J970" s="33"/>
      <c r="K970" s="33"/>
      <c r="L970" s="33"/>
      <c r="M970" s="33"/>
      <c r="N970" s="33"/>
    </row>
    <row r="971" customFormat="false" ht="12.75" hidden="false" customHeight="false" outlineLevel="0" collapsed="false">
      <c r="H971" s="33"/>
      <c r="I971" s="33"/>
      <c r="J971" s="33"/>
      <c r="K971" s="33"/>
      <c r="L971" s="33"/>
      <c r="M971" s="33"/>
      <c r="N971" s="33"/>
    </row>
    <row r="972" customFormat="false" ht="12.75" hidden="false" customHeight="false" outlineLevel="0" collapsed="false">
      <c r="H972" s="33"/>
      <c r="I972" s="33"/>
      <c r="J972" s="33"/>
      <c r="K972" s="33"/>
      <c r="L972" s="33"/>
      <c r="M972" s="33"/>
      <c r="N972" s="33"/>
    </row>
    <row r="973" customFormat="false" ht="12.75" hidden="false" customHeight="false" outlineLevel="0" collapsed="false">
      <c r="H973" s="33"/>
      <c r="I973" s="33"/>
      <c r="J973" s="33"/>
      <c r="K973" s="33"/>
      <c r="L973" s="33"/>
      <c r="M973" s="33"/>
      <c r="N973" s="33"/>
    </row>
    <row r="974" customFormat="false" ht="12.75" hidden="false" customHeight="false" outlineLevel="0" collapsed="false">
      <c r="H974" s="33"/>
      <c r="I974" s="33"/>
      <c r="J974" s="33"/>
      <c r="K974" s="33"/>
      <c r="L974" s="33"/>
      <c r="M974" s="33"/>
      <c r="N974" s="33"/>
    </row>
    <row r="975" customFormat="false" ht="12.75" hidden="false" customHeight="false" outlineLevel="0" collapsed="false">
      <c r="H975" s="33"/>
      <c r="I975" s="33"/>
      <c r="J975" s="33"/>
      <c r="K975" s="33"/>
      <c r="L975" s="33"/>
      <c r="M975" s="33"/>
      <c r="N975" s="33"/>
    </row>
    <row r="976" customFormat="false" ht="12.75" hidden="false" customHeight="false" outlineLevel="0" collapsed="false">
      <c r="H976" s="33"/>
      <c r="I976" s="33"/>
      <c r="J976" s="33"/>
      <c r="K976" s="33"/>
      <c r="L976" s="33"/>
      <c r="M976" s="33"/>
      <c r="N976" s="33"/>
    </row>
    <row r="977" customFormat="false" ht="12.75" hidden="false" customHeight="false" outlineLevel="0" collapsed="false">
      <c r="H977" s="33"/>
      <c r="I977" s="33"/>
      <c r="J977" s="33"/>
      <c r="K977" s="33"/>
      <c r="L977" s="33"/>
      <c r="M977" s="33"/>
      <c r="N977" s="33"/>
    </row>
    <row r="978" customFormat="false" ht="12.75" hidden="false" customHeight="false" outlineLevel="0" collapsed="false">
      <c r="H978" s="33"/>
      <c r="I978" s="33"/>
      <c r="J978" s="33"/>
      <c r="K978" s="33"/>
      <c r="L978" s="33"/>
      <c r="M978" s="33"/>
      <c r="N978" s="33"/>
    </row>
    <row r="979" customFormat="false" ht="12.75" hidden="false" customHeight="false" outlineLevel="0" collapsed="false">
      <c r="H979" s="33"/>
      <c r="I979" s="33"/>
      <c r="J979" s="33"/>
      <c r="K979" s="33"/>
      <c r="L979" s="33"/>
      <c r="M979" s="33"/>
      <c r="N979" s="33"/>
    </row>
    <row r="980" customFormat="false" ht="12.75" hidden="false" customHeight="false" outlineLevel="0" collapsed="false">
      <c r="H980" s="33"/>
      <c r="I980" s="33"/>
      <c r="J980" s="33"/>
      <c r="K980" s="33"/>
      <c r="L980" s="33"/>
      <c r="M980" s="33"/>
      <c r="N980" s="33"/>
    </row>
    <row r="981" customFormat="false" ht="12.75" hidden="false" customHeight="false" outlineLevel="0" collapsed="false">
      <c r="H981" s="33"/>
      <c r="I981" s="33"/>
      <c r="J981" s="33"/>
      <c r="K981" s="33"/>
      <c r="L981" s="33"/>
      <c r="M981" s="33"/>
      <c r="N981" s="33"/>
    </row>
    <row r="982" customFormat="false" ht="12.75" hidden="false" customHeight="false" outlineLevel="0" collapsed="false">
      <c r="H982" s="33"/>
      <c r="I982" s="33"/>
      <c r="J982" s="33"/>
      <c r="K982" s="33"/>
      <c r="L982" s="33"/>
      <c r="M982" s="33"/>
      <c r="N982" s="33"/>
    </row>
    <row r="983" customFormat="false" ht="12.75" hidden="false" customHeight="false" outlineLevel="0" collapsed="false">
      <c r="H983" s="33"/>
      <c r="I983" s="33"/>
      <c r="J983" s="33"/>
      <c r="K983" s="33"/>
      <c r="L983" s="33"/>
      <c r="M983" s="33"/>
      <c r="N983" s="33"/>
    </row>
    <row r="984" customFormat="false" ht="12.75" hidden="false" customHeight="false" outlineLevel="0" collapsed="false">
      <c r="H984" s="33"/>
      <c r="I984" s="33"/>
      <c r="J984" s="33"/>
      <c r="K984" s="33"/>
      <c r="L984" s="33"/>
      <c r="M984" s="33"/>
      <c r="N984" s="33"/>
    </row>
    <row r="985" customFormat="false" ht="12.75" hidden="false" customHeight="false" outlineLevel="0" collapsed="false">
      <c r="H985" s="33"/>
      <c r="I985" s="33"/>
      <c r="J985" s="33"/>
      <c r="K985" s="33"/>
      <c r="L985" s="33"/>
      <c r="M985" s="33"/>
      <c r="N985" s="33"/>
    </row>
    <row r="986" customFormat="false" ht="12.75" hidden="false" customHeight="false" outlineLevel="0" collapsed="false">
      <c r="H986" s="33"/>
      <c r="I986" s="33"/>
      <c r="J986" s="33"/>
      <c r="K986" s="33"/>
      <c r="L986" s="33"/>
      <c r="M986" s="33"/>
      <c r="N986" s="33"/>
    </row>
    <row r="987" customFormat="false" ht="12.75" hidden="false" customHeight="false" outlineLevel="0" collapsed="false">
      <c r="H987" s="33"/>
      <c r="I987" s="33"/>
      <c r="J987" s="33"/>
      <c r="K987" s="33"/>
      <c r="L987" s="33"/>
      <c r="M987" s="33"/>
      <c r="N987" s="33"/>
    </row>
    <row r="988" customFormat="false" ht="12.75" hidden="false" customHeight="false" outlineLevel="0" collapsed="false">
      <c r="H988" s="33"/>
      <c r="I988" s="33"/>
      <c r="J988" s="33"/>
      <c r="K988" s="33"/>
      <c r="L988" s="33"/>
      <c r="M988" s="33"/>
      <c r="N988" s="33"/>
    </row>
    <row r="989" customFormat="false" ht="12.75" hidden="false" customHeight="false" outlineLevel="0" collapsed="false">
      <c r="H989" s="33"/>
      <c r="I989" s="33"/>
      <c r="J989" s="33"/>
      <c r="K989" s="33"/>
      <c r="L989" s="33"/>
      <c r="M989" s="33"/>
      <c r="N989" s="33"/>
    </row>
    <row r="990" customFormat="false" ht="12.75" hidden="false" customHeight="false" outlineLevel="0" collapsed="false">
      <c r="H990" s="33"/>
      <c r="I990" s="33"/>
      <c r="J990" s="33"/>
      <c r="K990" s="33"/>
      <c r="L990" s="33"/>
      <c r="M990" s="33"/>
      <c r="N990" s="33"/>
    </row>
    <row r="991" customFormat="false" ht="12.75" hidden="false" customHeight="false" outlineLevel="0" collapsed="false">
      <c r="H991" s="33"/>
      <c r="I991" s="33"/>
      <c r="J991" s="33"/>
      <c r="K991" s="33"/>
      <c r="L991" s="33"/>
      <c r="M991" s="33"/>
      <c r="N991" s="33"/>
    </row>
    <row r="992" customFormat="false" ht="12.75" hidden="false" customHeight="false" outlineLevel="0" collapsed="false">
      <c r="H992" s="33"/>
      <c r="I992" s="33"/>
      <c r="J992" s="33"/>
      <c r="K992" s="33"/>
      <c r="L992" s="33"/>
      <c r="M992" s="33"/>
      <c r="N992" s="33"/>
    </row>
    <row r="993" customFormat="false" ht="12.75" hidden="false" customHeight="false" outlineLevel="0" collapsed="false">
      <c r="H993" s="33"/>
      <c r="I993" s="33"/>
      <c r="J993" s="33"/>
      <c r="K993" s="33"/>
      <c r="L993" s="33"/>
      <c r="M993" s="33"/>
      <c r="N993" s="33"/>
    </row>
    <row r="994" customFormat="false" ht="12.75" hidden="false" customHeight="false" outlineLevel="0" collapsed="false">
      <c r="H994" s="33"/>
      <c r="I994" s="33"/>
      <c r="J994" s="33"/>
      <c r="K994" s="33"/>
      <c r="L994" s="33"/>
      <c r="M994" s="33"/>
      <c r="N994" s="33"/>
    </row>
    <row r="995" customFormat="false" ht="12.75" hidden="false" customHeight="false" outlineLevel="0" collapsed="false">
      <c r="H995" s="33"/>
      <c r="I995" s="33"/>
      <c r="J995" s="33"/>
      <c r="K995" s="33"/>
      <c r="L995" s="33"/>
      <c r="M995" s="33"/>
      <c r="N995" s="33"/>
    </row>
    <row r="996" customFormat="false" ht="12.75" hidden="false" customHeight="false" outlineLevel="0" collapsed="false">
      <c r="H996" s="33"/>
      <c r="I996" s="33"/>
      <c r="J996" s="33"/>
      <c r="K996" s="33"/>
      <c r="L996" s="33"/>
      <c r="M996" s="33"/>
      <c r="N996" s="33"/>
    </row>
    <row r="997" customFormat="false" ht="12.75" hidden="false" customHeight="false" outlineLevel="0" collapsed="false">
      <c r="H997" s="33"/>
      <c r="I997" s="33"/>
      <c r="J997" s="33"/>
      <c r="K997" s="33"/>
      <c r="L997" s="33"/>
      <c r="M997" s="33"/>
      <c r="N997" s="33"/>
    </row>
    <row r="998" customFormat="false" ht="12.75" hidden="false" customHeight="false" outlineLevel="0" collapsed="false">
      <c r="H998" s="33"/>
      <c r="I998" s="33"/>
      <c r="J998" s="33"/>
      <c r="K998" s="33"/>
      <c r="L998" s="33"/>
      <c r="M998" s="33"/>
      <c r="N998" s="33"/>
    </row>
    <row r="999" customFormat="false" ht="12.75" hidden="false" customHeight="false" outlineLevel="0" collapsed="false">
      <c r="H999" s="33"/>
      <c r="I999" s="33"/>
      <c r="J999" s="33"/>
      <c r="K999" s="33"/>
      <c r="L999" s="33"/>
      <c r="M999" s="33"/>
      <c r="N999" s="33"/>
    </row>
    <row r="1000" customFormat="false" ht="12.75" hidden="false" customHeight="false" outlineLevel="0" collapsed="false">
      <c r="H1000" s="33"/>
      <c r="I1000" s="33"/>
      <c r="J1000" s="33"/>
      <c r="K1000" s="33"/>
      <c r="L1000" s="33"/>
      <c r="M1000" s="33"/>
      <c r="N1000" s="33"/>
    </row>
    <row r="1001" customFormat="false" ht="12.75" hidden="false" customHeight="false" outlineLevel="0" collapsed="false">
      <c r="H1001" s="33"/>
      <c r="I1001" s="33"/>
      <c r="J1001" s="33"/>
      <c r="K1001" s="33"/>
      <c r="L1001" s="33"/>
      <c r="M1001" s="33"/>
      <c r="N1001" s="33"/>
    </row>
    <row r="1002" customFormat="false" ht="12.75" hidden="false" customHeight="false" outlineLevel="0" collapsed="false">
      <c r="H1002" s="33"/>
      <c r="I1002" s="33"/>
      <c r="J1002" s="33"/>
      <c r="K1002" s="33"/>
      <c r="L1002" s="33"/>
      <c r="M1002" s="33"/>
      <c r="N1002" s="33"/>
    </row>
    <row r="1003" customFormat="false" ht="12.75" hidden="false" customHeight="false" outlineLevel="0" collapsed="false">
      <c r="H1003" s="33"/>
      <c r="I1003" s="33"/>
      <c r="J1003" s="33"/>
      <c r="K1003" s="33"/>
      <c r="L1003" s="33"/>
      <c r="M1003" s="33"/>
      <c r="N1003" s="33"/>
    </row>
    <row r="1004" customFormat="false" ht="12.75" hidden="false" customHeight="false" outlineLevel="0" collapsed="false">
      <c r="H1004" s="33"/>
      <c r="I1004" s="33"/>
      <c r="J1004" s="33"/>
      <c r="K1004" s="33"/>
      <c r="L1004" s="33"/>
      <c r="M1004" s="33"/>
      <c r="N1004" s="33"/>
    </row>
    <row r="1005" customFormat="false" ht="12.75" hidden="false" customHeight="false" outlineLevel="0" collapsed="false">
      <c r="H1005" s="33"/>
      <c r="I1005" s="33"/>
      <c r="J1005" s="33"/>
      <c r="K1005" s="33"/>
      <c r="L1005" s="33"/>
      <c r="M1005" s="33"/>
      <c r="N1005" s="33"/>
    </row>
    <row r="1006" customFormat="false" ht="12.75" hidden="false" customHeight="false" outlineLevel="0" collapsed="false">
      <c r="H1006" s="33"/>
      <c r="I1006" s="33"/>
      <c r="J1006" s="33"/>
      <c r="K1006" s="33"/>
      <c r="L1006" s="33"/>
      <c r="M1006" s="33"/>
      <c r="N1006" s="33"/>
    </row>
    <row r="1007" customFormat="false" ht="12.75" hidden="false" customHeight="false" outlineLevel="0" collapsed="false">
      <c r="H1007" s="33"/>
      <c r="I1007" s="33"/>
      <c r="J1007" s="33"/>
      <c r="K1007" s="33"/>
      <c r="L1007" s="33"/>
      <c r="M1007" s="33"/>
      <c r="N1007" s="33"/>
    </row>
    <row r="1008" customFormat="false" ht="12.75" hidden="false" customHeight="false" outlineLevel="0" collapsed="false">
      <c r="H1008" s="33"/>
      <c r="I1008" s="33"/>
      <c r="J1008" s="33"/>
      <c r="K1008" s="33"/>
      <c r="L1008" s="33"/>
      <c r="M1008" s="33"/>
      <c r="N1008" s="33"/>
    </row>
    <row r="1009" customFormat="false" ht="12.75" hidden="false" customHeight="false" outlineLevel="0" collapsed="false">
      <c r="H1009" s="33"/>
      <c r="I1009" s="33"/>
      <c r="J1009" s="33"/>
      <c r="K1009" s="33"/>
      <c r="L1009" s="33"/>
      <c r="M1009" s="33"/>
      <c r="N1009" s="33"/>
    </row>
    <row r="1010" customFormat="false" ht="12.75" hidden="false" customHeight="false" outlineLevel="0" collapsed="false">
      <c r="H1010" s="33"/>
      <c r="I1010" s="33"/>
      <c r="J1010" s="33"/>
      <c r="K1010" s="33"/>
      <c r="L1010" s="33"/>
      <c r="M1010" s="33"/>
      <c r="N1010" s="33"/>
    </row>
    <row r="1011" customFormat="false" ht="12.75" hidden="false" customHeight="false" outlineLevel="0" collapsed="false">
      <c r="H1011" s="33"/>
      <c r="I1011" s="33"/>
      <c r="J1011" s="33"/>
      <c r="K1011" s="33"/>
      <c r="L1011" s="33"/>
      <c r="M1011" s="33"/>
      <c r="N1011" s="33"/>
    </row>
    <row r="1012" customFormat="false" ht="12.75" hidden="false" customHeight="false" outlineLevel="0" collapsed="false">
      <c r="H1012" s="33"/>
      <c r="I1012" s="33"/>
      <c r="J1012" s="33"/>
      <c r="K1012" s="33"/>
      <c r="L1012" s="33"/>
      <c r="M1012" s="33"/>
      <c r="N1012" s="33"/>
    </row>
    <row r="1013" customFormat="false" ht="12.75" hidden="false" customHeight="false" outlineLevel="0" collapsed="false">
      <c r="H1013" s="33"/>
      <c r="I1013" s="33"/>
      <c r="J1013" s="33"/>
      <c r="K1013" s="33"/>
      <c r="L1013" s="33"/>
      <c r="M1013" s="33"/>
      <c r="N1013" s="33"/>
    </row>
    <row r="1014" customFormat="false" ht="12.75" hidden="false" customHeight="false" outlineLevel="0" collapsed="false">
      <c r="H1014" s="33"/>
      <c r="I1014" s="33"/>
      <c r="J1014" s="33"/>
      <c r="K1014" s="33"/>
      <c r="L1014" s="33"/>
      <c r="M1014" s="33"/>
      <c r="N1014" s="33"/>
    </row>
    <row r="1015" customFormat="false" ht="12.75" hidden="false" customHeight="false" outlineLevel="0" collapsed="false">
      <c r="H1015" s="33"/>
      <c r="I1015" s="33"/>
      <c r="J1015" s="33"/>
      <c r="K1015" s="33"/>
      <c r="L1015" s="33"/>
      <c r="M1015" s="33"/>
      <c r="N1015" s="33"/>
    </row>
    <row r="1016" customFormat="false" ht="12.75" hidden="false" customHeight="false" outlineLevel="0" collapsed="false">
      <c r="H1016" s="33"/>
      <c r="I1016" s="33"/>
      <c r="J1016" s="33"/>
      <c r="K1016" s="33"/>
      <c r="L1016" s="33"/>
      <c r="M1016" s="33"/>
      <c r="N1016" s="33"/>
    </row>
    <row r="1017" customFormat="false" ht="12.75" hidden="false" customHeight="false" outlineLevel="0" collapsed="false">
      <c r="H1017" s="33"/>
      <c r="I1017" s="33"/>
      <c r="J1017" s="33"/>
      <c r="K1017" s="33"/>
      <c r="L1017" s="33"/>
      <c r="M1017" s="33"/>
      <c r="N1017" s="33"/>
    </row>
    <row r="1018" customFormat="false" ht="12.75" hidden="false" customHeight="false" outlineLevel="0" collapsed="false">
      <c r="H1018" s="33"/>
      <c r="I1018" s="33"/>
      <c r="J1018" s="33"/>
      <c r="K1018" s="33"/>
      <c r="L1018" s="33"/>
      <c r="M1018" s="33"/>
      <c r="N1018" s="33"/>
    </row>
    <row r="1019" customFormat="false" ht="12.75" hidden="false" customHeight="false" outlineLevel="0" collapsed="false">
      <c r="H1019" s="33"/>
      <c r="I1019" s="33"/>
      <c r="J1019" s="33"/>
      <c r="K1019" s="33"/>
      <c r="L1019" s="33"/>
      <c r="M1019" s="33"/>
      <c r="N1019" s="33"/>
    </row>
    <row r="1020" customFormat="false" ht="12.75" hidden="false" customHeight="false" outlineLevel="0" collapsed="false">
      <c r="H1020" s="33"/>
      <c r="I1020" s="33"/>
      <c r="J1020" s="33"/>
      <c r="K1020" s="33"/>
      <c r="L1020" s="33"/>
      <c r="M1020" s="33"/>
      <c r="N1020" s="33"/>
    </row>
    <row r="1021" customFormat="false" ht="12.75" hidden="false" customHeight="false" outlineLevel="0" collapsed="false">
      <c r="H1021" s="33"/>
      <c r="I1021" s="33"/>
      <c r="J1021" s="33"/>
      <c r="K1021" s="33"/>
      <c r="L1021" s="33"/>
      <c r="M1021" s="33"/>
      <c r="N1021" s="33"/>
    </row>
    <row r="1022" customFormat="false" ht="12.75" hidden="false" customHeight="false" outlineLevel="0" collapsed="false">
      <c r="H1022" s="33"/>
      <c r="I1022" s="33"/>
      <c r="J1022" s="33"/>
      <c r="K1022" s="33"/>
      <c r="L1022" s="33"/>
      <c r="M1022" s="33"/>
      <c r="N1022" s="33"/>
    </row>
    <row r="1023" customFormat="false" ht="12.75" hidden="false" customHeight="false" outlineLevel="0" collapsed="false">
      <c r="H1023" s="33"/>
      <c r="I1023" s="33"/>
      <c r="J1023" s="33"/>
      <c r="K1023" s="33"/>
      <c r="L1023" s="33"/>
      <c r="M1023" s="33"/>
      <c r="N1023" s="33"/>
    </row>
    <row r="1024" customFormat="false" ht="12.75" hidden="false" customHeight="false" outlineLevel="0" collapsed="false">
      <c r="H1024" s="33"/>
      <c r="I1024" s="33"/>
      <c r="J1024" s="33"/>
      <c r="K1024" s="33"/>
      <c r="L1024" s="33"/>
      <c r="M1024" s="33"/>
      <c r="N1024" s="33"/>
    </row>
    <row r="1025" customFormat="false" ht="12.75" hidden="false" customHeight="false" outlineLevel="0" collapsed="false">
      <c r="H1025" s="33"/>
      <c r="I1025" s="33"/>
      <c r="J1025" s="33"/>
      <c r="K1025" s="33"/>
      <c r="L1025" s="33"/>
      <c r="M1025" s="33"/>
      <c r="N1025" s="33"/>
    </row>
    <row r="1026" customFormat="false" ht="12.75" hidden="false" customHeight="false" outlineLevel="0" collapsed="false">
      <c r="H1026" s="33"/>
      <c r="I1026" s="33"/>
      <c r="J1026" s="33"/>
      <c r="K1026" s="33"/>
      <c r="L1026" s="33"/>
      <c r="M1026" s="33"/>
      <c r="N1026" s="33"/>
    </row>
    <row r="1027" customFormat="false" ht="12.75" hidden="false" customHeight="false" outlineLevel="0" collapsed="false">
      <c r="H1027" s="33"/>
      <c r="I1027" s="33"/>
      <c r="J1027" s="33"/>
      <c r="K1027" s="33"/>
      <c r="L1027" s="33"/>
      <c r="M1027" s="33"/>
      <c r="N1027" s="33"/>
    </row>
    <row r="1028" customFormat="false" ht="12.75" hidden="false" customHeight="false" outlineLevel="0" collapsed="false">
      <c r="H1028" s="33"/>
      <c r="I1028" s="33"/>
      <c r="J1028" s="33"/>
      <c r="K1028" s="33"/>
      <c r="L1028" s="33"/>
      <c r="M1028" s="33"/>
      <c r="N1028" s="33"/>
    </row>
    <row r="1029" customFormat="false" ht="12.75" hidden="false" customHeight="false" outlineLevel="0" collapsed="false">
      <c r="H1029" s="33"/>
      <c r="I1029" s="33"/>
      <c r="J1029" s="33"/>
      <c r="K1029" s="33"/>
      <c r="L1029" s="33"/>
      <c r="M1029" s="33"/>
      <c r="N1029" s="33"/>
    </row>
    <row r="1030" customFormat="false" ht="12.75" hidden="false" customHeight="false" outlineLevel="0" collapsed="false">
      <c r="H1030" s="33"/>
      <c r="I1030" s="33"/>
      <c r="J1030" s="33"/>
      <c r="K1030" s="33"/>
      <c r="L1030" s="33"/>
      <c r="M1030" s="33"/>
      <c r="N1030" s="33"/>
    </row>
    <row r="1031" customFormat="false" ht="12.75" hidden="false" customHeight="false" outlineLevel="0" collapsed="false">
      <c r="H1031" s="33"/>
      <c r="I1031" s="33"/>
      <c r="J1031" s="33"/>
      <c r="K1031" s="33"/>
      <c r="L1031" s="33"/>
      <c r="M1031" s="33"/>
      <c r="N1031" s="33"/>
    </row>
    <row r="1032" customFormat="false" ht="12.75" hidden="false" customHeight="false" outlineLevel="0" collapsed="false">
      <c r="H1032" s="33"/>
      <c r="I1032" s="33"/>
      <c r="J1032" s="33"/>
      <c r="K1032" s="33"/>
      <c r="L1032" s="33"/>
      <c r="M1032" s="33"/>
      <c r="N1032" s="33"/>
    </row>
    <row r="1033" customFormat="false" ht="12.75" hidden="false" customHeight="false" outlineLevel="0" collapsed="false">
      <c r="H1033" s="33"/>
      <c r="I1033" s="33"/>
      <c r="J1033" s="33"/>
      <c r="K1033" s="33"/>
      <c r="L1033" s="33"/>
      <c r="M1033" s="33"/>
      <c r="N1033" s="33"/>
    </row>
    <row r="1034" customFormat="false" ht="12.75" hidden="false" customHeight="false" outlineLevel="0" collapsed="false">
      <c r="H1034" s="33"/>
      <c r="I1034" s="33"/>
      <c r="J1034" s="33"/>
      <c r="K1034" s="33"/>
      <c r="L1034" s="33"/>
      <c r="M1034" s="33"/>
      <c r="N1034" s="33"/>
    </row>
    <row r="1035" customFormat="false" ht="12.75" hidden="false" customHeight="false" outlineLevel="0" collapsed="false">
      <c r="H1035" s="33"/>
      <c r="I1035" s="33"/>
      <c r="J1035" s="33"/>
      <c r="K1035" s="33"/>
      <c r="L1035" s="33"/>
      <c r="M1035" s="33"/>
      <c r="N1035" s="33"/>
    </row>
    <row r="1036" customFormat="false" ht="12.75" hidden="false" customHeight="false" outlineLevel="0" collapsed="false">
      <c r="H1036" s="33"/>
      <c r="I1036" s="33"/>
      <c r="J1036" s="33"/>
      <c r="K1036" s="33"/>
      <c r="L1036" s="33"/>
      <c r="M1036" s="33"/>
      <c r="N1036" s="33"/>
    </row>
    <row r="1037" customFormat="false" ht="12.75" hidden="false" customHeight="false" outlineLevel="0" collapsed="false">
      <c r="H1037" s="33"/>
      <c r="I1037" s="33"/>
      <c r="J1037" s="33"/>
      <c r="K1037" s="33"/>
      <c r="L1037" s="33"/>
      <c r="M1037" s="33"/>
      <c r="N1037" s="33"/>
    </row>
    <row r="1038" customFormat="false" ht="12.75" hidden="false" customHeight="false" outlineLevel="0" collapsed="false">
      <c r="H1038" s="33"/>
      <c r="I1038" s="33"/>
      <c r="J1038" s="33"/>
      <c r="K1038" s="33"/>
      <c r="L1038" s="33"/>
      <c r="M1038" s="33"/>
      <c r="N1038" s="33"/>
    </row>
    <row r="1039" customFormat="false" ht="12.75" hidden="false" customHeight="false" outlineLevel="0" collapsed="false">
      <c r="H1039" s="33"/>
      <c r="I1039" s="33"/>
      <c r="J1039" s="33"/>
      <c r="K1039" s="33"/>
      <c r="L1039" s="33"/>
      <c r="M1039" s="33"/>
      <c r="N1039" s="33"/>
    </row>
    <row r="1040" customFormat="false" ht="12.75" hidden="false" customHeight="false" outlineLevel="0" collapsed="false">
      <c r="H1040" s="33"/>
      <c r="I1040" s="33"/>
      <c r="J1040" s="33"/>
      <c r="K1040" s="33"/>
      <c r="L1040" s="33"/>
      <c r="M1040" s="33"/>
      <c r="N1040" s="33"/>
    </row>
    <row r="1041" customFormat="false" ht="12.75" hidden="false" customHeight="false" outlineLevel="0" collapsed="false">
      <c r="H1041" s="33"/>
      <c r="I1041" s="33"/>
      <c r="J1041" s="33"/>
      <c r="K1041" s="33"/>
      <c r="L1041" s="33"/>
      <c r="M1041" s="33"/>
      <c r="N1041" s="33"/>
    </row>
    <row r="1042" customFormat="false" ht="12.75" hidden="false" customHeight="false" outlineLevel="0" collapsed="false">
      <c r="H1042" s="33"/>
      <c r="I1042" s="33"/>
      <c r="J1042" s="33"/>
      <c r="K1042" s="33"/>
      <c r="L1042" s="33"/>
      <c r="M1042" s="33"/>
      <c r="N1042" s="33"/>
    </row>
    <row r="1043" customFormat="false" ht="12.75" hidden="false" customHeight="false" outlineLevel="0" collapsed="false">
      <c r="H1043" s="33"/>
      <c r="I1043" s="33"/>
      <c r="J1043" s="33"/>
      <c r="K1043" s="33"/>
      <c r="L1043" s="33"/>
      <c r="M1043" s="33"/>
      <c r="N1043" s="33"/>
    </row>
    <row r="1044" customFormat="false" ht="12.75" hidden="false" customHeight="false" outlineLevel="0" collapsed="false">
      <c r="H1044" s="33"/>
      <c r="I1044" s="33"/>
      <c r="J1044" s="33"/>
      <c r="K1044" s="33"/>
      <c r="L1044" s="33"/>
      <c r="M1044" s="33"/>
      <c r="N1044" s="33"/>
    </row>
    <row r="1045" customFormat="false" ht="12.75" hidden="false" customHeight="false" outlineLevel="0" collapsed="false">
      <c r="H1045" s="33"/>
      <c r="I1045" s="33"/>
      <c r="J1045" s="33"/>
      <c r="K1045" s="33"/>
      <c r="L1045" s="33"/>
      <c r="M1045" s="33"/>
      <c r="N1045" s="33"/>
    </row>
    <row r="1046" customFormat="false" ht="12.75" hidden="false" customHeight="false" outlineLevel="0" collapsed="false">
      <c r="H1046" s="33"/>
      <c r="I1046" s="33"/>
      <c r="J1046" s="33"/>
      <c r="K1046" s="33"/>
      <c r="L1046" s="33"/>
      <c r="M1046" s="33"/>
      <c r="N1046" s="33"/>
    </row>
    <row r="1047" customFormat="false" ht="12.75" hidden="false" customHeight="false" outlineLevel="0" collapsed="false">
      <c r="H1047" s="33"/>
      <c r="I1047" s="33"/>
      <c r="J1047" s="33"/>
      <c r="K1047" s="33"/>
      <c r="L1047" s="33"/>
      <c r="M1047" s="33"/>
      <c r="N1047" s="33"/>
    </row>
    <row r="1048" customFormat="false" ht="12.75" hidden="false" customHeight="false" outlineLevel="0" collapsed="false">
      <c r="H1048" s="33"/>
      <c r="I1048" s="33"/>
      <c r="J1048" s="33"/>
      <c r="K1048" s="33"/>
      <c r="L1048" s="33"/>
      <c r="M1048" s="33"/>
      <c r="N1048" s="33"/>
    </row>
    <row r="1049" customFormat="false" ht="12.75" hidden="false" customHeight="false" outlineLevel="0" collapsed="false">
      <c r="H1049" s="33"/>
      <c r="I1049" s="33"/>
      <c r="J1049" s="33"/>
      <c r="K1049" s="33"/>
      <c r="L1049" s="33"/>
      <c r="M1049" s="33"/>
      <c r="N1049" s="33"/>
    </row>
    <row r="1050" customFormat="false" ht="12.75" hidden="false" customHeight="false" outlineLevel="0" collapsed="false">
      <c r="H1050" s="33"/>
      <c r="I1050" s="33"/>
      <c r="J1050" s="33"/>
      <c r="K1050" s="33"/>
      <c r="L1050" s="33"/>
      <c r="M1050" s="33"/>
      <c r="N1050" s="33"/>
    </row>
    <row r="1051" customFormat="false" ht="12.75" hidden="false" customHeight="false" outlineLevel="0" collapsed="false">
      <c r="H1051" s="33"/>
      <c r="I1051" s="33"/>
      <c r="J1051" s="33"/>
      <c r="K1051" s="33"/>
      <c r="L1051" s="33"/>
      <c r="M1051" s="33"/>
      <c r="N1051" s="33"/>
    </row>
    <row r="1052" customFormat="false" ht="12.75" hidden="false" customHeight="false" outlineLevel="0" collapsed="false">
      <c r="H1052" s="33"/>
      <c r="I1052" s="33"/>
      <c r="J1052" s="33"/>
      <c r="K1052" s="33"/>
      <c r="L1052" s="33"/>
      <c r="M1052" s="33"/>
      <c r="N1052" s="33"/>
    </row>
    <row r="1053" customFormat="false" ht="12.75" hidden="false" customHeight="false" outlineLevel="0" collapsed="false">
      <c r="H1053" s="33"/>
      <c r="I1053" s="33"/>
      <c r="J1053" s="33"/>
      <c r="K1053" s="33"/>
      <c r="L1053" s="33"/>
      <c r="M1053" s="33"/>
      <c r="N1053" s="33"/>
    </row>
    <row r="1054" customFormat="false" ht="12.75" hidden="false" customHeight="false" outlineLevel="0" collapsed="false">
      <c r="H1054" s="33"/>
      <c r="I1054" s="33"/>
      <c r="J1054" s="33"/>
      <c r="K1054" s="33"/>
      <c r="L1054" s="33"/>
      <c r="M1054" s="33"/>
      <c r="N1054" s="33"/>
    </row>
    <row r="1055" customFormat="false" ht="12.75" hidden="false" customHeight="false" outlineLevel="0" collapsed="false">
      <c r="H1055" s="33"/>
      <c r="I1055" s="33"/>
      <c r="J1055" s="33"/>
      <c r="K1055" s="33"/>
      <c r="L1055" s="33"/>
      <c r="M1055" s="33"/>
      <c r="N1055" s="33"/>
    </row>
    <row r="1056" customFormat="false" ht="12.75" hidden="false" customHeight="false" outlineLevel="0" collapsed="false">
      <c r="H1056" s="33"/>
      <c r="I1056" s="33"/>
      <c r="J1056" s="33"/>
      <c r="K1056" s="33"/>
      <c r="L1056" s="33"/>
      <c r="M1056" s="33"/>
      <c r="N1056" s="33"/>
    </row>
    <row r="1057" customFormat="false" ht="12.75" hidden="false" customHeight="false" outlineLevel="0" collapsed="false">
      <c r="H1057" s="33"/>
      <c r="I1057" s="33"/>
      <c r="J1057" s="33"/>
      <c r="K1057" s="33"/>
      <c r="L1057" s="33"/>
      <c r="M1057" s="33"/>
      <c r="N1057" s="33"/>
    </row>
    <row r="1058" customFormat="false" ht="12.75" hidden="false" customHeight="false" outlineLevel="0" collapsed="false">
      <c r="H1058" s="33"/>
      <c r="I1058" s="33"/>
      <c r="J1058" s="33"/>
      <c r="K1058" s="33"/>
      <c r="L1058" s="33"/>
      <c r="M1058" s="33"/>
      <c r="N1058" s="33"/>
    </row>
    <row r="1059" customFormat="false" ht="12.75" hidden="false" customHeight="false" outlineLevel="0" collapsed="false">
      <c r="H1059" s="33"/>
      <c r="I1059" s="33"/>
      <c r="J1059" s="33"/>
      <c r="K1059" s="33"/>
      <c r="L1059" s="33"/>
      <c r="M1059" s="33"/>
      <c r="N1059" s="33"/>
    </row>
    <row r="1060" customFormat="false" ht="12.75" hidden="false" customHeight="false" outlineLevel="0" collapsed="false">
      <c r="H1060" s="33"/>
      <c r="I1060" s="33"/>
      <c r="J1060" s="33"/>
      <c r="K1060" s="33"/>
      <c r="L1060" s="33"/>
      <c r="M1060" s="33"/>
      <c r="N1060" s="33"/>
    </row>
    <row r="1061" customFormat="false" ht="12.75" hidden="false" customHeight="false" outlineLevel="0" collapsed="false">
      <c r="H1061" s="33"/>
      <c r="I1061" s="33"/>
      <c r="J1061" s="33"/>
      <c r="K1061" s="33"/>
      <c r="L1061" s="33"/>
      <c r="M1061" s="33"/>
      <c r="N1061" s="33"/>
    </row>
    <row r="1062" customFormat="false" ht="12.75" hidden="false" customHeight="false" outlineLevel="0" collapsed="false">
      <c r="H1062" s="33"/>
      <c r="I1062" s="33"/>
      <c r="J1062" s="33"/>
      <c r="K1062" s="33"/>
      <c r="L1062" s="33"/>
      <c r="M1062" s="33"/>
      <c r="N1062" s="33"/>
    </row>
    <row r="1063" customFormat="false" ht="12.75" hidden="false" customHeight="false" outlineLevel="0" collapsed="false">
      <c r="H1063" s="33"/>
      <c r="I1063" s="33"/>
      <c r="J1063" s="33"/>
      <c r="K1063" s="33"/>
      <c r="L1063" s="33"/>
      <c r="M1063" s="33"/>
      <c r="N1063" s="33"/>
    </row>
    <row r="1064" customFormat="false" ht="12.75" hidden="false" customHeight="false" outlineLevel="0" collapsed="false">
      <c r="H1064" s="33"/>
      <c r="I1064" s="33"/>
      <c r="J1064" s="33"/>
      <c r="K1064" s="33"/>
      <c r="L1064" s="33"/>
      <c r="M1064" s="33"/>
      <c r="N1064" s="33"/>
    </row>
    <row r="1065" customFormat="false" ht="12.75" hidden="false" customHeight="false" outlineLevel="0" collapsed="false">
      <c r="H1065" s="33"/>
      <c r="I1065" s="33"/>
      <c r="J1065" s="33"/>
      <c r="K1065" s="33"/>
      <c r="L1065" s="33"/>
      <c r="M1065" s="33"/>
      <c r="N1065" s="33"/>
    </row>
    <row r="1066" customFormat="false" ht="12.75" hidden="false" customHeight="false" outlineLevel="0" collapsed="false">
      <c r="H1066" s="33"/>
      <c r="I1066" s="33"/>
      <c r="J1066" s="33"/>
      <c r="K1066" s="33"/>
      <c r="L1066" s="33"/>
      <c r="M1066" s="33"/>
      <c r="N1066" s="33"/>
    </row>
    <row r="1067" customFormat="false" ht="12.75" hidden="false" customHeight="false" outlineLevel="0" collapsed="false">
      <c r="H1067" s="33"/>
      <c r="I1067" s="33"/>
      <c r="J1067" s="33"/>
      <c r="K1067" s="33"/>
      <c r="L1067" s="33"/>
      <c r="M1067" s="33"/>
      <c r="N1067" s="33"/>
    </row>
    <row r="1068" customFormat="false" ht="12.75" hidden="false" customHeight="false" outlineLevel="0" collapsed="false">
      <c r="H1068" s="33"/>
      <c r="I1068" s="33"/>
      <c r="J1068" s="33"/>
      <c r="K1068" s="33"/>
      <c r="L1068" s="33"/>
      <c r="M1068" s="33"/>
      <c r="N1068" s="33"/>
    </row>
    <row r="1069" customFormat="false" ht="12.75" hidden="false" customHeight="false" outlineLevel="0" collapsed="false">
      <c r="H1069" s="33"/>
      <c r="I1069" s="33"/>
      <c r="J1069" s="33"/>
      <c r="K1069" s="33"/>
      <c r="L1069" s="33"/>
      <c r="M1069" s="33"/>
      <c r="N1069" s="33"/>
    </row>
    <row r="1070" customFormat="false" ht="12.75" hidden="false" customHeight="false" outlineLevel="0" collapsed="false">
      <c r="H1070" s="33"/>
      <c r="I1070" s="33"/>
      <c r="J1070" s="33"/>
      <c r="K1070" s="33"/>
      <c r="L1070" s="33"/>
      <c r="M1070" s="33"/>
      <c r="N1070" s="33"/>
    </row>
    <row r="1071" customFormat="false" ht="12.75" hidden="false" customHeight="false" outlineLevel="0" collapsed="false">
      <c r="H1071" s="33"/>
      <c r="I1071" s="33"/>
      <c r="J1071" s="33"/>
      <c r="K1071" s="33"/>
      <c r="L1071" s="33"/>
      <c r="M1071" s="33"/>
      <c r="N1071" s="33"/>
    </row>
    <row r="1072" customFormat="false" ht="12.75" hidden="false" customHeight="false" outlineLevel="0" collapsed="false">
      <c r="H1072" s="33"/>
      <c r="I1072" s="33"/>
      <c r="J1072" s="33"/>
      <c r="K1072" s="33"/>
      <c r="L1072" s="33"/>
      <c r="M1072" s="33"/>
      <c r="N1072" s="33"/>
    </row>
    <row r="1073" customFormat="false" ht="12.75" hidden="false" customHeight="false" outlineLevel="0" collapsed="false">
      <c r="H1073" s="33"/>
      <c r="I1073" s="33"/>
      <c r="J1073" s="33"/>
      <c r="K1073" s="33"/>
      <c r="L1073" s="33"/>
      <c r="M1073" s="33"/>
      <c r="N1073" s="33"/>
    </row>
    <row r="1074" customFormat="false" ht="12.75" hidden="false" customHeight="false" outlineLevel="0" collapsed="false">
      <c r="H1074" s="33"/>
      <c r="I1074" s="33"/>
      <c r="J1074" s="33"/>
      <c r="K1074" s="33"/>
      <c r="L1074" s="33"/>
      <c r="M1074" s="33"/>
      <c r="N1074" s="33"/>
    </row>
    <row r="1075" customFormat="false" ht="12.75" hidden="false" customHeight="false" outlineLevel="0" collapsed="false">
      <c r="H1075" s="33"/>
      <c r="I1075" s="33"/>
      <c r="J1075" s="33"/>
      <c r="K1075" s="33"/>
      <c r="L1075" s="33"/>
      <c r="M1075" s="33"/>
      <c r="N1075" s="33"/>
    </row>
    <row r="1076" customFormat="false" ht="12.75" hidden="false" customHeight="false" outlineLevel="0" collapsed="false">
      <c r="H1076" s="33"/>
      <c r="I1076" s="33"/>
      <c r="J1076" s="33"/>
      <c r="K1076" s="33"/>
      <c r="L1076" s="33"/>
      <c r="M1076" s="33"/>
      <c r="N1076" s="33"/>
    </row>
    <row r="1077" customFormat="false" ht="12.75" hidden="false" customHeight="false" outlineLevel="0" collapsed="false">
      <c r="H1077" s="33"/>
      <c r="I1077" s="33"/>
      <c r="J1077" s="33"/>
      <c r="K1077" s="33"/>
      <c r="L1077" s="33"/>
      <c r="M1077" s="33"/>
      <c r="N1077" s="33"/>
    </row>
    <row r="1078" customFormat="false" ht="12.75" hidden="false" customHeight="false" outlineLevel="0" collapsed="false">
      <c r="H1078" s="33"/>
      <c r="I1078" s="33"/>
      <c r="J1078" s="33"/>
      <c r="K1078" s="33"/>
      <c r="L1078" s="33"/>
      <c r="M1078" s="33"/>
      <c r="N1078" s="33"/>
    </row>
    <row r="1079" customFormat="false" ht="12.75" hidden="false" customHeight="false" outlineLevel="0" collapsed="false">
      <c r="H1079" s="33"/>
      <c r="I1079" s="33"/>
      <c r="J1079" s="33"/>
      <c r="K1079" s="33"/>
      <c r="L1079" s="33"/>
      <c r="M1079" s="33"/>
      <c r="N1079" s="33"/>
    </row>
    <row r="1080" customFormat="false" ht="12.75" hidden="false" customHeight="false" outlineLevel="0" collapsed="false">
      <c r="H1080" s="33"/>
      <c r="I1080" s="33"/>
      <c r="J1080" s="33"/>
      <c r="K1080" s="33"/>
      <c r="L1080" s="33"/>
      <c r="M1080" s="33"/>
      <c r="N1080" s="33"/>
    </row>
    <row r="1081" customFormat="false" ht="12.75" hidden="false" customHeight="false" outlineLevel="0" collapsed="false">
      <c r="H1081" s="33"/>
      <c r="I1081" s="33"/>
      <c r="J1081" s="33"/>
      <c r="K1081" s="33"/>
      <c r="L1081" s="33"/>
      <c r="M1081" s="33"/>
      <c r="N1081" s="33"/>
    </row>
    <row r="1082" customFormat="false" ht="12.75" hidden="false" customHeight="false" outlineLevel="0" collapsed="false">
      <c r="H1082" s="33"/>
      <c r="I1082" s="33"/>
      <c r="J1082" s="33"/>
      <c r="K1082" s="33"/>
      <c r="L1082" s="33"/>
      <c r="M1082" s="33"/>
      <c r="N1082" s="33"/>
    </row>
    <row r="1083" customFormat="false" ht="12.75" hidden="false" customHeight="false" outlineLevel="0" collapsed="false">
      <c r="H1083" s="33"/>
      <c r="I1083" s="33"/>
      <c r="J1083" s="33"/>
      <c r="K1083" s="33"/>
      <c r="L1083" s="33"/>
      <c r="M1083" s="33"/>
      <c r="N1083" s="33"/>
    </row>
    <row r="1084" customFormat="false" ht="12.75" hidden="false" customHeight="false" outlineLevel="0" collapsed="false">
      <c r="H1084" s="33"/>
      <c r="I1084" s="33"/>
      <c r="J1084" s="33"/>
      <c r="K1084" s="33"/>
      <c r="L1084" s="33"/>
      <c r="M1084" s="33"/>
      <c r="N1084" s="33"/>
    </row>
    <row r="1085" customFormat="false" ht="12.75" hidden="false" customHeight="false" outlineLevel="0" collapsed="false">
      <c r="H1085" s="33"/>
      <c r="I1085" s="33"/>
      <c r="J1085" s="33"/>
      <c r="K1085" s="33"/>
      <c r="L1085" s="33"/>
      <c r="M1085" s="33"/>
      <c r="N1085" s="33"/>
    </row>
    <row r="1086" customFormat="false" ht="12.75" hidden="false" customHeight="false" outlineLevel="0" collapsed="false">
      <c r="H1086" s="33"/>
      <c r="I1086" s="33"/>
      <c r="J1086" s="33"/>
      <c r="K1086" s="33"/>
      <c r="L1086" s="33"/>
      <c r="M1086" s="33"/>
      <c r="N1086" s="33"/>
    </row>
    <row r="1087" customFormat="false" ht="12.75" hidden="false" customHeight="false" outlineLevel="0" collapsed="false">
      <c r="H1087" s="33"/>
      <c r="I1087" s="33"/>
      <c r="J1087" s="33"/>
      <c r="K1087" s="33"/>
      <c r="L1087" s="33"/>
      <c r="M1087" s="33"/>
      <c r="N1087" s="33"/>
    </row>
    <row r="1088" customFormat="false" ht="12.75" hidden="false" customHeight="false" outlineLevel="0" collapsed="false">
      <c r="H1088" s="33"/>
      <c r="I1088" s="33"/>
      <c r="J1088" s="33"/>
      <c r="K1088" s="33"/>
      <c r="L1088" s="33"/>
      <c r="M1088" s="33"/>
      <c r="N1088" s="33"/>
    </row>
    <row r="1089" customFormat="false" ht="12.75" hidden="false" customHeight="false" outlineLevel="0" collapsed="false">
      <c r="H1089" s="33"/>
      <c r="I1089" s="33"/>
      <c r="J1089" s="33"/>
      <c r="K1089" s="33"/>
      <c r="L1089" s="33"/>
      <c r="M1089" s="33"/>
      <c r="N1089" s="33"/>
    </row>
    <row r="1090" customFormat="false" ht="12.75" hidden="false" customHeight="false" outlineLevel="0" collapsed="false">
      <c r="H1090" s="33"/>
      <c r="I1090" s="33"/>
      <c r="J1090" s="33"/>
      <c r="K1090" s="33"/>
      <c r="L1090" s="33"/>
      <c r="M1090" s="33"/>
      <c r="N1090" s="33"/>
    </row>
    <row r="1091" customFormat="false" ht="12.75" hidden="false" customHeight="false" outlineLevel="0" collapsed="false">
      <c r="H1091" s="33"/>
      <c r="I1091" s="33"/>
      <c r="J1091" s="33"/>
      <c r="K1091" s="33"/>
      <c r="L1091" s="33"/>
      <c r="M1091" s="33"/>
      <c r="N1091" s="33"/>
    </row>
    <row r="1092" customFormat="false" ht="12.75" hidden="false" customHeight="false" outlineLevel="0" collapsed="false">
      <c r="H1092" s="33"/>
      <c r="I1092" s="33"/>
      <c r="J1092" s="33"/>
      <c r="K1092" s="33"/>
      <c r="L1092" s="33"/>
      <c r="M1092" s="33"/>
      <c r="N1092" s="33"/>
    </row>
    <row r="1093" customFormat="false" ht="12.75" hidden="false" customHeight="false" outlineLevel="0" collapsed="false">
      <c r="H1093" s="33"/>
      <c r="I1093" s="33"/>
      <c r="J1093" s="33"/>
      <c r="K1093" s="33"/>
      <c r="L1093" s="33"/>
      <c r="M1093" s="33"/>
      <c r="N1093" s="33"/>
    </row>
    <row r="1094" customFormat="false" ht="12.75" hidden="false" customHeight="false" outlineLevel="0" collapsed="false">
      <c r="H1094" s="33"/>
      <c r="I1094" s="33"/>
      <c r="J1094" s="33"/>
      <c r="K1094" s="33"/>
      <c r="L1094" s="33"/>
      <c r="M1094" s="33"/>
      <c r="N1094" s="33"/>
    </row>
    <row r="1095" customFormat="false" ht="12.75" hidden="false" customHeight="false" outlineLevel="0" collapsed="false">
      <c r="H1095" s="33"/>
      <c r="I1095" s="33"/>
      <c r="J1095" s="33"/>
      <c r="K1095" s="33"/>
      <c r="L1095" s="33"/>
      <c r="M1095" s="33"/>
      <c r="N1095" s="33"/>
    </row>
    <row r="1096" customFormat="false" ht="12.75" hidden="false" customHeight="false" outlineLevel="0" collapsed="false">
      <c r="H1096" s="33"/>
      <c r="I1096" s="33"/>
      <c r="J1096" s="33"/>
      <c r="K1096" s="33"/>
      <c r="L1096" s="33"/>
      <c r="M1096" s="33"/>
      <c r="N1096" s="33"/>
    </row>
    <row r="1097" customFormat="false" ht="12.75" hidden="false" customHeight="false" outlineLevel="0" collapsed="false">
      <c r="H1097" s="33"/>
      <c r="I1097" s="33"/>
      <c r="J1097" s="33"/>
      <c r="K1097" s="33"/>
      <c r="L1097" s="33"/>
      <c r="M1097" s="33"/>
      <c r="N1097" s="33"/>
    </row>
    <row r="1098" customFormat="false" ht="12.75" hidden="false" customHeight="false" outlineLevel="0" collapsed="false">
      <c r="H1098" s="33"/>
      <c r="I1098" s="33"/>
      <c r="J1098" s="33"/>
      <c r="K1098" s="33"/>
      <c r="L1098" s="33"/>
      <c r="M1098" s="33"/>
      <c r="N1098" s="33"/>
    </row>
    <row r="1099" customFormat="false" ht="12.75" hidden="false" customHeight="false" outlineLevel="0" collapsed="false">
      <c r="H1099" s="33"/>
      <c r="I1099" s="33"/>
      <c r="J1099" s="33"/>
      <c r="K1099" s="33"/>
      <c r="L1099" s="33"/>
      <c r="M1099" s="33"/>
      <c r="N1099" s="33"/>
    </row>
    <row r="1100" customFormat="false" ht="12.75" hidden="false" customHeight="false" outlineLevel="0" collapsed="false">
      <c r="H1100" s="33"/>
      <c r="I1100" s="33"/>
      <c r="J1100" s="33"/>
      <c r="K1100" s="33"/>
      <c r="L1100" s="33"/>
      <c r="M1100" s="33"/>
      <c r="N1100" s="33"/>
    </row>
    <row r="1101" customFormat="false" ht="12.75" hidden="false" customHeight="false" outlineLevel="0" collapsed="false">
      <c r="H1101" s="33"/>
      <c r="I1101" s="33"/>
      <c r="J1101" s="33"/>
      <c r="K1101" s="33"/>
      <c r="L1101" s="33"/>
      <c r="M1101" s="33"/>
      <c r="N1101" s="33"/>
    </row>
    <row r="1102" customFormat="false" ht="12.75" hidden="false" customHeight="false" outlineLevel="0" collapsed="false">
      <c r="H1102" s="33"/>
      <c r="I1102" s="33"/>
      <c r="J1102" s="33"/>
      <c r="K1102" s="33"/>
      <c r="L1102" s="33"/>
      <c r="M1102" s="33"/>
      <c r="N1102" s="33"/>
    </row>
    <row r="1103" customFormat="false" ht="12.75" hidden="false" customHeight="false" outlineLevel="0" collapsed="false">
      <c r="H1103" s="33"/>
      <c r="I1103" s="33"/>
      <c r="J1103" s="33"/>
      <c r="K1103" s="33"/>
      <c r="L1103" s="33"/>
      <c r="M1103" s="33"/>
      <c r="N1103" s="33"/>
    </row>
    <row r="1104" customFormat="false" ht="12.75" hidden="false" customHeight="false" outlineLevel="0" collapsed="false">
      <c r="H1104" s="33"/>
      <c r="I1104" s="33"/>
      <c r="J1104" s="33"/>
      <c r="K1104" s="33"/>
      <c r="L1104" s="33"/>
      <c r="M1104" s="33"/>
      <c r="N1104" s="33"/>
    </row>
    <row r="1105" customFormat="false" ht="12.75" hidden="false" customHeight="false" outlineLevel="0" collapsed="false">
      <c r="H1105" s="33"/>
      <c r="I1105" s="33"/>
      <c r="J1105" s="33"/>
      <c r="K1105" s="33"/>
      <c r="L1105" s="33"/>
      <c r="M1105" s="33"/>
      <c r="N1105" s="33"/>
    </row>
    <row r="1106" customFormat="false" ht="12.75" hidden="false" customHeight="false" outlineLevel="0" collapsed="false">
      <c r="H1106" s="33"/>
      <c r="I1106" s="33"/>
      <c r="J1106" s="33"/>
      <c r="K1106" s="33"/>
      <c r="L1106" s="33"/>
      <c r="M1106" s="33"/>
      <c r="N1106" s="33"/>
    </row>
    <row r="1107" customFormat="false" ht="12.75" hidden="false" customHeight="false" outlineLevel="0" collapsed="false">
      <c r="H1107" s="33"/>
      <c r="I1107" s="33"/>
      <c r="J1107" s="33"/>
      <c r="K1107" s="33"/>
      <c r="L1107" s="33"/>
      <c r="M1107" s="33"/>
      <c r="N1107" s="33"/>
    </row>
    <row r="1108" customFormat="false" ht="12.75" hidden="false" customHeight="false" outlineLevel="0" collapsed="false">
      <c r="H1108" s="33"/>
      <c r="I1108" s="33"/>
      <c r="J1108" s="33"/>
      <c r="K1108" s="33"/>
      <c r="L1108" s="33"/>
      <c r="M1108" s="33"/>
      <c r="N1108" s="33"/>
    </row>
    <row r="1109" customFormat="false" ht="12.75" hidden="false" customHeight="false" outlineLevel="0" collapsed="false">
      <c r="H1109" s="33"/>
      <c r="I1109" s="33"/>
      <c r="J1109" s="33"/>
      <c r="K1109" s="33"/>
      <c r="L1109" s="33"/>
      <c r="M1109" s="33"/>
      <c r="N1109" s="33"/>
    </row>
    <row r="1110" customFormat="false" ht="12.75" hidden="false" customHeight="false" outlineLevel="0" collapsed="false">
      <c r="H1110" s="33"/>
      <c r="I1110" s="33"/>
      <c r="J1110" s="33"/>
      <c r="K1110" s="33"/>
      <c r="L1110" s="33"/>
      <c r="M1110" s="33"/>
      <c r="N1110" s="33"/>
    </row>
    <row r="1111" customFormat="false" ht="12.75" hidden="false" customHeight="false" outlineLevel="0" collapsed="false">
      <c r="H1111" s="33"/>
      <c r="I1111" s="33"/>
      <c r="J1111" s="33"/>
      <c r="K1111" s="33"/>
      <c r="L1111" s="33"/>
      <c r="M1111" s="33"/>
      <c r="N1111" s="33"/>
    </row>
    <row r="1112" customFormat="false" ht="12.75" hidden="false" customHeight="false" outlineLevel="0" collapsed="false">
      <c r="H1112" s="33"/>
      <c r="I1112" s="33"/>
      <c r="J1112" s="33"/>
      <c r="K1112" s="33"/>
      <c r="L1112" s="33"/>
      <c r="M1112" s="33"/>
      <c r="N1112" s="33"/>
    </row>
    <row r="1113" customFormat="false" ht="12.75" hidden="false" customHeight="false" outlineLevel="0" collapsed="false">
      <c r="H1113" s="33"/>
      <c r="I1113" s="33"/>
      <c r="J1113" s="33"/>
      <c r="K1113" s="33"/>
      <c r="L1113" s="33"/>
      <c r="M1113" s="33"/>
      <c r="N1113" s="33"/>
    </row>
    <row r="1114" customFormat="false" ht="12.75" hidden="false" customHeight="false" outlineLevel="0" collapsed="false">
      <c r="H1114" s="33"/>
      <c r="I1114" s="33"/>
      <c r="J1114" s="33"/>
      <c r="K1114" s="33"/>
      <c r="L1114" s="33"/>
      <c r="M1114" s="33"/>
      <c r="N1114" s="33"/>
    </row>
    <row r="1115" customFormat="false" ht="12.75" hidden="false" customHeight="false" outlineLevel="0" collapsed="false">
      <c r="H1115" s="33"/>
      <c r="I1115" s="33"/>
      <c r="J1115" s="33"/>
      <c r="K1115" s="33"/>
      <c r="L1115" s="33"/>
      <c r="M1115" s="33"/>
      <c r="N1115" s="33"/>
    </row>
    <row r="1116" customFormat="false" ht="12.75" hidden="false" customHeight="false" outlineLevel="0" collapsed="false">
      <c r="H1116" s="33"/>
      <c r="I1116" s="33"/>
      <c r="J1116" s="33"/>
      <c r="K1116" s="33"/>
      <c r="L1116" s="33"/>
      <c r="M1116" s="33"/>
      <c r="N1116" s="33"/>
    </row>
    <row r="1117" customFormat="false" ht="12.75" hidden="false" customHeight="false" outlineLevel="0" collapsed="false">
      <c r="H1117" s="33"/>
      <c r="I1117" s="33"/>
      <c r="J1117" s="33"/>
      <c r="K1117" s="33"/>
      <c r="L1117" s="33"/>
      <c r="M1117" s="33"/>
      <c r="N1117" s="33"/>
    </row>
    <row r="1118" customFormat="false" ht="12.75" hidden="false" customHeight="false" outlineLevel="0" collapsed="false">
      <c r="H1118" s="33"/>
      <c r="I1118" s="33"/>
      <c r="J1118" s="33"/>
      <c r="K1118" s="33"/>
      <c r="L1118" s="33"/>
      <c r="M1118" s="33"/>
      <c r="N1118" s="33"/>
    </row>
    <row r="1119" customFormat="false" ht="12.75" hidden="false" customHeight="false" outlineLevel="0" collapsed="false">
      <c r="H1119" s="33"/>
      <c r="I1119" s="33"/>
      <c r="J1119" s="33"/>
      <c r="K1119" s="33"/>
      <c r="L1119" s="33"/>
      <c r="M1119" s="33"/>
      <c r="N1119" s="33"/>
    </row>
    <row r="1120" customFormat="false" ht="12.75" hidden="false" customHeight="false" outlineLevel="0" collapsed="false">
      <c r="H1120" s="33"/>
      <c r="I1120" s="33"/>
      <c r="J1120" s="33"/>
      <c r="K1120" s="33"/>
      <c r="L1120" s="33"/>
      <c r="M1120" s="33"/>
      <c r="N1120" s="33"/>
    </row>
    <row r="1121" customFormat="false" ht="12.75" hidden="false" customHeight="false" outlineLevel="0" collapsed="false">
      <c r="H1121" s="33"/>
      <c r="I1121" s="33"/>
      <c r="J1121" s="33"/>
      <c r="K1121" s="33"/>
      <c r="L1121" s="33"/>
      <c r="M1121" s="33"/>
      <c r="N1121" s="33"/>
    </row>
    <row r="1122" customFormat="false" ht="12.75" hidden="false" customHeight="false" outlineLevel="0" collapsed="false">
      <c r="H1122" s="33"/>
      <c r="I1122" s="33"/>
      <c r="J1122" s="33"/>
      <c r="K1122" s="33"/>
      <c r="L1122" s="33"/>
      <c r="M1122" s="33"/>
      <c r="N1122" s="33"/>
    </row>
    <row r="1123" customFormat="false" ht="12.75" hidden="false" customHeight="false" outlineLevel="0" collapsed="false">
      <c r="H1123" s="33"/>
      <c r="I1123" s="33"/>
      <c r="J1123" s="33"/>
      <c r="K1123" s="33"/>
      <c r="L1123" s="33"/>
      <c r="M1123" s="33"/>
      <c r="N1123" s="33"/>
    </row>
    <row r="1124" customFormat="false" ht="12.75" hidden="false" customHeight="false" outlineLevel="0" collapsed="false">
      <c r="H1124" s="33"/>
      <c r="I1124" s="33"/>
      <c r="J1124" s="33"/>
      <c r="K1124" s="33"/>
      <c r="L1124" s="33"/>
      <c r="M1124" s="33"/>
      <c r="N1124" s="33"/>
    </row>
    <row r="1125" customFormat="false" ht="12.75" hidden="false" customHeight="false" outlineLevel="0" collapsed="false">
      <c r="H1125" s="33"/>
      <c r="I1125" s="33"/>
      <c r="J1125" s="33"/>
      <c r="K1125" s="33"/>
      <c r="L1125" s="33"/>
      <c r="M1125" s="33"/>
      <c r="N1125" s="33"/>
    </row>
    <row r="1126" customFormat="false" ht="12.75" hidden="false" customHeight="false" outlineLevel="0" collapsed="false">
      <c r="H1126" s="33"/>
      <c r="I1126" s="33"/>
      <c r="J1126" s="33"/>
      <c r="K1126" s="33"/>
      <c r="L1126" s="33"/>
      <c r="M1126" s="33"/>
      <c r="N1126" s="33"/>
    </row>
    <row r="1127" customFormat="false" ht="12.75" hidden="false" customHeight="false" outlineLevel="0" collapsed="false">
      <c r="H1127" s="33"/>
      <c r="I1127" s="33"/>
      <c r="J1127" s="33"/>
      <c r="K1127" s="33"/>
      <c r="L1127" s="33"/>
      <c r="M1127" s="33"/>
      <c r="N1127" s="33"/>
    </row>
    <row r="1128" customFormat="false" ht="12.75" hidden="false" customHeight="false" outlineLevel="0" collapsed="false">
      <c r="H1128" s="33"/>
      <c r="I1128" s="33"/>
      <c r="J1128" s="33"/>
      <c r="K1128" s="33"/>
      <c r="L1128" s="33"/>
      <c r="M1128" s="33"/>
      <c r="N1128" s="33"/>
    </row>
    <row r="1129" customFormat="false" ht="12.75" hidden="false" customHeight="false" outlineLevel="0" collapsed="false">
      <c r="H1129" s="33"/>
      <c r="I1129" s="33"/>
      <c r="J1129" s="33"/>
      <c r="K1129" s="33"/>
      <c r="L1129" s="33"/>
      <c r="M1129" s="33"/>
      <c r="N1129" s="33"/>
    </row>
    <row r="1130" customFormat="false" ht="12.75" hidden="false" customHeight="false" outlineLevel="0" collapsed="false">
      <c r="H1130" s="33"/>
      <c r="I1130" s="33"/>
      <c r="J1130" s="33"/>
      <c r="K1130" s="33"/>
      <c r="L1130" s="33"/>
      <c r="M1130" s="33"/>
      <c r="N1130" s="33"/>
    </row>
    <row r="1131" customFormat="false" ht="12.75" hidden="false" customHeight="false" outlineLevel="0" collapsed="false">
      <c r="H1131" s="33"/>
      <c r="I1131" s="33"/>
      <c r="J1131" s="33"/>
      <c r="K1131" s="33"/>
      <c r="L1131" s="33"/>
      <c r="M1131" s="33"/>
      <c r="N1131" s="33"/>
    </row>
    <row r="1132" customFormat="false" ht="12.75" hidden="false" customHeight="false" outlineLevel="0" collapsed="false">
      <c r="H1132" s="33"/>
      <c r="I1132" s="33"/>
      <c r="J1132" s="33"/>
      <c r="K1132" s="33"/>
      <c r="L1132" s="33"/>
      <c r="M1132" s="33"/>
      <c r="N1132" s="33"/>
    </row>
    <row r="1133" customFormat="false" ht="12.75" hidden="false" customHeight="false" outlineLevel="0" collapsed="false">
      <c r="H1133" s="33"/>
      <c r="I1133" s="33"/>
      <c r="J1133" s="33"/>
      <c r="K1133" s="33"/>
      <c r="L1133" s="33"/>
      <c r="M1133" s="33"/>
      <c r="N1133" s="33"/>
    </row>
    <row r="1134" customFormat="false" ht="12.75" hidden="false" customHeight="false" outlineLevel="0" collapsed="false">
      <c r="H1134" s="33"/>
      <c r="I1134" s="33"/>
      <c r="J1134" s="33"/>
      <c r="K1134" s="33"/>
      <c r="L1134" s="33"/>
      <c r="M1134" s="33"/>
      <c r="N1134" s="33"/>
    </row>
    <row r="1135" customFormat="false" ht="12.75" hidden="false" customHeight="false" outlineLevel="0" collapsed="false">
      <c r="H1135" s="33"/>
      <c r="I1135" s="33"/>
      <c r="J1135" s="33"/>
      <c r="K1135" s="33"/>
      <c r="L1135" s="33"/>
      <c r="M1135" s="33"/>
      <c r="N1135" s="33"/>
    </row>
    <row r="1136" customFormat="false" ht="12.75" hidden="false" customHeight="false" outlineLevel="0" collapsed="false">
      <c r="H1136" s="33"/>
      <c r="I1136" s="33"/>
      <c r="J1136" s="33"/>
      <c r="K1136" s="33"/>
      <c r="L1136" s="33"/>
      <c r="M1136" s="33"/>
      <c r="N1136" s="33"/>
    </row>
    <row r="1137" customFormat="false" ht="12.75" hidden="false" customHeight="false" outlineLevel="0" collapsed="false">
      <c r="H1137" s="33"/>
      <c r="I1137" s="33"/>
      <c r="J1137" s="33"/>
      <c r="K1137" s="33"/>
      <c r="L1137" s="33"/>
      <c r="M1137" s="33"/>
      <c r="N1137" s="33"/>
    </row>
    <row r="1138" customFormat="false" ht="12.75" hidden="false" customHeight="false" outlineLevel="0" collapsed="false">
      <c r="H1138" s="33"/>
      <c r="I1138" s="33"/>
      <c r="J1138" s="33"/>
      <c r="K1138" s="33"/>
      <c r="L1138" s="33"/>
      <c r="M1138" s="33"/>
      <c r="N1138" s="33"/>
    </row>
    <row r="1139" customFormat="false" ht="12.75" hidden="false" customHeight="false" outlineLevel="0" collapsed="false">
      <c r="H1139" s="33"/>
      <c r="I1139" s="33"/>
      <c r="J1139" s="33"/>
      <c r="K1139" s="33"/>
      <c r="L1139" s="33"/>
      <c r="M1139" s="33"/>
      <c r="N1139" s="33"/>
    </row>
    <row r="1140" customFormat="false" ht="12.75" hidden="false" customHeight="false" outlineLevel="0" collapsed="false">
      <c r="H1140" s="33"/>
      <c r="I1140" s="33"/>
      <c r="J1140" s="33"/>
      <c r="K1140" s="33"/>
      <c r="L1140" s="33"/>
      <c r="M1140" s="33"/>
      <c r="N1140" s="33"/>
    </row>
    <row r="1141" customFormat="false" ht="12.75" hidden="false" customHeight="false" outlineLevel="0" collapsed="false">
      <c r="H1141" s="33"/>
      <c r="I1141" s="33"/>
      <c r="J1141" s="33"/>
      <c r="K1141" s="33"/>
      <c r="L1141" s="33"/>
      <c r="M1141" s="33"/>
      <c r="N1141" s="33"/>
    </row>
    <row r="1142" customFormat="false" ht="12.75" hidden="false" customHeight="false" outlineLevel="0" collapsed="false">
      <c r="H1142" s="33"/>
      <c r="I1142" s="33"/>
      <c r="J1142" s="33"/>
      <c r="K1142" s="33"/>
      <c r="L1142" s="33"/>
      <c r="M1142" s="33"/>
      <c r="N1142" s="33"/>
    </row>
    <row r="1143" customFormat="false" ht="12.75" hidden="false" customHeight="false" outlineLevel="0" collapsed="false">
      <c r="H1143" s="33"/>
      <c r="I1143" s="33"/>
      <c r="J1143" s="33"/>
      <c r="K1143" s="33"/>
      <c r="L1143" s="33"/>
      <c r="M1143" s="33"/>
      <c r="N1143" s="33"/>
    </row>
    <row r="1144" customFormat="false" ht="12.75" hidden="false" customHeight="false" outlineLevel="0" collapsed="false">
      <c r="H1144" s="33"/>
      <c r="I1144" s="33"/>
      <c r="J1144" s="33"/>
      <c r="K1144" s="33"/>
      <c r="L1144" s="33"/>
      <c r="M1144" s="33"/>
      <c r="N1144" s="33"/>
    </row>
    <row r="1145" customFormat="false" ht="12.75" hidden="false" customHeight="false" outlineLevel="0" collapsed="false">
      <c r="H1145" s="33"/>
      <c r="I1145" s="33"/>
      <c r="J1145" s="33"/>
      <c r="K1145" s="33"/>
      <c r="L1145" s="33"/>
      <c r="M1145" s="33"/>
      <c r="N1145" s="33"/>
    </row>
    <row r="1146" customFormat="false" ht="12.75" hidden="false" customHeight="false" outlineLevel="0" collapsed="false">
      <c r="H1146" s="33"/>
      <c r="I1146" s="33"/>
      <c r="J1146" s="33"/>
      <c r="K1146" s="33"/>
      <c r="L1146" s="33"/>
      <c r="M1146" s="33"/>
      <c r="N1146" s="33"/>
    </row>
    <row r="1147" customFormat="false" ht="12.75" hidden="false" customHeight="false" outlineLevel="0" collapsed="false">
      <c r="H1147" s="33"/>
      <c r="I1147" s="33"/>
      <c r="J1147" s="33"/>
      <c r="K1147" s="33"/>
      <c r="L1147" s="33"/>
      <c r="M1147" s="33"/>
      <c r="N1147" s="33"/>
    </row>
    <row r="1148" customFormat="false" ht="12.75" hidden="false" customHeight="false" outlineLevel="0" collapsed="false">
      <c r="H1148" s="33"/>
      <c r="I1148" s="33"/>
      <c r="J1148" s="33"/>
      <c r="K1148" s="33"/>
      <c r="L1148" s="33"/>
      <c r="M1148" s="33"/>
      <c r="N1148" s="33"/>
    </row>
    <row r="1149" customFormat="false" ht="12.75" hidden="false" customHeight="false" outlineLevel="0" collapsed="false">
      <c r="H1149" s="33"/>
      <c r="I1149" s="33"/>
      <c r="J1149" s="33"/>
      <c r="K1149" s="33"/>
      <c r="L1149" s="33"/>
      <c r="M1149" s="33"/>
      <c r="N1149" s="33"/>
    </row>
    <row r="1150" customFormat="false" ht="12.75" hidden="false" customHeight="false" outlineLevel="0" collapsed="false">
      <c r="H1150" s="33"/>
      <c r="I1150" s="33"/>
      <c r="J1150" s="33"/>
      <c r="K1150" s="33"/>
      <c r="L1150" s="33"/>
      <c r="M1150" s="33"/>
      <c r="N1150" s="33"/>
    </row>
    <row r="1151" customFormat="false" ht="12.75" hidden="false" customHeight="false" outlineLevel="0" collapsed="false">
      <c r="H1151" s="33"/>
      <c r="I1151" s="33"/>
      <c r="J1151" s="33"/>
      <c r="K1151" s="33"/>
      <c r="L1151" s="33"/>
      <c r="M1151" s="33"/>
      <c r="N1151" s="33"/>
    </row>
    <row r="1152" customFormat="false" ht="12.75" hidden="false" customHeight="false" outlineLevel="0" collapsed="false">
      <c r="H1152" s="33"/>
      <c r="I1152" s="33"/>
      <c r="J1152" s="33"/>
      <c r="K1152" s="33"/>
      <c r="L1152" s="33"/>
      <c r="M1152" s="33"/>
      <c r="N1152" s="33"/>
    </row>
    <row r="1153" customFormat="false" ht="12.75" hidden="false" customHeight="false" outlineLevel="0" collapsed="false">
      <c r="H1153" s="33"/>
      <c r="I1153" s="33"/>
      <c r="J1153" s="33"/>
      <c r="K1153" s="33"/>
      <c r="L1153" s="33"/>
      <c r="M1153" s="33"/>
      <c r="N1153" s="33"/>
    </row>
    <row r="1154" customFormat="false" ht="12.75" hidden="false" customHeight="false" outlineLevel="0" collapsed="false">
      <c r="H1154" s="33"/>
      <c r="I1154" s="33"/>
      <c r="J1154" s="33"/>
      <c r="K1154" s="33"/>
      <c r="L1154" s="33"/>
      <c r="M1154" s="33"/>
      <c r="N1154" s="33"/>
    </row>
    <row r="1155" customFormat="false" ht="12.75" hidden="false" customHeight="false" outlineLevel="0" collapsed="false">
      <c r="H1155" s="33"/>
      <c r="I1155" s="33"/>
      <c r="J1155" s="33"/>
      <c r="K1155" s="33"/>
      <c r="L1155" s="33"/>
      <c r="M1155" s="33"/>
      <c r="N1155" s="33"/>
    </row>
    <row r="1156" customFormat="false" ht="12.75" hidden="false" customHeight="false" outlineLevel="0" collapsed="false">
      <c r="H1156" s="33"/>
      <c r="I1156" s="33"/>
      <c r="J1156" s="33"/>
      <c r="K1156" s="33"/>
      <c r="L1156" s="33"/>
      <c r="M1156" s="33"/>
      <c r="N1156" s="33"/>
    </row>
    <row r="1157" customFormat="false" ht="12.75" hidden="false" customHeight="false" outlineLevel="0" collapsed="false">
      <c r="H1157" s="33"/>
      <c r="I1157" s="33"/>
      <c r="J1157" s="33"/>
      <c r="K1157" s="33"/>
      <c r="L1157" s="33"/>
      <c r="M1157" s="33"/>
      <c r="N1157" s="33"/>
    </row>
    <row r="1158" customFormat="false" ht="12.75" hidden="false" customHeight="false" outlineLevel="0" collapsed="false">
      <c r="H1158" s="33"/>
      <c r="I1158" s="33"/>
      <c r="J1158" s="33"/>
      <c r="K1158" s="33"/>
      <c r="L1158" s="33"/>
      <c r="M1158" s="33"/>
      <c r="N1158" s="33"/>
    </row>
    <row r="1159" customFormat="false" ht="12.75" hidden="false" customHeight="false" outlineLevel="0" collapsed="false">
      <c r="H1159" s="33"/>
      <c r="I1159" s="33"/>
      <c r="J1159" s="33"/>
      <c r="K1159" s="33"/>
      <c r="L1159" s="33"/>
      <c r="M1159" s="33"/>
      <c r="N1159" s="33"/>
    </row>
    <row r="1160" customFormat="false" ht="12.75" hidden="false" customHeight="false" outlineLevel="0" collapsed="false">
      <c r="H1160" s="33"/>
      <c r="I1160" s="33"/>
      <c r="J1160" s="33"/>
      <c r="K1160" s="33"/>
      <c r="L1160" s="33"/>
      <c r="M1160" s="33"/>
      <c r="N1160" s="33"/>
    </row>
    <row r="1161" customFormat="false" ht="12.75" hidden="false" customHeight="false" outlineLevel="0" collapsed="false">
      <c r="H1161" s="33"/>
      <c r="I1161" s="33"/>
      <c r="J1161" s="33"/>
      <c r="K1161" s="33"/>
      <c r="L1161" s="33"/>
      <c r="M1161" s="33"/>
      <c r="N1161" s="33"/>
    </row>
    <row r="1162" customFormat="false" ht="12.75" hidden="false" customHeight="false" outlineLevel="0" collapsed="false">
      <c r="H1162" s="33"/>
      <c r="I1162" s="33"/>
      <c r="J1162" s="33"/>
      <c r="K1162" s="33"/>
      <c r="L1162" s="33"/>
      <c r="M1162" s="33"/>
      <c r="N1162" s="33"/>
    </row>
    <row r="1163" customFormat="false" ht="12.75" hidden="false" customHeight="false" outlineLevel="0" collapsed="false">
      <c r="H1163" s="33"/>
      <c r="I1163" s="33"/>
      <c r="J1163" s="33"/>
      <c r="K1163" s="33"/>
      <c r="L1163" s="33"/>
      <c r="M1163" s="33"/>
      <c r="N1163" s="33"/>
    </row>
    <row r="1164" customFormat="false" ht="12.75" hidden="false" customHeight="false" outlineLevel="0" collapsed="false">
      <c r="H1164" s="33"/>
      <c r="I1164" s="33"/>
      <c r="J1164" s="33"/>
      <c r="K1164" s="33"/>
      <c r="L1164" s="33"/>
      <c r="M1164" s="33"/>
      <c r="N1164" s="33"/>
    </row>
    <row r="1165" customFormat="false" ht="12.75" hidden="false" customHeight="false" outlineLevel="0" collapsed="false">
      <c r="H1165" s="33"/>
      <c r="I1165" s="33"/>
      <c r="J1165" s="33"/>
      <c r="K1165" s="33"/>
      <c r="L1165" s="33"/>
      <c r="M1165" s="33"/>
      <c r="N1165" s="33"/>
    </row>
    <row r="1166" customFormat="false" ht="12.75" hidden="false" customHeight="false" outlineLevel="0" collapsed="false">
      <c r="H1166" s="33"/>
      <c r="I1166" s="33"/>
      <c r="J1166" s="33"/>
      <c r="K1166" s="33"/>
      <c r="L1166" s="33"/>
      <c r="M1166" s="33"/>
      <c r="N1166" s="33"/>
    </row>
    <row r="1167" customFormat="false" ht="12.75" hidden="false" customHeight="false" outlineLevel="0" collapsed="false">
      <c r="H1167" s="33"/>
      <c r="I1167" s="33"/>
      <c r="J1167" s="33"/>
      <c r="K1167" s="33"/>
      <c r="L1167" s="33"/>
      <c r="M1167" s="33"/>
      <c r="N1167" s="33"/>
    </row>
    <row r="1168" customFormat="false" ht="12.75" hidden="false" customHeight="false" outlineLevel="0" collapsed="false">
      <c r="H1168" s="33"/>
      <c r="I1168" s="33"/>
      <c r="J1168" s="33"/>
      <c r="K1168" s="33"/>
      <c r="L1168" s="33"/>
      <c r="M1168" s="33"/>
      <c r="N1168" s="33"/>
    </row>
    <row r="1169" customFormat="false" ht="12.75" hidden="false" customHeight="false" outlineLevel="0" collapsed="false">
      <c r="H1169" s="33"/>
      <c r="I1169" s="33"/>
      <c r="J1169" s="33"/>
      <c r="K1169" s="33"/>
      <c r="L1169" s="33"/>
      <c r="M1169" s="33"/>
      <c r="N1169" s="33"/>
    </row>
    <row r="1170" customFormat="false" ht="12.75" hidden="false" customHeight="false" outlineLevel="0" collapsed="false">
      <c r="H1170" s="33"/>
      <c r="I1170" s="33"/>
      <c r="J1170" s="33"/>
      <c r="K1170" s="33"/>
      <c r="L1170" s="33"/>
      <c r="M1170" s="33"/>
      <c r="N1170" s="33"/>
    </row>
    <row r="1171" customFormat="false" ht="12.75" hidden="false" customHeight="false" outlineLevel="0" collapsed="false">
      <c r="H1171" s="33"/>
      <c r="I1171" s="33"/>
      <c r="J1171" s="33"/>
      <c r="K1171" s="33"/>
      <c r="L1171" s="33"/>
      <c r="M1171" s="33"/>
      <c r="N1171" s="33"/>
    </row>
    <row r="1172" customFormat="false" ht="12.75" hidden="false" customHeight="false" outlineLevel="0" collapsed="false">
      <c r="H1172" s="33"/>
      <c r="I1172" s="33"/>
      <c r="J1172" s="33"/>
      <c r="K1172" s="33"/>
      <c r="L1172" s="33"/>
      <c r="M1172" s="33"/>
      <c r="N1172" s="33"/>
    </row>
    <row r="1173" customFormat="false" ht="12.75" hidden="false" customHeight="false" outlineLevel="0" collapsed="false">
      <c r="H1173" s="33"/>
      <c r="I1173" s="33"/>
      <c r="J1173" s="33"/>
      <c r="K1173" s="33"/>
      <c r="L1173" s="33"/>
      <c r="M1173" s="33"/>
      <c r="N1173" s="33"/>
    </row>
    <row r="1174" customFormat="false" ht="12.75" hidden="false" customHeight="false" outlineLevel="0" collapsed="false">
      <c r="H1174" s="33"/>
      <c r="I1174" s="33"/>
      <c r="J1174" s="33"/>
      <c r="K1174" s="33"/>
      <c r="L1174" s="33"/>
      <c r="M1174" s="33"/>
      <c r="N1174" s="33"/>
    </row>
    <row r="1175" customFormat="false" ht="12.75" hidden="false" customHeight="false" outlineLevel="0" collapsed="false">
      <c r="H1175" s="33"/>
      <c r="I1175" s="33"/>
      <c r="J1175" s="33"/>
      <c r="K1175" s="33"/>
      <c r="L1175" s="33"/>
      <c r="M1175" s="33"/>
      <c r="N1175" s="33"/>
    </row>
    <row r="1176" customFormat="false" ht="12.75" hidden="false" customHeight="false" outlineLevel="0" collapsed="false">
      <c r="H1176" s="33"/>
      <c r="I1176" s="33"/>
      <c r="J1176" s="33"/>
      <c r="K1176" s="33"/>
      <c r="L1176" s="33"/>
      <c r="M1176" s="33"/>
      <c r="N1176" s="33"/>
    </row>
    <row r="1177" customFormat="false" ht="12.75" hidden="false" customHeight="false" outlineLevel="0" collapsed="false">
      <c r="H1177" s="33"/>
      <c r="I1177" s="33"/>
      <c r="J1177" s="33"/>
      <c r="K1177" s="33"/>
      <c r="L1177" s="33"/>
      <c r="M1177" s="33"/>
      <c r="N1177" s="33"/>
    </row>
    <row r="1178" customFormat="false" ht="12.75" hidden="false" customHeight="false" outlineLevel="0" collapsed="false">
      <c r="H1178" s="33"/>
      <c r="I1178" s="33"/>
      <c r="J1178" s="33"/>
      <c r="K1178" s="33"/>
      <c r="L1178" s="33"/>
      <c r="M1178" s="33"/>
      <c r="N1178" s="33"/>
    </row>
    <row r="1179" customFormat="false" ht="12.75" hidden="false" customHeight="false" outlineLevel="0" collapsed="false">
      <c r="H1179" s="33"/>
      <c r="I1179" s="33"/>
      <c r="J1179" s="33"/>
      <c r="K1179" s="33"/>
      <c r="L1179" s="33"/>
      <c r="M1179" s="33"/>
      <c r="N1179" s="33"/>
    </row>
    <row r="1180" customFormat="false" ht="12.75" hidden="false" customHeight="false" outlineLevel="0" collapsed="false">
      <c r="H1180" s="33"/>
      <c r="I1180" s="33"/>
      <c r="J1180" s="33"/>
      <c r="K1180" s="33"/>
      <c r="L1180" s="33"/>
      <c r="M1180" s="33"/>
      <c r="N1180" s="33"/>
    </row>
    <row r="1181" customFormat="false" ht="12.75" hidden="false" customHeight="false" outlineLevel="0" collapsed="false">
      <c r="H1181" s="33"/>
      <c r="I1181" s="33"/>
      <c r="J1181" s="33"/>
      <c r="K1181" s="33"/>
      <c r="L1181" s="33"/>
      <c r="M1181" s="33"/>
      <c r="N1181" s="33"/>
    </row>
    <row r="1182" customFormat="false" ht="12.75" hidden="false" customHeight="false" outlineLevel="0" collapsed="false">
      <c r="H1182" s="33"/>
      <c r="I1182" s="33"/>
      <c r="J1182" s="33"/>
      <c r="K1182" s="33"/>
      <c r="L1182" s="33"/>
      <c r="M1182" s="33"/>
      <c r="N1182" s="33"/>
    </row>
    <row r="1183" customFormat="false" ht="12.75" hidden="false" customHeight="false" outlineLevel="0" collapsed="false">
      <c r="H1183" s="33"/>
      <c r="I1183" s="33"/>
      <c r="J1183" s="33"/>
      <c r="K1183" s="33"/>
      <c r="L1183" s="33"/>
      <c r="M1183" s="33"/>
      <c r="N1183" s="33"/>
    </row>
    <row r="1184" customFormat="false" ht="12.75" hidden="false" customHeight="false" outlineLevel="0" collapsed="false">
      <c r="H1184" s="33"/>
      <c r="I1184" s="33"/>
      <c r="J1184" s="33"/>
      <c r="K1184" s="33"/>
      <c r="L1184" s="33"/>
      <c r="M1184" s="33"/>
      <c r="N1184" s="33"/>
    </row>
    <row r="1185" customFormat="false" ht="12.75" hidden="false" customHeight="false" outlineLevel="0" collapsed="false">
      <c r="H1185" s="33"/>
      <c r="I1185" s="33"/>
      <c r="J1185" s="33"/>
      <c r="K1185" s="33"/>
      <c r="L1185" s="33"/>
      <c r="M1185" s="33"/>
      <c r="N1185" s="33"/>
    </row>
    <row r="1186" customFormat="false" ht="12.75" hidden="false" customHeight="false" outlineLevel="0" collapsed="false">
      <c r="H1186" s="33"/>
      <c r="I1186" s="33"/>
      <c r="J1186" s="33"/>
      <c r="K1186" s="33"/>
      <c r="L1186" s="33"/>
      <c r="M1186" s="33"/>
      <c r="N1186" s="33"/>
    </row>
    <row r="1187" customFormat="false" ht="12.75" hidden="false" customHeight="false" outlineLevel="0" collapsed="false">
      <c r="H1187" s="33"/>
      <c r="I1187" s="33"/>
      <c r="J1187" s="33"/>
      <c r="K1187" s="33"/>
      <c r="L1187" s="33"/>
      <c r="M1187" s="33"/>
      <c r="N1187" s="33"/>
    </row>
    <row r="1188" customFormat="false" ht="12.75" hidden="false" customHeight="false" outlineLevel="0" collapsed="false">
      <c r="H1188" s="33"/>
      <c r="I1188" s="33"/>
      <c r="J1188" s="33"/>
      <c r="K1188" s="33"/>
      <c r="L1188" s="33"/>
      <c r="M1188" s="33"/>
      <c r="N1188" s="33"/>
    </row>
    <row r="1189" customFormat="false" ht="12.75" hidden="false" customHeight="false" outlineLevel="0" collapsed="false">
      <c r="H1189" s="33"/>
      <c r="I1189" s="33"/>
      <c r="J1189" s="33"/>
      <c r="K1189" s="33"/>
      <c r="L1189" s="33"/>
      <c r="M1189" s="33"/>
      <c r="N1189" s="33"/>
    </row>
    <row r="1190" customFormat="false" ht="12.75" hidden="false" customHeight="false" outlineLevel="0" collapsed="false">
      <c r="H1190" s="33"/>
      <c r="I1190" s="33"/>
      <c r="J1190" s="33"/>
      <c r="K1190" s="33"/>
      <c r="L1190" s="33"/>
      <c r="M1190" s="33"/>
      <c r="N1190" s="33"/>
    </row>
    <row r="1191" customFormat="false" ht="12.75" hidden="false" customHeight="false" outlineLevel="0" collapsed="false">
      <c r="H1191" s="33"/>
      <c r="I1191" s="33"/>
      <c r="J1191" s="33"/>
      <c r="K1191" s="33"/>
      <c r="L1191" s="33"/>
      <c r="M1191" s="33"/>
      <c r="N1191" s="33"/>
    </row>
    <row r="1192" customFormat="false" ht="12.75" hidden="false" customHeight="false" outlineLevel="0" collapsed="false">
      <c r="H1192" s="33"/>
      <c r="I1192" s="33"/>
      <c r="J1192" s="33"/>
      <c r="K1192" s="33"/>
      <c r="L1192" s="33"/>
      <c r="M1192" s="33"/>
      <c r="N1192" s="33"/>
    </row>
    <row r="1193" customFormat="false" ht="12.75" hidden="false" customHeight="false" outlineLevel="0" collapsed="false">
      <c r="H1193" s="33"/>
      <c r="I1193" s="33"/>
      <c r="J1193" s="33"/>
      <c r="K1193" s="33"/>
      <c r="L1193" s="33"/>
      <c r="M1193" s="33"/>
      <c r="N1193" s="33"/>
    </row>
    <row r="1194" customFormat="false" ht="12.75" hidden="false" customHeight="false" outlineLevel="0" collapsed="false">
      <c r="H1194" s="33"/>
      <c r="I1194" s="33"/>
      <c r="J1194" s="33"/>
      <c r="K1194" s="33"/>
      <c r="L1194" s="33"/>
      <c r="M1194" s="33"/>
      <c r="N1194" s="33"/>
    </row>
    <row r="1195" customFormat="false" ht="12.75" hidden="false" customHeight="false" outlineLevel="0" collapsed="false">
      <c r="H1195" s="33"/>
      <c r="I1195" s="33"/>
      <c r="J1195" s="33"/>
      <c r="K1195" s="33"/>
      <c r="L1195" s="33"/>
      <c r="M1195" s="33"/>
      <c r="N1195" s="33"/>
    </row>
    <row r="1196" customFormat="false" ht="12.75" hidden="false" customHeight="false" outlineLevel="0" collapsed="false">
      <c r="H1196" s="33"/>
      <c r="I1196" s="33"/>
      <c r="J1196" s="33"/>
      <c r="K1196" s="33"/>
      <c r="L1196" s="33"/>
      <c r="M1196" s="33"/>
      <c r="N1196" s="33"/>
    </row>
    <row r="1197" customFormat="false" ht="12.75" hidden="false" customHeight="false" outlineLevel="0" collapsed="false">
      <c r="H1197" s="33"/>
      <c r="I1197" s="33"/>
      <c r="J1197" s="33"/>
      <c r="K1197" s="33"/>
      <c r="L1197" s="33"/>
      <c r="M1197" s="33"/>
      <c r="N1197" s="33"/>
    </row>
    <row r="1198" customFormat="false" ht="12.75" hidden="false" customHeight="false" outlineLevel="0" collapsed="false">
      <c r="H1198" s="33"/>
      <c r="I1198" s="33"/>
      <c r="J1198" s="33"/>
      <c r="K1198" s="33"/>
      <c r="L1198" s="33"/>
      <c r="M1198" s="33"/>
      <c r="N1198" s="33"/>
    </row>
    <row r="1199" customFormat="false" ht="12.75" hidden="false" customHeight="false" outlineLevel="0" collapsed="false">
      <c r="H1199" s="33"/>
      <c r="I1199" s="33"/>
      <c r="J1199" s="33"/>
      <c r="K1199" s="33"/>
      <c r="L1199" s="33"/>
      <c r="M1199" s="33"/>
      <c r="N1199" s="33"/>
    </row>
    <row r="1200" customFormat="false" ht="12.75" hidden="false" customHeight="false" outlineLevel="0" collapsed="false">
      <c r="H1200" s="33"/>
      <c r="I1200" s="33"/>
      <c r="J1200" s="33"/>
      <c r="K1200" s="33"/>
      <c r="L1200" s="33"/>
      <c r="M1200" s="33"/>
      <c r="N1200" s="33"/>
    </row>
    <row r="1201" customFormat="false" ht="12.75" hidden="false" customHeight="false" outlineLevel="0" collapsed="false">
      <c r="H1201" s="33"/>
      <c r="I1201" s="33"/>
      <c r="J1201" s="33"/>
      <c r="K1201" s="33"/>
      <c r="L1201" s="33"/>
      <c r="M1201" s="33"/>
      <c r="N1201" s="33"/>
    </row>
    <row r="1202" customFormat="false" ht="12.75" hidden="false" customHeight="false" outlineLevel="0" collapsed="false">
      <c r="H1202" s="33"/>
      <c r="I1202" s="33"/>
      <c r="J1202" s="33"/>
      <c r="K1202" s="33"/>
      <c r="L1202" s="33"/>
      <c r="M1202" s="33"/>
      <c r="N1202" s="33"/>
    </row>
    <row r="1203" customFormat="false" ht="12.75" hidden="false" customHeight="false" outlineLevel="0" collapsed="false">
      <c r="H1203" s="33"/>
      <c r="I1203" s="33"/>
      <c r="J1203" s="33"/>
      <c r="K1203" s="33"/>
      <c r="L1203" s="33"/>
      <c r="M1203" s="33"/>
      <c r="N1203" s="33"/>
    </row>
    <row r="1204" customFormat="false" ht="12.75" hidden="false" customHeight="false" outlineLevel="0" collapsed="false">
      <c r="H1204" s="33"/>
      <c r="I1204" s="33"/>
      <c r="J1204" s="33"/>
      <c r="K1204" s="33"/>
      <c r="L1204" s="33"/>
      <c r="M1204" s="33"/>
      <c r="N1204" s="33"/>
    </row>
    <row r="1205" customFormat="false" ht="12.75" hidden="false" customHeight="false" outlineLevel="0" collapsed="false">
      <c r="H1205" s="33"/>
      <c r="I1205" s="33"/>
      <c r="J1205" s="33"/>
      <c r="K1205" s="33"/>
      <c r="L1205" s="33"/>
      <c r="M1205" s="33"/>
      <c r="N1205" s="33"/>
    </row>
    <row r="1206" customFormat="false" ht="12.75" hidden="false" customHeight="false" outlineLevel="0" collapsed="false">
      <c r="H1206" s="33"/>
      <c r="I1206" s="33"/>
      <c r="J1206" s="33"/>
      <c r="K1206" s="33"/>
      <c r="L1206" s="33"/>
      <c r="M1206" s="33"/>
      <c r="N1206" s="33"/>
    </row>
    <row r="1207" customFormat="false" ht="12.75" hidden="false" customHeight="false" outlineLevel="0" collapsed="false">
      <c r="H1207" s="33"/>
      <c r="I1207" s="33"/>
      <c r="J1207" s="33"/>
      <c r="K1207" s="33"/>
      <c r="L1207" s="33"/>
      <c r="M1207" s="33"/>
      <c r="N1207" s="33"/>
    </row>
    <row r="1208" customFormat="false" ht="12.75" hidden="false" customHeight="false" outlineLevel="0" collapsed="false">
      <c r="H1208" s="33"/>
      <c r="I1208" s="33"/>
      <c r="J1208" s="33"/>
      <c r="K1208" s="33"/>
      <c r="L1208" s="33"/>
      <c r="M1208" s="33"/>
      <c r="N1208" s="33"/>
    </row>
    <row r="1209" customFormat="false" ht="12.75" hidden="false" customHeight="false" outlineLevel="0" collapsed="false">
      <c r="H1209" s="33"/>
      <c r="I1209" s="33"/>
      <c r="J1209" s="33"/>
      <c r="K1209" s="33"/>
      <c r="L1209" s="33"/>
      <c r="M1209" s="33"/>
      <c r="N1209" s="33"/>
    </row>
    <row r="1210" customFormat="false" ht="12.75" hidden="false" customHeight="false" outlineLevel="0" collapsed="false">
      <c r="H1210" s="33"/>
      <c r="I1210" s="33"/>
      <c r="J1210" s="33"/>
      <c r="K1210" s="33"/>
      <c r="L1210" s="33"/>
      <c r="M1210" s="33"/>
      <c r="N1210" s="33"/>
    </row>
    <row r="1211" customFormat="false" ht="12.75" hidden="false" customHeight="false" outlineLevel="0" collapsed="false">
      <c r="H1211" s="33"/>
      <c r="I1211" s="33"/>
      <c r="J1211" s="33"/>
      <c r="K1211" s="33"/>
      <c r="L1211" s="33"/>
      <c r="M1211" s="33"/>
      <c r="N1211" s="33"/>
    </row>
    <row r="1212" customFormat="false" ht="12.75" hidden="false" customHeight="false" outlineLevel="0" collapsed="false">
      <c r="H1212" s="33"/>
      <c r="I1212" s="33"/>
      <c r="J1212" s="33"/>
      <c r="K1212" s="33"/>
      <c r="L1212" s="33"/>
      <c r="M1212" s="33"/>
      <c r="N1212" s="33"/>
    </row>
    <row r="1213" customFormat="false" ht="12.75" hidden="false" customHeight="false" outlineLevel="0" collapsed="false">
      <c r="H1213" s="33"/>
      <c r="I1213" s="33"/>
      <c r="J1213" s="33"/>
      <c r="K1213" s="33"/>
      <c r="L1213" s="33"/>
      <c r="M1213" s="33"/>
      <c r="N1213" s="33"/>
    </row>
    <row r="1214" customFormat="false" ht="12.75" hidden="false" customHeight="false" outlineLevel="0" collapsed="false">
      <c r="H1214" s="33"/>
      <c r="I1214" s="33"/>
      <c r="J1214" s="33"/>
      <c r="K1214" s="33"/>
      <c r="L1214" s="33"/>
      <c r="M1214" s="33"/>
      <c r="N1214" s="33"/>
    </row>
    <row r="1215" customFormat="false" ht="12.75" hidden="false" customHeight="false" outlineLevel="0" collapsed="false">
      <c r="H1215" s="33"/>
      <c r="I1215" s="33"/>
      <c r="J1215" s="33"/>
      <c r="K1215" s="33"/>
      <c r="L1215" s="33"/>
      <c r="M1215" s="33"/>
      <c r="N1215" s="33"/>
    </row>
    <row r="1216" customFormat="false" ht="12.75" hidden="false" customHeight="false" outlineLevel="0" collapsed="false">
      <c r="H1216" s="33"/>
      <c r="I1216" s="33"/>
      <c r="J1216" s="33"/>
      <c r="K1216" s="33"/>
      <c r="L1216" s="33"/>
      <c r="M1216" s="33"/>
      <c r="N1216" s="33"/>
    </row>
    <row r="1217" customFormat="false" ht="12.75" hidden="false" customHeight="false" outlineLevel="0" collapsed="false">
      <c r="H1217" s="33"/>
      <c r="I1217" s="33"/>
      <c r="J1217" s="33"/>
      <c r="K1217" s="33"/>
      <c r="L1217" s="33"/>
      <c r="M1217" s="33"/>
      <c r="N1217" s="33"/>
    </row>
    <row r="1218" customFormat="false" ht="12.75" hidden="false" customHeight="false" outlineLevel="0" collapsed="false">
      <c r="H1218" s="33"/>
      <c r="I1218" s="33"/>
      <c r="J1218" s="33"/>
      <c r="K1218" s="33"/>
      <c r="L1218" s="33"/>
      <c r="M1218" s="33"/>
      <c r="N1218" s="33"/>
    </row>
    <row r="1219" customFormat="false" ht="12.75" hidden="false" customHeight="false" outlineLevel="0" collapsed="false">
      <c r="H1219" s="33"/>
      <c r="I1219" s="33"/>
      <c r="J1219" s="33"/>
      <c r="K1219" s="33"/>
      <c r="L1219" s="33"/>
      <c r="M1219" s="33"/>
      <c r="N1219" s="33"/>
    </row>
    <row r="1220" customFormat="false" ht="12.75" hidden="false" customHeight="false" outlineLevel="0" collapsed="false">
      <c r="H1220" s="33"/>
      <c r="I1220" s="33"/>
      <c r="J1220" s="33"/>
      <c r="K1220" s="33"/>
      <c r="L1220" s="33"/>
      <c r="M1220" s="33"/>
      <c r="N1220" s="33"/>
    </row>
    <row r="1221" customFormat="false" ht="12.75" hidden="false" customHeight="false" outlineLevel="0" collapsed="false">
      <c r="H1221" s="33"/>
      <c r="I1221" s="33"/>
      <c r="J1221" s="33"/>
      <c r="K1221" s="33"/>
      <c r="L1221" s="33"/>
      <c r="M1221" s="33"/>
      <c r="N1221" s="33"/>
    </row>
    <row r="1222" customFormat="false" ht="12.75" hidden="false" customHeight="false" outlineLevel="0" collapsed="false">
      <c r="H1222" s="33"/>
      <c r="I1222" s="33"/>
      <c r="J1222" s="33"/>
      <c r="K1222" s="33"/>
      <c r="L1222" s="33"/>
      <c r="M1222" s="33"/>
      <c r="N1222" s="33"/>
    </row>
    <row r="1223" customFormat="false" ht="12.75" hidden="false" customHeight="false" outlineLevel="0" collapsed="false">
      <c r="H1223" s="33"/>
      <c r="I1223" s="33"/>
      <c r="J1223" s="33"/>
      <c r="K1223" s="33"/>
      <c r="L1223" s="33"/>
      <c r="M1223" s="33"/>
      <c r="N1223" s="33"/>
    </row>
    <row r="1224" customFormat="false" ht="12.75" hidden="false" customHeight="false" outlineLevel="0" collapsed="false">
      <c r="H1224" s="33"/>
      <c r="I1224" s="33"/>
      <c r="J1224" s="33"/>
      <c r="K1224" s="33"/>
      <c r="L1224" s="33"/>
      <c r="M1224" s="33"/>
      <c r="N1224" s="33"/>
    </row>
    <row r="1225" customFormat="false" ht="12.75" hidden="false" customHeight="false" outlineLevel="0" collapsed="false">
      <c r="H1225" s="33"/>
      <c r="I1225" s="33"/>
      <c r="J1225" s="33"/>
      <c r="K1225" s="33"/>
      <c r="L1225" s="33"/>
      <c r="M1225" s="33"/>
      <c r="N1225" s="33"/>
    </row>
    <row r="1226" customFormat="false" ht="12.75" hidden="false" customHeight="false" outlineLevel="0" collapsed="false">
      <c r="H1226" s="33"/>
      <c r="I1226" s="33"/>
      <c r="J1226" s="33"/>
      <c r="K1226" s="33"/>
      <c r="L1226" s="33"/>
      <c r="M1226" s="33"/>
      <c r="N1226" s="33"/>
    </row>
    <row r="1227" customFormat="false" ht="12.75" hidden="false" customHeight="false" outlineLevel="0" collapsed="false">
      <c r="H1227" s="33"/>
      <c r="I1227" s="33"/>
      <c r="J1227" s="33"/>
      <c r="K1227" s="33"/>
      <c r="L1227" s="33"/>
      <c r="M1227" s="33"/>
      <c r="N1227" s="33"/>
    </row>
    <row r="1228" customFormat="false" ht="12.75" hidden="false" customHeight="false" outlineLevel="0" collapsed="false">
      <c r="H1228" s="33"/>
      <c r="I1228" s="33"/>
      <c r="J1228" s="33"/>
      <c r="K1228" s="33"/>
      <c r="L1228" s="33"/>
      <c r="M1228" s="33"/>
      <c r="N1228" s="33"/>
    </row>
    <row r="1229" customFormat="false" ht="12.75" hidden="false" customHeight="false" outlineLevel="0" collapsed="false">
      <c r="H1229" s="33"/>
      <c r="I1229" s="33"/>
      <c r="J1229" s="33"/>
      <c r="K1229" s="33"/>
      <c r="L1229" s="33"/>
      <c r="M1229" s="33"/>
      <c r="N1229" s="33"/>
    </row>
    <row r="1230" customFormat="false" ht="12.75" hidden="false" customHeight="false" outlineLevel="0" collapsed="false">
      <c r="H1230" s="33"/>
      <c r="I1230" s="33"/>
      <c r="J1230" s="33"/>
      <c r="K1230" s="33"/>
      <c r="L1230" s="33"/>
      <c r="M1230" s="33"/>
      <c r="N1230" s="33"/>
    </row>
    <row r="1231" customFormat="false" ht="12.75" hidden="false" customHeight="false" outlineLevel="0" collapsed="false">
      <c r="H1231" s="33"/>
      <c r="I1231" s="33"/>
      <c r="J1231" s="33"/>
      <c r="K1231" s="33"/>
      <c r="L1231" s="33"/>
      <c r="M1231" s="33"/>
      <c r="N1231" s="33"/>
    </row>
    <row r="1232" customFormat="false" ht="12.75" hidden="false" customHeight="false" outlineLevel="0" collapsed="false">
      <c r="H1232" s="33"/>
      <c r="I1232" s="33"/>
      <c r="J1232" s="33"/>
      <c r="K1232" s="33"/>
      <c r="L1232" s="33"/>
      <c r="M1232" s="33"/>
      <c r="N1232" s="33"/>
    </row>
    <row r="1233" customFormat="false" ht="12.75" hidden="false" customHeight="false" outlineLevel="0" collapsed="false">
      <c r="H1233" s="33"/>
      <c r="I1233" s="33"/>
      <c r="J1233" s="33"/>
      <c r="K1233" s="33"/>
      <c r="L1233" s="33"/>
      <c r="M1233" s="33"/>
      <c r="N1233" s="33"/>
    </row>
    <row r="1234" customFormat="false" ht="12.75" hidden="false" customHeight="false" outlineLevel="0" collapsed="false">
      <c r="H1234" s="33"/>
      <c r="I1234" s="33"/>
      <c r="J1234" s="33"/>
      <c r="K1234" s="33"/>
      <c r="L1234" s="33"/>
      <c r="M1234" s="33"/>
      <c r="N1234" s="33"/>
    </row>
    <row r="1235" customFormat="false" ht="12.75" hidden="false" customHeight="false" outlineLevel="0" collapsed="false">
      <c r="H1235" s="33"/>
      <c r="I1235" s="33"/>
      <c r="J1235" s="33"/>
      <c r="K1235" s="33"/>
      <c r="L1235" s="33"/>
      <c r="M1235" s="33"/>
      <c r="N1235" s="33"/>
    </row>
    <row r="1236" customFormat="false" ht="12.75" hidden="false" customHeight="false" outlineLevel="0" collapsed="false">
      <c r="H1236" s="33"/>
      <c r="I1236" s="33"/>
      <c r="J1236" s="33"/>
      <c r="K1236" s="33"/>
      <c r="L1236" s="33"/>
      <c r="M1236" s="33"/>
      <c r="N1236" s="33"/>
    </row>
    <row r="1237" customFormat="false" ht="12.75" hidden="false" customHeight="false" outlineLevel="0" collapsed="false">
      <c r="H1237" s="33"/>
      <c r="I1237" s="33"/>
      <c r="J1237" s="33"/>
      <c r="K1237" s="33"/>
      <c r="L1237" s="33"/>
      <c r="M1237" s="33"/>
      <c r="N1237" s="33"/>
    </row>
    <row r="1238" customFormat="false" ht="12.75" hidden="false" customHeight="false" outlineLevel="0" collapsed="false">
      <c r="H1238" s="33"/>
      <c r="I1238" s="33"/>
      <c r="J1238" s="33"/>
      <c r="K1238" s="33"/>
      <c r="L1238" s="33"/>
      <c r="M1238" s="33"/>
      <c r="N1238" s="33"/>
    </row>
    <row r="1239" customFormat="false" ht="12.75" hidden="false" customHeight="false" outlineLevel="0" collapsed="false">
      <c r="H1239" s="33"/>
      <c r="I1239" s="33"/>
      <c r="J1239" s="33"/>
      <c r="K1239" s="33"/>
      <c r="L1239" s="33"/>
      <c r="M1239" s="33"/>
      <c r="N1239" s="33"/>
    </row>
    <row r="1240" customFormat="false" ht="12.75" hidden="false" customHeight="false" outlineLevel="0" collapsed="false">
      <c r="H1240" s="33"/>
      <c r="I1240" s="33"/>
      <c r="J1240" s="33"/>
      <c r="K1240" s="33"/>
      <c r="L1240" s="33"/>
      <c r="M1240" s="33"/>
      <c r="N1240" s="33"/>
    </row>
    <row r="1241" customFormat="false" ht="12.75" hidden="false" customHeight="false" outlineLevel="0" collapsed="false">
      <c r="H1241" s="33"/>
      <c r="I1241" s="33"/>
      <c r="J1241" s="33"/>
      <c r="K1241" s="33"/>
      <c r="L1241" s="33"/>
      <c r="M1241" s="33"/>
      <c r="N1241" s="33"/>
    </row>
    <row r="1242" customFormat="false" ht="12.75" hidden="false" customHeight="false" outlineLevel="0" collapsed="false">
      <c r="H1242" s="33"/>
      <c r="I1242" s="33"/>
      <c r="J1242" s="33"/>
      <c r="K1242" s="33"/>
      <c r="L1242" s="33"/>
      <c r="M1242" s="33"/>
      <c r="N1242" s="33"/>
    </row>
    <row r="1243" customFormat="false" ht="12.75" hidden="false" customHeight="false" outlineLevel="0" collapsed="false">
      <c r="H1243" s="33"/>
      <c r="I1243" s="33"/>
      <c r="J1243" s="33"/>
      <c r="K1243" s="33"/>
      <c r="L1243" s="33"/>
      <c r="M1243" s="33"/>
      <c r="N1243" s="33"/>
    </row>
    <row r="1244" customFormat="false" ht="12.75" hidden="false" customHeight="false" outlineLevel="0" collapsed="false">
      <c r="H1244" s="33"/>
      <c r="I1244" s="33"/>
      <c r="J1244" s="33"/>
      <c r="K1244" s="33"/>
      <c r="L1244" s="33"/>
      <c r="M1244" s="33"/>
      <c r="N1244" s="33"/>
    </row>
    <row r="1245" customFormat="false" ht="12.75" hidden="false" customHeight="false" outlineLevel="0" collapsed="false">
      <c r="H1245" s="33"/>
      <c r="I1245" s="33"/>
      <c r="J1245" s="33"/>
      <c r="K1245" s="33"/>
      <c r="L1245" s="33"/>
      <c r="M1245" s="33"/>
      <c r="N1245" s="33"/>
    </row>
    <row r="1246" customFormat="false" ht="12.75" hidden="false" customHeight="false" outlineLevel="0" collapsed="false">
      <c r="H1246" s="33"/>
      <c r="I1246" s="33"/>
      <c r="J1246" s="33"/>
      <c r="K1246" s="33"/>
      <c r="L1246" s="33"/>
      <c r="M1246" s="33"/>
      <c r="N1246" s="33"/>
    </row>
    <row r="1247" customFormat="false" ht="12.75" hidden="false" customHeight="false" outlineLevel="0" collapsed="false">
      <c r="H1247" s="33"/>
      <c r="I1247" s="33"/>
      <c r="J1247" s="33"/>
      <c r="K1247" s="33"/>
      <c r="L1247" s="33"/>
      <c r="M1247" s="33"/>
      <c r="N1247" s="33"/>
    </row>
    <row r="1248" customFormat="false" ht="12.75" hidden="false" customHeight="false" outlineLevel="0" collapsed="false">
      <c r="H1248" s="33"/>
      <c r="I1248" s="33"/>
      <c r="J1248" s="33"/>
      <c r="K1248" s="33"/>
      <c r="L1248" s="33"/>
      <c r="M1248" s="33"/>
      <c r="N1248" s="33"/>
    </row>
    <row r="1249" customFormat="false" ht="12.75" hidden="false" customHeight="false" outlineLevel="0" collapsed="false">
      <c r="H1249" s="33"/>
      <c r="I1249" s="33"/>
      <c r="J1249" s="33"/>
      <c r="K1249" s="33"/>
      <c r="L1249" s="33"/>
      <c r="M1249" s="33"/>
      <c r="N1249" s="33"/>
    </row>
    <row r="1250" customFormat="false" ht="12.75" hidden="false" customHeight="false" outlineLevel="0" collapsed="false">
      <c r="H1250" s="33"/>
      <c r="I1250" s="33"/>
      <c r="J1250" s="33"/>
      <c r="K1250" s="33"/>
      <c r="L1250" s="33"/>
      <c r="M1250" s="33"/>
      <c r="N1250" s="33"/>
    </row>
    <row r="1251" customFormat="false" ht="12.75" hidden="false" customHeight="false" outlineLevel="0" collapsed="false">
      <c r="H1251" s="33"/>
      <c r="I1251" s="33"/>
      <c r="J1251" s="33"/>
      <c r="K1251" s="33"/>
      <c r="L1251" s="33"/>
      <c r="M1251" s="33"/>
      <c r="N1251" s="33"/>
    </row>
    <row r="1252" customFormat="false" ht="12.75" hidden="false" customHeight="false" outlineLevel="0" collapsed="false">
      <c r="H1252" s="33"/>
      <c r="I1252" s="33"/>
      <c r="J1252" s="33"/>
      <c r="K1252" s="33"/>
      <c r="L1252" s="33"/>
      <c r="M1252" s="33"/>
      <c r="N1252" s="33"/>
    </row>
    <row r="1253" customFormat="false" ht="12.75" hidden="false" customHeight="false" outlineLevel="0" collapsed="false">
      <c r="H1253" s="33"/>
      <c r="I1253" s="33"/>
      <c r="J1253" s="33"/>
      <c r="K1253" s="33"/>
      <c r="L1253" s="33"/>
      <c r="M1253" s="33"/>
      <c r="N1253" s="33"/>
    </row>
    <row r="1254" customFormat="false" ht="12.75" hidden="false" customHeight="false" outlineLevel="0" collapsed="false">
      <c r="H1254" s="33"/>
      <c r="I1254" s="33"/>
      <c r="J1254" s="33"/>
      <c r="K1254" s="33"/>
      <c r="L1254" s="33"/>
      <c r="M1254" s="33"/>
      <c r="N1254" s="33"/>
    </row>
    <row r="1255" customFormat="false" ht="12.75" hidden="false" customHeight="false" outlineLevel="0" collapsed="false">
      <c r="H1255" s="33"/>
      <c r="I1255" s="33"/>
      <c r="J1255" s="33"/>
      <c r="K1255" s="33"/>
      <c r="L1255" s="33"/>
      <c r="M1255" s="33"/>
      <c r="N1255" s="33"/>
    </row>
    <row r="1256" customFormat="false" ht="12.75" hidden="false" customHeight="false" outlineLevel="0" collapsed="false">
      <c r="H1256" s="33"/>
      <c r="I1256" s="33"/>
      <c r="J1256" s="33"/>
      <c r="K1256" s="33"/>
      <c r="L1256" s="33"/>
      <c r="M1256" s="33"/>
      <c r="N1256" s="33"/>
    </row>
    <row r="1257" customFormat="false" ht="12.75" hidden="false" customHeight="false" outlineLevel="0" collapsed="false">
      <c r="H1257" s="33"/>
      <c r="I1257" s="33"/>
      <c r="J1257" s="33"/>
      <c r="K1257" s="33"/>
      <c r="L1257" s="33"/>
      <c r="M1257" s="33"/>
      <c r="N1257" s="33"/>
    </row>
    <row r="1258" customFormat="false" ht="12.75" hidden="false" customHeight="false" outlineLevel="0" collapsed="false">
      <c r="H1258" s="33"/>
      <c r="I1258" s="33"/>
      <c r="J1258" s="33"/>
      <c r="K1258" s="33"/>
      <c r="L1258" s="33"/>
      <c r="M1258" s="33"/>
      <c r="N1258" s="33"/>
    </row>
    <row r="1259" customFormat="false" ht="12.75" hidden="false" customHeight="false" outlineLevel="0" collapsed="false">
      <c r="H1259" s="33"/>
      <c r="I1259" s="33"/>
      <c r="J1259" s="33"/>
      <c r="K1259" s="33"/>
      <c r="L1259" s="33"/>
      <c r="M1259" s="33"/>
      <c r="N1259" s="33"/>
    </row>
    <row r="1260" customFormat="false" ht="12.75" hidden="false" customHeight="false" outlineLevel="0" collapsed="false">
      <c r="H1260" s="33"/>
      <c r="I1260" s="33"/>
      <c r="J1260" s="33"/>
      <c r="K1260" s="33"/>
      <c r="L1260" s="33"/>
      <c r="M1260" s="33"/>
      <c r="N1260" s="33"/>
    </row>
    <row r="1261" customFormat="false" ht="12.75" hidden="false" customHeight="false" outlineLevel="0" collapsed="false">
      <c r="H1261" s="33"/>
      <c r="I1261" s="33"/>
      <c r="J1261" s="33"/>
      <c r="K1261" s="33"/>
      <c r="L1261" s="33"/>
      <c r="M1261" s="33"/>
      <c r="N1261" s="33"/>
    </row>
    <row r="1262" customFormat="false" ht="12.75" hidden="false" customHeight="false" outlineLevel="0" collapsed="false">
      <c r="H1262" s="33"/>
      <c r="I1262" s="33"/>
      <c r="J1262" s="33"/>
      <c r="K1262" s="33"/>
      <c r="L1262" s="33"/>
      <c r="M1262" s="33"/>
      <c r="N1262" s="33"/>
    </row>
    <row r="1263" customFormat="false" ht="12.75" hidden="false" customHeight="false" outlineLevel="0" collapsed="false">
      <c r="H1263" s="33"/>
      <c r="I1263" s="33"/>
      <c r="J1263" s="33"/>
      <c r="K1263" s="33"/>
      <c r="L1263" s="33"/>
      <c r="M1263" s="33"/>
      <c r="N1263" s="33"/>
    </row>
    <row r="1264" customFormat="false" ht="12.75" hidden="false" customHeight="false" outlineLevel="0" collapsed="false">
      <c r="H1264" s="33"/>
      <c r="I1264" s="33"/>
      <c r="J1264" s="33"/>
      <c r="K1264" s="33"/>
      <c r="L1264" s="33"/>
      <c r="M1264" s="33"/>
      <c r="N1264" s="33"/>
    </row>
    <row r="1265" customFormat="false" ht="12.75" hidden="false" customHeight="false" outlineLevel="0" collapsed="false">
      <c r="H1265" s="33"/>
      <c r="I1265" s="33"/>
      <c r="J1265" s="33"/>
      <c r="K1265" s="33"/>
      <c r="L1265" s="33"/>
      <c r="M1265" s="33"/>
      <c r="N1265" s="33"/>
    </row>
    <row r="1266" customFormat="false" ht="12.75" hidden="false" customHeight="false" outlineLevel="0" collapsed="false">
      <c r="H1266" s="33"/>
      <c r="I1266" s="33"/>
      <c r="J1266" s="33"/>
      <c r="K1266" s="33"/>
      <c r="L1266" s="33"/>
      <c r="M1266" s="33"/>
      <c r="N1266" s="33"/>
    </row>
    <row r="1267" customFormat="false" ht="12.75" hidden="false" customHeight="false" outlineLevel="0" collapsed="false">
      <c r="H1267" s="33"/>
      <c r="I1267" s="33"/>
      <c r="J1267" s="33"/>
      <c r="K1267" s="33"/>
      <c r="L1267" s="33"/>
      <c r="M1267" s="33"/>
      <c r="N1267" s="33"/>
    </row>
    <row r="1268" customFormat="false" ht="12.75" hidden="false" customHeight="false" outlineLevel="0" collapsed="false">
      <c r="H1268" s="33"/>
      <c r="I1268" s="33"/>
      <c r="J1268" s="33"/>
      <c r="K1268" s="33"/>
      <c r="L1268" s="33"/>
      <c r="M1268" s="33"/>
      <c r="N1268" s="33"/>
    </row>
    <row r="1269" customFormat="false" ht="12.75" hidden="false" customHeight="false" outlineLevel="0" collapsed="false">
      <c r="H1269" s="33"/>
      <c r="I1269" s="33"/>
      <c r="J1269" s="33"/>
      <c r="K1269" s="33"/>
      <c r="L1269" s="33"/>
      <c r="M1269" s="33"/>
      <c r="N1269" s="33"/>
    </row>
    <row r="1270" customFormat="false" ht="12.75" hidden="false" customHeight="false" outlineLevel="0" collapsed="false">
      <c r="H1270" s="33"/>
      <c r="I1270" s="33"/>
      <c r="J1270" s="33"/>
      <c r="K1270" s="33"/>
      <c r="L1270" s="33"/>
      <c r="M1270" s="33"/>
      <c r="N1270" s="33"/>
    </row>
    <row r="1271" customFormat="false" ht="12.75" hidden="false" customHeight="false" outlineLevel="0" collapsed="false">
      <c r="H1271" s="33"/>
      <c r="I1271" s="33"/>
      <c r="J1271" s="33"/>
      <c r="K1271" s="33"/>
      <c r="L1271" s="33"/>
      <c r="M1271" s="33"/>
      <c r="N1271" s="33"/>
    </row>
    <row r="1272" customFormat="false" ht="12.75" hidden="false" customHeight="false" outlineLevel="0" collapsed="false">
      <c r="H1272" s="33"/>
      <c r="I1272" s="33"/>
      <c r="J1272" s="33"/>
      <c r="K1272" s="33"/>
      <c r="L1272" s="33"/>
      <c r="M1272" s="33"/>
      <c r="N1272" s="33"/>
    </row>
    <row r="1273" customFormat="false" ht="12.75" hidden="false" customHeight="false" outlineLevel="0" collapsed="false">
      <c r="H1273" s="33"/>
      <c r="I1273" s="33"/>
      <c r="J1273" s="33"/>
      <c r="K1273" s="33"/>
      <c r="L1273" s="33"/>
      <c r="M1273" s="33"/>
      <c r="N1273" s="33"/>
    </row>
    <row r="1274" customFormat="false" ht="12.75" hidden="false" customHeight="false" outlineLevel="0" collapsed="false">
      <c r="H1274" s="33"/>
      <c r="I1274" s="33"/>
      <c r="J1274" s="33"/>
      <c r="K1274" s="33"/>
      <c r="L1274" s="33"/>
      <c r="M1274" s="33"/>
      <c r="N1274" s="33"/>
    </row>
    <row r="1275" customFormat="false" ht="12.75" hidden="false" customHeight="false" outlineLevel="0" collapsed="false">
      <c r="H1275" s="33"/>
      <c r="I1275" s="33"/>
      <c r="J1275" s="33"/>
      <c r="K1275" s="33"/>
      <c r="L1275" s="33"/>
      <c r="M1275" s="33"/>
      <c r="N1275" s="33"/>
    </row>
    <row r="1276" customFormat="false" ht="12.75" hidden="false" customHeight="false" outlineLevel="0" collapsed="false">
      <c r="H1276" s="33"/>
      <c r="I1276" s="33"/>
      <c r="J1276" s="33"/>
      <c r="K1276" s="33"/>
      <c r="L1276" s="33"/>
      <c r="M1276" s="33"/>
      <c r="N1276" s="33"/>
    </row>
    <row r="1277" customFormat="false" ht="12.75" hidden="false" customHeight="false" outlineLevel="0" collapsed="false">
      <c r="H1277" s="33"/>
      <c r="I1277" s="33"/>
      <c r="J1277" s="33"/>
      <c r="K1277" s="33"/>
      <c r="L1277" s="33"/>
      <c r="M1277" s="33"/>
      <c r="N1277" s="33"/>
    </row>
    <row r="1278" customFormat="false" ht="12.75" hidden="false" customHeight="false" outlineLevel="0" collapsed="false">
      <c r="H1278" s="33"/>
      <c r="I1278" s="33"/>
      <c r="J1278" s="33"/>
      <c r="K1278" s="33"/>
      <c r="L1278" s="33"/>
      <c r="M1278" s="33"/>
      <c r="N1278" s="33"/>
    </row>
    <row r="1279" customFormat="false" ht="12.75" hidden="false" customHeight="false" outlineLevel="0" collapsed="false">
      <c r="H1279" s="33"/>
      <c r="I1279" s="33"/>
      <c r="J1279" s="33"/>
      <c r="K1279" s="33"/>
      <c r="L1279" s="33"/>
      <c r="M1279" s="33"/>
      <c r="N1279" s="33"/>
    </row>
    <row r="1280" customFormat="false" ht="12.75" hidden="false" customHeight="false" outlineLevel="0" collapsed="false">
      <c r="H1280" s="33"/>
      <c r="I1280" s="33"/>
      <c r="J1280" s="33"/>
      <c r="K1280" s="33"/>
      <c r="L1280" s="33"/>
      <c r="M1280" s="33"/>
      <c r="N1280" s="33"/>
    </row>
    <row r="1281" customFormat="false" ht="12.75" hidden="false" customHeight="false" outlineLevel="0" collapsed="false">
      <c r="H1281" s="33"/>
      <c r="I1281" s="33"/>
      <c r="J1281" s="33"/>
      <c r="K1281" s="33"/>
      <c r="L1281" s="33"/>
      <c r="M1281" s="33"/>
      <c r="N1281" s="33"/>
    </row>
    <row r="1282" customFormat="false" ht="12.75" hidden="false" customHeight="false" outlineLevel="0" collapsed="false">
      <c r="H1282" s="33"/>
      <c r="I1282" s="33"/>
      <c r="J1282" s="33"/>
      <c r="K1282" s="33"/>
      <c r="L1282" s="33"/>
      <c r="M1282" s="33"/>
      <c r="N1282" s="33"/>
    </row>
    <row r="1283" customFormat="false" ht="12.75" hidden="false" customHeight="false" outlineLevel="0" collapsed="false">
      <c r="H1283" s="33"/>
      <c r="I1283" s="33"/>
      <c r="J1283" s="33"/>
      <c r="K1283" s="33"/>
      <c r="L1283" s="33"/>
      <c r="M1283" s="33"/>
      <c r="N1283" s="33"/>
    </row>
    <row r="1284" customFormat="false" ht="12.75" hidden="false" customHeight="false" outlineLevel="0" collapsed="false">
      <c r="H1284" s="33"/>
      <c r="I1284" s="33"/>
      <c r="J1284" s="33"/>
      <c r="K1284" s="33"/>
      <c r="L1284" s="33"/>
      <c r="M1284" s="33"/>
      <c r="N1284" s="33"/>
    </row>
    <row r="1285" customFormat="false" ht="12.75" hidden="false" customHeight="false" outlineLevel="0" collapsed="false">
      <c r="H1285" s="33"/>
      <c r="I1285" s="33"/>
      <c r="J1285" s="33"/>
      <c r="K1285" s="33"/>
      <c r="L1285" s="33"/>
      <c r="M1285" s="33"/>
      <c r="N1285" s="33"/>
    </row>
    <row r="1286" customFormat="false" ht="12.75" hidden="false" customHeight="false" outlineLevel="0" collapsed="false">
      <c r="H1286" s="33"/>
      <c r="I1286" s="33"/>
      <c r="J1286" s="33"/>
      <c r="K1286" s="33"/>
      <c r="L1286" s="33"/>
      <c r="M1286" s="33"/>
      <c r="N1286" s="33"/>
    </row>
    <row r="1287" customFormat="false" ht="12.75" hidden="false" customHeight="false" outlineLevel="0" collapsed="false">
      <c r="H1287" s="33"/>
      <c r="I1287" s="33"/>
      <c r="J1287" s="33"/>
      <c r="K1287" s="33"/>
      <c r="L1287" s="33"/>
      <c r="M1287" s="33"/>
      <c r="N1287" s="33"/>
    </row>
    <row r="1288" customFormat="false" ht="12.75" hidden="false" customHeight="false" outlineLevel="0" collapsed="false">
      <c r="H1288" s="33"/>
      <c r="I1288" s="33"/>
      <c r="J1288" s="33"/>
      <c r="K1288" s="33"/>
      <c r="L1288" s="33"/>
      <c r="M1288" s="33"/>
      <c r="N1288" s="33"/>
    </row>
    <row r="1289" customFormat="false" ht="12.75" hidden="false" customHeight="false" outlineLevel="0" collapsed="false">
      <c r="H1289" s="33"/>
      <c r="I1289" s="33"/>
      <c r="J1289" s="33"/>
      <c r="K1289" s="33"/>
      <c r="L1289" s="33"/>
      <c r="M1289" s="33"/>
      <c r="N1289" s="33"/>
    </row>
    <row r="1290" customFormat="false" ht="12.75" hidden="false" customHeight="false" outlineLevel="0" collapsed="false">
      <c r="H1290" s="33"/>
      <c r="I1290" s="33"/>
      <c r="J1290" s="33"/>
      <c r="K1290" s="33"/>
      <c r="L1290" s="33"/>
      <c r="M1290" s="33"/>
      <c r="N1290" s="33"/>
    </row>
    <row r="1291" customFormat="false" ht="12.75" hidden="false" customHeight="false" outlineLevel="0" collapsed="false">
      <c r="H1291" s="33"/>
      <c r="I1291" s="33"/>
      <c r="J1291" s="33"/>
      <c r="K1291" s="33"/>
      <c r="L1291" s="33"/>
      <c r="M1291" s="33"/>
      <c r="N1291" s="33"/>
    </row>
    <row r="1292" customFormat="false" ht="12.75" hidden="false" customHeight="false" outlineLevel="0" collapsed="false">
      <c r="H1292" s="33"/>
      <c r="I1292" s="33"/>
      <c r="J1292" s="33"/>
      <c r="K1292" s="33"/>
      <c r="L1292" s="33"/>
      <c r="M1292" s="33"/>
      <c r="N1292" s="33"/>
    </row>
    <row r="1293" customFormat="false" ht="12.75" hidden="false" customHeight="false" outlineLevel="0" collapsed="false">
      <c r="H1293" s="33"/>
      <c r="I1293" s="33"/>
      <c r="J1293" s="33"/>
      <c r="K1293" s="33"/>
      <c r="L1293" s="33"/>
      <c r="M1293" s="33"/>
      <c r="N1293" s="33"/>
    </row>
    <row r="1294" customFormat="false" ht="12.75" hidden="false" customHeight="false" outlineLevel="0" collapsed="false">
      <c r="H1294" s="33"/>
      <c r="I1294" s="33"/>
      <c r="J1294" s="33"/>
      <c r="K1294" s="33"/>
      <c r="L1294" s="33"/>
      <c r="M1294" s="33"/>
      <c r="N1294" s="33"/>
    </row>
    <row r="1295" customFormat="false" ht="12.75" hidden="false" customHeight="false" outlineLevel="0" collapsed="false">
      <c r="H1295" s="33"/>
      <c r="I1295" s="33"/>
      <c r="J1295" s="33"/>
      <c r="K1295" s="33"/>
      <c r="L1295" s="33"/>
      <c r="M1295" s="33"/>
      <c r="N1295" s="33"/>
    </row>
    <row r="1296" customFormat="false" ht="12.75" hidden="false" customHeight="false" outlineLevel="0" collapsed="false">
      <c r="H1296" s="33"/>
      <c r="I1296" s="33"/>
      <c r="J1296" s="33"/>
      <c r="K1296" s="33"/>
      <c r="L1296" s="33"/>
      <c r="M1296" s="33"/>
      <c r="N1296" s="33"/>
    </row>
    <row r="1297" customFormat="false" ht="12.75" hidden="false" customHeight="false" outlineLevel="0" collapsed="false">
      <c r="H1297" s="33"/>
      <c r="I1297" s="33"/>
      <c r="J1297" s="33"/>
      <c r="K1297" s="33"/>
      <c r="L1297" s="33"/>
      <c r="M1297" s="33"/>
      <c r="N1297" s="33"/>
    </row>
    <row r="1298" customFormat="false" ht="12.75" hidden="false" customHeight="false" outlineLevel="0" collapsed="false">
      <c r="H1298" s="33"/>
      <c r="I1298" s="33"/>
      <c r="J1298" s="33"/>
      <c r="K1298" s="33"/>
      <c r="L1298" s="33"/>
      <c r="M1298" s="33"/>
      <c r="N1298" s="33"/>
    </row>
    <row r="1299" customFormat="false" ht="12.75" hidden="false" customHeight="false" outlineLevel="0" collapsed="false">
      <c r="H1299" s="33"/>
      <c r="I1299" s="33"/>
      <c r="J1299" s="33"/>
      <c r="K1299" s="33"/>
      <c r="L1299" s="33"/>
      <c r="M1299" s="33"/>
      <c r="N1299" s="33"/>
    </row>
    <row r="1300" customFormat="false" ht="12.75" hidden="false" customHeight="false" outlineLevel="0" collapsed="false">
      <c r="H1300" s="33"/>
      <c r="I1300" s="33"/>
      <c r="J1300" s="33"/>
      <c r="K1300" s="33"/>
      <c r="L1300" s="33"/>
      <c r="M1300" s="33"/>
      <c r="N1300" s="33"/>
    </row>
    <row r="1301" customFormat="false" ht="12.75" hidden="false" customHeight="false" outlineLevel="0" collapsed="false">
      <c r="H1301" s="33"/>
      <c r="I1301" s="33"/>
      <c r="J1301" s="33"/>
      <c r="K1301" s="33"/>
      <c r="L1301" s="33"/>
      <c r="M1301" s="33"/>
      <c r="N1301" s="33"/>
    </row>
    <row r="1302" customFormat="false" ht="12.75" hidden="false" customHeight="false" outlineLevel="0" collapsed="false">
      <c r="H1302" s="33"/>
      <c r="I1302" s="33"/>
      <c r="J1302" s="33"/>
      <c r="K1302" s="33"/>
      <c r="L1302" s="33"/>
      <c r="M1302" s="33"/>
      <c r="N1302" s="33"/>
    </row>
    <row r="1303" customFormat="false" ht="12.75" hidden="false" customHeight="false" outlineLevel="0" collapsed="false">
      <c r="H1303" s="33"/>
      <c r="I1303" s="33"/>
      <c r="J1303" s="33"/>
      <c r="K1303" s="33"/>
      <c r="L1303" s="33"/>
      <c r="M1303" s="33"/>
      <c r="N1303" s="33"/>
    </row>
    <row r="1304" customFormat="false" ht="12.75" hidden="false" customHeight="false" outlineLevel="0" collapsed="false">
      <c r="H1304" s="33"/>
      <c r="I1304" s="33"/>
      <c r="J1304" s="33"/>
      <c r="K1304" s="33"/>
      <c r="L1304" s="33"/>
      <c r="M1304" s="33"/>
      <c r="N1304" s="33"/>
    </row>
    <row r="1305" customFormat="false" ht="12.75" hidden="false" customHeight="false" outlineLevel="0" collapsed="false">
      <c r="H1305" s="33"/>
      <c r="I1305" s="33"/>
      <c r="J1305" s="33"/>
      <c r="K1305" s="33"/>
      <c r="L1305" s="33"/>
      <c r="M1305" s="33"/>
      <c r="N1305" s="33"/>
    </row>
    <row r="1306" customFormat="false" ht="12.75" hidden="false" customHeight="false" outlineLevel="0" collapsed="false">
      <c r="H1306" s="33"/>
      <c r="I1306" s="33"/>
      <c r="J1306" s="33"/>
      <c r="K1306" s="33"/>
      <c r="L1306" s="33"/>
      <c r="M1306" s="33"/>
      <c r="N1306" s="33"/>
    </row>
    <row r="1307" customFormat="false" ht="12.75" hidden="false" customHeight="false" outlineLevel="0" collapsed="false">
      <c r="H1307" s="33"/>
      <c r="I1307" s="33"/>
      <c r="J1307" s="33"/>
      <c r="K1307" s="33"/>
      <c r="L1307" s="33"/>
      <c r="M1307" s="33"/>
      <c r="N1307" s="33"/>
    </row>
    <row r="1308" customFormat="false" ht="12.75" hidden="false" customHeight="false" outlineLevel="0" collapsed="false">
      <c r="H1308" s="33"/>
      <c r="I1308" s="33"/>
      <c r="J1308" s="33"/>
      <c r="K1308" s="33"/>
      <c r="L1308" s="33"/>
      <c r="M1308" s="33"/>
      <c r="N1308" s="33"/>
    </row>
    <row r="1309" customFormat="false" ht="12.75" hidden="false" customHeight="false" outlineLevel="0" collapsed="false">
      <c r="H1309" s="33"/>
      <c r="I1309" s="33"/>
      <c r="J1309" s="33"/>
      <c r="K1309" s="33"/>
      <c r="L1309" s="33"/>
      <c r="M1309" s="33"/>
      <c r="N1309" s="33"/>
    </row>
    <row r="1310" customFormat="false" ht="12.75" hidden="false" customHeight="false" outlineLevel="0" collapsed="false">
      <c r="H1310" s="33"/>
      <c r="I1310" s="33"/>
      <c r="J1310" s="33"/>
      <c r="K1310" s="33"/>
      <c r="L1310" s="33"/>
      <c r="M1310" s="33"/>
      <c r="N1310" s="33"/>
    </row>
    <row r="1311" customFormat="false" ht="12.75" hidden="false" customHeight="false" outlineLevel="0" collapsed="false">
      <c r="H1311" s="33"/>
      <c r="I1311" s="33"/>
      <c r="J1311" s="33"/>
      <c r="K1311" s="33"/>
      <c r="L1311" s="33"/>
      <c r="M1311" s="33"/>
      <c r="N1311" s="33"/>
    </row>
    <row r="1312" customFormat="false" ht="12.75" hidden="false" customHeight="false" outlineLevel="0" collapsed="false">
      <c r="H1312" s="33"/>
      <c r="I1312" s="33"/>
      <c r="J1312" s="33"/>
      <c r="K1312" s="33"/>
      <c r="L1312" s="33"/>
      <c r="M1312" s="33"/>
      <c r="N1312" s="33"/>
    </row>
    <row r="1313" customFormat="false" ht="12.75" hidden="false" customHeight="false" outlineLevel="0" collapsed="false">
      <c r="H1313" s="33"/>
      <c r="I1313" s="33"/>
      <c r="J1313" s="33"/>
      <c r="K1313" s="33"/>
      <c r="L1313" s="33"/>
      <c r="M1313" s="33"/>
      <c r="N1313" s="33"/>
    </row>
    <row r="1314" customFormat="false" ht="12.75" hidden="false" customHeight="false" outlineLevel="0" collapsed="false">
      <c r="H1314" s="33"/>
      <c r="I1314" s="33"/>
      <c r="J1314" s="33"/>
      <c r="K1314" s="33"/>
      <c r="L1314" s="33"/>
      <c r="M1314" s="33"/>
      <c r="N1314" s="33"/>
    </row>
    <row r="1315" customFormat="false" ht="12.75" hidden="false" customHeight="false" outlineLevel="0" collapsed="false">
      <c r="H1315" s="33"/>
      <c r="I1315" s="33"/>
      <c r="J1315" s="33"/>
      <c r="K1315" s="33"/>
      <c r="L1315" s="33"/>
      <c r="M1315" s="33"/>
      <c r="N1315" s="33"/>
    </row>
    <row r="1316" customFormat="false" ht="12.75" hidden="false" customHeight="false" outlineLevel="0" collapsed="false">
      <c r="H1316" s="33"/>
      <c r="I1316" s="33"/>
      <c r="J1316" s="33"/>
      <c r="K1316" s="33"/>
      <c r="L1316" s="33"/>
      <c r="M1316" s="33"/>
      <c r="N1316" s="33"/>
    </row>
    <row r="1317" customFormat="false" ht="12.75" hidden="false" customHeight="false" outlineLevel="0" collapsed="false">
      <c r="H1317" s="33"/>
      <c r="I1317" s="33"/>
      <c r="J1317" s="33"/>
      <c r="K1317" s="33"/>
      <c r="L1317" s="33"/>
      <c r="M1317" s="33"/>
      <c r="N1317" s="33"/>
    </row>
    <row r="1318" customFormat="false" ht="12.75" hidden="false" customHeight="false" outlineLevel="0" collapsed="false">
      <c r="H1318" s="33"/>
      <c r="I1318" s="33"/>
      <c r="J1318" s="33"/>
      <c r="K1318" s="33"/>
      <c r="L1318" s="33"/>
      <c r="M1318" s="33"/>
      <c r="N1318" s="33"/>
    </row>
    <row r="1319" customFormat="false" ht="12.75" hidden="false" customHeight="false" outlineLevel="0" collapsed="false">
      <c r="H1319" s="33"/>
      <c r="I1319" s="33"/>
      <c r="J1319" s="33"/>
      <c r="K1319" s="33"/>
      <c r="L1319" s="33"/>
      <c r="M1319" s="33"/>
      <c r="N1319" s="33"/>
    </row>
    <row r="1320" customFormat="false" ht="12.75" hidden="false" customHeight="false" outlineLevel="0" collapsed="false">
      <c r="H1320" s="33"/>
      <c r="I1320" s="33"/>
      <c r="J1320" s="33"/>
      <c r="K1320" s="33"/>
      <c r="L1320" s="33"/>
      <c r="M1320" s="33"/>
      <c r="N1320" s="33"/>
    </row>
    <row r="1321" customFormat="false" ht="12.75" hidden="false" customHeight="false" outlineLevel="0" collapsed="false">
      <c r="H1321" s="33"/>
      <c r="I1321" s="33"/>
      <c r="J1321" s="33"/>
      <c r="K1321" s="33"/>
      <c r="L1321" s="33"/>
      <c r="M1321" s="33"/>
      <c r="N1321" s="33"/>
    </row>
    <row r="1322" customFormat="false" ht="12.75" hidden="false" customHeight="false" outlineLevel="0" collapsed="false">
      <c r="H1322" s="33"/>
      <c r="I1322" s="33"/>
      <c r="J1322" s="33"/>
      <c r="K1322" s="33"/>
      <c r="L1322" s="33"/>
      <c r="M1322" s="33"/>
      <c r="N1322" s="33"/>
    </row>
    <row r="1323" customFormat="false" ht="12.75" hidden="false" customHeight="false" outlineLevel="0" collapsed="false">
      <c r="H1323" s="33"/>
      <c r="I1323" s="33"/>
      <c r="J1323" s="33"/>
      <c r="K1323" s="33"/>
      <c r="L1323" s="33"/>
      <c r="M1323" s="33"/>
      <c r="N1323" s="33"/>
    </row>
    <row r="1324" customFormat="false" ht="12.75" hidden="false" customHeight="false" outlineLevel="0" collapsed="false">
      <c r="H1324" s="33"/>
      <c r="I1324" s="33"/>
      <c r="J1324" s="33"/>
      <c r="K1324" s="33"/>
      <c r="L1324" s="33"/>
      <c r="M1324" s="33"/>
      <c r="N1324" s="33"/>
    </row>
    <row r="1325" customFormat="false" ht="12.75" hidden="false" customHeight="false" outlineLevel="0" collapsed="false">
      <c r="H1325" s="33"/>
      <c r="I1325" s="33"/>
      <c r="J1325" s="33"/>
      <c r="K1325" s="33"/>
      <c r="L1325" s="33"/>
      <c r="M1325" s="33"/>
      <c r="N1325" s="33"/>
    </row>
    <row r="1326" customFormat="false" ht="12.75" hidden="false" customHeight="false" outlineLevel="0" collapsed="false">
      <c r="H1326" s="33"/>
      <c r="I1326" s="33"/>
      <c r="J1326" s="33"/>
      <c r="K1326" s="33"/>
      <c r="L1326" s="33"/>
      <c r="M1326" s="33"/>
      <c r="N1326" s="33"/>
    </row>
    <row r="1327" customFormat="false" ht="12.75" hidden="false" customHeight="false" outlineLevel="0" collapsed="false">
      <c r="H1327" s="33"/>
      <c r="I1327" s="33"/>
      <c r="J1327" s="33"/>
      <c r="K1327" s="33"/>
      <c r="L1327" s="33"/>
      <c r="M1327" s="33"/>
      <c r="N1327" s="33"/>
    </row>
    <row r="1328" customFormat="false" ht="12.75" hidden="false" customHeight="false" outlineLevel="0" collapsed="false">
      <c r="H1328" s="33"/>
      <c r="I1328" s="33"/>
      <c r="J1328" s="33"/>
      <c r="K1328" s="33"/>
      <c r="L1328" s="33"/>
      <c r="M1328" s="33"/>
      <c r="N1328" s="33"/>
    </row>
    <row r="1329" customFormat="false" ht="12.75" hidden="false" customHeight="false" outlineLevel="0" collapsed="false">
      <c r="H1329" s="33"/>
      <c r="I1329" s="33"/>
      <c r="J1329" s="33"/>
      <c r="K1329" s="33"/>
      <c r="L1329" s="33"/>
      <c r="M1329" s="33"/>
      <c r="N1329" s="33"/>
    </row>
    <row r="1330" customFormat="false" ht="12.75" hidden="false" customHeight="false" outlineLevel="0" collapsed="false">
      <c r="H1330" s="33"/>
      <c r="I1330" s="33"/>
      <c r="J1330" s="33"/>
      <c r="K1330" s="33"/>
      <c r="L1330" s="33"/>
      <c r="M1330" s="33"/>
      <c r="N1330" s="33"/>
    </row>
    <row r="1331" customFormat="false" ht="12.75" hidden="false" customHeight="false" outlineLevel="0" collapsed="false">
      <c r="H1331" s="33"/>
      <c r="I1331" s="33"/>
      <c r="J1331" s="33"/>
      <c r="K1331" s="33"/>
      <c r="L1331" s="33"/>
      <c r="M1331" s="33"/>
      <c r="N1331" s="33"/>
    </row>
    <row r="1332" customFormat="false" ht="12.75" hidden="false" customHeight="false" outlineLevel="0" collapsed="false">
      <c r="H1332" s="33"/>
      <c r="I1332" s="33"/>
      <c r="J1332" s="33"/>
      <c r="K1332" s="33"/>
      <c r="L1332" s="33"/>
      <c r="M1332" s="33"/>
      <c r="N1332" s="33"/>
    </row>
    <row r="1333" customFormat="false" ht="12.75" hidden="false" customHeight="false" outlineLevel="0" collapsed="false">
      <c r="H1333" s="33"/>
      <c r="I1333" s="33"/>
      <c r="J1333" s="33"/>
      <c r="K1333" s="33"/>
      <c r="L1333" s="33"/>
      <c r="M1333" s="33"/>
      <c r="N1333" s="33"/>
    </row>
    <row r="1334" customFormat="false" ht="12.75" hidden="false" customHeight="false" outlineLevel="0" collapsed="false">
      <c r="H1334" s="33"/>
      <c r="I1334" s="33"/>
      <c r="J1334" s="33"/>
      <c r="K1334" s="33"/>
      <c r="L1334" s="33"/>
      <c r="M1334" s="33"/>
      <c r="N1334" s="33"/>
    </row>
    <row r="1335" customFormat="false" ht="12.75" hidden="false" customHeight="false" outlineLevel="0" collapsed="false">
      <c r="H1335" s="33"/>
      <c r="I1335" s="33"/>
      <c r="J1335" s="33"/>
      <c r="K1335" s="33"/>
      <c r="L1335" s="33"/>
      <c r="M1335" s="33"/>
      <c r="N1335" s="33"/>
    </row>
    <row r="1336" customFormat="false" ht="12.75" hidden="false" customHeight="false" outlineLevel="0" collapsed="false">
      <c r="H1336" s="33"/>
      <c r="I1336" s="33"/>
      <c r="J1336" s="33"/>
      <c r="K1336" s="33"/>
      <c r="L1336" s="33"/>
      <c r="M1336" s="33"/>
      <c r="N1336" s="33"/>
    </row>
    <row r="1337" customFormat="false" ht="12.75" hidden="false" customHeight="false" outlineLevel="0" collapsed="false">
      <c r="H1337" s="33"/>
      <c r="I1337" s="33"/>
      <c r="J1337" s="33"/>
      <c r="K1337" s="33"/>
      <c r="L1337" s="33"/>
      <c r="M1337" s="33"/>
      <c r="N1337" s="33"/>
    </row>
    <row r="1338" customFormat="false" ht="12.75" hidden="false" customHeight="false" outlineLevel="0" collapsed="false">
      <c r="H1338" s="33"/>
      <c r="I1338" s="33"/>
      <c r="J1338" s="33"/>
      <c r="K1338" s="33"/>
      <c r="L1338" s="33"/>
      <c r="M1338" s="33"/>
      <c r="N1338" s="33"/>
    </row>
    <row r="1339" customFormat="false" ht="12.75" hidden="false" customHeight="false" outlineLevel="0" collapsed="false">
      <c r="H1339" s="33"/>
      <c r="I1339" s="33"/>
      <c r="J1339" s="33"/>
      <c r="K1339" s="33"/>
      <c r="L1339" s="33"/>
      <c r="M1339" s="33"/>
      <c r="N1339" s="33"/>
    </row>
    <row r="1340" customFormat="false" ht="12.75" hidden="false" customHeight="false" outlineLevel="0" collapsed="false">
      <c r="H1340" s="33"/>
      <c r="I1340" s="33"/>
      <c r="J1340" s="33"/>
      <c r="K1340" s="33"/>
      <c r="L1340" s="33"/>
      <c r="M1340" s="33"/>
      <c r="N1340" s="33"/>
    </row>
    <row r="1341" customFormat="false" ht="12.75" hidden="false" customHeight="false" outlineLevel="0" collapsed="false">
      <c r="H1341" s="33"/>
      <c r="I1341" s="33"/>
      <c r="J1341" s="33"/>
      <c r="K1341" s="33"/>
      <c r="L1341" s="33"/>
      <c r="M1341" s="33"/>
      <c r="N1341" s="33"/>
    </row>
    <row r="1342" customFormat="false" ht="12.75" hidden="false" customHeight="false" outlineLevel="0" collapsed="false">
      <c r="H1342" s="33"/>
      <c r="I1342" s="33"/>
      <c r="J1342" s="33"/>
      <c r="K1342" s="33"/>
      <c r="L1342" s="33"/>
      <c r="M1342" s="33"/>
      <c r="N1342" s="3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R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14"/>
    <col collapsed="false" customWidth="true" hidden="false" outlineLevel="0" max="2" min="2" style="0" width="12.56"/>
    <col collapsed="false" customWidth="true" hidden="false" outlineLevel="0" max="4" min="4" style="0" width="12.85"/>
    <col collapsed="false" customWidth="true" hidden="false" outlineLevel="0" max="6" min="5" style="0" width="13.85"/>
    <col collapsed="false" customWidth="true" hidden="false" outlineLevel="0" max="7" min="7" style="0" width="13.28"/>
    <col collapsed="false" customWidth="true" hidden="false" outlineLevel="0" max="9" min="8" style="0" width="12.85"/>
    <col collapsed="false" customWidth="true" hidden="false" outlineLevel="0" max="10" min="10" style="0" width="2.28"/>
    <col collapsed="false" customWidth="true" hidden="false" outlineLevel="0" max="11" min="11" style="0" width="12.85"/>
    <col collapsed="false" customWidth="true" hidden="false" outlineLevel="0" max="13" min="13" style="0" width="12.28"/>
    <col collapsed="false" customWidth="true" hidden="false" outlineLevel="0" max="14" min="14" style="0" width="2.28"/>
    <col collapsed="false" customWidth="true" hidden="false" outlineLevel="0" max="15" min="15" style="0" width="12.28"/>
    <col collapsed="false" customWidth="true" hidden="false" outlineLevel="0" max="18" min="17" style="0" width="12.28"/>
  </cols>
  <sheetData>
    <row r="2" customFormat="false" ht="12.75" hidden="false" customHeight="false" outlineLevel="0" collapsed="false">
      <c r="A2" s="1"/>
      <c r="B2" s="1" t="s">
        <v>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customFormat="false" ht="12.7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customFormat="false" ht="12.75" hidden="false" customHeight="false" outlineLevel="0" collapsed="false">
      <c r="A4" s="1"/>
      <c r="B4" s="1" t="s">
        <v>1</v>
      </c>
      <c r="C4" s="2" t="n">
        <v>36916</v>
      </c>
      <c r="D4" s="1"/>
      <c r="E4" s="1" t="s">
        <v>2</v>
      </c>
      <c r="F4" s="3" t="n">
        <v>0</v>
      </c>
      <c r="G4" s="1" t="s">
        <v>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customFormat="false" ht="12.75" hidden="false" customHeight="false" outlineLevel="0" collapsed="false">
      <c r="A5" s="1"/>
      <c r="B5" s="1" t="s">
        <v>4</v>
      </c>
      <c r="C5" s="2" t="n">
        <v>36915</v>
      </c>
      <c r="D5" s="1"/>
      <c r="E5" s="1" t="s">
        <v>5</v>
      </c>
      <c r="F5" s="3" t="n">
        <v>0</v>
      </c>
      <c r="G5" s="1" t="s">
        <v>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customFormat="false" ht="12.75" hidden="false" customHeight="false" outlineLevel="0" collapsed="false">
      <c r="A6" s="4"/>
    </row>
    <row r="7" customFormat="false" ht="12.75" hidden="false" customHeight="false" outlineLevel="0" collapsed="false">
      <c r="A7" s="0" t="s">
        <v>6</v>
      </c>
      <c r="J7" s="5"/>
      <c r="N7" s="5"/>
    </row>
    <row r="8" customFormat="false" ht="12.75" hidden="false" customHeight="false" outlineLevel="0" collapsed="false">
      <c r="O8" s="6" t="s">
        <v>7</v>
      </c>
    </row>
    <row r="9" customFormat="false" ht="12.75" hidden="false" customHeight="false" outlineLevel="0" collapsed="false">
      <c r="A9" s="7"/>
      <c r="B9" s="7"/>
      <c r="C9" s="7"/>
      <c r="D9" s="7"/>
      <c r="E9" s="7" t="s">
        <v>8</v>
      </c>
      <c r="F9" s="7" t="s">
        <v>9</v>
      </c>
      <c r="G9" s="7" t="s">
        <v>10</v>
      </c>
      <c r="H9" s="7" t="s">
        <v>11</v>
      </c>
      <c r="I9" s="7"/>
      <c r="J9" s="7"/>
      <c r="K9" s="7"/>
      <c r="L9" s="7"/>
      <c r="M9" s="7"/>
      <c r="N9" s="7"/>
      <c r="O9" s="7"/>
      <c r="P9" s="7"/>
      <c r="Q9" s="7"/>
      <c r="R9" s="7"/>
    </row>
    <row r="10" customFormat="false" ht="12.75" hidden="false" customHeight="false" outlineLevel="0" collapsed="false">
      <c r="A10" s="4"/>
      <c r="B10" s="4" t="s">
        <v>12</v>
      </c>
      <c r="C10" s="4" t="s">
        <v>13</v>
      </c>
      <c r="D10" s="4" t="s">
        <v>14</v>
      </c>
      <c r="E10" s="4" t="s">
        <v>15</v>
      </c>
      <c r="F10" s="4" t="s">
        <v>15</v>
      </c>
      <c r="G10" s="4" t="s">
        <v>16</v>
      </c>
      <c r="H10" s="4" t="s">
        <v>16</v>
      </c>
      <c r="I10" s="4" t="s">
        <v>17</v>
      </c>
      <c r="J10" s="4"/>
      <c r="K10" s="4" t="s">
        <v>18</v>
      </c>
      <c r="L10" s="4" t="s">
        <v>19</v>
      </c>
      <c r="M10" s="4" t="s">
        <v>20</v>
      </c>
      <c r="N10" s="4"/>
      <c r="O10" s="4" t="s">
        <v>18</v>
      </c>
      <c r="P10" s="4" t="s">
        <v>19</v>
      </c>
      <c r="Q10" s="4" t="s">
        <v>21</v>
      </c>
      <c r="R10" s="4" t="s">
        <v>20</v>
      </c>
    </row>
    <row r="11" customFormat="false" ht="12.75" hidden="false" customHeight="false" outlineLevel="0" collapsed="false">
      <c r="A11" s="0" t="s">
        <v>22</v>
      </c>
      <c r="B11" s="8" t="n">
        <v>36923</v>
      </c>
      <c r="C11" s="8" t="n">
        <v>36923</v>
      </c>
      <c r="D11" s="9" t="n">
        <v>5000</v>
      </c>
      <c r="E11" s="9" t="n">
        <f aca="false">'FGT Z1 Supply'!$E$8</f>
        <v>140000</v>
      </c>
      <c r="F11" s="9" t="n">
        <f aca="false">'FGT Z1 Supply'!$F$8</f>
        <v>139837.033524224</v>
      </c>
      <c r="G11" s="10" t="n">
        <f aca="false">'FGT Z1 Supply'!$R$8</f>
        <v>7.15</v>
      </c>
      <c r="H11" s="10" t="n">
        <v>0</v>
      </c>
      <c r="I11" s="11" t="n">
        <f aca="false">'FGT Z1 Supply'!$AW$8</f>
        <v>988647.827016264</v>
      </c>
      <c r="K11" s="12" t="n">
        <f aca="false">'FGT Z1 Supply'!$AR$8+'FGT Z1 Supply'!$AM$8</f>
        <v>994940.493524854</v>
      </c>
      <c r="L11" s="12" t="n">
        <f aca="false">'FGT Z1 Supply'!$AS$8+'FGT Z1 Supply'!$AT$8+'FGT Z1 Supply'!$AN$8+'FGT Z1 Supply'!$AO$8</f>
        <v>-6292.66650859008</v>
      </c>
      <c r="M11" s="12" t="n">
        <f aca="false">SUM(K11:L11)</f>
        <v>988647.827016264</v>
      </c>
      <c r="O11" s="12" t="n">
        <f aca="false">'FGT Z1 Supply'!$AR$8</f>
        <v>-13284.5181848013</v>
      </c>
      <c r="P11" s="12" t="n">
        <f aca="false">'FGT Z1 Supply'!$AS$8+'FGT Z1 Supply'!$AT$8</f>
        <v>2097.55550286336</v>
      </c>
      <c r="Q11" s="12" t="n">
        <f aca="false">'FGT Z1 Supply'!$AP$8</f>
        <v>999834.789698202</v>
      </c>
      <c r="R11" s="12" t="n">
        <f aca="false">SUM(O11:Q11)</f>
        <v>988647.827016264</v>
      </c>
    </row>
    <row r="12" customFormat="false" ht="12.75" hidden="false" customHeight="false" outlineLevel="0" collapsed="false">
      <c r="A12" s="0" t="s">
        <v>23</v>
      </c>
      <c r="B12" s="8" t="n">
        <f aca="false">B11</f>
        <v>36923</v>
      </c>
      <c r="C12" s="8" t="n">
        <f aca="false">C11</f>
        <v>36923</v>
      </c>
      <c r="D12" s="9" t="n">
        <v>12500</v>
      </c>
      <c r="E12" s="9" t="n">
        <f aca="false">'FGT Z2 Supply'!$E$8</f>
        <v>350000</v>
      </c>
      <c r="F12" s="9" t="n">
        <f aca="false">'FGT Z2 Supply'!$F$8</f>
        <v>349592.58381056</v>
      </c>
      <c r="G12" s="10" t="n">
        <f aca="false">'FGT Z2 Supply'!$R$8</f>
        <v>7.15</v>
      </c>
      <c r="H12" s="10" t="n">
        <v>0</v>
      </c>
      <c r="I12" s="11" t="n">
        <f aca="false">'FGT Z2 Supply'!$AW$8</f>
        <v>2492595.12256929</v>
      </c>
      <c r="K12" s="12" t="n">
        <f aca="false">'FGT Z2 Supply'!$AR$8+'FGT Z2 Supply'!$AM$8</f>
        <v>2487351.23381213</v>
      </c>
      <c r="L12" s="12" t="n">
        <f aca="false">'FGT Z2 Supply'!$AS$8+'FGT Z2 Supply'!$AT$8+'FGT Z2 Supply'!$AN$8+'FGT Z2 Supply'!$AO$8</f>
        <v>5243.8887571584</v>
      </c>
      <c r="M12" s="12" t="n">
        <f aca="false">SUM(K12:L12)</f>
        <v>2492595.12256929</v>
      </c>
      <c r="O12" s="12" t="n">
        <f aca="false">'FGT Z2 Supply'!$AR$8</f>
        <v>-33211.2954620034</v>
      </c>
      <c r="P12" s="12" t="n">
        <f aca="false">'FGT Z2 Supply'!$AS$8+'FGT Z2 Supply'!$AT$8</f>
        <v>26219.443785792</v>
      </c>
      <c r="Q12" s="12" t="n">
        <f aca="false">'FGT Z2 Supply'!$AP$8</f>
        <v>2499586.9742455</v>
      </c>
      <c r="R12" s="12" t="n">
        <f aca="false">SUM(O12:Q12)</f>
        <v>2492595.12256929</v>
      </c>
    </row>
    <row r="13" customFormat="false" ht="12.75" hidden="false" customHeight="false" outlineLevel="0" collapsed="false">
      <c r="A13" s="0" t="s">
        <v>24</v>
      </c>
      <c r="B13" s="8" t="n">
        <f aca="false">B12</f>
        <v>36923</v>
      </c>
      <c r="C13" s="8" t="n">
        <f aca="false">C12</f>
        <v>36923</v>
      </c>
      <c r="D13" s="9" t="n">
        <v>20000</v>
      </c>
      <c r="E13" s="9" t="n">
        <f aca="false">'FGT Z3 Supply'!$E$8</f>
        <v>560000</v>
      </c>
      <c r="F13" s="9" t="n">
        <f aca="false">'FGT Z3 Supply'!$F$8</f>
        <v>559348.134096896</v>
      </c>
      <c r="G13" s="10" t="n">
        <f aca="false">'FGT Z3 Supply'!$R$8</f>
        <v>7.15</v>
      </c>
      <c r="H13" s="10" t="n">
        <v>0</v>
      </c>
      <c r="I13" s="11" t="n">
        <f aca="false">'FGT Z3 Supply'!$AW$8</f>
        <v>3957399.23569822</v>
      </c>
      <c r="K13" s="12" t="n">
        <f aca="false">'FGT Z3 Supply'!$AR$8+'FGT Z3 Supply'!$AM$8</f>
        <v>3979761.97409942</v>
      </c>
      <c r="L13" s="12" t="n">
        <f aca="false">'FGT Z3 Supply'!$AS$8+'FGT Z3 Supply'!$AT$8+'FGT Z3 Supply'!$AN$8+'FGT Z3 Supply'!$AO$8</f>
        <v>-22362.7384011939</v>
      </c>
      <c r="M13" s="12" t="n">
        <f aca="false">SUM(K13:L13)</f>
        <v>3957399.23569822</v>
      </c>
      <c r="O13" s="12" t="n">
        <f aca="false">'FGT Z3 Supply'!$AR$8</f>
        <v>-53138.0727392053</v>
      </c>
      <c r="P13" s="12" t="n">
        <f aca="false">'FGT Z3 Supply'!$AS$8+'FGT Z3 Supply'!$AT$8</f>
        <v>11198.1496446199</v>
      </c>
      <c r="Q13" s="12" t="n">
        <f aca="false">'FGT Z3 Supply'!$AP$8</f>
        <v>3999339.15879281</v>
      </c>
      <c r="R13" s="12" t="n">
        <f aca="false">SUM(O13:Q13)</f>
        <v>3957399.23569822</v>
      </c>
    </row>
    <row r="14" customFormat="false" ht="12.75" hidden="false" customHeight="false" outlineLevel="0" collapsed="false">
      <c r="B14" s="13"/>
      <c r="C14" s="13"/>
      <c r="D14" s="9"/>
      <c r="E14" s="9"/>
      <c r="F14" s="9"/>
      <c r="G14" s="10"/>
      <c r="H14" s="10"/>
      <c r="I14" s="11"/>
    </row>
    <row r="15" customFormat="false" ht="12.75" hidden="false" customHeight="false" outlineLevel="0" collapsed="false">
      <c r="A15" s="0" t="s">
        <v>25</v>
      </c>
      <c r="B15" s="8" t="n">
        <v>37043</v>
      </c>
      <c r="C15" s="8" t="n">
        <v>37135</v>
      </c>
      <c r="D15" s="9" t="n">
        <f aca="false">D11*28/'FGT Z1 Mkt'!$AA$8</f>
        <v>1147.54098360656</v>
      </c>
      <c r="E15" s="9" t="n">
        <f aca="false">'FGT Z1 Mkt'!$E$8</f>
        <v>140000</v>
      </c>
      <c r="F15" s="9" t="n">
        <f aca="false">'FGT Z1 Mkt'!$F$8</f>
        <v>136420.810639669</v>
      </c>
      <c r="G15" s="10" t="n">
        <f aca="false">'FGT Z1 Mkt'!$R$8</f>
        <v>5.5825</v>
      </c>
      <c r="H15" s="10" t="n">
        <v>0</v>
      </c>
      <c r="I15" s="11" t="n">
        <f aca="false">'FGT Z1 Mkt'!$AW$8</f>
        <v>-745537.952982201</v>
      </c>
      <c r="K15" s="12" t="n">
        <f aca="false">'FGT Z1 Mkt'!$AR$8+'FGT Z1 Mkt'!$AM$8</f>
        <v>-750005.73453065</v>
      </c>
      <c r="L15" s="12" t="n">
        <f aca="false">'FGT Z1 Mkt'!$AS$8+'FGT Z1 Mkt'!$AT$8+'FGT Z1 Mkt'!$AN$8+'FGT Z1 Mkt'!$AO$8</f>
        <v>4467.78154844915</v>
      </c>
      <c r="M15" s="12" t="n">
        <f aca="false">SUM(K15:L15)</f>
        <v>-745537.952982201</v>
      </c>
      <c r="O15" s="12" t="n">
        <f aca="false">'FGT Z1 Mkt'!$AR$8</f>
        <v>12586.5969450985</v>
      </c>
      <c r="P15" s="12" t="n">
        <f aca="false">'FGT Z1 Mkt'!$AS$8+'FGT Z1 Mkt'!$AT$8</f>
        <v>3444.62546865164</v>
      </c>
      <c r="Q15" s="12" t="n">
        <f aca="false">'FGT Z1 Mkt'!$AP$8</f>
        <v>-761569.175395951</v>
      </c>
      <c r="R15" s="12" t="n">
        <f aca="false">SUM(O15:Q15)</f>
        <v>-745537.952982201</v>
      </c>
    </row>
    <row r="16" customFormat="false" ht="12.75" hidden="false" customHeight="false" outlineLevel="0" collapsed="false">
      <c r="A16" s="0" t="s">
        <v>26</v>
      </c>
      <c r="B16" s="8" t="n">
        <v>37043</v>
      </c>
      <c r="C16" s="8" t="n">
        <v>37135</v>
      </c>
      <c r="D16" s="9" t="n">
        <f aca="false">D12*28/'FGT Z2 Mkt'!$AA$8</f>
        <v>2868.85245901639</v>
      </c>
      <c r="E16" s="9" t="n">
        <f aca="false">'FGT Z2 Mkt'!$E$8</f>
        <v>350000</v>
      </c>
      <c r="F16" s="9" t="n">
        <f aca="false">'FGT Z2 Mkt'!$F$8</f>
        <v>341052.026599172</v>
      </c>
      <c r="G16" s="10" t="n">
        <f aca="false">'FGT Z2 Mkt'!$R$8</f>
        <v>5.5825</v>
      </c>
      <c r="H16" s="10" t="n">
        <v>0</v>
      </c>
      <c r="I16" s="11" t="n">
        <f aca="false">'FGT Z2 Mkt'!$AW$8</f>
        <v>-1880044.85371896</v>
      </c>
      <c r="K16" s="12" t="n">
        <f aca="false">'FGT Z2 Mkt'!$AR$8+'FGT Z2 Mkt'!$AM$8</f>
        <v>-1875014.33632662</v>
      </c>
      <c r="L16" s="12" t="n">
        <f aca="false">'FGT Z2 Mkt'!$AS$8+'FGT Z2 Mkt'!$AT$8+'FGT Z2 Mkt'!$AN$8+'FGT Z2 Mkt'!$AO$8</f>
        <v>-5030.51739233779</v>
      </c>
      <c r="M16" s="12" t="n">
        <f aca="false">SUM(K16:L16)</f>
        <v>-1880044.85371896</v>
      </c>
      <c r="O16" s="12" t="n">
        <f aca="false">'FGT Z2 Mkt'!$AR$8</f>
        <v>31466.4923627463</v>
      </c>
      <c r="P16" s="12" t="n">
        <f aca="false">'FGT Z2 Mkt'!$AS$8+'FGT Z2 Mkt'!$AT$8</f>
        <v>-7588.40759183158</v>
      </c>
      <c r="Q16" s="12" t="n">
        <f aca="false">'FGT Z2 Mkt'!$AP$8</f>
        <v>-1903922.93848988</v>
      </c>
      <c r="R16" s="12" t="n">
        <f aca="false">SUM(O16:Q16)</f>
        <v>-1880044.85371896</v>
      </c>
    </row>
    <row r="17" customFormat="false" ht="12.75" hidden="false" customHeight="false" outlineLevel="0" collapsed="false">
      <c r="A17" s="0" t="s">
        <v>27</v>
      </c>
      <c r="B17" s="8" t="n">
        <v>37043</v>
      </c>
      <c r="C17" s="8" t="n">
        <v>37135</v>
      </c>
      <c r="D17" s="9" t="n">
        <f aca="false">D13*28/'FGT Z3 Mkt'!$AA$8</f>
        <v>4590.16393442623</v>
      </c>
      <c r="E17" s="9" t="n">
        <f aca="false">'FGT Z3 Mkt'!$E$8</f>
        <v>560000</v>
      </c>
      <c r="F17" s="9" t="n">
        <f aca="false">'FGT Z3 Mkt'!$F$8</f>
        <v>545683.242558675</v>
      </c>
      <c r="G17" s="10" t="n">
        <f aca="false">'FGT Z3 Mkt'!$R$8</f>
        <v>5.5825</v>
      </c>
      <c r="H17" s="10" t="n">
        <v>0</v>
      </c>
      <c r="I17" s="11" t="n">
        <f aca="false">'FGT Z3 Mkt'!$AW$8</f>
        <v>-2984891.14180645</v>
      </c>
      <c r="K17" s="12" t="n">
        <f aca="false">'FGT Z3 Mkt'!$AR$8+'FGT Z3 Mkt'!$AM$8</f>
        <v>-3000022.9381226</v>
      </c>
      <c r="L17" s="12" t="n">
        <f aca="false">'FGT Z3 Mkt'!$AS$8+'FGT Z3 Mkt'!$AT$8+'FGT Z3 Mkt'!$AN$8+'FGT Z3 Mkt'!$AO$8</f>
        <v>15131.7963161521</v>
      </c>
      <c r="M17" s="12" t="n">
        <f aca="false">SUM(K17:L17)</f>
        <v>-2984891.14180645</v>
      </c>
      <c r="O17" s="12" t="n">
        <f aca="false">'FGT Z3 Mkt'!$AR$8</f>
        <v>50346.3877803939</v>
      </c>
      <c r="P17" s="12" t="n">
        <f aca="false">'FGT Z3 Mkt'!$AS$8+'FGT Z3 Mkt'!$AT$8</f>
        <v>11039.171996962</v>
      </c>
      <c r="Q17" s="12" t="n">
        <f aca="false">'FGT Z3 Mkt'!$AP$8</f>
        <v>-3046276.7015838</v>
      </c>
      <c r="R17" s="12" t="n">
        <f aca="false">SUM(O17:Q17)</f>
        <v>-2984891.14180645</v>
      </c>
    </row>
    <row r="18" customFormat="false" ht="12.75" hidden="false" customHeight="false" outlineLevel="0" collapsed="false">
      <c r="B18" s="13"/>
      <c r="C18" s="13"/>
      <c r="D18" s="9"/>
      <c r="E18" s="9"/>
      <c r="F18" s="9"/>
      <c r="G18" s="10"/>
      <c r="H18" s="10"/>
      <c r="I18" s="11"/>
    </row>
    <row r="19" customFormat="false" ht="12.75" hidden="false" customHeight="false" outlineLevel="0" collapsed="false">
      <c r="A19" s="0" t="s">
        <v>28</v>
      </c>
      <c r="B19" s="8" t="n">
        <v>36951</v>
      </c>
      <c r="C19" s="8" t="n">
        <f aca="false">B19</f>
        <v>36951</v>
      </c>
      <c r="D19" s="9" t="n">
        <v>0</v>
      </c>
      <c r="E19" s="9" t="n">
        <v>0</v>
      </c>
      <c r="F19" s="9" t="n">
        <v>0</v>
      </c>
      <c r="G19" s="10" t="n">
        <v>0</v>
      </c>
      <c r="H19" s="14" t="n">
        <v>-1750000</v>
      </c>
      <c r="I19" s="11" t="n">
        <f aca="false">Annuity!P8</f>
        <v>-1740268.6134418</v>
      </c>
      <c r="K19" s="15" t="n">
        <f aca="false">I19</f>
        <v>-1740268.6134418</v>
      </c>
      <c r="L19" s="12" t="n">
        <v>0</v>
      </c>
      <c r="M19" s="12" t="n">
        <f aca="false">SUM(K19:L19)</f>
        <v>-1740268.6134418</v>
      </c>
      <c r="O19" s="12" t="n">
        <v>0</v>
      </c>
      <c r="P19" s="12" t="n">
        <v>0</v>
      </c>
      <c r="Q19" s="12" t="n">
        <f aca="false">I19</f>
        <v>-1740268.6134418</v>
      </c>
      <c r="R19" s="12" t="n">
        <f aca="false">SUM(O19:Q19)</f>
        <v>-1740268.6134418</v>
      </c>
    </row>
    <row r="20" customFormat="false" ht="12.75" hidden="false" customHeight="false" outlineLevel="0" collapsed="false">
      <c r="B20" s="13"/>
      <c r="C20" s="13"/>
      <c r="D20" s="9"/>
      <c r="E20" s="9"/>
      <c r="F20" s="9"/>
      <c r="G20" s="10"/>
      <c r="H20" s="10"/>
      <c r="I20" s="11"/>
    </row>
    <row r="21" customFormat="false" ht="13.5" hidden="false" customHeight="false" outlineLevel="0" collapsed="false">
      <c r="H21" s="16" t="s">
        <v>29</v>
      </c>
      <c r="I21" s="11" t="n">
        <f aca="false">SUM(I11:I20)</f>
        <v>87899.6233343717</v>
      </c>
      <c r="J21" s="10"/>
      <c r="K21" s="12" t="n">
        <f aca="false">SUM(K11:K20)</f>
        <v>96742.0790147337</v>
      </c>
      <c r="L21" s="12" t="n">
        <f aca="false">SUM(L11:L20)</f>
        <v>-8842.45568036217</v>
      </c>
      <c r="M21" s="12" t="n">
        <f aca="false">SUM(M11:M20)</f>
        <v>87899.6233343715</v>
      </c>
      <c r="N21" s="10"/>
      <c r="O21" s="12" t="n">
        <f aca="false">SUM(O11:O20)</f>
        <v>-5234.4092977714</v>
      </c>
      <c r="P21" s="12" t="n">
        <f aca="false">SUM(P11:P20)</f>
        <v>46410.5388070573</v>
      </c>
      <c r="Q21" s="12" t="n">
        <f aca="false">SUM(Q11:Q20)</f>
        <v>46723.4938250857</v>
      </c>
      <c r="R21" s="12" t="n">
        <f aca="false">SUM(R11:R20)</f>
        <v>87899.6233343715</v>
      </c>
    </row>
    <row r="22" customFormat="false" ht="12.75" hidden="false" customHeight="false" outlineLevel="0" collapsed="false">
      <c r="E22" s="17" t="n">
        <f aca="false">G11*F22</f>
        <v>7498760.92273651</v>
      </c>
      <c r="F22" s="18" t="n">
        <f aca="false">SUM(F11:F13)</f>
        <v>1048777.75143168</v>
      </c>
      <c r="H22" s="11"/>
      <c r="I22" s="10"/>
      <c r="J22" s="19"/>
      <c r="N22" s="19"/>
    </row>
    <row r="23" customFormat="false" ht="12.75" hidden="false" customHeight="false" outlineLevel="0" collapsed="false">
      <c r="E23" s="20"/>
      <c r="F23" s="21"/>
      <c r="N23" s="4"/>
      <c r="O23" s="7" t="s">
        <v>30</v>
      </c>
    </row>
    <row r="24" customFormat="false" ht="12.75" hidden="false" customHeight="false" outlineLevel="0" collapsed="false">
      <c r="E24" s="22" t="n">
        <f aca="false">F24*G15</f>
        <v>-5711768.81546963</v>
      </c>
      <c r="F24" s="23" t="n">
        <f aca="false">-SUM(F15:F17)</f>
        <v>-1023156.07979752</v>
      </c>
      <c r="O24" s="4" t="s">
        <v>12</v>
      </c>
      <c r="P24" s="4" t="s">
        <v>13</v>
      </c>
      <c r="Q24" s="4" t="s">
        <v>31</v>
      </c>
    </row>
    <row r="25" customFormat="false" ht="12.75" hidden="false" customHeight="false" outlineLevel="0" collapsed="false">
      <c r="E25" s="20"/>
      <c r="F25" s="21"/>
      <c r="H25" s="15"/>
      <c r="O25" s="0" t="s">
        <v>18</v>
      </c>
      <c r="P25" s="0" t="s">
        <v>19</v>
      </c>
      <c r="Q25" s="12" t="n">
        <f aca="false">P21-L21</f>
        <v>55252.9944874194</v>
      </c>
    </row>
    <row r="26" customFormat="false" ht="12.75" hidden="false" customHeight="false" outlineLevel="0" collapsed="false">
      <c r="E26" s="24" t="n">
        <f aca="false">SUM(E22:E25)</f>
        <v>1786992.10726688</v>
      </c>
      <c r="F26" s="21"/>
      <c r="O26" s="0" t="s">
        <v>18</v>
      </c>
      <c r="P26" s="0" t="s">
        <v>32</v>
      </c>
      <c r="Q26" s="12" t="n">
        <f aca="false">Q21</f>
        <v>46723.4938250857</v>
      </c>
    </row>
    <row r="27" customFormat="false" ht="12.75" hidden="false" customHeight="false" outlineLevel="0" collapsed="false">
      <c r="E27" s="20"/>
      <c r="F27" s="21"/>
    </row>
    <row r="28" customFormat="false" ht="12.75" hidden="false" customHeight="false" outlineLevel="0" collapsed="false">
      <c r="E28" s="24" t="n">
        <f aca="false">I19</f>
        <v>-1740268.6134418</v>
      </c>
      <c r="F28" s="21"/>
    </row>
    <row r="29" customFormat="false" ht="12.75" hidden="false" customHeight="false" outlineLevel="0" collapsed="false">
      <c r="E29" s="20"/>
      <c r="F29" s="21"/>
      <c r="O29" s="7" t="s">
        <v>29</v>
      </c>
    </row>
    <row r="30" customFormat="false" ht="12.75" hidden="false" customHeight="false" outlineLevel="0" collapsed="false">
      <c r="E30" s="20"/>
      <c r="F30" s="21"/>
      <c r="O30" s="4" t="s">
        <v>18</v>
      </c>
      <c r="P30" s="4" t="s">
        <v>19</v>
      </c>
      <c r="Q30" s="4" t="s">
        <v>21</v>
      </c>
      <c r="R30" s="4" t="s">
        <v>20</v>
      </c>
    </row>
    <row r="31" customFormat="false" ht="13.5" hidden="false" customHeight="false" outlineLevel="0" collapsed="false">
      <c r="D31" s="15"/>
      <c r="E31" s="25" t="n">
        <f aca="false">SUM(E26:E30)</f>
        <v>46723.4938250852</v>
      </c>
      <c r="F31" s="26"/>
      <c r="O31" s="12" t="n">
        <f aca="false">K21-Q25-Q26</f>
        <v>-5234.40929777147</v>
      </c>
      <c r="P31" s="12" t="n">
        <f aca="false">L21+Q25</f>
        <v>46410.5388070573</v>
      </c>
      <c r="Q31" s="12" t="n">
        <f aca="false">Q26</f>
        <v>46723.4938250857</v>
      </c>
      <c r="R31" s="12" t="n">
        <f aca="false">SUM(O31:Q31)</f>
        <v>87899.6233343715</v>
      </c>
    </row>
    <row r="33" customFormat="false" ht="12.75" hidden="false" customHeight="false" outlineLevel="0" collapsed="false">
      <c r="Q33" s="12"/>
    </row>
    <row r="35" customFormat="false" ht="12.75" hidden="false" customHeight="false" outlineLevel="0" collapsed="false">
      <c r="Q35" s="1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85"/>
    <col collapsed="false" customWidth="true" hidden="false" outlineLevel="0" max="3" min="3" style="0" width="14.14"/>
    <col collapsed="false" customWidth="true" hidden="false" outlineLevel="0" max="4" min="4" style="0" width="8.85"/>
    <col collapsed="false" customWidth="true" hidden="false" outlineLevel="0" max="5" min="5" style="0" width="11.42"/>
    <col collapsed="false" customWidth="true" hidden="false" outlineLevel="0" max="6" min="6" style="0" width="14.28"/>
    <col collapsed="false" customWidth="true" hidden="false" outlineLevel="0" max="7" min="7" style="0" width="10.71"/>
    <col collapsed="false" customWidth="true" hidden="false" outlineLevel="0" max="8" min="8" style="0" width="14.7"/>
    <col collapsed="false" customWidth="true" hidden="false" outlineLevel="0" max="9" min="9" style="0" width="11.42"/>
    <col collapsed="false" customWidth="true" hidden="false" outlineLevel="0" max="10" min="10" style="0" width="14.28"/>
    <col collapsed="false" customWidth="true" hidden="false" outlineLevel="0" max="11" min="11" style="0" width="10.71"/>
    <col collapsed="false" customWidth="true" hidden="false" outlineLevel="0" max="12" min="12" style="0" width="14.7"/>
    <col collapsed="false" customWidth="true" hidden="false" outlineLevel="0" max="13" min="13" style="0" width="11.42"/>
    <col collapsed="false" customWidth="true" hidden="false" outlineLevel="0" max="14" min="14" style="0" width="14.28"/>
    <col collapsed="false" customWidth="true" hidden="false" outlineLevel="0" max="15" min="15" style="0" width="10.71"/>
    <col collapsed="false" customWidth="true" hidden="false" outlineLevel="0" max="16" min="16" style="0" width="14.7"/>
  </cols>
  <sheetData>
    <row r="1" customFormat="false" ht="12.75" hidden="false" customHeight="false" outlineLevel="0" collapsed="false">
      <c r="A1" s="1" t="s">
        <v>33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customFormat="false" ht="12.75" hidden="false" customHeight="false" outlineLevel="0" collapsed="false">
      <c r="A2" s="1" t="s">
        <v>1</v>
      </c>
      <c r="B2" s="27" t="n">
        <f aca="false">Summary!C5</f>
        <v>36915</v>
      </c>
      <c r="C2" s="2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customFormat="false" ht="12.75" hidden="false" customHeight="false" outlineLevel="0" collapsed="false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customFormat="false" ht="12.75" hidden="false" customHeight="false" outlineLevel="0" collapsed="false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customFormat="false" ht="12.75" hidden="false" customHeight="false" outlineLevel="0" collapsed="false">
      <c r="A5" s="1"/>
      <c r="B5" s="1"/>
      <c r="C5" s="1"/>
      <c r="D5" s="1"/>
      <c r="E5" s="1"/>
      <c r="F5" s="7" t="s">
        <v>34</v>
      </c>
      <c r="G5" s="1"/>
      <c r="H5" s="7" t="s">
        <v>35</v>
      </c>
      <c r="I5" s="1"/>
      <c r="J5" s="7" t="s">
        <v>34</v>
      </c>
      <c r="K5" s="1"/>
      <c r="L5" s="7" t="s">
        <v>35</v>
      </c>
      <c r="M5" s="1"/>
      <c r="N5" s="7" t="s">
        <v>34</v>
      </c>
      <c r="O5" s="1"/>
      <c r="P5" s="7" t="s">
        <v>35</v>
      </c>
    </row>
    <row r="6" customFormat="false" ht="12.75" hidden="false" customHeight="false" outlineLevel="0" collapsed="false">
      <c r="A6" s="4" t="s">
        <v>36</v>
      </c>
      <c r="B6" s="4" t="s">
        <v>37</v>
      </c>
      <c r="C6" s="4" t="s">
        <v>38</v>
      </c>
      <c r="D6" s="4" t="s">
        <v>39</v>
      </c>
      <c r="E6" s="4" t="s">
        <v>40</v>
      </c>
      <c r="F6" s="4" t="s">
        <v>41</v>
      </c>
      <c r="G6" s="4" t="s">
        <v>42</v>
      </c>
      <c r="H6" s="4" t="s">
        <v>43</v>
      </c>
      <c r="I6" s="4" t="s">
        <v>44</v>
      </c>
      <c r="J6" s="4" t="s">
        <v>45</v>
      </c>
      <c r="K6" s="4" t="s">
        <v>46</v>
      </c>
      <c r="L6" s="4" t="s">
        <v>47</v>
      </c>
      <c r="M6" s="4" t="s">
        <v>48</v>
      </c>
      <c r="N6" s="4" t="s">
        <v>49</v>
      </c>
      <c r="O6" s="4" t="s">
        <v>50</v>
      </c>
      <c r="P6" s="4" t="s">
        <v>51</v>
      </c>
    </row>
    <row r="7" customFormat="false" ht="12.75" hidden="true" customHeight="false" outlineLevel="0" collapsed="false">
      <c r="A7" s="13" t="n">
        <v>36892</v>
      </c>
      <c r="B7" s="28" t="n">
        <f aca="false">VLOOKUP($A7,[1]!Table,MATCH(B$6,[1]!Curves,0))</f>
        <v>3</v>
      </c>
      <c r="C7" s="29" t="n">
        <v>9.65</v>
      </c>
      <c r="D7" s="28" t="n">
        <f aca="false">VLOOKUP($A7,[1]!Table,MATCH(D$6,[1]!Curves,0))</f>
        <v>2</v>
      </c>
      <c r="E7" s="28" t="n">
        <f aca="false">VLOOKUP($A7,[1]!Table,MATCH(E$6,[1]!Curves,0))</f>
        <v>5</v>
      </c>
      <c r="F7" s="29" t="n">
        <v>-0.06</v>
      </c>
      <c r="G7" s="28" t="n">
        <f aca="false">VLOOKUP($A7,[1]!Table,MATCH(G$6,[1]!Curves,0))</f>
        <v>5</v>
      </c>
      <c r="H7" s="29" t="n">
        <v>0</v>
      </c>
      <c r="I7" s="28" t="n">
        <f aca="false">VLOOKUP($A7,[1]!Table,MATCH(I$6,[1]!Curves,0))</f>
        <v>6</v>
      </c>
      <c r="J7" s="29" t="n">
        <f aca="false">F7</f>
        <v>-0.06</v>
      </c>
      <c r="K7" s="28" t="str">
        <f aca="false">VLOOKUP($A7,[1]!Table,MATCH(K$6,[1]!Curves,0))</f>
        <v/>
      </c>
      <c r="L7" s="29" t="n">
        <f aca="false">H7</f>
        <v>0</v>
      </c>
      <c r="M7" s="28" t="str">
        <f aca="false">VLOOKUP($A7,[1]!Table,MATCH(M$6,[1]!Curves,0))</f>
        <v/>
      </c>
      <c r="N7" s="29" t="n">
        <f aca="false">J7</f>
        <v>-0.06</v>
      </c>
      <c r="O7" s="28" t="str">
        <f aca="false">VLOOKUP($A7,[1]!Table,MATCH(O$6,[1]!Curves,0))</f>
        <v/>
      </c>
      <c r="P7" s="29" t="n">
        <f aca="false">L7</f>
        <v>0</v>
      </c>
    </row>
    <row r="8" customFormat="false" ht="12.75" hidden="false" customHeight="false" outlineLevel="0" collapsed="false">
      <c r="A8" s="13" t="n">
        <f aca="false">EDATE(A7,1)</f>
        <v>36923</v>
      </c>
      <c r="B8" s="28" t="n">
        <f aca="false">VLOOKUP($A8,[1]!Table,MATCH(B$6,[1]!Curves,0))</f>
        <v>7.115</v>
      </c>
      <c r="C8" s="30" t="n">
        <v>7.21</v>
      </c>
      <c r="D8" s="28" t="n">
        <f aca="false">VLOOKUP($A8,[1]!Table,MATCH(D$6,[1]!Curves,0))</f>
        <v>0.061706432470638</v>
      </c>
      <c r="E8" s="28" t="n">
        <f aca="false">VLOOKUP($A8,[1]!Table,MATCH(E$6,[1]!Curves,0))</f>
        <v>-0.0575</v>
      </c>
      <c r="F8" s="30" t="n">
        <v>-0.06</v>
      </c>
      <c r="G8" s="28" t="n">
        <f aca="false">VLOOKUP($A8,[1]!Table,MATCH(G$6,[1]!Curves,0))</f>
        <v>0.0125</v>
      </c>
      <c r="H8" s="30" t="n">
        <v>0</v>
      </c>
      <c r="I8" s="28" t="n">
        <f aca="false">VLOOKUP($A8,[1]!Table,MATCH(I$6,[1]!Curves,0))</f>
        <v>0.0025</v>
      </c>
      <c r="J8" s="30" t="n">
        <f aca="false">F8</f>
        <v>-0.06</v>
      </c>
      <c r="K8" s="28" t="n">
        <f aca="false">VLOOKUP($A8,[1]!Table,MATCH(K$6,[1]!Curves,0))</f>
        <v>0.0125</v>
      </c>
      <c r="L8" s="30" t="n">
        <f aca="false">H8</f>
        <v>0</v>
      </c>
      <c r="M8" s="28" t="n">
        <f aca="false">VLOOKUP($A8,[1]!Table,MATCH(M$6,[1]!Curves,0))</f>
        <v>-0.0475</v>
      </c>
      <c r="N8" s="30" t="n">
        <f aca="false">J8</f>
        <v>-0.06</v>
      </c>
      <c r="O8" s="28" t="n">
        <f aca="false">VLOOKUP($A8,[1]!Table,MATCH(O$6,[1]!Curves,0))</f>
        <v>0.00752</v>
      </c>
      <c r="P8" s="30" t="n">
        <f aca="false">L8</f>
        <v>0</v>
      </c>
    </row>
    <row r="9" customFormat="false" ht="12.75" hidden="false" customHeight="false" outlineLevel="0" collapsed="false">
      <c r="A9" s="13" t="n">
        <f aca="false">EDATE(A8,1)</f>
        <v>36951</v>
      </c>
      <c r="B9" s="28" t="n">
        <f aca="false">VLOOKUP($A9,[1]!Table,MATCH(B$6,[1]!Curves,0))</f>
        <v>6.692</v>
      </c>
      <c r="C9" s="31" t="n">
        <f aca="false">B9</f>
        <v>6.692</v>
      </c>
      <c r="D9" s="28" t="n">
        <f aca="false">VLOOKUP($A9,[1]!Table,MATCH(D$6,[1]!Curves,0))</f>
        <v>0.059047660484835</v>
      </c>
      <c r="E9" s="28" t="n">
        <f aca="false">VLOOKUP($A9,[1]!Table,MATCH(E$6,[1]!Curves,0))</f>
        <v>-0.0575</v>
      </c>
      <c r="F9" s="31" t="n">
        <f aca="false">E9</f>
        <v>-0.0575</v>
      </c>
      <c r="G9" s="28" t="n">
        <f aca="false">VLOOKUP($A9,[1]!Table,MATCH(G$6,[1]!Curves,0))</f>
        <v>0.0125</v>
      </c>
      <c r="H9" s="31" t="n">
        <v>0</v>
      </c>
      <c r="I9" s="28" t="n">
        <f aca="false">VLOOKUP($A9,[1]!Table,MATCH(I$6,[1]!Curves,0))</f>
        <v>0.0025</v>
      </c>
      <c r="J9" s="31" t="n">
        <f aca="false">F9</f>
        <v>-0.0575</v>
      </c>
      <c r="K9" s="28" t="n">
        <f aca="false">VLOOKUP($A9,[1]!Table,MATCH(K$6,[1]!Curves,0))</f>
        <v>0.0125</v>
      </c>
      <c r="L9" s="31" t="n">
        <f aca="false">H9</f>
        <v>0</v>
      </c>
      <c r="M9" s="28" t="n">
        <f aca="false">VLOOKUP($A9,[1]!Table,MATCH(M$6,[1]!Curves,0))</f>
        <v>-0.0475</v>
      </c>
      <c r="N9" s="31" t="n">
        <f aca="false">J9</f>
        <v>-0.0575</v>
      </c>
      <c r="O9" s="28" t="n">
        <f aca="false">VLOOKUP($A9,[1]!Table,MATCH(O$6,[1]!Curves,0))</f>
        <v>0.00752</v>
      </c>
      <c r="P9" s="31" t="n">
        <f aca="false">L9</f>
        <v>0</v>
      </c>
    </row>
    <row r="10" customFormat="false" ht="12.75" hidden="false" customHeight="false" outlineLevel="0" collapsed="false">
      <c r="A10" s="13" t="n">
        <f aca="false">EDATE(A9,1)</f>
        <v>36982</v>
      </c>
      <c r="B10" s="28" t="n">
        <f aca="false">VLOOKUP($A10,[1]!Table,MATCH(B$6,[1]!Curves,0))</f>
        <v>5.835</v>
      </c>
      <c r="C10" s="31" t="n">
        <f aca="false">B10</f>
        <v>5.835</v>
      </c>
      <c r="D10" s="28" t="n">
        <f aca="false">VLOOKUP($A10,[1]!Table,MATCH(D$6,[1]!Curves,0))</f>
        <v>0.058119283562962</v>
      </c>
      <c r="E10" s="28" t="n">
        <f aca="false">VLOOKUP($A10,[1]!Table,MATCH(E$6,[1]!Curves,0))</f>
        <v>-0.045</v>
      </c>
      <c r="F10" s="31" t="n">
        <f aca="false">E10</f>
        <v>-0.045</v>
      </c>
      <c r="G10" s="28" t="n">
        <f aca="false">VLOOKUP($A10,[1]!Table,MATCH(G$6,[1]!Curves,0))</f>
        <v>0.0125</v>
      </c>
      <c r="H10" s="31" t="n">
        <v>0</v>
      </c>
      <c r="I10" s="28" t="n">
        <f aca="false">VLOOKUP($A10,[1]!Table,MATCH(I$6,[1]!Curves,0))</f>
        <v>0.005</v>
      </c>
      <c r="J10" s="31" t="n">
        <f aca="false">F10</f>
        <v>-0.045</v>
      </c>
      <c r="K10" s="28" t="n">
        <f aca="false">VLOOKUP($A10,[1]!Table,MATCH(K$6,[1]!Curves,0))</f>
        <v>0.01</v>
      </c>
      <c r="L10" s="31" t="n">
        <f aca="false">H10</f>
        <v>0</v>
      </c>
      <c r="M10" s="28" t="n">
        <f aca="false">VLOOKUP($A10,[1]!Table,MATCH(M$6,[1]!Curves,0))</f>
        <v>-0.035</v>
      </c>
      <c r="N10" s="31" t="n">
        <f aca="false">J10</f>
        <v>-0.045</v>
      </c>
      <c r="O10" s="28" t="n">
        <f aca="false">VLOOKUP($A10,[1]!Table,MATCH(O$6,[1]!Curves,0))</f>
        <v>0.00752</v>
      </c>
      <c r="P10" s="31" t="n">
        <f aca="false">L10</f>
        <v>0</v>
      </c>
    </row>
    <row r="11" customFormat="false" ht="12.75" hidden="false" customHeight="false" outlineLevel="0" collapsed="false">
      <c r="A11" s="13" t="n">
        <f aca="false">EDATE(A10,1)</f>
        <v>37012</v>
      </c>
      <c r="B11" s="28" t="n">
        <f aca="false">VLOOKUP($A11,[1]!Table,MATCH(B$6,[1]!Curves,0))</f>
        <v>5.515</v>
      </c>
      <c r="C11" s="31" t="n">
        <f aca="false">B11</f>
        <v>5.515</v>
      </c>
      <c r="D11" s="28" t="n">
        <f aca="false">VLOOKUP($A11,[1]!Table,MATCH(D$6,[1]!Curves,0))</f>
        <v>0.05730407937634</v>
      </c>
      <c r="E11" s="28" t="n">
        <f aca="false">VLOOKUP($A11,[1]!Table,MATCH(E$6,[1]!Curves,0))</f>
        <v>-0.04525</v>
      </c>
      <c r="F11" s="31" t="n">
        <f aca="false">E11</f>
        <v>-0.04525</v>
      </c>
      <c r="G11" s="28" t="n">
        <f aca="false">VLOOKUP($A11,[1]!Table,MATCH(G$6,[1]!Curves,0))</f>
        <v>0.0125</v>
      </c>
      <c r="H11" s="31" t="n">
        <v>0</v>
      </c>
      <c r="I11" s="28" t="n">
        <f aca="false">VLOOKUP($A11,[1]!Table,MATCH(I$6,[1]!Curves,0))</f>
        <v>0.00475</v>
      </c>
      <c r="J11" s="31" t="n">
        <f aca="false">F11</f>
        <v>-0.04525</v>
      </c>
      <c r="K11" s="28" t="n">
        <f aca="false">VLOOKUP($A11,[1]!Table,MATCH(K$6,[1]!Curves,0))</f>
        <v>0.01</v>
      </c>
      <c r="L11" s="31" t="n">
        <f aca="false">H11</f>
        <v>0</v>
      </c>
      <c r="M11" s="28" t="n">
        <f aca="false">VLOOKUP($A11,[1]!Table,MATCH(M$6,[1]!Curves,0))</f>
        <v>-0.03525</v>
      </c>
      <c r="N11" s="31" t="n">
        <f aca="false">J11</f>
        <v>-0.04525</v>
      </c>
      <c r="O11" s="28" t="n">
        <f aca="false">VLOOKUP($A11,[1]!Table,MATCH(O$6,[1]!Curves,0))</f>
        <v>0.00752</v>
      </c>
      <c r="P11" s="31" t="n">
        <f aca="false">L11</f>
        <v>0</v>
      </c>
    </row>
    <row r="12" customFormat="false" ht="12.75" hidden="false" customHeight="false" outlineLevel="0" collapsed="false">
      <c r="A12" s="13" t="n">
        <f aca="false">EDATE(A11,1)</f>
        <v>37043</v>
      </c>
      <c r="B12" s="28" t="n">
        <f aca="false">VLOOKUP($A12,[1]!Table,MATCH(B$6,[1]!Curves,0))</f>
        <v>5.495</v>
      </c>
      <c r="C12" s="30" t="n">
        <v>5.59</v>
      </c>
      <c r="D12" s="28" t="n">
        <f aca="false">VLOOKUP($A12,[1]!Table,MATCH(D$6,[1]!Curves,0))</f>
        <v>0.056547072099688</v>
      </c>
      <c r="E12" s="28" t="n">
        <f aca="false">VLOOKUP($A12,[1]!Table,MATCH(E$6,[1]!Curves,0))</f>
        <v>-0.04525</v>
      </c>
      <c r="F12" s="30" t="n">
        <v>-0.0075</v>
      </c>
      <c r="G12" s="28" t="n">
        <f aca="false">VLOOKUP($A12,[1]!Table,MATCH(G$6,[1]!Curves,0))</f>
        <v>0.0125</v>
      </c>
      <c r="H12" s="30" t="n">
        <v>0</v>
      </c>
      <c r="I12" s="28" t="n">
        <f aca="false">VLOOKUP($A12,[1]!Table,MATCH(I$6,[1]!Curves,0))</f>
        <v>0.00475</v>
      </c>
      <c r="J12" s="30" t="n">
        <f aca="false">F12</f>
        <v>-0.0075</v>
      </c>
      <c r="K12" s="28" t="n">
        <f aca="false">VLOOKUP($A12,[1]!Table,MATCH(K$6,[1]!Curves,0))</f>
        <v>0.01</v>
      </c>
      <c r="L12" s="30" t="n">
        <f aca="false">H12</f>
        <v>0</v>
      </c>
      <c r="M12" s="28" t="n">
        <f aca="false">VLOOKUP($A12,[1]!Table,MATCH(M$6,[1]!Curves,0))</f>
        <v>-0.03525</v>
      </c>
      <c r="N12" s="30" t="n">
        <f aca="false">J12</f>
        <v>-0.0075</v>
      </c>
      <c r="O12" s="28" t="n">
        <f aca="false">VLOOKUP($A12,[1]!Table,MATCH(O$6,[1]!Curves,0))</f>
        <v>0.00752</v>
      </c>
      <c r="P12" s="30" t="n">
        <f aca="false">L12</f>
        <v>0</v>
      </c>
    </row>
    <row r="13" customFormat="false" ht="12.75" hidden="false" customHeight="false" outlineLevel="0" collapsed="false">
      <c r="A13" s="13" t="n">
        <f aca="false">EDATE(A12,1)</f>
        <v>37073</v>
      </c>
      <c r="B13" s="28" t="n">
        <f aca="false">VLOOKUP($A13,[1]!Table,MATCH(B$6,[1]!Curves,0))</f>
        <v>5.51</v>
      </c>
      <c r="C13" s="30" t="n">
        <v>5.59</v>
      </c>
      <c r="D13" s="28" t="n">
        <f aca="false">VLOOKUP($A13,[1]!Table,MATCH(D$6,[1]!Curves,0))</f>
        <v>0.055893076000179</v>
      </c>
      <c r="E13" s="28" t="n">
        <f aca="false">VLOOKUP($A13,[1]!Table,MATCH(E$6,[1]!Curves,0))</f>
        <v>-0.04525</v>
      </c>
      <c r="F13" s="30" t="n">
        <v>-0.0075</v>
      </c>
      <c r="G13" s="28" t="n">
        <f aca="false">VLOOKUP($A13,[1]!Table,MATCH(G$6,[1]!Curves,0))</f>
        <v>0.0125</v>
      </c>
      <c r="H13" s="30" t="n">
        <v>0</v>
      </c>
      <c r="I13" s="28" t="n">
        <f aca="false">VLOOKUP($A13,[1]!Table,MATCH(I$6,[1]!Curves,0))</f>
        <v>0.00475</v>
      </c>
      <c r="J13" s="30" t="n">
        <f aca="false">F13</f>
        <v>-0.0075</v>
      </c>
      <c r="K13" s="28" t="n">
        <f aca="false">VLOOKUP($A13,[1]!Table,MATCH(K$6,[1]!Curves,0))</f>
        <v>0.01</v>
      </c>
      <c r="L13" s="30" t="n">
        <f aca="false">H13</f>
        <v>0</v>
      </c>
      <c r="M13" s="28" t="n">
        <f aca="false">VLOOKUP($A13,[1]!Table,MATCH(M$6,[1]!Curves,0))</f>
        <v>-0.03525</v>
      </c>
      <c r="N13" s="30" t="n">
        <f aca="false">J13</f>
        <v>-0.0075</v>
      </c>
      <c r="O13" s="28" t="n">
        <f aca="false">VLOOKUP($A13,[1]!Table,MATCH(O$6,[1]!Curves,0))</f>
        <v>0.00752</v>
      </c>
      <c r="P13" s="30" t="n">
        <f aca="false">L13</f>
        <v>0</v>
      </c>
    </row>
    <row r="14" customFormat="false" ht="12.75" hidden="false" customHeight="false" outlineLevel="0" collapsed="false">
      <c r="A14" s="13" t="n">
        <f aca="false">EDATE(A13,1)</f>
        <v>37104</v>
      </c>
      <c r="B14" s="28" t="n">
        <f aca="false">VLOOKUP($A14,[1]!Table,MATCH(B$6,[1]!Curves,0))</f>
        <v>5.51</v>
      </c>
      <c r="C14" s="30" t="n">
        <v>5.59</v>
      </c>
      <c r="D14" s="28" t="n">
        <f aca="false">VLOOKUP($A14,[1]!Table,MATCH(D$6,[1]!Curves,0))</f>
        <v>0.055369911069327</v>
      </c>
      <c r="E14" s="28" t="n">
        <f aca="false">VLOOKUP($A14,[1]!Table,MATCH(E$6,[1]!Curves,0))</f>
        <v>-0.04525</v>
      </c>
      <c r="F14" s="30" t="n">
        <v>-0.0075</v>
      </c>
      <c r="G14" s="28" t="n">
        <f aca="false">VLOOKUP($A14,[1]!Table,MATCH(G$6,[1]!Curves,0))</f>
        <v>0.0125</v>
      </c>
      <c r="H14" s="30" t="n">
        <v>0</v>
      </c>
      <c r="I14" s="28" t="n">
        <f aca="false">VLOOKUP($A14,[1]!Table,MATCH(I$6,[1]!Curves,0))</f>
        <v>0.00475</v>
      </c>
      <c r="J14" s="30" t="n">
        <f aca="false">F14</f>
        <v>-0.0075</v>
      </c>
      <c r="K14" s="28" t="n">
        <f aca="false">VLOOKUP($A14,[1]!Table,MATCH(K$6,[1]!Curves,0))</f>
        <v>0.01</v>
      </c>
      <c r="L14" s="30" t="n">
        <f aca="false">H14</f>
        <v>0</v>
      </c>
      <c r="M14" s="28" t="n">
        <f aca="false">VLOOKUP($A14,[1]!Table,MATCH(M$6,[1]!Curves,0))</f>
        <v>-0.03525</v>
      </c>
      <c r="N14" s="30" t="n">
        <f aca="false">J14</f>
        <v>-0.0075</v>
      </c>
      <c r="O14" s="28" t="n">
        <f aca="false">VLOOKUP($A14,[1]!Table,MATCH(O$6,[1]!Curves,0))</f>
        <v>0.00752</v>
      </c>
      <c r="P14" s="30" t="n">
        <f aca="false">L14</f>
        <v>0</v>
      </c>
    </row>
    <row r="15" customFormat="false" ht="12.75" hidden="false" customHeight="false" outlineLevel="0" collapsed="false">
      <c r="A15" s="13" t="n">
        <f aca="false">EDATE(A14,1)</f>
        <v>37135</v>
      </c>
      <c r="B15" s="28" t="n">
        <f aca="false">VLOOKUP($A15,[1]!Table,MATCH(B$6,[1]!Curves,0))</f>
        <v>5.475</v>
      </c>
      <c r="C15" s="30" t="n">
        <v>5.59</v>
      </c>
      <c r="D15" s="28" t="n">
        <f aca="false">VLOOKUP($A15,[1]!Table,MATCH(D$6,[1]!Curves,0))</f>
        <v>0.05484674622962</v>
      </c>
      <c r="E15" s="28" t="n">
        <f aca="false">VLOOKUP($A15,[1]!Table,MATCH(E$6,[1]!Curves,0))</f>
        <v>-0.04525</v>
      </c>
      <c r="F15" s="30" t="n">
        <v>-0.0075</v>
      </c>
      <c r="G15" s="28" t="n">
        <f aca="false">VLOOKUP($A15,[1]!Table,MATCH(G$6,[1]!Curves,0))</f>
        <v>0.0125</v>
      </c>
      <c r="H15" s="30" t="n">
        <v>0</v>
      </c>
      <c r="I15" s="28" t="n">
        <f aca="false">VLOOKUP($A15,[1]!Table,MATCH(I$6,[1]!Curves,0))</f>
        <v>0.00475</v>
      </c>
      <c r="J15" s="30" t="n">
        <f aca="false">F15</f>
        <v>-0.0075</v>
      </c>
      <c r="K15" s="28" t="n">
        <f aca="false">VLOOKUP($A15,[1]!Table,MATCH(K$6,[1]!Curves,0))</f>
        <v>0.01</v>
      </c>
      <c r="L15" s="30" t="n">
        <f aca="false">H15</f>
        <v>0</v>
      </c>
      <c r="M15" s="28" t="n">
        <f aca="false">VLOOKUP($A15,[1]!Table,MATCH(M$6,[1]!Curves,0))</f>
        <v>-0.03525</v>
      </c>
      <c r="N15" s="30" t="n">
        <f aca="false">J15</f>
        <v>-0.0075</v>
      </c>
      <c r="O15" s="28" t="n">
        <f aca="false">VLOOKUP($A15,[1]!Table,MATCH(O$6,[1]!Curves,0))</f>
        <v>0.00752</v>
      </c>
      <c r="P15" s="30" t="n">
        <f aca="false">L15</f>
        <v>0</v>
      </c>
    </row>
    <row r="16" customFormat="false" ht="12.75" hidden="true" customHeight="false" outlineLevel="0" collapsed="false">
      <c r="A16" s="13" t="n">
        <f aca="false">EDATE(A15,1)</f>
        <v>37165</v>
      </c>
      <c r="B16" s="28" t="n">
        <f aca="false">VLOOKUP($A16,[1]!Table,MATCH(B$6,[1]!Curves,0))</f>
        <v>5.465</v>
      </c>
      <c r="C16" s="29" t="n">
        <f aca="false">B16</f>
        <v>5.465</v>
      </c>
      <c r="D16" s="28" t="n">
        <f aca="false">VLOOKUP($A16,[1]!Table,MATCH(D$6,[1]!Curves,0))</f>
        <v>0.054435878078851</v>
      </c>
      <c r="E16" s="28" t="n">
        <f aca="false">VLOOKUP($A16,[1]!Table,MATCH(E$6,[1]!Curves,0))</f>
        <v>-0.04525</v>
      </c>
      <c r="F16" s="29" t="n">
        <f aca="false">E16</f>
        <v>-0.04525</v>
      </c>
      <c r="G16" s="28" t="n">
        <f aca="false">VLOOKUP($A16,[1]!Table,MATCH(G$6,[1]!Curves,0))</f>
        <v>0.0125</v>
      </c>
      <c r="H16" s="29" t="n">
        <v>0</v>
      </c>
      <c r="I16" s="28" t="n">
        <f aca="false">VLOOKUP($A16,[1]!Table,MATCH(I$6,[1]!Curves,0))</f>
        <v>0.00475</v>
      </c>
      <c r="J16" s="29" t="n">
        <f aca="false">F16</f>
        <v>-0.04525</v>
      </c>
      <c r="K16" s="28" t="n">
        <f aca="false">VLOOKUP($A16,[1]!Table,MATCH(K$6,[1]!Curves,0))</f>
        <v>0.01</v>
      </c>
      <c r="L16" s="29" t="n">
        <f aca="false">H16</f>
        <v>0</v>
      </c>
      <c r="M16" s="28" t="n">
        <f aca="false">VLOOKUP($A16,[1]!Table,MATCH(M$6,[1]!Curves,0))</f>
        <v>-0.03525</v>
      </c>
      <c r="N16" s="29" t="n">
        <f aca="false">J16</f>
        <v>-0.04525</v>
      </c>
      <c r="O16" s="28" t="n">
        <f aca="false">VLOOKUP($A16,[1]!Table,MATCH(O$6,[1]!Curves,0))</f>
        <v>0.00752</v>
      </c>
      <c r="P16" s="29" t="n">
        <f aca="false">L16</f>
        <v>0</v>
      </c>
    </row>
    <row r="17" customFormat="false" ht="12.75" hidden="true" customHeight="false" outlineLevel="0" collapsed="false">
      <c r="A17" s="13" t="n">
        <f aca="false">EDATE(A16,1)</f>
        <v>37196</v>
      </c>
      <c r="B17" s="28" t="n">
        <f aca="false">VLOOKUP($A17,[1]!Table,MATCH(B$6,[1]!Curves,0))</f>
        <v>5.545</v>
      </c>
      <c r="C17" s="29" t="n">
        <f aca="false">B17</f>
        <v>5.545</v>
      </c>
      <c r="D17" s="28" t="n">
        <f aca="false">VLOOKUP($A17,[1]!Table,MATCH(D$6,[1]!Curves,0))</f>
        <v>0.054165756526329</v>
      </c>
      <c r="E17" s="28" t="n">
        <f aca="false">VLOOKUP($A17,[1]!Table,MATCH(E$6,[1]!Curves,0))</f>
        <v>-0.06</v>
      </c>
      <c r="F17" s="29" t="n">
        <f aca="false">E17</f>
        <v>-0.06</v>
      </c>
      <c r="G17" s="28" t="n">
        <f aca="false">VLOOKUP($A17,[1]!Table,MATCH(G$6,[1]!Curves,0))</f>
        <v>0.0125</v>
      </c>
      <c r="H17" s="29" t="n">
        <v>0</v>
      </c>
      <c r="I17" s="28" t="n">
        <f aca="false">VLOOKUP($A17,[1]!Table,MATCH(I$6,[1]!Curves,0))</f>
        <v>-0.01</v>
      </c>
      <c r="J17" s="29" t="n">
        <f aca="false">F17</f>
        <v>-0.06</v>
      </c>
      <c r="K17" s="28" t="n">
        <f aca="false">VLOOKUP($A17,[1]!Table,MATCH(K$6,[1]!Curves,0))</f>
        <v>0.0075</v>
      </c>
      <c r="L17" s="29" t="n">
        <f aca="false">H17</f>
        <v>0</v>
      </c>
      <c r="M17" s="28" t="n">
        <f aca="false">VLOOKUP($A17,[1]!Table,MATCH(M$6,[1]!Curves,0))</f>
        <v>-0.0475</v>
      </c>
      <c r="N17" s="29" t="n">
        <f aca="false">J17</f>
        <v>-0.06</v>
      </c>
      <c r="O17" s="28" t="n">
        <f aca="false">VLOOKUP($A17,[1]!Table,MATCH(O$6,[1]!Curves,0))</f>
        <v>0.01</v>
      </c>
      <c r="P17" s="29" t="n">
        <f aca="false">L17</f>
        <v>0</v>
      </c>
    </row>
    <row r="18" customFormat="false" ht="12.75" hidden="true" customHeight="false" outlineLevel="0" collapsed="false">
      <c r="A18" s="13" t="n">
        <f aca="false">EDATE(A17,1)</f>
        <v>37226</v>
      </c>
      <c r="B18" s="28" t="n">
        <f aca="false">VLOOKUP($A18,[1]!Table,MATCH(B$6,[1]!Curves,0))</f>
        <v>5.67</v>
      </c>
      <c r="C18" s="29" t="n">
        <f aca="false">B18</f>
        <v>5.67</v>
      </c>
      <c r="D18" s="28" t="n">
        <f aca="false">VLOOKUP($A18,[1]!Table,MATCH(D$6,[1]!Curves,0))</f>
        <v>0.053904348595426</v>
      </c>
      <c r="E18" s="28" t="n">
        <f aca="false">VLOOKUP($A18,[1]!Table,MATCH(E$6,[1]!Curves,0))</f>
        <v>-0.06</v>
      </c>
      <c r="F18" s="29" t="n">
        <f aca="false">E18</f>
        <v>-0.06</v>
      </c>
      <c r="G18" s="28" t="n">
        <f aca="false">VLOOKUP($A18,[1]!Table,MATCH(G$6,[1]!Curves,0))</f>
        <v>0.0125</v>
      </c>
      <c r="H18" s="29" t="n">
        <v>0</v>
      </c>
      <c r="I18" s="28" t="n">
        <f aca="false">VLOOKUP($A18,[1]!Table,MATCH(I$6,[1]!Curves,0))</f>
        <v>-0.01</v>
      </c>
      <c r="J18" s="29" t="n">
        <f aca="false">F18</f>
        <v>-0.06</v>
      </c>
      <c r="K18" s="28" t="n">
        <f aca="false">VLOOKUP($A18,[1]!Table,MATCH(K$6,[1]!Curves,0))</f>
        <v>0.0075</v>
      </c>
      <c r="L18" s="29" t="n">
        <f aca="false">H18</f>
        <v>0</v>
      </c>
      <c r="M18" s="28" t="n">
        <f aca="false">VLOOKUP($A18,[1]!Table,MATCH(M$6,[1]!Curves,0))</f>
        <v>-0.0475</v>
      </c>
      <c r="N18" s="29" t="n">
        <f aca="false">J18</f>
        <v>-0.06</v>
      </c>
      <c r="O18" s="28" t="n">
        <f aca="false">VLOOKUP($A18,[1]!Table,MATCH(O$6,[1]!Curves,0))</f>
        <v>0.01</v>
      </c>
      <c r="P18" s="29" t="n">
        <f aca="false">L18</f>
        <v>0</v>
      </c>
    </row>
    <row r="25" customFormat="false" ht="12.75" hidden="false" customHeight="false" outlineLevel="0" collapsed="false">
      <c r="O25" s="31"/>
    </row>
    <row r="26" customFormat="false" ht="12.75" hidden="false" customHeight="false" outlineLevel="0" collapsed="false">
      <c r="O26" s="31"/>
    </row>
    <row r="27" customFormat="false" ht="12.75" hidden="false" customHeight="false" outlineLevel="0" collapsed="false">
      <c r="O27" s="3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257" min="52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Summary!B11</f>
        <v>36923</v>
      </c>
      <c r="B3" s="52" t="n">
        <f aca="false">Summary!C11</f>
        <v>36923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- 1 M</v>
      </c>
      <c r="F3" s="55" t="n">
        <v>2</v>
      </c>
      <c r="G3" s="55" t="n">
        <v>1</v>
      </c>
      <c r="H3" s="56" t="n">
        <v>1</v>
      </c>
      <c r="I3" s="57" t="s">
        <v>70</v>
      </c>
      <c r="J3" s="57" t="s">
        <v>70</v>
      </c>
      <c r="K3" s="57" t="n">
        <f aca="false">Summary!F4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IF-FGT/Z1-D</v>
      </c>
      <c r="K4" s="61" t="s">
        <v>41</v>
      </c>
      <c r="L4" s="61" t="str">
        <f aca="false">I3</f>
        <v>IF-FGT/Z1</v>
      </c>
      <c r="M4" s="60" t="str">
        <f aca="false">CONCATENATE(J3,"-","I")</f>
        <v>IF-FGT/Z1-I</v>
      </c>
      <c r="N4" s="61" t="s">
        <v>43</v>
      </c>
      <c r="O4" s="61" t="str">
        <f aca="false">J3</f>
        <v>IF-FGT/Z1</v>
      </c>
      <c r="Q4" s="61" t="str">
        <f aca="false">K4</f>
        <v>IF-FGT/Z1-D b/o</v>
      </c>
      <c r="R4" s="61" t="str">
        <f aca="false">J4</f>
        <v>IF-FGT/Z1-D</v>
      </c>
      <c r="S4" s="61" t="str">
        <f aca="false">K4</f>
        <v>IF-FGT/Z1-D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IF-FGT/Z1-D b/o</v>
      </c>
      <c r="AG4" s="63" t="str">
        <f aca="false">AF4</f>
        <v>IF-FGT/Z1-D b/o</v>
      </c>
      <c r="AH4" s="63" t="str">
        <f aca="false">AG4</f>
        <v>IF-FGT/Z1-D b/o</v>
      </c>
      <c r="AI4" s="63" t="str">
        <f aca="false">AH4</f>
        <v>IF-FGT/Z1-D b/o</v>
      </c>
      <c r="AJ4" s="63" t="str">
        <f aca="false">AI4</f>
        <v>IF-FGT/Z1-D b/o</v>
      </c>
      <c r="AK4" s="63" t="str">
        <f aca="false">AJ4</f>
        <v>IF-FGT/Z1-D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Bid-Contract</v>
      </c>
      <c r="AN5" s="71" t="str">
        <f aca="false">AM5</f>
        <v>Bid-Contract</v>
      </c>
      <c r="AO5" s="71" t="str">
        <f aca="false">AM5</f>
        <v>Bid-Contract</v>
      </c>
      <c r="AP5" s="71" t="str">
        <f aca="false">AM5</f>
        <v>Bid-Contract</v>
      </c>
      <c r="AR5" s="71" t="str">
        <f aca="false">CHOOSE(G3,"Mid-Bid","Offer-Mid")</f>
        <v>Mid-Bid</v>
      </c>
      <c r="AS5" s="71" t="str">
        <f aca="false">AR5</f>
        <v>Mid-Bid</v>
      </c>
      <c r="AT5" s="71" t="str">
        <f aca="false">AR5</f>
        <v>Mid-Bid</v>
      </c>
      <c r="AU5" s="71" t="str">
        <f aca="false">AR5</f>
        <v>Mid-Bid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Bid</v>
      </c>
      <c r="I6" s="73" t="s">
        <v>11</v>
      </c>
      <c r="J6" s="73" t="s">
        <v>87</v>
      </c>
      <c r="K6" s="73" t="str">
        <f aca="false">H6</f>
        <v>Bid</v>
      </c>
      <c r="L6" s="73" t="s">
        <v>11</v>
      </c>
      <c r="M6" s="73" t="s">
        <v>87</v>
      </c>
      <c r="N6" s="73" t="str">
        <f aca="false">K6</f>
        <v>Bid</v>
      </c>
      <c r="O6" s="73" t="s">
        <v>11</v>
      </c>
      <c r="Q6" s="73" t="s">
        <v>87</v>
      </c>
      <c r="R6" s="73" t="str">
        <f aca="false">K6</f>
        <v>Bid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Bid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Bid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Bid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1800000</v>
      </c>
      <c r="E8" s="82" t="n">
        <f aca="false">SUM(E10:E370)</f>
        <v>140000</v>
      </c>
      <c r="F8" s="82" t="n">
        <f aca="false">SUM(F10:F370)</f>
        <v>139837.033524224</v>
      </c>
      <c r="G8" s="83" t="n">
        <f aca="false">AC8/$F$8</f>
        <v>7.115</v>
      </c>
      <c r="H8" s="83" t="n">
        <f aca="false">AD8/$F$8</f>
        <v>7.21</v>
      </c>
      <c r="I8" s="83" t="n">
        <f aca="false">AE8/$F$8</f>
        <v>0</v>
      </c>
      <c r="J8" s="83" t="n">
        <f aca="false">AF8/$F$8</f>
        <v>-0.0575</v>
      </c>
      <c r="K8" s="83" t="n">
        <f aca="false">AG8/$F$8</f>
        <v>-0.06</v>
      </c>
      <c r="L8" s="83" t="n">
        <f aca="false">AH8/$F$8</f>
        <v>0</v>
      </c>
      <c r="M8" s="84" t="n">
        <f aca="false">AI8/$F$8</f>
        <v>0.0125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7.07</v>
      </c>
      <c r="R8" s="83" t="n">
        <f aca="false">(AD8+AG8+AJ8)/F8</f>
        <v>7.15</v>
      </c>
      <c r="S8" s="83" t="n">
        <f aca="false">AY8/$F$8</f>
        <v>0</v>
      </c>
      <c r="X8" s="85"/>
      <c r="Z8" s="86" t="n">
        <f aca="false">SUM(Z10:Z370)</f>
        <v>1</v>
      </c>
      <c r="AA8" s="86" t="n">
        <f aca="false">SUM(AA10:AA370)</f>
        <v>28</v>
      </c>
      <c r="AC8" s="87" t="n">
        <f aca="false">SUM(AC10:AC370)</f>
        <v>994940.493524854</v>
      </c>
      <c r="AD8" s="87" t="n">
        <f aca="false">SUM(AD10:AD370)</f>
        <v>1008225.01170966</v>
      </c>
      <c r="AE8" s="87" t="n">
        <f aca="false">SUM(AE10:AE370)</f>
        <v>0</v>
      </c>
      <c r="AF8" s="87" t="n">
        <f aca="false">SUM(AF10:AF370)</f>
        <v>-8040.62942764288</v>
      </c>
      <c r="AG8" s="87" t="n">
        <f aca="false">SUM(AG10:AG370)</f>
        <v>-8390.22201145344</v>
      </c>
      <c r="AH8" s="87" t="n">
        <f aca="false">SUM(AH10:AH370)</f>
        <v>0</v>
      </c>
      <c r="AI8" s="87" t="n">
        <f aca="false">SUM(AI10:AI370)</f>
        <v>1747.9629190528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1008225.01170966</v>
      </c>
      <c r="AN8" s="87" t="n">
        <f aca="false">SUM(AN10:AN370)</f>
        <v>-8390.22201145344</v>
      </c>
      <c r="AO8" s="87" t="n">
        <f aca="false">SUM(AO10:AO370)</f>
        <v>0</v>
      </c>
      <c r="AP8" s="87" t="n">
        <f aca="false">SUM(AP10:AP370)</f>
        <v>999834.789698202</v>
      </c>
      <c r="AR8" s="87" t="n">
        <f aca="false">SUM(AR10:AR370)</f>
        <v>-13284.5181848013</v>
      </c>
      <c r="AS8" s="87" t="n">
        <f aca="false">SUM(AS10:AS370)</f>
        <v>349.59258381056</v>
      </c>
      <c r="AT8" s="87" t="n">
        <f aca="false">SUM(AT10:AT370)</f>
        <v>1747.9629190528</v>
      </c>
      <c r="AU8" s="87" t="n">
        <f aca="false">SUM(AU10:AU370)</f>
        <v>-11186.962681938</v>
      </c>
      <c r="AV8" s="87"/>
      <c r="AW8" s="88" t="n">
        <f aca="false">SUM(AW10:AW370)</f>
        <v>988647.827016264</v>
      </c>
      <c r="AY8" s="88" t="n">
        <f aca="false">SUM(AY10:AY370)</f>
        <v>0</v>
      </c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Y9" s="91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36923</v>
      </c>
      <c r="B10" s="94" t="n">
        <f aca="false">Summary!D11</f>
        <v>5000</v>
      </c>
      <c r="C10" s="95"/>
      <c r="D10" s="96" t="n">
        <f aca="false">B10+C10</f>
        <v>5000</v>
      </c>
      <c r="E10" s="82" t="n">
        <f aca="false">IF(Z10=0,0,IF(AND(Z10=1,$H$3=1),D10*U10,IF($H$3=2,D10,"N/A")))</f>
        <v>140000</v>
      </c>
      <c r="F10" s="82" t="n">
        <f aca="false">E10*Y10</f>
        <v>139837.033524224</v>
      </c>
      <c r="G10" s="28" t="n">
        <f aca="false">VLOOKUP($A10,Table,MATCH(G$4,Curves,0))</f>
        <v>7.115</v>
      </c>
      <c r="H10" s="97" t="n">
        <f aca="false">VLOOKUP($A10,Table,MATCH(H$4,Curves,0))</f>
        <v>7.21</v>
      </c>
      <c r="I10" s="98" t="n">
        <f aca="false">Summary!H11</f>
        <v>0</v>
      </c>
      <c r="J10" s="28" t="n">
        <f aca="false">VLOOKUP($A10,Table,MATCH(J$4,Curves,0))</f>
        <v>-0.0575</v>
      </c>
      <c r="K10" s="97" t="n">
        <f aca="false">VLOOKUP($A10,Table,MATCH(K$4,Curves,0))</f>
        <v>-0.06</v>
      </c>
      <c r="L10" s="98" t="n">
        <v>0</v>
      </c>
      <c r="M10" s="28" t="n">
        <f aca="false">VLOOKUP($A10,Table,MATCH(M$4,Curves,0))</f>
        <v>0.0125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7.07</v>
      </c>
      <c r="R10" s="98" t="n">
        <f aca="false">N10+K10+H10</f>
        <v>7.15</v>
      </c>
      <c r="S10" s="98" t="n">
        <f aca="false">O10+L10+I10</f>
        <v>0</v>
      </c>
      <c r="T10" s="99"/>
      <c r="U10" s="33" t="n">
        <f aca="false">A11-A10</f>
        <v>28</v>
      </c>
      <c r="V10" s="100" t="n">
        <f aca="false">CHOOSE(F$3,A11+24,A10)</f>
        <v>36923</v>
      </c>
      <c r="W10" s="33" t="n">
        <f aca="false">V10-C$3</f>
        <v>7</v>
      </c>
      <c r="X10" s="28" t="n">
        <f aca="false">VLOOKUP($A10,Table,MATCH(X$4,Curves,0))</f>
        <v>0.061706432470638</v>
      </c>
      <c r="Y10" s="91" t="n">
        <f aca="false">1/(1+CHOOSE(F$3,(X11+($K$3/10000))/2,(X10+($K$3/10000))/2))^(2*W10/365.25)</f>
        <v>0.998835953744457</v>
      </c>
      <c r="Z10" s="33" t="n">
        <f aca="false">IF(AND(mthbeg&lt;=A10,mthend&gt;=A10),1,0)</f>
        <v>1</v>
      </c>
      <c r="AA10" s="33" t="n">
        <f aca="false">U10*Z10</f>
        <v>28</v>
      </c>
      <c r="AC10" s="87" t="n">
        <f aca="false">F10*G10</f>
        <v>994940.493524854</v>
      </c>
      <c r="AD10" s="87" t="n">
        <f aca="false">$F10*H10</f>
        <v>1008225.01170966</v>
      </c>
      <c r="AE10" s="87" t="n">
        <f aca="false">$F10*I10</f>
        <v>0</v>
      </c>
      <c r="AF10" s="87" t="n">
        <f aca="false">$F10*J10</f>
        <v>-8040.62942764288</v>
      </c>
      <c r="AG10" s="87" t="n">
        <f aca="false">$F10*K10</f>
        <v>-8390.22201145344</v>
      </c>
      <c r="AH10" s="87" t="n">
        <f aca="false">$F10*L10</f>
        <v>0</v>
      </c>
      <c r="AI10" s="87" t="n">
        <f aca="false">$F10*M10</f>
        <v>1747.9629190528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1008225.01170966</v>
      </c>
      <c r="AN10" s="87" t="n">
        <f aca="false">CHOOSE($G$3,AG10-AH10,AH10-AG10)</f>
        <v>-8390.22201145344</v>
      </c>
      <c r="AO10" s="87" t="n">
        <f aca="false">CHOOSE($G$3,AJ10-AK10,AK10-AJ10)</f>
        <v>0</v>
      </c>
      <c r="AP10" s="101" t="n">
        <f aca="false">SUM(AM10:AO10)</f>
        <v>999834.789698202</v>
      </c>
      <c r="AR10" s="87" t="n">
        <f aca="false">CHOOSE($G$3,AC10-AD10,AD10-AC10)</f>
        <v>-13284.5181848013</v>
      </c>
      <c r="AS10" s="87" t="n">
        <f aca="false">CHOOSE($G$3,AF10-AG10,AG10-AF10)</f>
        <v>349.59258381056</v>
      </c>
      <c r="AT10" s="87" t="n">
        <f aca="false">CHOOSE($G$3,AI10-AJ10,AJ10-AI10)</f>
        <v>1747.9629190528</v>
      </c>
      <c r="AU10" s="101" t="n">
        <f aca="false">AR10+AS10+AT10</f>
        <v>-11186.962681938</v>
      </c>
      <c r="AV10" s="101"/>
      <c r="AW10" s="88" t="n">
        <f aca="false">AU10+AP10</f>
        <v>988647.827016264</v>
      </c>
      <c r="AY10" s="88" t="n">
        <f aca="false">AK10+AH10+AE10</f>
        <v>0</v>
      </c>
      <c r="AZ10" s="102"/>
      <c r="BC10" s="103"/>
    </row>
    <row r="11" customFormat="false" ht="12.75" hidden="false" customHeight="false" outlineLevel="0" collapsed="false">
      <c r="A11" s="93" t="n">
        <f aca="false">EDATE(A10,1)</f>
        <v>36951</v>
      </c>
      <c r="B11" s="94" t="n">
        <f aca="false">B10</f>
        <v>5000</v>
      </c>
      <c r="C11" s="104"/>
      <c r="D11" s="96" t="n">
        <f aca="false">B11+C11</f>
        <v>5000</v>
      </c>
      <c r="E11" s="82" t="n">
        <f aca="false">IF(Z11=0,0,IF(AND(Z11=1,$H$3=1),D11*U11,IF($H$3=2,D11,"N/A")))</f>
        <v>0</v>
      </c>
      <c r="F11" s="82" t="n">
        <f aca="false">E11*Y11</f>
        <v>0</v>
      </c>
      <c r="G11" s="28" t="n">
        <f aca="false">VLOOKUP($A11,Table,MATCH(G$4,Curves,0))</f>
        <v>6.692</v>
      </c>
      <c r="H11" s="97" t="n">
        <f aca="false">VLOOKUP($A11,Table,MATCH(H$4,Curves,0))</f>
        <v>6.692</v>
      </c>
      <c r="I11" s="98" t="n">
        <v>0</v>
      </c>
      <c r="J11" s="28" t="n">
        <f aca="false">VLOOKUP($A11,Table,MATCH(J$4,Curves,0))</f>
        <v>-0.0575</v>
      </c>
      <c r="K11" s="97" t="n">
        <f aca="false">VLOOKUP($A11,Table,MATCH(K$4,Curves,0))</f>
        <v>-0.0575</v>
      </c>
      <c r="L11" s="98" t="n">
        <v>0</v>
      </c>
      <c r="M11" s="28" t="n">
        <f aca="false">VLOOKUP($A11,Table,MATCH(M$4,Curves,0))</f>
        <v>0.0125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6.647</v>
      </c>
      <c r="R11" s="98" t="n">
        <f aca="false">N11+K11+H11</f>
        <v>6.6345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36951</v>
      </c>
      <c r="W11" s="33" t="n">
        <f aca="false">V11-C$3</f>
        <v>35</v>
      </c>
      <c r="X11" s="28" t="n">
        <f aca="false">VLOOKUP($A11,Table,MATCH(X$4,Curves,0))</f>
        <v>0.059047660484835</v>
      </c>
      <c r="Y11" s="91" t="n">
        <f aca="false">1/(1+CHOOSE(F$3,(X12+($K$3/10000))/2,(X11+($K$3/10000))/2))^(2*W11/365.25)</f>
        <v>0.994439207681026</v>
      </c>
      <c r="Z11" s="33" t="n">
        <f aca="false">IF(AND(mthbeg&lt;=A11,mthend&gt;=A11),1,0)</f>
        <v>0</v>
      </c>
      <c r="AA11" s="33" t="n">
        <f aca="false">U11*Z11</f>
        <v>0</v>
      </c>
      <c r="AC11" s="87" t="n">
        <f aca="false">F11*G11</f>
        <v>0</v>
      </c>
      <c r="AD11" s="87" t="n">
        <f aca="false">$F11*H11</f>
        <v>0</v>
      </c>
      <c r="AE11" s="87" t="n">
        <f aca="false">$F11*I11</f>
        <v>0</v>
      </c>
      <c r="AF11" s="87" t="n">
        <f aca="false">$F11*J11</f>
        <v>-0</v>
      </c>
      <c r="AG11" s="87" t="n">
        <f aca="false">$F11*K11</f>
        <v>-0</v>
      </c>
      <c r="AH11" s="87" t="n">
        <f aca="false">$F11*L11</f>
        <v>0</v>
      </c>
      <c r="AI11" s="87" t="n">
        <f aca="false">$F11*M11</f>
        <v>0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0</v>
      </c>
      <c r="AN11" s="87" t="n">
        <f aca="false">CHOOSE($G$3,AG11-AH11,AH11-AG11)</f>
        <v>-0</v>
      </c>
      <c r="AO11" s="87" t="n">
        <f aca="false">CHOOSE($G$3,AJ11-AK11,AK11-AJ11)</f>
        <v>0</v>
      </c>
      <c r="AP11" s="101" t="n">
        <f aca="false">SUM(AM11:AO11)</f>
        <v>0</v>
      </c>
      <c r="AR11" s="87" t="n">
        <f aca="false">CHOOSE($G$3,AC11-AD11,AD11-AC11)</f>
        <v>0</v>
      </c>
      <c r="AS11" s="87" t="n">
        <f aca="false">CHOOSE($G$3,AF11-AG11,AG11-AF11)</f>
        <v>0</v>
      </c>
      <c r="AT11" s="87" t="n">
        <f aca="false">CHOOSE($G$3,AI11-AJ11,AJ11-AI11)</f>
        <v>0</v>
      </c>
      <c r="AU11" s="101" t="n">
        <f aca="false">AR11+AS11+AT11</f>
        <v>0</v>
      </c>
      <c r="AV11" s="101"/>
      <c r="AW11" s="88" t="n">
        <f aca="false">AU11+AP11</f>
        <v>0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36982</v>
      </c>
      <c r="B12" s="94" t="n">
        <f aca="false">B11</f>
        <v>5000</v>
      </c>
      <c r="C12" s="104"/>
      <c r="D12" s="96" t="n">
        <f aca="false">B12+C12</f>
        <v>5000</v>
      </c>
      <c r="E12" s="82" t="n">
        <f aca="false">IF(Z12=0,0,IF(AND(Z12=1,$H$3=1),D12*U12,IF($H$3=2,D12,"N/A")))</f>
        <v>0</v>
      </c>
      <c r="F12" s="82" t="n">
        <f aca="false">E12*Y12</f>
        <v>0</v>
      </c>
      <c r="G12" s="28" t="n">
        <f aca="false">VLOOKUP($A12,Table,MATCH(G$4,Curves,0))</f>
        <v>5.835</v>
      </c>
      <c r="H12" s="97" t="n">
        <f aca="false">VLOOKUP($A12,Table,MATCH(H$4,Curves,0))</f>
        <v>5.835</v>
      </c>
      <c r="I12" s="98" t="n">
        <v>0</v>
      </c>
      <c r="J12" s="28" t="n">
        <f aca="false">VLOOKUP($A12,Table,MATCH(J$4,Curves,0))</f>
        <v>-0.045</v>
      </c>
      <c r="K12" s="97" t="n">
        <f aca="false">VLOOKUP($A12,Table,MATCH(K$4,Curves,0))</f>
        <v>-0.045</v>
      </c>
      <c r="L12" s="98" t="n">
        <v>0</v>
      </c>
      <c r="M12" s="28" t="n">
        <f aca="false">VLOOKUP($A12,Table,MATCH(M$4,Curves,0))</f>
        <v>0.0125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5.8025</v>
      </c>
      <c r="R12" s="98" t="n">
        <f aca="false">N12+K12+H12</f>
        <v>5.79</v>
      </c>
      <c r="S12" s="98" t="n">
        <f aca="false">O12+L12+I12</f>
        <v>0</v>
      </c>
      <c r="T12" s="99"/>
      <c r="U12" s="33" t="n">
        <f aca="false">A13-A12</f>
        <v>30</v>
      </c>
      <c r="V12" s="100" t="n">
        <f aca="false">CHOOSE(F$3,A13+24,A12)</f>
        <v>36982</v>
      </c>
      <c r="W12" s="33" t="n">
        <f aca="false">V12-C$3</f>
        <v>66</v>
      </c>
      <c r="X12" s="28" t="n">
        <f aca="false">VLOOKUP($A12,Table,MATCH(X$4,Curves,0))</f>
        <v>0.058119283562962</v>
      </c>
      <c r="Y12" s="91" t="n">
        <f aca="false">1/(1+CHOOSE(F$3,(X13+($K$3/10000))/2,(X12+($K$3/10000))/2))^(2*W12/365.25)</f>
        <v>0.98970105361723</v>
      </c>
      <c r="Z12" s="33" t="n">
        <f aca="false">IF(AND(mthbeg&lt;=A12,mthend&gt;=A12),1,0)</f>
        <v>0</v>
      </c>
      <c r="AA12" s="33" t="n">
        <f aca="false">U12*Z12</f>
        <v>0</v>
      </c>
      <c r="AC12" s="87" t="n">
        <f aca="false">F12*G12</f>
        <v>0</v>
      </c>
      <c r="AD12" s="87" t="n">
        <f aca="false">$F12*H12</f>
        <v>0</v>
      </c>
      <c r="AE12" s="87" t="n">
        <f aca="false">$F12*I12</f>
        <v>0</v>
      </c>
      <c r="AF12" s="87" t="n">
        <f aca="false">$F12*J12</f>
        <v>-0</v>
      </c>
      <c r="AG12" s="87" t="n">
        <f aca="false">$F12*K12</f>
        <v>-0</v>
      </c>
      <c r="AH12" s="87" t="n">
        <f aca="false">$F12*L12</f>
        <v>0</v>
      </c>
      <c r="AI12" s="87" t="n">
        <f aca="false">$F12*M12</f>
        <v>0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0</v>
      </c>
      <c r="AN12" s="87" t="n">
        <f aca="false">CHOOSE($G$3,AG12-AH12,AH12-AG12)</f>
        <v>-0</v>
      </c>
      <c r="AO12" s="87" t="n">
        <f aca="false">CHOOSE($G$3,AJ12-AK12,AK12-AJ12)</f>
        <v>0</v>
      </c>
      <c r="AP12" s="101" t="n">
        <f aca="false">SUM(AM12:AO12)</f>
        <v>0</v>
      </c>
      <c r="AR12" s="87" t="n">
        <f aca="false">CHOOSE($G$3,AC12-AD12,AD12-AC12)</f>
        <v>0</v>
      </c>
      <c r="AS12" s="87" t="n">
        <f aca="false">CHOOSE($G$3,AF12-AG12,AG12-AF12)</f>
        <v>0</v>
      </c>
      <c r="AT12" s="87" t="n">
        <f aca="false">CHOOSE($G$3,AI12-AJ12,AJ12-AI12)</f>
        <v>0</v>
      </c>
      <c r="AU12" s="101" t="n">
        <f aca="false">AR12+AS12+AT12</f>
        <v>0</v>
      </c>
      <c r="AV12" s="101"/>
      <c r="AW12" s="88" t="n">
        <f aca="false">AU12+AP12</f>
        <v>0</v>
      </c>
      <c r="AY12" s="88" t="n">
        <f aca="false">AK12+AH12+AE12</f>
        <v>0</v>
      </c>
      <c r="AZ12" s="102"/>
    </row>
    <row r="13" customFormat="false" ht="12.75" hidden="false" customHeight="false" outlineLevel="0" collapsed="false">
      <c r="A13" s="93" t="n">
        <f aca="false">EDATE(A12,1)</f>
        <v>37012</v>
      </c>
      <c r="B13" s="94" t="n">
        <f aca="false">B12</f>
        <v>5000</v>
      </c>
      <c r="C13" s="104"/>
      <c r="D13" s="96" t="n">
        <f aca="false">B13+C13</f>
        <v>5000</v>
      </c>
      <c r="E13" s="82" t="n">
        <f aca="false">IF(Z13=0,0,IF(AND(Z13=1,$H$3=1),D13*U13,IF($H$3=2,D13,"N/A")))</f>
        <v>0</v>
      </c>
      <c r="F13" s="82" t="n">
        <f aca="false">E13*Y13</f>
        <v>0</v>
      </c>
      <c r="G13" s="28" t="n">
        <f aca="false">VLOOKUP($A13,Table,MATCH(G$4,Curves,0))</f>
        <v>5.515</v>
      </c>
      <c r="H13" s="97" t="n">
        <f aca="false">VLOOKUP($A13,Table,MATCH(H$4,Curves,0))</f>
        <v>5.515</v>
      </c>
      <c r="I13" s="98" t="n">
        <v>0</v>
      </c>
      <c r="J13" s="28" t="n">
        <f aca="false">VLOOKUP($A13,Table,MATCH(J$4,Curves,0))</f>
        <v>-0.04525</v>
      </c>
      <c r="K13" s="97" t="n">
        <f aca="false">VLOOKUP($A13,Table,MATCH(K$4,Curves,0))</f>
        <v>-0.04525</v>
      </c>
      <c r="L13" s="98" t="n">
        <v>0</v>
      </c>
      <c r="M13" s="28" t="n">
        <f aca="false">VLOOKUP($A13,Table,MATCH(M$4,Curves,0))</f>
        <v>0.0125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5.48225</v>
      </c>
      <c r="R13" s="98" t="n">
        <f aca="false">N13+K13+H13</f>
        <v>5.46975</v>
      </c>
      <c r="S13" s="98" t="n">
        <f aca="false">O13+L13+I13</f>
        <v>0</v>
      </c>
      <c r="T13" s="99"/>
      <c r="U13" s="33" t="n">
        <f aca="false">A14-A13</f>
        <v>31</v>
      </c>
      <c r="V13" s="100" t="n">
        <f aca="false">CHOOSE(F$3,A14+24,A13)</f>
        <v>37012</v>
      </c>
      <c r="W13" s="33" t="n">
        <f aca="false">V13-C$3</f>
        <v>96</v>
      </c>
      <c r="X13" s="28" t="n">
        <f aca="false">VLOOKUP($A13,Table,MATCH(X$4,Curves,0))</f>
        <v>0.05730407937634</v>
      </c>
      <c r="Y13" s="91" t="n">
        <f aca="false">1/(1+CHOOSE(F$3,(X14+($K$3/10000))/2,(X13+($K$3/10000))/2))^(2*W13/365.25)</f>
        <v>0.985260006927808</v>
      </c>
      <c r="Z13" s="33" t="n">
        <f aca="false">IF(AND(mthbeg&lt;=A13,mthend&gt;=A13),1,0)</f>
        <v>0</v>
      </c>
      <c r="AA13" s="33" t="n">
        <f aca="false">U13*Z13</f>
        <v>0</v>
      </c>
      <c r="AC13" s="87" t="n">
        <f aca="false">F13*G13</f>
        <v>0</v>
      </c>
      <c r="AD13" s="87" t="n">
        <f aca="false">$F13*H13</f>
        <v>0</v>
      </c>
      <c r="AE13" s="87" t="n">
        <f aca="false">$F13*I13</f>
        <v>0</v>
      </c>
      <c r="AF13" s="87" t="n">
        <f aca="false">$F13*J13</f>
        <v>-0</v>
      </c>
      <c r="AG13" s="87" t="n">
        <f aca="false">$F13*K13</f>
        <v>-0</v>
      </c>
      <c r="AH13" s="87" t="n">
        <f aca="false">$F13*L13</f>
        <v>0</v>
      </c>
      <c r="AI13" s="87" t="n">
        <f aca="false">$F13*M13</f>
        <v>0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0</v>
      </c>
      <c r="AN13" s="87" t="n">
        <f aca="false">CHOOSE($G$3,AG13-AH13,AH13-AG13)</f>
        <v>-0</v>
      </c>
      <c r="AO13" s="87" t="n">
        <f aca="false">CHOOSE($G$3,AJ13-AK13,AK13-AJ13)</f>
        <v>0</v>
      </c>
      <c r="AP13" s="101" t="n">
        <f aca="false">SUM(AM13:AO13)</f>
        <v>0</v>
      </c>
      <c r="AR13" s="87" t="n">
        <f aca="false">CHOOSE($G$3,AC13-AD13,AD13-AC13)</f>
        <v>0</v>
      </c>
      <c r="AS13" s="87" t="n">
        <f aca="false">CHOOSE($G$3,AF13-AG13,AG13-AF13)</f>
        <v>0</v>
      </c>
      <c r="AT13" s="87" t="n">
        <f aca="false">CHOOSE($G$3,AI13-AJ13,AJ13-AI13)</f>
        <v>0</v>
      </c>
      <c r="AU13" s="101" t="n">
        <f aca="false">AR13+AS13+AT13</f>
        <v>0</v>
      </c>
      <c r="AV13" s="101"/>
      <c r="AW13" s="88" t="n">
        <f aca="false">AU13+AP13</f>
        <v>0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37043</v>
      </c>
      <c r="B14" s="94" t="n">
        <f aca="false">B13</f>
        <v>5000</v>
      </c>
      <c r="C14" s="104"/>
      <c r="D14" s="96" t="n">
        <f aca="false">B14+C14</f>
        <v>5000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5.495</v>
      </c>
      <c r="H14" s="97" t="n">
        <f aca="false">VLOOKUP($A14,Table,MATCH(H$4,Curves,0))</f>
        <v>5.59</v>
      </c>
      <c r="I14" s="98" t="n">
        <v>0</v>
      </c>
      <c r="J14" s="28" t="n">
        <f aca="false">VLOOKUP($A14,Table,MATCH(J$4,Curves,0))</f>
        <v>-0.04525</v>
      </c>
      <c r="K14" s="97" t="n">
        <f aca="false">VLOOKUP($A14,Table,MATCH(K$4,Curves,0))</f>
        <v>-0.0075</v>
      </c>
      <c r="L14" s="98" t="n">
        <v>0</v>
      </c>
      <c r="M14" s="28" t="n">
        <f aca="false">VLOOKUP($A14,Table,MATCH(M$4,Curves,0))</f>
        <v>0.0125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5.46225</v>
      </c>
      <c r="R14" s="98" t="n">
        <f aca="false">N14+K14+H14</f>
        <v>5.5825</v>
      </c>
      <c r="S14" s="98" t="n">
        <f aca="false">O14+L14+I14</f>
        <v>0</v>
      </c>
      <c r="T14" s="99"/>
      <c r="U14" s="33" t="n">
        <f aca="false">A15-A14</f>
        <v>30</v>
      </c>
      <c r="V14" s="100" t="n">
        <f aca="false">CHOOSE(F$3,A15+24,A14)</f>
        <v>37043</v>
      </c>
      <c r="W14" s="33" t="n">
        <f aca="false">V14-C$3</f>
        <v>127</v>
      </c>
      <c r="X14" s="28" t="n">
        <f aca="false">VLOOKUP($A14,Table,MATCH(X$4,Curves,0))</f>
        <v>0.056547072099688</v>
      </c>
      <c r="Y14" s="91" t="n">
        <f aca="false">1/(1+CHOOSE(F$3,(X15+($K$3/10000))/2,(X14+($K$3/10000))/2))^(2*W14/365.25)</f>
        <v>0.980797765910239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-0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-0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37073</v>
      </c>
      <c r="B15" s="94" t="n">
        <f aca="false">B14</f>
        <v>5000</v>
      </c>
      <c r="C15" s="104"/>
      <c r="D15" s="96" t="n">
        <f aca="false">B15+C15</f>
        <v>5000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5.51</v>
      </c>
      <c r="H15" s="97" t="n">
        <f aca="false">VLOOKUP($A15,Table,MATCH(H$4,Curves,0))</f>
        <v>5.59</v>
      </c>
      <c r="I15" s="98" t="n">
        <v>0</v>
      </c>
      <c r="J15" s="28" t="n">
        <f aca="false">VLOOKUP($A15,Table,MATCH(J$4,Curves,0))</f>
        <v>-0.04525</v>
      </c>
      <c r="K15" s="97" t="n">
        <f aca="false">VLOOKUP($A15,Table,MATCH(K$4,Curves,0))</f>
        <v>-0.0075</v>
      </c>
      <c r="L15" s="98" t="n">
        <v>0</v>
      </c>
      <c r="M15" s="28" t="n">
        <f aca="false">VLOOKUP($A15,Table,MATCH(M$4,Curves,0))</f>
        <v>0.0125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5.47725</v>
      </c>
      <c r="R15" s="98" t="n">
        <f aca="false">N15+K15+H15</f>
        <v>5.5825</v>
      </c>
      <c r="S15" s="98" t="n">
        <f aca="false">O15+L15+I15</f>
        <v>0</v>
      </c>
      <c r="T15" s="99"/>
      <c r="U15" s="33" t="n">
        <f aca="false">A16-A15</f>
        <v>31</v>
      </c>
      <c r="V15" s="100" t="n">
        <f aca="false">CHOOSE(F$3,A16+24,A15)</f>
        <v>37073</v>
      </c>
      <c r="W15" s="33" t="n">
        <f aca="false">V15-C$3</f>
        <v>157</v>
      </c>
      <c r="X15" s="28" t="n">
        <f aca="false">VLOOKUP($A15,Table,MATCH(X$4,Curves,0))</f>
        <v>0.055893076000179</v>
      </c>
      <c r="Y15" s="91" t="n">
        <f aca="false">1/(1+CHOOSE(F$3,(X16+($K$3/10000))/2,(X15+($K$3/10000))/2))^(2*W15/365.25)</f>
        <v>0.976582898153005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-0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-0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37104</v>
      </c>
      <c r="B16" s="94" t="n">
        <f aca="false">B15</f>
        <v>5000</v>
      </c>
      <c r="C16" s="104"/>
      <c r="D16" s="96" t="n">
        <f aca="false">B16+C16</f>
        <v>5000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5.51</v>
      </c>
      <c r="H16" s="97" t="n">
        <f aca="false">VLOOKUP($A16,Table,MATCH(H$4,Curves,0))</f>
        <v>5.59</v>
      </c>
      <c r="I16" s="98" t="n">
        <v>0</v>
      </c>
      <c r="J16" s="28" t="n">
        <f aca="false">VLOOKUP($A16,Table,MATCH(J$4,Curves,0))</f>
        <v>-0.04525</v>
      </c>
      <c r="K16" s="97" t="n">
        <f aca="false">VLOOKUP($A16,Table,MATCH(K$4,Curves,0))</f>
        <v>-0.0075</v>
      </c>
      <c r="L16" s="98" t="n">
        <v>0</v>
      </c>
      <c r="M16" s="28" t="n">
        <f aca="false">VLOOKUP($A16,Table,MATCH(M$4,Curves,0))</f>
        <v>0.0125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5.47725</v>
      </c>
      <c r="R16" s="98" t="n">
        <f aca="false">N16+K16+H16</f>
        <v>5.5825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37104</v>
      </c>
      <c r="W16" s="33" t="n">
        <f aca="false">V16-C$3</f>
        <v>188</v>
      </c>
      <c r="X16" s="28" t="n">
        <f aca="false">VLOOKUP($A16,Table,MATCH(X$4,Curves,0))</f>
        <v>0.055369911069327</v>
      </c>
      <c r="Y16" s="91" t="n">
        <f aca="false">1/(1+CHOOSE(F$3,(X17+($K$3/10000))/2,(X16+($K$3/10000))/2))^(2*W16/365.25)</f>
        <v>0.972279074434726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-0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-0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37135</v>
      </c>
      <c r="B17" s="94" t="n">
        <f aca="false">B16</f>
        <v>5000</v>
      </c>
      <c r="C17" s="104"/>
      <c r="D17" s="96" t="n">
        <f aca="false">B17+C17</f>
        <v>5000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5.475</v>
      </c>
      <c r="H17" s="97" t="n">
        <f aca="false">VLOOKUP($A17,Table,MATCH(H$4,Curves,0))</f>
        <v>5.59</v>
      </c>
      <c r="I17" s="98" t="n">
        <v>0</v>
      </c>
      <c r="J17" s="28" t="n">
        <f aca="false">VLOOKUP($A17,Table,MATCH(J$4,Curves,0))</f>
        <v>-0.04525</v>
      </c>
      <c r="K17" s="97" t="n">
        <f aca="false">VLOOKUP($A17,Table,MATCH(K$4,Curves,0))</f>
        <v>-0.0075</v>
      </c>
      <c r="L17" s="98" t="n">
        <v>0</v>
      </c>
      <c r="M17" s="28" t="n">
        <f aca="false">VLOOKUP($A17,Table,MATCH(M$4,Curves,0))</f>
        <v>0.0125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5.44225</v>
      </c>
      <c r="R17" s="98" t="n">
        <f aca="false">N17+K17+H17</f>
        <v>5.5825</v>
      </c>
      <c r="S17" s="98" t="n">
        <f aca="false">O17+L17+I17</f>
        <v>0</v>
      </c>
      <c r="T17" s="99"/>
      <c r="U17" s="33" t="n">
        <f aca="false">A18-A17</f>
        <v>30</v>
      </c>
      <c r="V17" s="100" t="n">
        <f aca="false">CHOOSE(F$3,A18+24,A17)</f>
        <v>37135</v>
      </c>
      <c r="W17" s="33" t="n">
        <f aca="false">V17-C$3</f>
        <v>219</v>
      </c>
      <c r="X17" s="28" t="n">
        <f aca="false">VLOOKUP($A17,Table,MATCH(X$4,Curves,0))</f>
        <v>0.05484674622962</v>
      </c>
      <c r="Y17" s="91" t="n">
        <f aca="false">1/(1+CHOOSE(F$3,(X18+($K$3/10000))/2,(X17+($K$3/10000))/2))^(2*W17/365.25)</f>
        <v>0.96807793337758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-0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-0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37165</v>
      </c>
      <c r="B18" s="94" t="n">
        <f aca="false">B17</f>
        <v>5000</v>
      </c>
      <c r="C18" s="104"/>
      <c r="D18" s="96" t="n">
        <f aca="false">B18+C18</f>
        <v>5000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5.465</v>
      </c>
      <c r="H18" s="97" t="n">
        <f aca="false">VLOOKUP($A18,Table,MATCH(H$4,Curves,0))</f>
        <v>5.465</v>
      </c>
      <c r="I18" s="98" t="n">
        <v>0</v>
      </c>
      <c r="J18" s="28" t="n">
        <f aca="false">VLOOKUP($A18,Table,MATCH(J$4,Curves,0))</f>
        <v>-0.04525</v>
      </c>
      <c r="K18" s="97" t="n">
        <f aca="false">VLOOKUP($A18,Table,MATCH(K$4,Curves,0))</f>
        <v>-0.04525</v>
      </c>
      <c r="L18" s="98" t="n">
        <v>0</v>
      </c>
      <c r="M18" s="28" t="n">
        <f aca="false">VLOOKUP($A18,Table,MATCH(M$4,Curves,0))</f>
        <v>0.0125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5.43225</v>
      </c>
      <c r="R18" s="98" t="n">
        <f aca="false">N18+K18+H18</f>
        <v>5.41975</v>
      </c>
      <c r="S18" s="98" t="n">
        <f aca="false">O18+L18+I18</f>
        <v>0</v>
      </c>
      <c r="T18" s="99"/>
      <c r="U18" s="33" t="n">
        <f aca="false">A19-A18</f>
        <v>31</v>
      </c>
      <c r="V18" s="100" t="n">
        <f aca="false">CHOOSE(F$3,A19+24,A18)</f>
        <v>37165</v>
      </c>
      <c r="W18" s="33" t="n">
        <f aca="false">V18-C$3</f>
        <v>249</v>
      </c>
      <c r="X18" s="28" t="n">
        <f aca="false">VLOOKUP($A18,Table,MATCH(X$4,Curves,0))</f>
        <v>0.054435878078851</v>
      </c>
      <c r="Y18" s="91" t="n">
        <f aca="false">1/(1+CHOOSE(F$3,(X19+($K$3/10000))/2,(X18+($K$3/10000))/2))^(2*W18/365.25)</f>
        <v>0.964047956049806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-0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-0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37196</v>
      </c>
      <c r="B19" s="94" t="n">
        <f aca="false">B18</f>
        <v>5000</v>
      </c>
      <c r="C19" s="104"/>
      <c r="D19" s="96" t="n">
        <f aca="false">B19+C19</f>
        <v>5000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5.545</v>
      </c>
      <c r="H19" s="97" t="n">
        <f aca="false">VLOOKUP($A19,Table,MATCH(H$4,Curves,0))</f>
        <v>5.545</v>
      </c>
      <c r="I19" s="98" t="n">
        <v>0</v>
      </c>
      <c r="J19" s="28" t="n">
        <f aca="false">VLOOKUP($A19,Table,MATCH(J$4,Curves,0))</f>
        <v>-0.06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0.0125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5.4975</v>
      </c>
      <c r="R19" s="98" t="n">
        <f aca="false">N19+K19+H19</f>
        <v>5.485</v>
      </c>
      <c r="S19" s="98" t="n">
        <f aca="false">O19+L19+I19</f>
        <v>0</v>
      </c>
      <c r="T19" s="99"/>
      <c r="U19" s="33" t="n">
        <f aca="false">A20-A19</f>
        <v>30</v>
      </c>
      <c r="V19" s="100" t="n">
        <f aca="false">CHOOSE(F$3,A20+24,A19)</f>
        <v>37196</v>
      </c>
      <c r="W19" s="33" t="n">
        <f aca="false">V19-C$3</f>
        <v>280</v>
      </c>
      <c r="X19" s="28" t="n">
        <f aca="false">VLOOKUP($A19,Table,MATCH(X$4,Curves,0))</f>
        <v>0.054165756526329</v>
      </c>
      <c r="Y19" s="91" t="n">
        <f aca="false">1/(1+CHOOSE(F$3,(X20+($K$3/10000))/2,(X19+($K$3/10000))/2))^(2*W19/365.25)</f>
        <v>0.959856930157084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-0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37226</v>
      </c>
      <c r="B20" s="94" t="n">
        <f aca="false">B19</f>
        <v>5000</v>
      </c>
      <c r="C20" s="104"/>
      <c r="D20" s="96" t="n">
        <f aca="false">B20+C20</f>
        <v>5000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v>0</v>
      </c>
      <c r="J20" s="28" t="n">
        <f aca="false">VLOOKUP($A20,Table,MATCH(J$4,Curves,0))</f>
        <v>-0.06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0.0125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5.6225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31</v>
      </c>
      <c r="V20" s="100" t="n">
        <f aca="false">CHOOSE(F$3,A21+24,A20)</f>
        <v>37226</v>
      </c>
      <c r="W20" s="33" t="n">
        <f aca="false">V20-C$3</f>
        <v>310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0.955859100231848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-0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37257</v>
      </c>
      <c r="B21" s="94" t="n">
        <f aca="false">B20</f>
        <v>5000</v>
      </c>
      <c r="C21" s="104"/>
      <c r="D21" s="96" t="n">
        <f aca="false">B21+C21</f>
        <v>5000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v>0</v>
      </c>
      <c r="J21" s="28" t="n">
        <f aca="false">VLOOKUP($A21,Table,MATCH(J$4,Curves,0))</f>
        <v>-0.06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0.0125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5.6225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37257</v>
      </c>
      <c r="W21" s="33" t="n">
        <f aca="false">V21-C$3</f>
        <v>341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0.951553622921895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-0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37288</v>
      </c>
      <c r="B22" s="94" t="n">
        <f aca="false">B21</f>
        <v>5000</v>
      </c>
      <c r="C22" s="104"/>
      <c r="D22" s="96" t="n">
        <f aca="false">B22+C22</f>
        <v>5000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v>0</v>
      </c>
      <c r="J22" s="28" t="n">
        <f aca="false">VLOOKUP($A22,Table,MATCH(J$4,Curves,0))</f>
        <v>-0.06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0.0125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5.6225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28</v>
      </c>
      <c r="V22" s="100" t="n">
        <f aca="false">CHOOSE(F$3,A23+24,A22)</f>
        <v>37288</v>
      </c>
      <c r="W22" s="33" t="n">
        <f aca="false">V22-C$3</f>
        <v>372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0.947267538778635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-0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37316</v>
      </c>
      <c r="B23" s="94" t="n">
        <f aca="false">B22</f>
        <v>5000</v>
      </c>
      <c r="C23" s="104"/>
      <c r="D23" s="96" t="n">
        <f aca="false">B23+C23</f>
        <v>5000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v>0</v>
      </c>
      <c r="J23" s="28" t="n">
        <f aca="false">VLOOKUP($A23,Table,MATCH(J$4,Curves,0))</f>
        <v>-0.06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0.0125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5.6225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37316</v>
      </c>
      <c r="W23" s="33" t="n">
        <f aca="false">V23-C$3</f>
        <v>400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0.943412833144866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-0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37347</v>
      </c>
      <c r="B24" s="94" t="n">
        <f aca="false">B23</f>
        <v>5000</v>
      </c>
      <c r="C24" s="104"/>
      <c r="D24" s="96" t="n">
        <f aca="false">B24+C24</f>
        <v>5000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v>0</v>
      </c>
      <c r="J24" s="28" t="n">
        <f aca="false">VLOOKUP($A24,Table,MATCH(J$4,Curves,0))</f>
        <v>-0.06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0.0125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5.6225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30</v>
      </c>
      <c r="V24" s="100" t="n">
        <f aca="false">CHOOSE(F$3,A25+24,A24)</f>
        <v>37347</v>
      </c>
      <c r="W24" s="33" t="n">
        <f aca="false">V24-C$3</f>
        <v>431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0.939163417570919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-0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37377</v>
      </c>
      <c r="B25" s="94" t="n">
        <f aca="false">B24</f>
        <v>5000</v>
      </c>
      <c r="C25" s="104"/>
      <c r="D25" s="96" t="n">
        <f aca="false">B25+C25</f>
        <v>5000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v>0</v>
      </c>
      <c r="J25" s="28" t="n">
        <f aca="false">VLOOKUP($A25,Table,MATCH(J$4,Curves,0))</f>
        <v>-0.06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0.0125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5.6225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31</v>
      </c>
      <c r="V25" s="100" t="n">
        <f aca="false">CHOOSE(F$3,A26+24,A25)</f>
        <v>37377</v>
      </c>
      <c r="W25" s="33" t="n">
        <f aca="false">V25-C$3</f>
        <v>461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0.935069305248498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-0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37408</v>
      </c>
      <c r="B26" s="94" t="n">
        <f aca="false">B25</f>
        <v>5000</v>
      </c>
      <c r="C26" s="104"/>
      <c r="D26" s="96" t="n">
        <f aca="false">B26+C26</f>
        <v>5000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v>0</v>
      </c>
      <c r="J26" s="28" t="n">
        <f aca="false">VLOOKUP($A26,Table,MATCH(J$4,Curves,0))</f>
        <v>-0.06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0.0125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5.6225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30</v>
      </c>
      <c r="V26" s="100" t="n">
        <f aca="false">CHOOSE(F$3,A27+24,A26)</f>
        <v>37408</v>
      </c>
      <c r="W26" s="33" t="n">
        <f aca="false">V26-C$3</f>
        <v>492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0.930857471437423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-0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37438</v>
      </c>
      <c r="B27" s="94" t="n">
        <f aca="false">B26</f>
        <v>5000</v>
      </c>
      <c r="C27" s="104"/>
      <c r="D27" s="96" t="n">
        <f aca="false">B27+C27</f>
        <v>5000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v>0</v>
      </c>
      <c r="J27" s="28" t="n">
        <f aca="false">VLOOKUP($A27,Table,MATCH(J$4,Curves,0))</f>
        <v>-0.06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0.0125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5.6225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31</v>
      </c>
      <c r="V27" s="100" t="n">
        <f aca="false">CHOOSE(F$3,A28+24,A27)</f>
        <v>37438</v>
      </c>
      <c r="W27" s="33" t="n">
        <f aca="false">V27-C$3</f>
        <v>522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0.926799567378418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-0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37469</v>
      </c>
      <c r="B28" s="94" t="n">
        <f aca="false">B27</f>
        <v>5000</v>
      </c>
      <c r="C28" s="104"/>
      <c r="D28" s="96" t="n">
        <f aca="false">B28+C28</f>
        <v>5000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v>0</v>
      </c>
      <c r="J28" s="28" t="n">
        <f aca="false">VLOOKUP($A28,Table,MATCH(J$4,Curves,0))</f>
        <v>-0.06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0.0125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5.6225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37469</v>
      </c>
      <c r="W28" s="33" t="n">
        <f aca="false">V28-C$3</f>
        <v>553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0.922624982957707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-0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37500</v>
      </c>
      <c r="B29" s="94" t="n">
        <f aca="false">B28</f>
        <v>5000</v>
      </c>
      <c r="C29" s="104"/>
      <c r="D29" s="96" t="n">
        <f aca="false">B29+C29</f>
        <v>5000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v>0</v>
      </c>
      <c r="J29" s="28" t="n">
        <f aca="false">VLOOKUP($A29,Table,MATCH(J$4,Curves,0))</f>
        <v>-0.06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0.0125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5.6225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30</v>
      </c>
      <c r="V29" s="100" t="n">
        <f aca="false">CHOOSE(F$3,A30+24,A29)</f>
        <v>37500</v>
      </c>
      <c r="W29" s="33" t="n">
        <f aca="false">V29-C$3</f>
        <v>584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0.91846920212269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-0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37530</v>
      </c>
      <c r="B30" s="94" t="n">
        <f aca="false">B29</f>
        <v>5000</v>
      </c>
      <c r="C30" s="104"/>
      <c r="D30" s="96" t="n">
        <f aca="false">B30+C30</f>
        <v>5000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v>0</v>
      </c>
      <c r="J30" s="28" t="n">
        <f aca="false">VLOOKUP($A30,Table,MATCH(J$4,Curves,0))</f>
        <v>-0.06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0.0125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5.6225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31</v>
      </c>
      <c r="V30" s="100" t="n">
        <f aca="false">CHOOSE(F$3,A31+24,A30)</f>
        <v>37530</v>
      </c>
      <c r="W30" s="33" t="n">
        <f aca="false">V30-C$3</f>
        <v>614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0.914465302473468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-0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37561</v>
      </c>
      <c r="B31" s="94" t="n">
        <f aca="false">B30</f>
        <v>5000</v>
      </c>
      <c r="C31" s="104"/>
      <c r="D31" s="96" t="n">
        <f aca="false">B31+C31</f>
        <v>5000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v>0</v>
      </c>
      <c r="J31" s="28" t="n">
        <f aca="false">VLOOKUP($A31,Table,MATCH(J$4,Curves,0))</f>
        <v>-0.06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0.0125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5.6225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30</v>
      </c>
      <c r="V31" s="100" t="n">
        <f aca="false">CHOOSE(F$3,A32+24,A31)</f>
        <v>37561</v>
      </c>
      <c r="W31" s="33" t="n">
        <f aca="false">V31-C$3</f>
        <v>645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0.910346275297199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-0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37591</v>
      </c>
      <c r="B32" s="94" t="n">
        <f aca="false">B31</f>
        <v>5000</v>
      </c>
      <c r="C32" s="104"/>
      <c r="D32" s="96" t="n">
        <f aca="false">B32+C32</f>
        <v>5000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v>0</v>
      </c>
      <c r="J32" s="28" t="n">
        <f aca="false">VLOOKUP($A32,Table,MATCH(J$4,Curves,0))</f>
        <v>-0.06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0.0125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5.6225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31</v>
      </c>
      <c r="V32" s="100" t="n">
        <f aca="false">CHOOSE(F$3,A33+24,A32)</f>
        <v>37591</v>
      </c>
      <c r="W32" s="33" t="n">
        <f aca="false">V32-C$3</f>
        <v>675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0.906377786071965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-0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37622</v>
      </c>
      <c r="B33" s="94" t="n">
        <f aca="false">B32</f>
        <v>5000</v>
      </c>
      <c r="C33" s="104"/>
      <c r="D33" s="96" t="n">
        <f aca="false">B33+C33</f>
        <v>5000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v>0</v>
      </c>
      <c r="J33" s="28" t="n">
        <f aca="false">VLOOKUP($A33,Table,MATCH(J$4,Curves,0))</f>
        <v>-0.06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0.0125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5.6225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37622</v>
      </c>
      <c r="W33" s="33" t="n">
        <f aca="false">V33-C$3</f>
        <v>706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0.902295187505678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-0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37653</v>
      </c>
      <c r="B34" s="94" t="n">
        <f aca="false">B33</f>
        <v>5000</v>
      </c>
      <c r="C34" s="104"/>
      <c r="D34" s="96" t="n">
        <f aca="false">B34+C34</f>
        <v>5000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v>0</v>
      </c>
      <c r="J34" s="28" t="n">
        <f aca="false">VLOOKUP($A34,Table,MATCH(J$4,Curves,0))</f>
        <v>-0.06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0.0125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5.6225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28</v>
      </c>
      <c r="V34" s="100" t="n">
        <f aca="false">CHOOSE(F$3,A35+24,A34)</f>
        <v>37653</v>
      </c>
      <c r="W34" s="33" t="n">
        <f aca="false">V34-C$3</f>
        <v>737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0.898230978193089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-0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37681</v>
      </c>
      <c r="B35" s="94" t="n">
        <f aca="false">B34</f>
        <v>5000</v>
      </c>
      <c r="C35" s="104"/>
      <c r="D35" s="96" t="n">
        <f aca="false">B35+C35</f>
        <v>5000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v>0</v>
      </c>
      <c r="J35" s="28" t="n">
        <f aca="false">VLOOKUP($A35,Table,MATCH(J$4,Curves,0))</f>
        <v>-0.06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0.0125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5.6225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37681</v>
      </c>
      <c r="W35" s="33" t="n">
        <f aca="false">V35-C$3</f>
        <v>765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0.894575816509272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-0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37712</v>
      </c>
      <c r="B36" s="94" t="n">
        <f aca="false">B35</f>
        <v>5000</v>
      </c>
      <c r="C36" s="104"/>
      <c r="D36" s="96" t="n">
        <f aca="false">B36+C36</f>
        <v>5000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v>0</v>
      </c>
      <c r="J36" s="28" t="n">
        <f aca="false">VLOOKUP($A36,Table,MATCH(J$4,Curves,0))</f>
        <v>-0.06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0.0125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5.6225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30</v>
      </c>
      <c r="V36" s="100" t="n">
        <f aca="false">CHOOSE(F$3,A37+24,A36)</f>
        <v>37712</v>
      </c>
      <c r="W36" s="33" t="n">
        <f aca="false">V36-C$3</f>
        <v>796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0.890546377568868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-0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37742</v>
      </c>
      <c r="B37" s="94" t="n">
        <f aca="false">B36</f>
        <v>5000</v>
      </c>
      <c r="C37" s="104"/>
      <c r="D37" s="96" t="n">
        <f aca="false">B37+C37</f>
        <v>5000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v>0</v>
      </c>
      <c r="J37" s="28" t="n">
        <f aca="false">VLOOKUP($A37,Table,MATCH(J$4,Curves,0))</f>
        <v>-0.06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0.0125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5.6225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31</v>
      </c>
      <c r="V37" s="100" t="n">
        <f aca="false">CHOOSE(F$3,A38+24,A37)</f>
        <v>37742</v>
      </c>
      <c r="W37" s="33" t="n">
        <f aca="false">V37-C$3</f>
        <v>826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0.886664202401183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-0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37773</v>
      </c>
      <c r="B38" s="94" t="n">
        <f aca="false">B37</f>
        <v>5000</v>
      </c>
      <c r="C38" s="104"/>
      <c r="D38" s="96" t="n">
        <f aca="false">B38+C38</f>
        <v>5000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v>0</v>
      </c>
      <c r="J38" s="28" t="n">
        <f aca="false">VLOOKUP($A38,Table,MATCH(J$4,Curves,0))</f>
        <v>-0.06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0.0125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5.6225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30</v>
      </c>
      <c r="V38" s="100" t="n">
        <f aca="false">CHOOSE(F$3,A39+24,A38)</f>
        <v>37773</v>
      </c>
      <c r="W38" s="33" t="n">
        <f aca="false">V38-C$3</f>
        <v>857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0.882670399753847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-0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37803</v>
      </c>
      <c r="B39" s="94" t="n">
        <f aca="false">B38</f>
        <v>5000</v>
      </c>
      <c r="C39" s="104"/>
      <c r="D39" s="96" t="n">
        <f aca="false">B39+C39</f>
        <v>5000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v>0</v>
      </c>
      <c r="J39" s="28" t="n">
        <f aca="false">VLOOKUP($A39,Table,MATCH(J$4,Curves,0))</f>
        <v>-0.06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0.0125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5.6225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31</v>
      </c>
      <c r="V39" s="100" t="n">
        <f aca="false">CHOOSE(F$3,A40+24,A39)</f>
        <v>37803</v>
      </c>
      <c r="W39" s="33" t="n">
        <f aca="false">V39-C$3</f>
        <v>887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0.878822558480797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-0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37834</v>
      </c>
      <c r="B40" s="94" t="n">
        <f aca="false">B39</f>
        <v>5000</v>
      </c>
      <c r="C40" s="104"/>
      <c r="D40" s="96" t="n">
        <f aca="false">B40+C40</f>
        <v>5000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v>0</v>
      </c>
      <c r="J40" s="28" t="n">
        <f aca="false">VLOOKUP($A40,Table,MATCH(J$4,Curves,0))</f>
        <v>-0.06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0.0125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5.6225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37834</v>
      </c>
      <c r="W40" s="33" t="n">
        <f aca="false">V40-C$3</f>
        <v>918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0.874864076959727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-0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37865</v>
      </c>
      <c r="B41" s="94" t="n">
        <f aca="false">B40</f>
        <v>5000</v>
      </c>
      <c r="C41" s="104"/>
      <c r="D41" s="96" t="n">
        <f aca="false">B41+C41</f>
        <v>5000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v>0</v>
      </c>
      <c r="J41" s="28" t="n">
        <f aca="false">VLOOKUP($A41,Table,MATCH(J$4,Curves,0))</f>
        <v>-0.06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0.0125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5.6225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30</v>
      </c>
      <c r="V41" s="100" t="n">
        <f aca="false">CHOOSE(F$3,A42+24,A41)</f>
        <v>37865</v>
      </c>
      <c r="W41" s="33" t="n">
        <f aca="false">V41-C$3</f>
        <v>949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0.870923425631797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-0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37895</v>
      </c>
      <c r="B42" s="94" t="n">
        <f aca="false">B41</f>
        <v>5000</v>
      </c>
      <c r="C42" s="104"/>
      <c r="D42" s="96" t="n">
        <f aca="false">B42+C42</f>
        <v>5000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v>0</v>
      </c>
      <c r="J42" s="28" t="n">
        <f aca="false">VLOOKUP($A42,Table,MATCH(J$4,Curves,0))</f>
        <v>-0.06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0.0125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5.6225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31</v>
      </c>
      <c r="V42" s="100" t="n">
        <f aca="false">CHOOSE(F$3,A43+24,A42)</f>
        <v>37895</v>
      </c>
      <c r="W42" s="33" t="n">
        <f aca="false">V42-C$3</f>
        <v>979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0.867126793158625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-0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37926</v>
      </c>
      <c r="B43" s="94" t="n">
        <f aca="false">B42</f>
        <v>5000</v>
      </c>
      <c r="C43" s="104"/>
      <c r="D43" s="96" t="n">
        <f aca="false">B43+C43</f>
        <v>5000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v>0</v>
      </c>
      <c r="J43" s="28" t="n">
        <f aca="false">VLOOKUP($A43,Table,MATCH(J$4,Curves,0))</f>
        <v>-0.06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0.0125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5.6225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30</v>
      </c>
      <c r="V43" s="100" t="n">
        <f aca="false">CHOOSE(F$3,A44+24,A43)</f>
        <v>37926</v>
      </c>
      <c r="W43" s="33" t="n">
        <f aca="false">V43-C$3</f>
        <v>1010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0.863220992887548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-0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37956</v>
      </c>
      <c r="B44" s="94" t="n">
        <f aca="false">B43</f>
        <v>5000</v>
      </c>
      <c r="C44" s="104"/>
      <c r="D44" s="96" t="n">
        <f aca="false">B44+C44</f>
        <v>5000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v>0</v>
      </c>
      <c r="J44" s="28" t="n">
        <f aca="false">VLOOKUP($A44,Table,MATCH(J$4,Curves,0))</f>
        <v>-0.06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0.0125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5.6225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31</v>
      </c>
      <c r="V44" s="100" t="n">
        <f aca="false">CHOOSE(F$3,A45+24,A44)</f>
        <v>37956</v>
      </c>
      <c r="W44" s="33" t="n">
        <f aca="false">V44-C$3</f>
        <v>1040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0.8594579377708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-0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37987</v>
      </c>
      <c r="B45" s="94" t="n">
        <f aca="false">B44</f>
        <v>5000</v>
      </c>
      <c r="C45" s="104"/>
      <c r="D45" s="96" t="n">
        <f aca="false">B45+C45</f>
        <v>5000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v>0</v>
      </c>
      <c r="J45" s="28" t="n">
        <f aca="false">VLOOKUP($A45,Table,MATCH(J$4,Curves,0))</f>
        <v>-0.06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0.0125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5.6225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37987</v>
      </c>
      <c r="W45" s="33" t="n">
        <f aca="false">V45-C$3</f>
        <v>1071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0.855586680334391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-0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38018</v>
      </c>
      <c r="B46" s="94" t="n">
        <f aca="false">B45</f>
        <v>5000</v>
      </c>
      <c r="C46" s="104"/>
      <c r="D46" s="96" t="n">
        <f aca="false">B46+C46</f>
        <v>5000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v>0</v>
      </c>
      <c r="J46" s="28" t="n">
        <f aca="false">VLOOKUP($A46,Table,MATCH(J$4,Curves,0))</f>
        <v>-0.06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0.0125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5.6225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29</v>
      </c>
      <c r="V46" s="100" t="n">
        <f aca="false">CHOOSE(F$3,A47+24,A46)</f>
        <v>38018</v>
      </c>
      <c r="W46" s="33" t="n">
        <f aca="false">V46-C$3</f>
        <v>1102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0.85173286020757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-0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38047</v>
      </c>
      <c r="B47" s="94" t="n">
        <f aca="false">B46</f>
        <v>5000</v>
      </c>
      <c r="C47" s="104"/>
      <c r="D47" s="96" t="n">
        <f aca="false">B47+C47</f>
        <v>5000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v>0</v>
      </c>
      <c r="J47" s="28" t="n">
        <f aca="false">VLOOKUP($A47,Table,MATCH(J$4,Curves,0))</f>
        <v>-0.06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0.0125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5.6225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38047</v>
      </c>
      <c r="W47" s="33" t="n">
        <f aca="false">V47-C$3</f>
        <v>1131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0.84814339017392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-0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38078</v>
      </c>
      <c r="B48" s="94" t="n">
        <f aca="false">B47</f>
        <v>5000</v>
      </c>
      <c r="C48" s="104"/>
      <c r="D48" s="96" t="n">
        <f aca="false">B48+C48</f>
        <v>5000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v>0</v>
      </c>
      <c r="J48" s="28" t="n">
        <f aca="false">VLOOKUP($A48,Table,MATCH(J$4,Curves,0))</f>
        <v>-0.06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0.0125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5.6225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30</v>
      </c>
      <c r="V48" s="100" t="n">
        <f aca="false">CHOOSE(F$3,A49+24,A48)</f>
        <v>38078</v>
      </c>
      <c r="W48" s="33" t="n">
        <f aca="false">V48-C$3</f>
        <v>1162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0.844323096868039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-0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38108</v>
      </c>
      <c r="B49" s="94" t="n">
        <f aca="false">B48</f>
        <v>5000</v>
      </c>
      <c r="C49" s="104"/>
      <c r="D49" s="96" t="n">
        <f aca="false">B49+C49</f>
        <v>5000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v>0</v>
      </c>
      <c r="J49" s="28" t="n">
        <f aca="false">VLOOKUP($A49,Table,MATCH(J$4,Curves,0))</f>
        <v>-0.06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0.0125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5.6225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31</v>
      </c>
      <c r="V49" s="100" t="n">
        <f aca="false">CHOOSE(F$3,A50+24,A49)</f>
        <v>38108</v>
      </c>
      <c r="W49" s="33" t="n">
        <f aca="false">V49-C$3</f>
        <v>1192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0.840642423696236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-0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38139</v>
      </c>
      <c r="B50" s="94" t="n">
        <f aca="false">B49</f>
        <v>5000</v>
      </c>
      <c r="C50" s="104"/>
      <c r="D50" s="96" t="n">
        <f aca="false">B50+C50</f>
        <v>5000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v>0</v>
      </c>
      <c r="J50" s="28" t="n">
        <f aca="false">VLOOKUP($A50,Table,MATCH(J$4,Curves,0))</f>
        <v>-0.06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0.0125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5.6225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30</v>
      </c>
      <c r="V50" s="100" t="n">
        <f aca="false">CHOOSE(F$3,A51+24,A50)</f>
        <v>38139</v>
      </c>
      <c r="W50" s="33" t="n">
        <f aca="false">V50-C$3</f>
        <v>1223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0.836855917002802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-0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38169</v>
      </c>
      <c r="B51" s="94" t="n">
        <f aca="false">B50</f>
        <v>5000</v>
      </c>
      <c r="C51" s="104"/>
      <c r="D51" s="96" t="n">
        <f aca="false">B51+C51</f>
        <v>5000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v>0</v>
      </c>
      <c r="J51" s="28" t="n">
        <f aca="false">VLOOKUP($A51,Table,MATCH(J$4,Curves,0))</f>
        <v>-0.06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0.0125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5.6225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31</v>
      </c>
      <c r="V51" s="100" t="n">
        <f aca="false">CHOOSE(F$3,A52+24,A51)</f>
        <v>38169</v>
      </c>
      <c r="W51" s="33" t="n">
        <f aca="false">V51-C$3</f>
        <v>1253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0.833207795645228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-0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38200</v>
      </c>
      <c r="B52" s="94" t="n">
        <f aca="false">B51</f>
        <v>5000</v>
      </c>
      <c r="C52" s="104"/>
      <c r="D52" s="96" t="n">
        <f aca="false">B52+C52</f>
        <v>5000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v>0</v>
      </c>
      <c r="J52" s="28" t="n">
        <f aca="false">VLOOKUP($A52,Table,MATCH(J$4,Curves,0))</f>
        <v>-0.06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0.0125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5.6225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38200</v>
      </c>
      <c r="W52" s="33" t="n">
        <f aca="false">V52-C$3</f>
        <v>1284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0.829454776755984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-0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38231</v>
      </c>
      <c r="B53" s="94" t="n">
        <f aca="false">B52</f>
        <v>5000</v>
      </c>
      <c r="C53" s="104"/>
      <c r="D53" s="96" t="n">
        <f aca="false">B53+C53</f>
        <v>5000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v>0</v>
      </c>
      <c r="J53" s="28" t="n">
        <f aca="false">VLOOKUP($A53,Table,MATCH(J$4,Curves,0))</f>
        <v>-0.06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0.0125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5.6225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30</v>
      </c>
      <c r="V53" s="100" t="n">
        <f aca="false">CHOOSE(F$3,A54+24,A53)</f>
        <v>38231</v>
      </c>
      <c r="W53" s="33" t="n">
        <f aca="false">V53-C$3</f>
        <v>1315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0.825718662594295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-0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38261</v>
      </c>
      <c r="B54" s="94" t="n">
        <f aca="false">B53</f>
        <v>5000</v>
      </c>
      <c r="C54" s="104"/>
      <c r="D54" s="96" t="n">
        <f aca="false">B54+C54</f>
        <v>5000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v>0</v>
      </c>
      <c r="J54" s="28" t="n">
        <f aca="false">VLOOKUP($A54,Table,MATCH(J$4,Curves,0))</f>
        <v>-0.06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0.0125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5.6225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31</v>
      </c>
      <c r="V54" s="100" t="n">
        <f aca="false">CHOOSE(F$3,A55+24,A54)</f>
        <v>38261</v>
      </c>
      <c r="W54" s="33" t="n">
        <f aca="false">V54-C$3</f>
        <v>1345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0.822119092074263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-0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38292</v>
      </c>
      <c r="B55" s="94" t="n">
        <f aca="false">B54</f>
        <v>5000</v>
      </c>
      <c r="C55" s="104"/>
      <c r="D55" s="96" t="n">
        <f aca="false">B55+C55</f>
        <v>5000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v>0</v>
      </c>
      <c r="J55" s="28" t="n">
        <f aca="false">VLOOKUP($A55,Table,MATCH(J$4,Curves,0))</f>
        <v>-0.06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0.0125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5.6225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30</v>
      </c>
      <c r="V55" s="100" t="n">
        <f aca="false">CHOOSE(F$3,A56+24,A55)</f>
        <v>38292</v>
      </c>
      <c r="W55" s="33" t="n">
        <f aca="false">V55-C$3</f>
        <v>1376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0.818416020046026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-0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38322</v>
      </c>
      <c r="B56" s="94" t="n">
        <f aca="false">B55</f>
        <v>5000</v>
      </c>
      <c r="C56" s="104"/>
      <c r="D56" s="96" t="n">
        <f aca="false">B56+C56</f>
        <v>5000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v>0</v>
      </c>
      <c r="J56" s="28" t="n">
        <f aca="false">VLOOKUP($A56,Table,MATCH(J$4,Curves,0))</f>
        <v>-0.06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0.0125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5.6225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31</v>
      </c>
      <c r="V56" s="100" t="n">
        <f aca="false">CHOOSE(F$3,A57+24,A56)</f>
        <v>38322</v>
      </c>
      <c r="W56" s="33" t="n">
        <f aca="false">V56-C$3</f>
        <v>1406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0.814848284069678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-0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38353</v>
      </c>
      <c r="B57" s="94" t="n">
        <f aca="false">B56</f>
        <v>5000</v>
      </c>
      <c r="C57" s="104"/>
      <c r="D57" s="96" t="n">
        <f aca="false">B57+C57</f>
        <v>5000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v>0</v>
      </c>
      <c r="J57" s="28" t="n">
        <f aca="false">VLOOKUP($A57,Table,MATCH(J$4,Curves,0))</f>
        <v>-0.06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0.0125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5.6225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38353</v>
      </c>
      <c r="W57" s="33" t="n">
        <f aca="false">V57-C$3</f>
        <v>1437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0.811177961950795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-0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38384</v>
      </c>
      <c r="B58" s="94" t="n">
        <f aca="false">B57</f>
        <v>5000</v>
      </c>
      <c r="C58" s="104"/>
      <c r="D58" s="96" t="n">
        <f aca="false">B58+C58</f>
        <v>5000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v>0</v>
      </c>
      <c r="J58" s="28" t="n">
        <f aca="false">VLOOKUP($A58,Table,MATCH(J$4,Curves,0))</f>
        <v>-0.06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0.0125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5.6225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28</v>
      </c>
      <c r="V58" s="100" t="n">
        <f aca="false">CHOOSE(F$3,A59+24,A58)</f>
        <v>38384</v>
      </c>
      <c r="W58" s="33" t="n">
        <f aca="false">V58-C$3</f>
        <v>1468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0.807524172068305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-0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38412</v>
      </c>
      <c r="B59" s="94" t="n">
        <f aca="false">B58</f>
        <v>5000</v>
      </c>
      <c r="C59" s="104"/>
      <c r="D59" s="96" t="n">
        <f aca="false">B59+C59</f>
        <v>5000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v>0</v>
      </c>
      <c r="J59" s="28" t="n">
        <f aca="false">VLOOKUP($A59,Table,MATCH(J$4,Curves,0))</f>
        <v>-0.06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0.0125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5.6225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38412</v>
      </c>
      <c r="W59" s="33" t="n">
        <f aca="false">V59-C$3</f>
        <v>1496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0.804238122617598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-0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38443</v>
      </c>
      <c r="B60" s="94" t="n">
        <f aca="false">B59</f>
        <v>5000</v>
      </c>
      <c r="C60" s="104"/>
      <c r="D60" s="96" t="n">
        <f aca="false">B60+C60</f>
        <v>5000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v>0</v>
      </c>
      <c r="J60" s="28" t="n">
        <f aca="false">VLOOKUP($A60,Table,MATCH(J$4,Curves,0))</f>
        <v>-0.06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0.0125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5.6225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30</v>
      </c>
      <c r="V60" s="100" t="n">
        <f aca="false">CHOOSE(F$3,A61+24,A60)</f>
        <v>38443</v>
      </c>
      <c r="W60" s="33" t="n">
        <f aca="false">V60-C$3</f>
        <v>1527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0.800615591861873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-0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38473</v>
      </c>
      <c r="B61" s="94" t="n">
        <f aca="false">B60</f>
        <v>5000</v>
      </c>
      <c r="C61" s="104"/>
      <c r="D61" s="96" t="n">
        <f aca="false">B61+C61</f>
        <v>5000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v>0</v>
      </c>
      <c r="J61" s="28" t="n">
        <f aca="false">VLOOKUP($A61,Table,MATCH(J$4,Curves,0))</f>
        <v>-0.06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0.0125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5.6225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31</v>
      </c>
      <c r="V61" s="100" t="n">
        <f aca="false">CHOOSE(F$3,A62+24,A61)</f>
        <v>38473</v>
      </c>
      <c r="W61" s="33" t="n">
        <f aca="false">V61-C$3</f>
        <v>1557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0.797125453618795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-0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38504</v>
      </c>
      <c r="B62" s="94" t="n">
        <f aca="false">B61</f>
        <v>5000</v>
      </c>
      <c r="C62" s="104"/>
      <c r="D62" s="96" t="n">
        <f aca="false">B62+C62</f>
        <v>5000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v>0</v>
      </c>
      <c r="J62" s="28" t="n">
        <f aca="false">VLOOKUP($A62,Table,MATCH(J$4,Curves,0))</f>
        <v>-0.06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0.0125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5.6225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30</v>
      </c>
      <c r="V62" s="100" t="n">
        <f aca="false">CHOOSE(F$3,A63+24,A62)</f>
        <v>38504</v>
      </c>
      <c r="W62" s="33" t="n">
        <f aca="false">V62-C$3</f>
        <v>1588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0.793534960466709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-0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38534</v>
      </c>
      <c r="B63" s="94" t="n">
        <f aca="false">B62</f>
        <v>5000</v>
      </c>
      <c r="C63" s="104"/>
      <c r="D63" s="96" t="n">
        <f aca="false">B63+C63</f>
        <v>5000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v>0</v>
      </c>
      <c r="J63" s="28" t="n">
        <f aca="false">VLOOKUP($A63,Table,MATCH(J$4,Curves,0))</f>
        <v>-0.06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0.0125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5.6225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31</v>
      </c>
      <c r="V63" s="100" t="n">
        <f aca="false">CHOOSE(F$3,A64+24,A63)</f>
        <v>38534</v>
      </c>
      <c r="W63" s="33" t="n">
        <f aca="false">V63-C$3</f>
        <v>1618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0.790075688950021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-0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38565</v>
      </c>
      <c r="B64" s="94" t="n">
        <f aca="false">B63</f>
        <v>5000</v>
      </c>
      <c r="C64" s="104"/>
      <c r="D64" s="96" t="n">
        <f aca="false">B64+C64</f>
        <v>5000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v>0</v>
      </c>
      <c r="J64" s="28" t="n">
        <f aca="false">VLOOKUP($A64,Table,MATCH(J$4,Curves,0))</f>
        <v>-0.06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0.0125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5.6225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38565</v>
      </c>
      <c r="W64" s="33" t="n">
        <f aca="false">V64-C$3</f>
        <v>1649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0.786516950061522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-0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38596</v>
      </c>
      <c r="B65" s="94" t="n">
        <f aca="false">B64</f>
        <v>5000</v>
      </c>
      <c r="C65" s="104"/>
      <c r="D65" s="96" t="n">
        <f aca="false">B65+C65</f>
        <v>5000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v>0</v>
      </c>
      <c r="J65" s="28" t="n">
        <f aca="false">VLOOKUP($A65,Table,MATCH(J$4,Curves,0))</f>
        <v>-0.06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0.0125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5.6225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30</v>
      </c>
      <c r="V65" s="100" t="n">
        <f aca="false">CHOOSE(F$3,A66+24,A65)</f>
        <v>38596</v>
      </c>
      <c r="W65" s="33" t="n">
        <f aca="false">V65-C$3</f>
        <v>1680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0.782974240804936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-0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38626</v>
      </c>
      <c r="B66" s="94" t="n">
        <f aca="false">B65</f>
        <v>5000</v>
      </c>
      <c r="C66" s="104"/>
      <c r="D66" s="96" t="n">
        <f aca="false">B66+C66</f>
        <v>5000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v>0</v>
      </c>
      <c r="J66" s="28" t="n">
        <f aca="false">VLOOKUP($A66,Table,MATCH(J$4,Curves,0))</f>
        <v>-0.06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0.0125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5.6225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31</v>
      </c>
      <c r="V66" s="100" t="n">
        <f aca="false">CHOOSE(F$3,A67+24,A66)</f>
        <v>38626</v>
      </c>
      <c r="W66" s="33" t="n">
        <f aca="false">V66-C$3</f>
        <v>1710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0.779561006827288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-0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38657</v>
      </c>
      <c r="B67" s="94" t="n">
        <f aca="false">B66</f>
        <v>5000</v>
      </c>
      <c r="C67" s="104"/>
      <c r="D67" s="96" t="n">
        <f aca="false">B67+C67</f>
        <v>5000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v>0</v>
      </c>
      <c r="J67" s="28" t="n">
        <f aca="false">VLOOKUP($A67,Table,MATCH(J$4,Curves,0))</f>
        <v>-0.06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0.0125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5.6225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30</v>
      </c>
      <c r="V67" s="100" t="n">
        <f aca="false">CHOOSE(F$3,A68+24,A67)</f>
        <v>38657</v>
      </c>
      <c r="W67" s="33" t="n">
        <f aca="false">V67-C$3</f>
        <v>1741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0.776049629234288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-0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38687</v>
      </c>
      <c r="B68" s="94" t="n">
        <f aca="false">B67</f>
        <v>5000</v>
      </c>
      <c r="C68" s="104"/>
      <c r="D68" s="96" t="n">
        <f aca="false">B68+C68</f>
        <v>5000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v>0</v>
      </c>
      <c r="J68" s="28" t="n">
        <f aca="false">VLOOKUP($A68,Table,MATCH(J$4,Curves,0))</f>
        <v>-0.06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0.0125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5.6225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31</v>
      </c>
      <c r="V68" s="100" t="n">
        <f aca="false">CHOOSE(F$3,A69+24,A68)</f>
        <v>38687</v>
      </c>
      <c r="W68" s="33" t="n">
        <f aca="false">V68-C$3</f>
        <v>1771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0.772666581842944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-0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38718</v>
      </c>
      <c r="B69" s="94" t="n">
        <f aca="false">B68</f>
        <v>5000</v>
      </c>
      <c r="C69" s="104"/>
      <c r="D69" s="96" t="n">
        <f aca="false">B69+C69</f>
        <v>5000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v>0</v>
      </c>
      <c r="J69" s="28" t="n">
        <f aca="false">VLOOKUP($A69,Table,MATCH(J$4,Curves,0))</f>
        <v>-0.06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0.0125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5.6225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38718</v>
      </c>
      <c r="W69" s="33" t="n">
        <f aca="false">V69-C$3</f>
        <v>1802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0.769186258816803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-0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38749</v>
      </c>
      <c r="B70" s="94" t="n">
        <f aca="false">B69</f>
        <v>5000</v>
      </c>
      <c r="C70" s="104"/>
      <c r="D70" s="96" t="n">
        <f aca="false">B70+C70</f>
        <v>5000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v>0</v>
      </c>
      <c r="J70" s="28" t="n">
        <f aca="false">VLOOKUP($A70,Table,MATCH(J$4,Curves,0))</f>
        <v>-0.06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0.0125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5.6225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28</v>
      </c>
      <c r="V70" s="100" t="n">
        <f aca="false">CHOOSE(F$3,A71+24,A70)</f>
        <v>38749</v>
      </c>
      <c r="W70" s="33" t="n">
        <f aca="false">V70-C$3</f>
        <v>1833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0.765721612213909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-0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38777</v>
      </c>
      <c r="B71" s="94" t="n">
        <f aca="false">B70</f>
        <v>5000</v>
      </c>
      <c r="C71" s="104"/>
      <c r="D71" s="96" t="n">
        <f aca="false">B71+C71</f>
        <v>5000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v>0</v>
      </c>
      <c r="J71" s="28" t="n">
        <f aca="false">VLOOKUP($A71,Table,MATCH(J$4,Curves,0))</f>
        <v>-0.06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0.0125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5.6225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38777</v>
      </c>
      <c r="W71" s="33" t="n">
        <f aca="false">V71-C$3</f>
        <v>1861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0.762605669471581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-0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38808</v>
      </c>
      <c r="B72" s="94" t="n">
        <f aca="false">B71</f>
        <v>5000</v>
      </c>
      <c r="C72" s="104"/>
      <c r="D72" s="96" t="n">
        <f aca="false">B72+C72</f>
        <v>5000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v>0</v>
      </c>
      <c r="J72" s="28" t="n">
        <f aca="false">VLOOKUP($A72,Table,MATCH(J$4,Curves,0))</f>
        <v>-0.06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0.0125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5.6225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30</v>
      </c>
      <c r="V72" s="100" t="n">
        <f aca="false">CHOOSE(F$3,A73+24,A72)</f>
        <v>38808</v>
      </c>
      <c r="W72" s="33" t="n">
        <f aca="false">V72-C$3</f>
        <v>1892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0.759170663825294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-0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38838</v>
      </c>
      <c r="B73" s="94" t="n">
        <f aca="false">B72</f>
        <v>5000</v>
      </c>
      <c r="C73" s="104"/>
      <c r="D73" s="96" t="n">
        <f aca="false">B73+C73</f>
        <v>5000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v>0</v>
      </c>
      <c r="J73" s="28" t="n">
        <f aca="false">VLOOKUP($A73,Table,MATCH(J$4,Curves,0))</f>
        <v>-0.06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0.0125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5.6225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31</v>
      </c>
      <c r="V73" s="100" t="n">
        <f aca="false">CHOOSE(F$3,A74+24,A73)</f>
        <v>38838</v>
      </c>
      <c r="W73" s="33" t="n">
        <f aca="false">V73-C$3</f>
        <v>1922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0.755861197217633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-0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38869</v>
      </c>
      <c r="B74" s="94" t="n">
        <f aca="false">B73</f>
        <v>5000</v>
      </c>
      <c r="C74" s="104"/>
      <c r="D74" s="96" t="n">
        <f aca="false">B74+C74</f>
        <v>5000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v>0</v>
      </c>
      <c r="J74" s="28" t="n">
        <f aca="false">VLOOKUP($A74,Table,MATCH(J$4,Curves,0))</f>
        <v>-0.06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0.0125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5.6225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30</v>
      </c>
      <c r="V74" s="100" t="n">
        <f aca="false">CHOOSE(F$3,A75+24,A74)</f>
        <v>38869</v>
      </c>
      <c r="W74" s="33" t="n">
        <f aca="false">V74-C$3</f>
        <v>1953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0.752456570705938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-0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38899</v>
      </c>
      <c r="B75" s="94" t="n">
        <f aca="false">B74</f>
        <v>5000</v>
      </c>
      <c r="C75" s="104"/>
      <c r="D75" s="96" t="n">
        <f aca="false">B75+C75</f>
        <v>5000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v>0</v>
      </c>
      <c r="J75" s="28" t="n">
        <f aca="false">VLOOKUP($A75,Table,MATCH(J$4,Curves,0))</f>
        <v>-0.06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0.0125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5.6225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31</v>
      </c>
      <c r="V75" s="100" t="n">
        <f aca="false">CHOOSE(F$3,A76+24,A75)</f>
        <v>38899</v>
      </c>
      <c r="W75" s="33" t="n">
        <f aca="false">V75-C$3</f>
        <v>1983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0.749176372967634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-0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38930</v>
      </c>
      <c r="B76" s="94" t="n">
        <f aca="false">B75</f>
        <v>5000</v>
      </c>
      <c r="C76" s="104"/>
      <c r="D76" s="96" t="n">
        <f aca="false">B76+C76</f>
        <v>5000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v>0</v>
      </c>
      <c r="J76" s="28" t="n">
        <f aca="false">VLOOKUP($A76,Table,MATCH(J$4,Curves,0))</f>
        <v>-0.06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0.0125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5.6225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38930</v>
      </c>
      <c r="W76" s="33" t="n">
        <f aca="false">V76-C$3</f>
        <v>2014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0.745801856917954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-0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38961</v>
      </c>
      <c r="B77" s="94" t="n">
        <f aca="false">B76</f>
        <v>5000</v>
      </c>
      <c r="C77" s="104"/>
      <c r="D77" s="96" t="n">
        <f aca="false">B77+C77</f>
        <v>5000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v>0</v>
      </c>
      <c r="J77" s="28" t="n">
        <f aca="false">VLOOKUP($A77,Table,MATCH(J$4,Curves,0))</f>
        <v>-0.06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0.0125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5.6225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30</v>
      </c>
      <c r="V77" s="100" t="n">
        <f aca="false">CHOOSE(F$3,A78+24,A77)</f>
        <v>38961</v>
      </c>
      <c r="W77" s="33" t="n">
        <f aca="false">V77-C$3</f>
        <v>2045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0.742442540705028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-0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38991</v>
      </c>
      <c r="B78" s="94" t="n">
        <f aca="false">B77</f>
        <v>5000</v>
      </c>
      <c r="C78" s="104"/>
      <c r="D78" s="96" t="n">
        <f aca="false">B78+C78</f>
        <v>5000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v>0</v>
      </c>
      <c r="J78" s="28" t="n">
        <f aca="false">VLOOKUP($A78,Table,MATCH(J$4,Curves,0))</f>
        <v>-0.06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0.0125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5.6225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31</v>
      </c>
      <c r="V78" s="100" t="n">
        <f aca="false">CHOOSE(F$3,A79+24,A78)</f>
        <v>38991</v>
      </c>
      <c r="W78" s="33" t="n">
        <f aca="false">V78-C$3</f>
        <v>2075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0.739205997311492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-0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39022</v>
      </c>
      <c r="B79" s="94" t="n">
        <f aca="false">B78</f>
        <v>5000</v>
      </c>
      <c r="C79" s="104"/>
      <c r="D79" s="96" t="n">
        <f aca="false">B79+C79</f>
        <v>5000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v>0</v>
      </c>
      <c r="J79" s="28" t="n">
        <f aca="false">VLOOKUP($A79,Table,MATCH(J$4,Curves,0))</f>
        <v>-0.06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0.0125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5.6225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30</v>
      </c>
      <c r="V79" s="100" t="n">
        <f aca="false">CHOOSE(F$3,A80+24,A79)</f>
        <v>39022</v>
      </c>
      <c r="W79" s="33" t="n">
        <f aca="false">V79-C$3</f>
        <v>2106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0.735876390837029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-0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39052</v>
      </c>
      <c r="B80" s="94" t="n">
        <f aca="false">B79</f>
        <v>5000</v>
      </c>
      <c r="C80" s="104"/>
      <c r="D80" s="96" t="n">
        <f aca="false">B80+C80</f>
        <v>5000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v>0</v>
      </c>
      <c r="J80" s="28" t="n">
        <f aca="false">VLOOKUP($A80,Table,MATCH(J$4,Curves,0))</f>
        <v>-0.06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0.0125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5.6225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31</v>
      </c>
      <c r="V80" s="100" t="n">
        <f aca="false">CHOOSE(F$3,A81+24,A80)</f>
        <v>39052</v>
      </c>
      <c r="W80" s="33" t="n">
        <f aca="false">V80-C$3</f>
        <v>2136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0.73266847138112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-0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39083</v>
      </c>
      <c r="B81" s="94" t="n">
        <f aca="false">B80</f>
        <v>5000</v>
      </c>
      <c r="C81" s="104"/>
      <c r="D81" s="96" t="n">
        <f aca="false">B81+C81</f>
        <v>5000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v>0</v>
      </c>
      <c r="J81" s="28" t="n">
        <f aca="false">VLOOKUP($A81,Table,MATCH(J$4,Curves,0))</f>
        <v>-0.06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0.0125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5.6225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39083</v>
      </c>
      <c r="W81" s="33" t="n">
        <f aca="false">V81-C$3</f>
        <v>2167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0.729368311892672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-0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39114</v>
      </c>
      <c r="B82" s="94" t="n">
        <f aca="false">B81</f>
        <v>5000</v>
      </c>
      <c r="C82" s="104"/>
      <c r="D82" s="96" t="n">
        <f aca="false">B82+C82</f>
        <v>5000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v>0</v>
      </c>
      <c r="J82" s="28" t="n">
        <f aca="false">VLOOKUP($A82,Table,MATCH(J$4,Curves,0))</f>
        <v>-0.06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0.0125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5.6225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28</v>
      </c>
      <c r="V82" s="100" t="n">
        <f aca="false">CHOOSE(F$3,A83+24,A82)</f>
        <v>39114</v>
      </c>
      <c r="W82" s="33" t="n">
        <f aca="false">V82-C$3</f>
        <v>2198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0.726083017316629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-0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39142</v>
      </c>
      <c r="B83" s="94" t="n">
        <f aca="false">B82</f>
        <v>5000</v>
      </c>
      <c r="C83" s="104"/>
      <c r="D83" s="96" t="n">
        <f aca="false">B83+C83</f>
        <v>5000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v>0</v>
      </c>
      <c r="J83" s="28" t="n">
        <f aca="false">VLOOKUP($A83,Table,MATCH(J$4,Curves,0))</f>
        <v>-0.06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0.0125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5.6225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39142</v>
      </c>
      <c r="W83" s="33" t="n">
        <f aca="false">V83-C$3</f>
        <v>2226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0.723128375483295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-0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39173</v>
      </c>
      <c r="B84" s="94" t="n">
        <f aca="false">B83</f>
        <v>5000</v>
      </c>
      <c r="C84" s="104"/>
      <c r="D84" s="96" t="n">
        <f aca="false">B84+C84</f>
        <v>5000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v>0</v>
      </c>
      <c r="J84" s="28" t="n">
        <f aca="false">VLOOKUP($A84,Table,MATCH(J$4,Curves,0))</f>
        <v>-0.06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0.0125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5.6225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30</v>
      </c>
      <c r="V84" s="100" t="n">
        <f aca="false">CHOOSE(F$3,A85+24,A84)</f>
        <v>39173</v>
      </c>
      <c r="W84" s="33" t="n">
        <f aca="false">V84-C$3</f>
        <v>2257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0.719871187460425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-0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39203</v>
      </c>
      <c r="B85" s="94" t="n">
        <f aca="false">B84</f>
        <v>5000</v>
      </c>
      <c r="C85" s="104"/>
      <c r="D85" s="96" t="n">
        <f aca="false">B85+C85</f>
        <v>5000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v>0</v>
      </c>
      <c r="J85" s="28" t="n">
        <f aca="false">VLOOKUP($A85,Table,MATCH(J$4,Curves,0))</f>
        <v>-0.06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0.0125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5.6225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31</v>
      </c>
      <c r="V85" s="100" t="n">
        <f aca="false">CHOOSE(F$3,A86+24,A85)</f>
        <v>39203</v>
      </c>
      <c r="W85" s="33" t="n">
        <f aca="false">V85-C$3</f>
        <v>2287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0.716733039781334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-0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39234</v>
      </c>
      <c r="B86" s="94" t="n">
        <f aca="false">B85</f>
        <v>5000</v>
      </c>
      <c r="C86" s="104"/>
      <c r="D86" s="96" t="n">
        <f aca="false">B86+C86</f>
        <v>5000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v>0</v>
      </c>
      <c r="J86" s="28" t="n">
        <f aca="false">VLOOKUP($A86,Table,MATCH(J$4,Curves,0))</f>
        <v>-0.06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0.0125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5.6225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30</v>
      </c>
      <c r="V86" s="100" t="n">
        <f aca="false">CHOOSE(F$3,A87+24,A86)</f>
        <v>39234</v>
      </c>
      <c r="W86" s="33" t="n">
        <f aca="false">V86-C$3</f>
        <v>2318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0.713504658276859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-0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39264</v>
      </c>
      <c r="B87" s="94" t="n">
        <f aca="false">B86</f>
        <v>5000</v>
      </c>
      <c r="C87" s="104"/>
      <c r="D87" s="96" t="n">
        <f aca="false">B87+C87</f>
        <v>5000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v>0</v>
      </c>
      <c r="J87" s="28" t="n">
        <f aca="false">VLOOKUP($A87,Table,MATCH(J$4,Curves,0))</f>
        <v>-0.06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0.0125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5.6225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31</v>
      </c>
      <c r="V87" s="100" t="n">
        <f aca="false">CHOOSE(F$3,A88+24,A87)</f>
        <v>39264</v>
      </c>
      <c r="W87" s="33" t="n">
        <f aca="false">V87-C$3</f>
        <v>2348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0.710394264325281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-0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39295</v>
      </c>
      <c r="B88" s="94" t="n">
        <f aca="false">B87</f>
        <v>5000</v>
      </c>
      <c r="C88" s="104"/>
      <c r="D88" s="96" t="n">
        <f aca="false">B88+C88</f>
        <v>5000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v>0</v>
      </c>
      <c r="J88" s="28" t="n">
        <f aca="false">VLOOKUP($A88,Table,MATCH(J$4,Curves,0))</f>
        <v>-0.06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0.0125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5.6225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39295</v>
      </c>
      <c r="W88" s="33" t="n">
        <f aca="false">V88-C$3</f>
        <v>2379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0.707194434574817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-0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39326</v>
      </c>
      <c r="B89" s="94" t="n">
        <f aca="false">B88</f>
        <v>5000</v>
      </c>
      <c r="C89" s="104"/>
      <c r="D89" s="96" t="n">
        <f aca="false">B89+C89</f>
        <v>5000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v>0</v>
      </c>
      <c r="J89" s="28" t="n">
        <f aca="false">VLOOKUP($A89,Table,MATCH(J$4,Curves,0))</f>
        <v>-0.06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0.0125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5.6225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30</v>
      </c>
      <c r="V89" s="100" t="n">
        <f aca="false">CHOOSE(F$3,A90+24,A89)</f>
        <v>39326</v>
      </c>
      <c r="W89" s="33" t="n">
        <f aca="false">V89-C$3</f>
        <v>2410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0.704009017821398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-0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39356</v>
      </c>
      <c r="B90" s="94" t="n">
        <f aca="false">B89</f>
        <v>5000</v>
      </c>
      <c r="C90" s="104"/>
      <c r="D90" s="96" t="n">
        <f aca="false">B90+C90</f>
        <v>5000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v>0</v>
      </c>
      <c r="J90" s="28" t="n">
        <f aca="false">VLOOKUP($A90,Table,MATCH(J$4,Curves,0))</f>
        <v>-0.06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0.0125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5.6225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31</v>
      </c>
      <c r="V90" s="100" t="n">
        <f aca="false">CHOOSE(F$3,A91+24,A90)</f>
        <v>39356</v>
      </c>
      <c r="W90" s="33" t="n">
        <f aca="false">V90-C$3</f>
        <v>2440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0.700940018389528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-0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39387</v>
      </c>
      <c r="B91" s="94" t="n">
        <f aca="false">B90</f>
        <v>5000</v>
      </c>
      <c r="C91" s="104"/>
      <c r="D91" s="96" t="n">
        <f aca="false">B91+C91</f>
        <v>5000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v>0</v>
      </c>
      <c r="J91" s="28" t="n">
        <f aca="false">VLOOKUP($A91,Table,MATCH(J$4,Curves,0))</f>
        <v>-0.06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0.0125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5.6225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30</v>
      </c>
      <c r="V91" s="100" t="n">
        <f aca="false">CHOOSE(F$3,A92+24,A91)</f>
        <v>39387</v>
      </c>
      <c r="W91" s="33" t="n">
        <f aca="false">V91-C$3</f>
        <v>2471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0.697782773410553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-0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39417</v>
      </c>
      <c r="B92" s="94" t="n">
        <f aca="false">B91</f>
        <v>5000</v>
      </c>
      <c r="C92" s="104"/>
      <c r="D92" s="96" t="n">
        <f aca="false">B92+C92</f>
        <v>5000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v>0</v>
      </c>
      <c r="J92" s="28" t="n">
        <f aca="false">VLOOKUP($A92,Table,MATCH(J$4,Curves,0))</f>
        <v>-0.06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0.0125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5.6225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31</v>
      </c>
      <c r="V92" s="100" t="n">
        <f aca="false">CHOOSE(F$3,A93+24,A92)</f>
        <v>39417</v>
      </c>
      <c r="W92" s="33" t="n">
        <f aca="false">V92-C$3</f>
        <v>2501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0.694740916160212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-0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39448</v>
      </c>
      <c r="B93" s="94" t="n">
        <f aca="false">B92</f>
        <v>5000</v>
      </c>
      <c r="C93" s="104"/>
      <c r="D93" s="96" t="n">
        <f aca="false">B93+C93</f>
        <v>5000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v>0</v>
      </c>
      <c r="J93" s="28" t="n">
        <f aca="false">VLOOKUP($A93,Table,MATCH(J$4,Curves,0))</f>
        <v>-0.06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0.0125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5.6225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39448</v>
      </c>
      <c r="W93" s="33" t="n">
        <f aca="false">V93-C$3</f>
        <v>2532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0.691611593804963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-0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39479</v>
      </c>
      <c r="B94" s="94" t="n">
        <f aca="false">B93</f>
        <v>5000</v>
      </c>
      <c r="C94" s="104"/>
      <c r="D94" s="96" t="n">
        <f aca="false">B94+C94</f>
        <v>5000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v>0</v>
      </c>
      <c r="J94" s="28" t="n">
        <f aca="false">VLOOKUP($A94,Table,MATCH(J$4,Curves,0))</f>
        <v>-0.06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0.0125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5.6225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29</v>
      </c>
      <c r="V94" s="100" t="n">
        <f aca="false">CHOOSE(F$3,A95+24,A94)</f>
        <v>39479</v>
      </c>
      <c r="W94" s="33" t="n">
        <f aca="false">V94-C$3</f>
        <v>2563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0.688496366860211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-0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39508</v>
      </c>
      <c r="B95" s="94" t="n">
        <f aca="false">B94</f>
        <v>5000</v>
      </c>
      <c r="C95" s="104"/>
      <c r="D95" s="96" t="n">
        <f aca="false">B95+C95</f>
        <v>5000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v>0</v>
      </c>
      <c r="J95" s="28" t="n">
        <f aca="false">VLOOKUP($A95,Table,MATCH(J$4,Curves,0))</f>
        <v>-0.06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0.0125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5.6225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39508</v>
      </c>
      <c r="W95" s="33" t="n">
        <f aca="false">V95-C$3</f>
        <v>2592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0.685594826726466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-0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39539</v>
      </c>
      <c r="B96" s="94" t="n">
        <f aca="false">B95</f>
        <v>5000</v>
      </c>
      <c r="C96" s="104"/>
      <c r="D96" s="96" t="n">
        <f aca="false">B96+C96</f>
        <v>5000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v>0</v>
      </c>
      <c r="J96" s="28" t="n">
        <f aca="false">VLOOKUP($A96,Table,MATCH(J$4,Curves,0))</f>
        <v>-0.06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0.0125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5.6225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30</v>
      </c>
      <c r="V96" s="100" t="n">
        <f aca="false">CHOOSE(F$3,A97+24,A96)</f>
        <v>39539</v>
      </c>
      <c r="W96" s="33" t="n">
        <f aca="false">V96-C$3</f>
        <v>2623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0.682506701112998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-0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39569</v>
      </c>
      <c r="B97" s="94" t="n">
        <f aca="false">B96</f>
        <v>5000</v>
      </c>
      <c r="C97" s="104"/>
      <c r="D97" s="96" t="n">
        <f aca="false">B97+C97</f>
        <v>5000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v>0</v>
      </c>
      <c r="J97" s="28" t="n">
        <f aca="false">VLOOKUP($A97,Table,MATCH(J$4,Curves,0))</f>
        <v>-0.06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0.0125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5.6225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31</v>
      </c>
      <c r="V97" s="100" t="n">
        <f aca="false">CHOOSE(F$3,A98+24,A97)</f>
        <v>39569</v>
      </c>
      <c r="W97" s="33" t="n">
        <f aca="false">V97-C$3</f>
        <v>2653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0.679531437124981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-0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39600</v>
      </c>
      <c r="B98" s="94" t="n">
        <f aca="false">B97</f>
        <v>5000</v>
      </c>
      <c r="C98" s="104"/>
      <c r="D98" s="96" t="n">
        <f aca="false">B98+C98</f>
        <v>5000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v>0</v>
      </c>
      <c r="J98" s="28" t="n">
        <f aca="false">VLOOKUP($A98,Table,MATCH(J$4,Curves,0))</f>
        <v>-0.06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0.0125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5.6225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30</v>
      </c>
      <c r="V98" s="100" t="n">
        <f aca="false">CHOOSE(F$3,A99+24,A98)</f>
        <v>39600</v>
      </c>
      <c r="W98" s="33" t="n">
        <f aca="false">V98-C$3</f>
        <v>2684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0.676470622844684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-0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39630</v>
      </c>
      <c r="B99" s="94" t="n">
        <f aca="false">B98</f>
        <v>5000</v>
      </c>
      <c r="C99" s="104"/>
      <c r="D99" s="96" t="n">
        <f aca="false">B99+C99</f>
        <v>5000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v>0</v>
      </c>
      <c r="J99" s="28" t="n">
        <f aca="false">VLOOKUP($A99,Table,MATCH(J$4,Curves,0))</f>
        <v>-0.06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0.0125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5.6225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31</v>
      </c>
      <c r="V99" s="100" t="n">
        <f aca="false">CHOOSE(F$3,A100+24,A99)</f>
        <v>39630</v>
      </c>
      <c r="W99" s="33" t="n">
        <f aca="false">V99-C$3</f>
        <v>2714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0.673521672043441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-0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39661</v>
      </c>
      <c r="B100" s="94" t="n">
        <f aca="false">B99</f>
        <v>5000</v>
      </c>
      <c r="C100" s="104"/>
      <c r="D100" s="96" t="n">
        <f aca="false">B100+C100</f>
        <v>5000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v>0</v>
      </c>
      <c r="J100" s="28" t="n">
        <f aca="false">VLOOKUP($A100,Table,MATCH(J$4,Curves,0))</f>
        <v>-0.06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0.0125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5.6225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39661</v>
      </c>
      <c r="W100" s="33" t="n">
        <f aca="false">V100-C$3</f>
        <v>2745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0.670487927555324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-0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39692</v>
      </c>
      <c r="B101" s="94" t="n">
        <f aca="false">B100</f>
        <v>5000</v>
      </c>
      <c r="C101" s="104"/>
      <c r="D101" s="96" t="n">
        <f aca="false">B101+C101</f>
        <v>5000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v>0</v>
      </c>
      <c r="J101" s="28" t="n">
        <f aca="false">VLOOKUP($A101,Table,MATCH(J$4,Curves,0))</f>
        <v>-0.06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0.0125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5.6225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30</v>
      </c>
      <c r="V101" s="100" t="n">
        <f aca="false">CHOOSE(F$3,A102+24,A101)</f>
        <v>39692</v>
      </c>
      <c r="W101" s="33" t="n">
        <f aca="false">V101-C$3</f>
        <v>2776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0.667467847966202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-0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39722</v>
      </c>
      <c r="B102" s="94" t="n">
        <f aca="false">B101</f>
        <v>5000</v>
      </c>
      <c r="C102" s="104"/>
      <c r="D102" s="96" t="n">
        <f aca="false">B102+C102</f>
        <v>5000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v>0</v>
      </c>
      <c r="J102" s="28" t="n">
        <f aca="false">VLOOKUP($A102,Table,MATCH(J$4,Curves,0))</f>
        <v>-0.06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0.0125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5.6225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31</v>
      </c>
      <c r="V102" s="100" t="n">
        <f aca="false">CHOOSE(F$3,A103+24,A102)</f>
        <v>39722</v>
      </c>
      <c r="W102" s="33" t="n">
        <f aca="false">V102-C$3</f>
        <v>2806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0.664558143126712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-0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39753</v>
      </c>
      <c r="B103" s="94" t="n">
        <f aca="false">B102</f>
        <v>5000</v>
      </c>
      <c r="C103" s="104"/>
      <c r="D103" s="96" t="n">
        <f aca="false">B103+C103</f>
        <v>5000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v>0</v>
      </c>
      <c r="J103" s="28" t="n">
        <f aca="false">VLOOKUP($A103,Table,MATCH(J$4,Curves,0))</f>
        <v>-0.06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0.0125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5.6225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30</v>
      </c>
      <c r="V103" s="100" t="n">
        <f aca="false">CHOOSE(F$3,A104+24,A103)</f>
        <v>39753</v>
      </c>
      <c r="W103" s="33" t="n">
        <f aca="false">V103-C$3</f>
        <v>2837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0.661564773072817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-0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39783</v>
      </c>
      <c r="B104" s="94" t="n">
        <f aca="false">B103</f>
        <v>5000</v>
      </c>
      <c r="C104" s="104"/>
      <c r="D104" s="96" t="n">
        <f aca="false">B104+C104</f>
        <v>5000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v>0</v>
      </c>
      <c r="J104" s="28" t="n">
        <f aca="false">VLOOKUP($A104,Table,MATCH(J$4,Curves,0))</f>
        <v>-0.06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0.0125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5.6225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31</v>
      </c>
      <c r="V104" s="100" t="n">
        <f aca="false">CHOOSE(F$3,A105+24,A104)</f>
        <v>39783</v>
      </c>
      <c r="W104" s="33" t="n">
        <f aca="false">V104-C$3</f>
        <v>2867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0.658680801616047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-0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39814</v>
      </c>
      <c r="B105" s="94" t="n">
        <f aca="false">B104</f>
        <v>5000</v>
      </c>
      <c r="C105" s="104"/>
      <c r="D105" s="96" t="n">
        <f aca="false">B105+C105</f>
        <v>5000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v>0</v>
      </c>
      <c r="J105" s="28" t="n">
        <f aca="false">VLOOKUP($A105,Table,MATCH(J$4,Curves,0))</f>
        <v>-0.06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0.0125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5.6225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39814</v>
      </c>
      <c r="W105" s="33" t="n">
        <f aca="false">V105-C$3</f>
        <v>2898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0.655713904878681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-0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39845</v>
      </c>
      <c r="B106" s="94" t="n">
        <f aca="false">B105</f>
        <v>5000</v>
      </c>
      <c r="C106" s="104"/>
      <c r="D106" s="96" t="n">
        <f aca="false">B106+C106</f>
        <v>5000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v>0</v>
      </c>
      <c r="J106" s="28" t="n">
        <f aca="false">VLOOKUP($A106,Table,MATCH(J$4,Curves,0))</f>
        <v>-0.06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0.0125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5.6225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28</v>
      </c>
      <c r="V106" s="100" t="n">
        <f aca="false">CHOOSE(F$3,A107+24,A106)</f>
        <v>39845</v>
      </c>
      <c r="W106" s="33" t="n">
        <f aca="false">V106-C$3</f>
        <v>2929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0.652760371937904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-0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39873</v>
      </c>
      <c r="B107" s="94" t="n">
        <f aca="false">B106</f>
        <v>5000</v>
      </c>
      <c r="C107" s="104"/>
      <c r="D107" s="96" t="n">
        <f aca="false">B107+C107</f>
        <v>5000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v>0</v>
      </c>
      <c r="J107" s="28" t="n">
        <f aca="false">VLOOKUP($A107,Table,MATCH(J$4,Curves,0))</f>
        <v>-0.06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0.0125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5.6225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39873</v>
      </c>
      <c r="W107" s="33" t="n">
        <f aca="false">V107-C$3</f>
        <v>2957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0.650104101158844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-0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39904</v>
      </c>
      <c r="B108" s="94" t="n">
        <f aca="false">B107</f>
        <v>5000</v>
      </c>
      <c r="C108" s="104"/>
      <c r="D108" s="96" t="n">
        <f aca="false">B108+C108</f>
        <v>5000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v>0</v>
      </c>
      <c r="J108" s="28" t="n">
        <f aca="false">VLOOKUP($A108,Table,MATCH(J$4,Curves,0))</f>
        <v>-0.06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0.0125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5.6225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30</v>
      </c>
      <c r="V108" s="100" t="n">
        <f aca="false">CHOOSE(F$3,A109+24,A108)</f>
        <v>39904</v>
      </c>
      <c r="W108" s="33" t="n">
        <f aca="false">V108-C$3</f>
        <v>2988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0.647175836463798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-0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39934</v>
      </c>
      <c r="B109" s="94" t="n">
        <f aca="false">B108</f>
        <v>5000</v>
      </c>
      <c r="C109" s="104"/>
      <c r="D109" s="96" t="n">
        <f aca="false">B109+C109</f>
        <v>5000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v>0</v>
      </c>
      <c r="J109" s="28" t="n">
        <f aca="false">VLOOKUP($A109,Table,MATCH(J$4,Curves,0))</f>
        <v>-0.06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0.0125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5.6225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31</v>
      </c>
      <c r="V109" s="100" t="n">
        <f aca="false">CHOOSE(F$3,A110+24,A109)</f>
        <v>39934</v>
      </c>
      <c r="W109" s="33" t="n">
        <f aca="false">V109-C$3</f>
        <v>3018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0.644354590962464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-0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39965</v>
      </c>
      <c r="B110" s="94" t="n">
        <f aca="false">B109</f>
        <v>5000</v>
      </c>
      <c r="C110" s="104"/>
      <c r="D110" s="96" t="n">
        <f aca="false">B110+C110</f>
        <v>5000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v>0</v>
      </c>
      <c r="J110" s="28" t="n">
        <f aca="false">VLOOKUP($A110,Table,MATCH(J$4,Curves,0))</f>
        <v>-0.06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0.0125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5.6225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30</v>
      </c>
      <c r="V110" s="100" t="n">
        <f aca="false">CHOOSE(F$3,A111+24,A110)</f>
        <v>39965</v>
      </c>
      <c r="W110" s="33" t="n">
        <f aca="false">V110-C$3</f>
        <v>3049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0.641452223793202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-0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39995</v>
      </c>
      <c r="B111" s="94" t="n">
        <f aca="false">B110</f>
        <v>5000</v>
      </c>
      <c r="C111" s="104"/>
      <c r="D111" s="96" t="n">
        <f aca="false">B111+C111</f>
        <v>5000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v>0</v>
      </c>
      <c r="J111" s="28" t="n">
        <f aca="false">VLOOKUP($A111,Table,MATCH(J$4,Curves,0))</f>
        <v>-0.06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0.0125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5.6225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31</v>
      </c>
      <c r="V111" s="100" t="n">
        <f aca="false">CHOOSE(F$3,A112+24,A111)</f>
        <v>39995</v>
      </c>
      <c r="W111" s="33" t="n">
        <f aca="false">V111-C$3</f>
        <v>3079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0.638655929341627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-0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40026</v>
      </c>
      <c r="B112" s="94" t="n">
        <f aca="false">B111</f>
        <v>5000</v>
      </c>
      <c r="C112" s="104"/>
      <c r="D112" s="96" t="n">
        <f aca="false">B112+C112</f>
        <v>5000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v>0</v>
      </c>
      <c r="J112" s="28" t="n">
        <f aca="false">VLOOKUP($A112,Table,MATCH(J$4,Curves,0))</f>
        <v>-0.06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0.0125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5.6225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40026</v>
      </c>
      <c r="W112" s="33" t="n">
        <f aca="false">V112-C$3</f>
        <v>3110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0.635779230660848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-0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40057</v>
      </c>
      <c r="B113" s="94" t="n">
        <f aca="false">B112</f>
        <v>5000</v>
      </c>
      <c r="C113" s="104"/>
      <c r="D113" s="96" t="n">
        <f aca="false">B113+C113</f>
        <v>5000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v>0</v>
      </c>
      <c r="J113" s="28" t="n">
        <f aca="false">VLOOKUP($A113,Table,MATCH(J$4,Curves,0))</f>
        <v>-0.06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0.0125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5.6225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30</v>
      </c>
      <c r="V113" s="100" t="n">
        <f aca="false">CHOOSE(F$3,A114+24,A113)</f>
        <v>40057</v>
      </c>
      <c r="W113" s="33" t="n">
        <f aca="false">V113-C$3</f>
        <v>3141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0.632915489497442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-0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40087</v>
      </c>
      <c r="B114" s="94" t="n">
        <f aca="false">B113</f>
        <v>5000</v>
      </c>
      <c r="C114" s="104"/>
      <c r="D114" s="96" t="n">
        <f aca="false">B114+C114</f>
        <v>5000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v>0</v>
      </c>
      <c r="J114" s="28" t="n">
        <f aca="false">VLOOKUP($A114,Table,MATCH(J$4,Curves,0))</f>
        <v>-0.06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0.0125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5.6225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31</v>
      </c>
      <c r="V114" s="100" t="n">
        <f aca="false">CHOOSE(F$3,A115+24,A114)</f>
        <v>40087</v>
      </c>
      <c r="W114" s="33" t="n">
        <f aca="false">V114-C$3</f>
        <v>3171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0.630156409388355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-0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40118</v>
      </c>
      <c r="B115" s="94" t="n">
        <f aca="false">B114</f>
        <v>5000</v>
      </c>
      <c r="C115" s="104"/>
      <c r="D115" s="96" t="n">
        <f aca="false">B115+C115</f>
        <v>5000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v>0</v>
      </c>
      <c r="J115" s="28" t="n">
        <f aca="false">VLOOKUP($A115,Table,MATCH(J$4,Curves,0))</f>
        <v>-0.06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0.0125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5.6225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30</v>
      </c>
      <c r="V115" s="100" t="n">
        <f aca="false">CHOOSE(F$3,A116+24,A115)</f>
        <v>40118</v>
      </c>
      <c r="W115" s="33" t="n">
        <f aca="false">V115-C$3</f>
        <v>3202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0.627317995105658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-0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40148</v>
      </c>
      <c r="B116" s="94" t="n">
        <f aca="false">B115</f>
        <v>5000</v>
      </c>
      <c r="C116" s="104"/>
      <c r="D116" s="96" t="n">
        <f aca="false">B116+C116</f>
        <v>5000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v>0</v>
      </c>
      <c r="J116" s="28" t="n">
        <f aca="false">VLOOKUP($A116,Table,MATCH(J$4,Curves,0))</f>
        <v>-0.06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0.0125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5.6225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31</v>
      </c>
      <c r="V116" s="100" t="n">
        <f aca="false">CHOOSE(F$3,A117+24,A116)</f>
        <v>40148</v>
      </c>
      <c r="W116" s="33" t="n">
        <f aca="false">V116-C$3</f>
        <v>3232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0.624583316256602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-0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40179</v>
      </c>
      <c r="B117" s="94" t="n">
        <f aca="false">B116</f>
        <v>5000</v>
      </c>
      <c r="C117" s="104"/>
      <c r="D117" s="96" t="n">
        <f aca="false">B117+C117</f>
        <v>5000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v>0</v>
      </c>
      <c r="J117" s="28" t="n">
        <f aca="false">VLOOKUP($A117,Table,MATCH(J$4,Curves,0))</f>
        <v>-0.06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0.0125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5.6225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40179</v>
      </c>
      <c r="W117" s="33" t="n">
        <f aca="false">V117-C$3</f>
        <v>3263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0.621770004864091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-0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40210</v>
      </c>
      <c r="B118" s="94" t="n">
        <f aca="false">B117</f>
        <v>5000</v>
      </c>
      <c r="C118" s="104"/>
      <c r="D118" s="96" t="n">
        <f aca="false">B118+C118</f>
        <v>5000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v>0</v>
      </c>
      <c r="J118" s="28" t="n">
        <f aca="false">VLOOKUP($A118,Table,MATCH(J$4,Curves,0))</f>
        <v>-0.06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0.0125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5.6225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28</v>
      </c>
      <c r="V118" s="100" t="n">
        <f aca="false">CHOOSE(F$3,A119+24,A118)</f>
        <v>40210</v>
      </c>
      <c r="W118" s="33" t="n">
        <f aca="false">V118-C$3</f>
        <v>3294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0.618969365473512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-0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40238</v>
      </c>
      <c r="B119" s="94" t="n">
        <f aca="false">B118</f>
        <v>5000</v>
      </c>
      <c r="C119" s="104"/>
      <c r="D119" s="96" t="n">
        <f aca="false">B119+C119</f>
        <v>5000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v>0</v>
      </c>
      <c r="J119" s="28" t="n">
        <f aca="false">VLOOKUP($A119,Table,MATCH(J$4,Curves,0))</f>
        <v>-0.06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0.0125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5.6225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40238</v>
      </c>
      <c r="W119" s="33" t="n">
        <f aca="false">V119-C$3</f>
        <v>3322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0.616450600074566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-0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40269</v>
      </c>
      <c r="B120" s="94" t="n">
        <f aca="false">B119</f>
        <v>5000</v>
      </c>
      <c r="C120" s="104"/>
      <c r="D120" s="96" t="n">
        <f aca="false">B120+C120</f>
        <v>5000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v>0</v>
      </c>
      <c r="J120" s="28" t="n">
        <f aca="false">VLOOKUP($A120,Table,MATCH(J$4,Curves,0))</f>
        <v>-0.06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0.0125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5.6225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30</v>
      </c>
      <c r="V120" s="100" t="n">
        <f aca="false">CHOOSE(F$3,A121+24,A120)</f>
        <v>40269</v>
      </c>
      <c r="W120" s="33" t="n">
        <f aca="false">V120-C$3</f>
        <v>3353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0.613673920885463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-0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40299</v>
      </c>
      <c r="B121" s="94" t="n">
        <f aca="false">B120</f>
        <v>5000</v>
      </c>
      <c r="C121" s="104"/>
      <c r="D121" s="96" t="n">
        <f aca="false">B121+C121</f>
        <v>5000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v>0</v>
      </c>
      <c r="J121" s="28" t="n">
        <f aca="false">VLOOKUP($A121,Table,MATCH(J$4,Curves,0))</f>
        <v>-0.06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0.0125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5.6225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31</v>
      </c>
      <c r="V121" s="100" t="n">
        <f aca="false">CHOOSE(F$3,A122+24,A121)</f>
        <v>40299</v>
      </c>
      <c r="W121" s="33" t="n">
        <f aca="false">V121-C$3</f>
        <v>3383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0.610998720899561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-0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40330</v>
      </c>
      <c r="B122" s="94" t="n">
        <f aca="false">B121</f>
        <v>5000</v>
      </c>
      <c r="C122" s="104"/>
      <c r="D122" s="96" t="n">
        <f aca="false">B122+C122</f>
        <v>5000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v>0</v>
      </c>
      <c r="J122" s="28" t="n">
        <f aca="false">VLOOKUP($A122,Table,MATCH(J$4,Curves,0))</f>
        <v>-0.06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0.0125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5.6225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30</v>
      </c>
      <c r="V122" s="100" t="n">
        <f aca="false">CHOOSE(F$3,A123+24,A122)</f>
        <v>40330</v>
      </c>
      <c r="W122" s="33" t="n">
        <f aca="false">V122-C$3</f>
        <v>3414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0.60824659861647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-0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40360</v>
      </c>
      <c r="B123" s="94" t="n">
        <f aca="false">B122</f>
        <v>5000</v>
      </c>
      <c r="C123" s="104"/>
      <c r="D123" s="96" t="n">
        <f aca="false">B123+C123</f>
        <v>5000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v>0</v>
      </c>
      <c r="J123" s="28" t="n">
        <f aca="false">VLOOKUP($A123,Table,MATCH(J$4,Curves,0))</f>
        <v>-0.06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0.0125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5.6225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31</v>
      </c>
      <c r="V123" s="100" t="n">
        <f aca="false">CHOOSE(F$3,A124+24,A123)</f>
        <v>40360</v>
      </c>
      <c r="W123" s="33" t="n">
        <f aca="false">V123-C$3</f>
        <v>3444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0.605595058056141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-0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40391</v>
      </c>
      <c r="B124" s="94" t="n">
        <f aca="false">B123</f>
        <v>5000</v>
      </c>
      <c r="C124" s="104"/>
      <c r="D124" s="96" t="n">
        <f aca="false">B124+C124</f>
        <v>5000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v>0</v>
      </c>
      <c r="J124" s="28" t="n">
        <f aca="false">VLOOKUP($A124,Table,MATCH(J$4,Curves,0))</f>
        <v>-0.06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0.0125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5.6225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40391</v>
      </c>
      <c r="W124" s="33" t="n">
        <f aca="false">V124-C$3</f>
        <v>3475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0.60286727549818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-0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40422</v>
      </c>
      <c r="B125" s="94" t="n">
        <f aca="false">B124</f>
        <v>5000</v>
      </c>
      <c r="C125" s="104"/>
      <c r="D125" s="96" t="n">
        <f aca="false">B125+C125</f>
        <v>5000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v>0</v>
      </c>
      <c r="J125" s="28" t="n">
        <f aca="false">VLOOKUP($A125,Table,MATCH(J$4,Curves,0))</f>
        <v>-0.06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0.0125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5.6225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30</v>
      </c>
      <c r="V125" s="100" t="n">
        <f aca="false">CHOOSE(F$3,A126+24,A125)</f>
        <v>40422</v>
      </c>
      <c r="W125" s="33" t="n">
        <f aca="false">V125-C$3</f>
        <v>3506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0.600151779694519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-0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40452</v>
      </c>
      <c r="B126" s="94" t="n">
        <f aca="false">B125</f>
        <v>5000</v>
      </c>
      <c r="C126" s="104"/>
      <c r="D126" s="96" t="n">
        <f aca="false">B126+C126</f>
        <v>5000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v>0</v>
      </c>
      <c r="J126" s="28" t="n">
        <f aca="false">VLOOKUP($A126,Table,MATCH(J$4,Curves,0))</f>
        <v>-0.06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0.0125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5.6225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31</v>
      </c>
      <c r="V126" s="100" t="n">
        <f aca="false">CHOOSE(F$3,A127+24,A126)</f>
        <v>40452</v>
      </c>
      <c r="W126" s="33" t="n">
        <f aca="false">V126-C$3</f>
        <v>3536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0.597535527026879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-0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40483</v>
      </c>
      <c r="B127" s="94" t="n">
        <f aca="false">B126</f>
        <v>5000</v>
      </c>
      <c r="C127" s="104"/>
      <c r="D127" s="96" t="n">
        <f aca="false">B127+C127</f>
        <v>5000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v>0</v>
      </c>
      <c r="J127" s="28" t="n">
        <f aca="false">VLOOKUP($A127,Table,MATCH(J$4,Curves,0))</f>
        <v>-0.06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0.0125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5.6225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30</v>
      </c>
      <c r="V127" s="100" t="n">
        <f aca="false">CHOOSE(F$3,A128+24,A127)</f>
        <v>40483</v>
      </c>
      <c r="W127" s="33" t="n">
        <f aca="false">V127-C$3</f>
        <v>3567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0.594844047024354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-0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40513</v>
      </c>
      <c r="B128" s="94" t="n">
        <f aca="false">B127</f>
        <v>5000</v>
      </c>
      <c r="C128" s="104"/>
      <c r="D128" s="96" t="n">
        <f aca="false">B128+C128</f>
        <v>5000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v>0</v>
      </c>
      <c r="J128" s="28" t="n">
        <f aca="false">VLOOKUP($A128,Table,MATCH(J$4,Curves,0))</f>
        <v>-0.06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0.0125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5.6225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31</v>
      </c>
      <c r="V128" s="100" t="n">
        <f aca="false">CHOOSE(F$3,A129+24,A128)</f>
        <v>40513</v>
      </c>
      <c r="W128" s="33" t="n">
        <f aca="false">V128-C$3</f>
        <v>3597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0.592250932453154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-0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40544</v>
      </c>
      <c r="B129" s="94" t="n">
        <f aca="false">B128</f>
        <v>5000</v>
      </c>
      <c r="C129" s="104"/>
      <c r="D129" s="96" t="n">
        <f aca="false">B129+C129</f>
        <v>5000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v>0</v>
      </c>
      <c r="J129" s="28" t="n">
        <f aca="false">VLOOKUP($A129,Table,MATCH(J$4,Curves,0))</f>
        <v>-0.06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0.0125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5.6225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40544</v>
      </c>
      <c r="W129" s="33" t="n">
        <f aca="false">V129-C$3</f>
        <v>3628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0.589583255856408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-0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40575</v>
      </c>
      <c r="B130" s="94" t="n">
        <f aca="false">B129</f>
        <v>5000</v>
      </c>
      <c r="C130" s="104"/>
      <c r="D130" s="96" t="n">
        <f aca="false">B130+C130</f>
        <v>5000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v>0</v>
      </c>
      <c r="J130" s="28" t="n">
        <f aca="false">VLOOKUP($A130,Table,MATCH(J$4,Curves,0))</f>
        <v>-0.06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0.0125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5.6225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28</v>
      </c>
      <c r="V130" s="100" t="n">
        <f aca="false">CHOOSE(F$3,A131+24,A130)</f>
        <v>40575</v>
      </c>
      <c r="W130" s="33" t="n">
        <f aca="false">V130-C$3</f>
        <v>3659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0.586927595278607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-0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40603</v>
      </c>
      <c r="B131" s="94" t="n">
        <f aca="false">B130</f>
        <v>5000</v>
      </c>
      <c r="C131" s="104"/>
      <c r="D131" s="96" t="n">
        <f aca="false">B131+C131</f>
        <v>5000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v>0</v>
      </c>
      <c r="J131" s="28" t="n">
        <f aca="false">VLOOKUP($A131,Table,MATCH(J$4,Curves,0))</f>
        <v>-0.06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0.0125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5.6225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40603</v>
      </c>
      <c r="W131" s="33" t="n">
        <f aca="false">V131-C$3</f>
        <v>3687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0.584539217111387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-0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40634</v>
      </c>
      <c r="B132" s="94" t="n">
        <f aca="false">B131</f>
        <v>5000</v>
      </c>
      <c r="C132" s="104"/>
      <c r="D132" s="96" t="n">
        <f aca="false">B132+C132</f>
        <v>5000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v>0</v>
      </c>
      <c r="J132" s="28" t="n">
        <f aca="false">VLOOKUP($A132,Table,MATCH(J$4,Curves,0))</f>
        <v>-0.06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0.0125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5.6225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30</v>
      </c>
      <c r="V132" s="100" t="n">
        <f aca="false">CHOOSE(F$3,A133+24,A132)</f>
        <v>40634</v>
      </c>
      <c r="W132" s="33" t="n">
        <f aca="false">V132-C$3</f>
        <v>3718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0.581906276403451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-0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40664</v>
      </c>
      <c r="B133" s="94" t="n">
        <f aca="false">B132</f>
        <v>5000</v>
      </c>
      <c r="C133" s="104"/>
      <c r="D133" s="96" t="n">
        <f aca="false">B133+C133</f>
        <v>5000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v>0</v>
      </c>
      <c r="J133" s="28" t="n">
        <f aca="false">VLOOKUP($A133,Table,MATCH(J$4,Curves,0))</f>
        <v>-0.06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0.0125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5.6225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31</v>
      </c>
      <c r="V133" s="100" t="n">
        <f aca="false">CHOOSE(F$3,A134+24,A133)</f>
        <v>40664</v>
      </c>
      <c r="W133" s="33" t="n">
        <f aca="false">V133-C$3</f>
        <v>3748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0.579369561693162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-0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40695</v>
      </c>
      <c r="B134" s="94" t="n">
        <f aca="false">B133</f>
        <v>5000</v>
      </c>
      <c r="C134" s="104"/>
      <c r="D134" s="96" t="n">
        <f aca="false">B134+C134</f>
        <v>5000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v>0</v>
      </c>
      <c r="J134" s="28" t="n">
        <f aca="false">VLOOKUP($A134,Table,MATCH(J$4,Curves,0))</f>
        <v>-0.06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0.0125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5.6225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30</v>
      </c>
      <c r="V134" s="100" t="n">
        <f aca="false">CHOOSE(F$3,A135+24,A134)</f>
        <v>40695</v>
      </c>
      <c r="W134" s="33" t="n">
        <f aca="false">V134-C$3</f>
        <v>3779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0.576759906670427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-0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40725</v>
      </c>
      <c r="B135" s="94" t="n">
        <f aca="false">B134</f>
        <v>5000</v>
      </c>
      <c r="C135" s="104"/>
      <c r="D135" s="96" t="n">
        <f aca="false">B135+C135</f>
        <v>5000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v>0</v>
      </c>
      <c r="J135" s="28" t="n">
        <f aca="false">VLOOKUP($A135,Table,MATCH(J$4,Curves,0))</f>
        <v>-0.06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0.0125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5.6225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31</v>
      </c>
      <c r="V135" s="100" t="n">
        <f aca="false">CHOOSE(F$3,A136+24,A135)</f>
        <v>40725</v>
      </c>
      <c r="W135" s="33" t="n">
        <f aca="false">V135-C$3</f>
        <v>3809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0.574245626624165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-0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40756</v>
      </c>
      <c r="B136" s="94" t="n">
        <f aca="false">B135</f>
        <v>5000</v>
      </c>
      <c r="C136" s="104"/>
      <c r="D136" s="96" t="n">
        <f aca="false">B136+C136</f>
        <v>5000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v>0</v>
      </c>
      <c r="J136" s="28" t="n">
        <f aca="false">VLOOKUP($A136,Table,MATCH(J$4,Curves,0))</f>
        <v>-0.06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0.0125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5.6225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40756</v>
      </c>
      <c r="W136" s="33" t="n">
        <f aca="false">V136-C$3</f>
        <v>3840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0.571659051348405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-0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40787</v>
      </c>
      <c r="B137" s="94" t="n">
        <f aca="false">B136</f>
        <v>5000</v>
      </c>
      <c r="C137" s="104"/>
      <c r="D137" s="96" t="n">
        <f aca="false">B137+C137</f>
        <v>5000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v>0</v>
      </c>
      <c r="J137" s="28" t="n">
        <f aca="false">VLOOKUP($A137,Table,MATCH(J$4,Curves,0))</f>
        <v>-0.06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0.0125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5.6225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30</v>
      </c>
      <c r="V137" s="100" t="n">
        <f aca="false">CHOOSE(F$3,A138+24,A137)</f>
        <v>40787</v>
      </c>
      <c r="W137" s="33" t="n">
        <f aca="false">V137-C$3</f>
        <v>3871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0.569084126786811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-0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40817</v>
      </c>
      <c r="B138" s="94" t="n">
        <f aca="false">B137</f>
        <v>5000</v>
      </c>
      <c r="C138" s="104"/>
      <c r="D138" s="96" t="n">
        <f aca="false">B138+C138</f>
        <v>5000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v>0</v>
      </c>
      <c r="J138" s="28" t="n">
        <f aca="false">VLOOKUP($A138,Table,MATCH(J$4,Curves,0))</f>
        <v>-0.06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0.0125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5.6225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31</v>
      </c>
      <c r="V138" s="100" t="n">
        <f aca="false">CHOOSE(F$3,A139+24,A138)</f>
        <v>40817</v>
      </c>
      <c r="W138" s="33" t="n">
        <f aca="false">V138-C$3</f>
        <v>3901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0.566603307908667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-0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40848</v>
      </c>
      <c r="B139" s="94" t="n">
        <f aca="false">B138</f>
        <v>5000</v>
      </c>
      <c r="C139" s="104"/>
      <c r="D139" s="96" t="n">
        <f aca="false">B139+C139</f>
        <v>5000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v>0</v>
      </c>
      <c r="J139" s="28" t="n">
        <f aca="false">VLOOKUP($A139,Table,MATCH(J$4,Curves,0))</f>
        <v>-0.06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0.0125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5.6225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30</v>
      </c>
      <c r="V139" s="100" t="n">
        <f aca="false">CHOOSE(F$3,A140+24,A139)</f>
        <v>40848</v>
      </c>
      <c r="W139" s="33" t="n">
        <f aca="false">V139-C$3</f>
        <v>3932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0.564051155938409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-0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40878</v>
      </c>
      <c r="B140" s="94" t="n">
        <f aca="false">B139</f>
        <v>5000</v>
      </c>
      <c r="C140" s="104"/>
      <c r="D140" s="96" t="n">
        <f aca="false">B140+C140</f>
        <v>5000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v>0</v>
      </c>
      <c r="J140" s="28" t="n">
        <f aca="false">VLOOKUP($A140,Table,MATCH(J$4,Curves,0))</f>
        <v>-0.06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0.0125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5.6225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31</v>
      </c>
      <c r="V140" s="100" t="n">
        <f aca="false">CHOOSE(F$3,A141+24,A140)</f>
        <v>40878</v>
      </c>
      <c r="W140" s="33" t="n">
        <f aca="false">V140-C$3</f>
        <v>3962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0.561592277382454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-0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40909</v>
      </c>
      <c r="B141" s="94" t="n">
        <f aca="false">B140</f>
        <v>5000</v>
      </c>
      <c r="C141" s="104"/>
      <c r="D141" s="96" t="n">
        <f aca="false">B141+C141</f>
        <v>5000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v>0</v>
      </c>
      <c r="J141" s="28" t="n">
        <f aca="false">VLOOKUP($A141,Table,MATCH(J$4,Curves,0))</f>
        <v>-0.06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0.0125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5.6225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40909</v>
      </c>
      <c r="W141" s="33" t="n">
        <f aca="false">V141-C$3</f>
        <v>3993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0.559062696603102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-0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40940</v>
      </c>
      <c r="B142" s="94" t="n">
        <f aca="false">B141</f>
        <v>5000</v>
      </c>
      <c r="C142" s="104"/>
      <c r="D142" s="96" t="n">
        <f aca="false">B142+C142</f>
        <v>5000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v>0</v>
      </c>
      <c r="J142" s="28" t="n">
        <f aca="false">VLOOKUP($A142,Table,MATCH(J$4,Curves,0))</f>
        <v>-0.06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0.0125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5.6225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29</v>
      </c>
      <c r="V142" s="100" t="n">
        <f aca="false">CHOOSE(F$3,A143+24,A142)</f>
        <v>40940</v>
      </c>
      <c r="W142" s="33" t="n">
        <f aca="false">V142-C$3</f>
        <v>4024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0.556544509817537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-0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40969</v>
      </c>
      <c r="B143" s="94" t="n">
        <f aca="false">B142</f>
        <v>5000</v>
      </c>
      <c r="C143" s="104"/>
      <c r="D143" s="96" t="n">
        <f aca="false">B143+C143</f>
        <v>5000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v>0</v>
      </c>
      <c r="J143" s="28" t="n">
        <f aca="false">VLOOKUP($A143,Table,MATCH(J$4,Curves,0))</f>
        <v>-0.06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0.0125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5.6225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40969</v>
      </c>
      <c r="W143" s="33" t="n">
        <f aca="false">V143-C$3</f>
        <v>4053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0.554199056291303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-0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41000</v>
      </c>
      <c r="B144" s="94" t="n">
        <f aca="false">B143</f>
        <v>5000</v>
      </c>
      <c r="C144" s="104"/>
      <c r="D144" s="96" t="n">
        <f aca="false">B144+C144</f>
        <v>5000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v>0</v>
      </c>
      <c r="J144" s="28" t="n">
        <f aca="false">VLOOKUP($A144,Table,MATCH(J$4,Curves,0))</f>
        <v>-0.06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0.0125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5.6225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30</v>
      </c>
      <c r="V144" s="100" t="n">
        <f aca="false">CHOOSE(F$3,A145+24,A144)</f>
        <v>41000</v>
      </c>
      <c r="W144" s="33" t="n">
        <f aca="false">V144-C$3</f>
        <v>4084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0.551702776806721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-0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41030</v>
      </c>
      <c r="B145" s="94" t="n">
        <f aca="false">B144</f>
        <v>5000</v>
      </c>
      <c r="C145" s="104"/>
      <c r="D145" s="96" t="n">
        <f aca="false">B145+C145</f>
        <v>5000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v>0</v>
      </c>
      <c r="J145" s="28" t="n">
        <f aca="false">VLOOKUP($A145,Table,MATCH(J$4,Curves,0))</f>
        <v>-0.06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0.0125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5.6225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31</v>
      </c>
      <c r="V145" s="100" t="n">
        <f aca="false">CHOOSE(F$3,A146+24,A145)</f>
        <v>41030</v>
      </c>
      <c r="W145" s="33" t="n">
        <f aca="false">V145-C$3</f>
        <v>4114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0.549297728766541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-0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41061</v>
      </c>
      <c r="B146" s="94" t="n">
        <f aca="false">B145</f>
        <v>5000</v>
      </c>
      <c r="C146" s="104"/>
      <c r="D146" s="96" t="n">
        <f aca="false">B146+C146</f>
        <v>5000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v>0</v>
      </c>
      <c r="J146" s="28" t="n">
        <f aca="false">VLOOKUP($A146,Table,MATCH(J$4,Curves,0))</f>
        <v>-0.06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0.0125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5.6225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30</v>
      </c>
      <c r="V146" s="100" t="n">
        <f aca="false">CHOOSE(F$3,A147+24,A146)</f>
        <v>41061</v>
      </c>
      <c r="W146" s="33" t="n">
        <f aca="false">V146-C$3</f>
        <v>4145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0.546823526337501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-0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41091</v>
      </c>
      <c r="B147" s="94" t="n">
        <f aca="false">B146</f>
        <v>5000</v>
      </c>
      <c r="C147" s="104"/>
      <c r="D147" s="96" t="n">
        <f aca="false">B147+C147</f>
        <v>5000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v>0</v>
      </c>
      <c r="J147" s="28" t="n">
        <f aca="false">VLOOKUP($A147,Table,MATCH(J$4,Curves,0))</f>
        <v>-0.06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0.0125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5.6225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31</v>
      </c>
      <c r="V147" s="100" t="n">
        <f aca="false">CHOOSE(F$3,A148+24,A147)</f>
        <v>41091</v>
      </c>
      <c r="W147" s="33" t="n">
        <f aca="false">V147-C$3</f>
        <v>4175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0.544439748503438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-0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41122</v>
      </c>
      <c r="B148" s="94" t="n">
        <f aca="false">B147</f>
        <v>5000</v>
      </c>
      <c r="C148" s="104"/>
      <c r="D148" s="96" t="n">
        <f aca="false">B148+C148</f>
        <v>5000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v>0</v>
      </c>
      <c r="J148" s="28" t="n">
        <f aca="false">VLOOKUP($A148,Table,MATCH(J$4,Curves,0))</f>
        <v>-0.06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0.0125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5.6225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41122</v>
      </c>
      <c r="W148" s="33" t="n">
        <f aca="false">V148-C$3</f>
        <v>4206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0.541987427880818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-0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41153</v>
      </c>
      <c r="B149" s="94" t="n">
        <f aca="false">B148</f>
        <v>5000</v>
      </c>
      <c r="C149" s="104"/>
      <c r="D149" s="96" t="n">
        <f aca="false">B149+C149</f>
        <v>5000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v>0</v>
      </c>
      <c r="J149" s="28" t="n">
        <f aca="false">VLOOKUP($A149,Table,MATCH(J$4,Curves,0))</f>
        <v>-0.06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0.0125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5.6225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30</v>
      </c>
      <c r="V149" s="100" t="n">
        <f aca="false">CHOOSE(F$3,A150+24,A149)</f>
        <v>41153</v>
      </c>
      <c r="W149" s="33" t="n">
        <f aca="false">V149-C$3</f>
        <v>4237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0.539546153248966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-0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41183</v>
      </c>
      <c r="B150" s="94" t="n">
        <f aca="false">B149</f>
        <v>5000</v>
      </c>
      <c r="C150" s="104"/>
      <c r="D150" s="96" t="n">
        <f aca="false">B150+C150</f>
        <v>5000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v>0</v>
      </c>
      <c r="J150" s="28" t="n">
        <f aca="false">VLOOKUP($A150,Table,MATCH(J$4,Curves,0))</f>
        <v>-0.06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0.0125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5.6225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31</v>
      </c>
      <c r="V150" s="100" t="n">
        <f aca="false">CHOOSE(F$3,A151+24,A150)</f>
        <v>41183</v>
      </c>
      <c r="W150" s="33" t="n">
        <f aca="false">V150-C$3</f>
        <v>4267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0.537194099800968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-0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41214</v>
      </c>
      <c r="B151" s="94" t="n">
        <f aca="false">B150</f>
        <v>5000</v>
      </c>
      <c r="C151" s="104"/>
      <c r="D151" s="96" t="n">
        <f aca="false">B151+C151</f>
        <v>5000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v>0</v>
      </c>
      <c r="J151" s="28" t="n">
        <f aca="false">VLOOKUP($A151,Table,MATCH(J$4,Curves,0))</f>
        <v>-0.06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0.0125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5.6225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30</v>
      </c>
      <c r="V151" s="100" t="n">
        <f aca="false">CHOOSE(F$3,A152+24,A151)</f>
        <v>41214</v>
      </c>
      <c r="W151" s="33" t="n">
        <f aca="false">V151-C$3</f>
        <v>4298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0.534774415762627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-0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41244</v>
      </c>
      <c r="B152" s="94" t="n">
        <f aca="false">B151</f>
        <v>5000</v>
      </c>
      <c r="C152" s="104"/>
      <c r="D152" s="96" t="n">
        <f aca="false">B152+C152</f>
        <v>5000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v>0</v>
      </c>
      <c r="J152" s="28" t="n">
        <f aca="false">VLOOKUP($A152,Table,MATCH(J$4,Curves,0))</f>
        <v>-0.06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0.0125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5.6225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31</v>
      </c>
      <c r="V152" s="100" t="n">
        <f aca="false">CHOOSE(F$3,A153+24,A152)</f>
        <v>41244</v>
      </c>
      <c r="W152" s="33" t="n">
        <f aca="false">V152-C$3</f>
        <v>4328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0.532443163837427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-0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41275</v>
      </c>
      <c r="B153" s="94" t="n">
        <f aca="false">B152</f>
        <v>5000</v>
      </c>
      <c r="C153" s="104"/>
      <c r="D153" s="96" t="n">
        <f aca="false">B153+C153</f>
        <v>5000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v>0</v>
      </c>
      <c r="J153" s="28" t="n">
        <f aca="false">VLOOKUP($A153,Table,MATCH(J$4,Curves,0))</f>
        <v>-0.06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0.0125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5.6225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41275</v>
      </c>
      <c r="W153" s="33" t="n">
        <f aca="false">V153-C$3</f>
        <v>4359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0.530044879445736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-0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41306</v>
      </c>
      <c r="B154" s="94" t="n">
        <f aca="false">B153</f>
        <v>5000</v>
      </c>
      <c r="C154" s="104"/>
      <c r="D154" s="96" t="n">
        <f aca="false">B154+C154</f>
        <v>5000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v>0</v>
      </c>
      <c r="J154" s="28" t="n">
        <f aca="false">VLOOKUP($A154,Table,MATCH(J$4,Curves,0))</f>
        <v>-0.06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0.0125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5.6225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28</v>
      </c>
      <c r="V154" s="100" t="n">
        <f aca="false">CHOOSE(F$3,A155+24,A154)</f>
        <v>41306</v>
      </c>
      <c r="W154" s="33" t="n">
        <f aca="false">V154-C$3</f>
        <v>4390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0.527657397649353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-0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41334</v>
      </c>
      <c r="B155" s="94" t="n">
        <f aca="false">B154</f>
        <v>5000</v>
      </c>
      <c r="C155" s="104"/>
      <c r="D155" s="96" t="n">
        <f aca="false">B155+C155</f>
        <v>5000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v>0</v>
      </c>
      <c r="J155" s="28" t="n">
        <f aca="false">VLOOKUP($A155,Table,MATCH(J$4,Curves,0))</f>
        <v>-0.06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0.0125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5.6225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41334</v>
      </c>
      <c r="W155" s="33" t="n">
        <f aca="false">V155-C$3</f>
        <v>4418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0.525510207061527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-0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41365</v>
      </c>
      <c r="B156" s="94" t="n">
        <f aca="false">B155</f>
        <v>5000</v>
      </c>
      <c r="C156" s="104"/>
      <c r="D156" s="96" t="n">
        <f aca="false">B156+C156</f>
        <v>5000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v>0</v>
      </c>
      <c r="J156" s="28" t="n">
        <f aca="false">VLOOKUP($A156,Table,MATCH(J$4,Curves,0))</f>
        <v>-0.06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0.0125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5.6225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30</v>
      </c>
      <c r="V156" s="100" t="n">
        <f aca="false">CHOOSE(F$3,A157+24,A156)</f>
        <v>41365</v>
      </c>
      <c r="W156" s="33" t="n">
        <f aca="false">V156-C$3</f>
        <v>4449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0.52314315079549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-0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41395</v>
      </c>
      <c r="B157" s="94" t="n">
        <f aca="false">B156</f>
        <v>5000</v>
      </c>
      <c r="C157" s="104"/>
      <c r="D157" s="96" t="n">
        <f aca="false">B157+C157</f>
        <v>5000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v>0</v>
      </c>
      <c r="J157" s="28" t="n">
        <f aca="false">VLOOKUP($A157,Table,MATCH(J$4,Curves,0))</f>
        <v>-0.06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0.0125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5.6225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31</v>
      </c>
      <c r="V157" s="100" t="n">
        <f aca="false">CHOOSE(F$3,A158+24,A157)</f>
        <v>41395</v>
      </c>
      <c r="W157" s="33" t="n">
        <f aca="false">V157-C$3</f>
        <v>4479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0.520862603257127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-0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41426</v>
      </c>
      <c r="B158" s="94" t="n">
        <f aca="false">B157</f>
        <v>5000</v>
      </c>
      <c r="C158" s="104"/>
      <c r="D158" s="96" t="n">
        <f aca="false">B158+C158</f>
        <v>5000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v>0</v>
      </c>
      <c r="J158" s="28" t="n">
        <f aca="false">VLOOKUP($A158,Table,MATCH(J$4,Curves,0))</f>
        <v>-0.06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0.0125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5.6225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30</v>
      </c>
      <c r="V158" s="100" t="n">
        <f aca="false">CHOOSE(F$3,A159+24,A158)</f>
        <v>41426</v>
      </c>
      <c r="W158" s="33" t="n">
        <f aca="false">V158-C$3</f>
        <v>4510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0.51851648119857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-0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41456</v>
      </c>
      <c r="B159" s="94" t="n">
        <f aca="false">B158</f>
        <v>5000</v>
      </c>
      <c r="C159" s="104"/>
      <c r="D159" s="96" t="n">
        <f aca="false">B159+C159</f>
        <v>5000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v>0</v>
      </c>
      <c r="J159" s="28" t="n">
        <f aca="false">VLOOKUP($A159,Table,MATCH(J$4,Curves,0))</f>
        <v>-0.06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0.0125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5.6225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31</v>
      </c>
      <c r="V159" s="100" t="n">
        <f aca="false">CHOOSE(F$3,A160+24,A159)</f>
        <v>41456</v>
      </c>
      <c r="W159" s="33" t="n">
        <f aca="false">V159-C$3</f>
        <v>4540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0.516256102785893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-0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41487</v>
      </c>
      <c r="B160" s="94" t="n">
        <f aca="false">B159</f>
        <v>5000</v>
      </c>
      <c r="C160" s="104"/>
      <c r="D160" s="96" t="n">
        <f aca="false">B160+C160</f>
        <v>5000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v>0</v>
      </c>
      <c r="J160" s="28" t="n">
        <f aca="false">VLOOKUP($A160,Table,MATCH(J$4,Curves,0))</f>
        <v>-0.06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0.0125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5.6225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41487</v>
      </c>
      <c r="W160" s="33" t="n">
        <f aca="false">V160-C$3</f>
        <v>4571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0.513930729793021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-0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41518</v>
      </c>
      <c r="B161" s="94" t="n">
        <f aca="false">B160</f>
        <v>5000</v>
      </c>
      <c r="C161" s="104"/>
      <c r="D161" s="96" t="n">
        <f aca="false">B161+C161</f>
        <v>5000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v>0</v>
      </c>
      <c r="J161" s="28" t="n">
        <f aca="false">VLOOKUP($A161,Table,MATCH(J$4,Curves,0))</f>
        <v>-0.06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0.0125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5.6225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30</v>
      </c>
      <c r="V161" s="100" t="n">
        <f aca="false">CHOOSE(F$3,A162+24,A161)</f>
        <v>41518</v>
      </c>
      <c r="W161" s="33" t="n">
        <f aca="false">V161-C$3</f>
        <v>4602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0.511615830980555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-0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41548</v>
      </c>
      <c r="B162" s="94" t="n">
        <f aca="false">B161</f>
        <v>5000</v>
      </c>
      <c r="C162" s="104"/>
      <c r="D162" s="96" t="n">
        <f aca="false">B162+C162</f>
        <v>5000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v>0</v>
      </c>
      <c r="J162" s="28" t="n">
        <f aca="false">VLOOKUP($A162,Table,MATCH(J$4,Curves,0))</f>
        <v>-0.06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0.0125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5.6225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31</v>
      </c>
      <c r="V162" s="100" t="n">
        <f aca="false">CHOOSE(F$3,A163+24,A162)</f>
        <v>41548</v>
      </c>
      <c r="W162" s="33" t="n">
        <f aca="false">V162-C$3</f>
        <v>4632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0.509385534699019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-0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41579</v>
      </c>
      <c r="B163" s="94" t="n">
        <f aca="false">B162</f>
        <v>5000</v>
      </c>
      <c r="C163" s="104"/>
      <c r="D163" s="96" t="n">
        <f aca="false">B163+C163</f>
        <v>5000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v>0</v>
      </c>
      <c r="J163" s="28" t="n">
        <f aca="false">VLOOKUP($A163,Table,MATCH(J$4,Curves,0))</f>
        <v>-0.06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0.0125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5.6225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30</v>
      </c>
      <c r="V163" s="100" t="n">
        <f aca="false">CHOOSE(F$3,A164+24,A163)</f>
        <v>41579</v>
      </c>
      <c r="W163" s="33" t="n">
        <f aca="false">V163-C$3</f>
        <v>4663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0.507091108814354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-0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41609</v>
      </c>
      <c r="B164" s="94" t="n">
        <f aca="false">B163</f>
        <v>5000</v>
      </c>
      <c r="C164" s="104"/>
      <c r="D164" s="96" t="n">
        <f aca="false">B164+C164</f>
        <v>5000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v>0</v>
      </c>
      <c r="J164" s="28" t="n">
        <f aca="false">VLOOKUP($A164,Table,MATCH(J$4,Curves,0))</f>
        <v>-0.06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0.0125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5.6225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31</v>
      </c>
      <c r="V164" s="100" t="n">
        <f aca="false">CHOOSE(F$3,A165+24,A164)</f>
        <v>41609</v>
      </c>
      <c r="W164" s="33" t="n">
        <f aca="false">V164-C$3</f>
        <v>4693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0.504880537237198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-0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41640</v>
      </c>
      <c r="B165" s="94" t="n">
        <f aca="false">B164</f>
        <v>5000</v>
      </c>
      <c r="C165" s="104"/>
      <c r="D165" s="96" t="n">
        <f aca="false">B165+C165</f>
        <v>5000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v>0</v>
      </c>
      <c r="J165" s="28" t="n">
        <f aca="false">VLOOKUP($A165,Table,MATCH(J$4,Curves,0))</f>
        <v>-0.06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0.0125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5.6225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41640</v>
      </c>
      <c r="W165" s="33" t="n">
        <f aca="false">V165-C$3</f>
        <v>4724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0.502606403218089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-0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41671</v>
      </c>
      <c r="B166" s="94" t="n">
        <f aca="false">B165</f>
        <v>5000</v>
      </c>
      <c r="C166" s="104"/>
      <c r="D166" s="96" t="n">
        <f aca="false">B166+C166</f>
        <v>5000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v>0</v>
      </c>
      <c r="J166" s="28" t="n">
        <f aca="false">VLOOKUP($A166,Table,MATCH(J$4,Curves,0))</f>
        <v>-0.06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0.0125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5.6225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28</v>
      </c>
      <c r="V166" s="100" t="n">
        <f aca="false">CHOOSE(F$3,A167+24,A166)</f>
        <v>41671</v>
      </c>
      <c r="W166" s="33" t="n">
        <f aca="false">V166-C$3</f>
        <v>4755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0.500342512583614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-0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41699</v>
      </c>
      <c r="B167" s="94" t="n">
        <f aca="false">B166</f>
        <v>5000</v>
      </c>
      <c r="C167" s="104"/>
      <c r="D167" s="96" t="n">
        <f aca="false">B167+C167</f>
        <v>5000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v>0</v>
      </c>
      <c r="J167" s="28" t="n">
        <f aca="false">VLOOKUP($A167,Table,MATCH(J$4,Curves,0))</f>
        <v>-0.06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0.0125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5.6225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41699</v>
      </c>
      <c r="W167" s="33" t="n">
        <f aca="false">V167-C$3</f>
        <v>4783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0.498306474164566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-0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41730</v>
      </c>
      <c r="B168" s="94" t="n">
        <f aca="false">B167</f>
        <v>5000</v>
      </c>
      <c r="C168" s="104"/>
      <c r="D168" s="96" t="n">
        <f aca="false">B168+C168</f>
        <v>5000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v>0</v>
      </c>
      <c r="J168" s="28" t="n">
        <f aca="false">VLOOKUP($A168,Table,MATCH(J$4,Curves,0))</f>
        <v>-0.06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0.0125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5.6225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30</v>
      </c>
      <c r="V168" s="100" t="n">
        <f aca="false">CHOOSE(F$3,A169+24,A168)</f>
        <v>41730</v>
      </c>
      <c r="W168" s="33" t="n">
        <f aca="false">V168-C$3</f>
        <v>4814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0.496061951705766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-0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41760</v>
      </c>
      <c r="B169" s="94" t="n">
        <f aca="false">B168</f>
        <v>5000</v>
      </c>
      <c r="C169" s="104"/>
      <c r="D169" s="96" t="n">
        <f aca="false">B169+C169</f>
        <v>5000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v>0</v>
      </c>
      <c r="J169" s="28" t="n">
        <f aca="false">VLOOKUP($A169,Table,MATCH(J$4,Curves,0))</f>
        <v>-0.06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0.0125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5.6225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31</v>
      </c>
      <c r="V169" s="100" t="n">
        <f aca="false">CHOOSE(F$3,A170+24,A169)</f>
        <v>41760</v>
      </c>
      <c r="W169" s="33" t="n">
        <f aca="false">V169-C$3</f>
        <v>4844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0.493899459735609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-0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41791</v>
      </c>
      <c r="B170" s="94" t="n">
        <f aca="false">B169</f>
        <v>5000</v>
      </c>
      <c r="C170" s="104"/>
      <c r="D170" s="96" t="n">
        <f aca="false">B170+C170</f>
        <v>5000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v>0</v>
      </c>
      <c r="J170" s="28" t="n">
        <f aca="false">VLOOKUP($A170,Table,MATCH(J$4,Curves,0))</f>
        <v>-0.06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0.0125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5.6225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30</v>
      </c>
      <c r="V170" s="100" t="n">
        <f aca="false">CHOOSE(F$3,A171+24,A170)</f>
        <v>41791</v>
      </c>
      <c r="W170" s="33" t="n">
        <f aca="false">V170-C$3</f>
        <v>4875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0.491674787797272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-0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41821</v>
      </c>
      <c r="B171" s="94" t="n">
        <f aca="false">B170</f>
        <v>5000</v>
      </c>
      <c r="C171" s="104"/>
      <c r="D171" s="96" t="n">
        <f aca="false">B171+C171</f>
        <v>5000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v>0</v>
      </c>
      <c r="J171" s="28" t="n">
        <f aca="false">VLOOKUP($A171,Table,MATCH(J$4,Curves,0))</f>
        <v>-0.06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0.0125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5.6225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31</v>
      </c>
      <c r="V171" s="100" t="n">
        <f aca="false">CHOOSE(F$3,A172+24,A171)</f>
        <v>41821</v>
      </c>
      <c r="W171" s="33" t="n">
        <f aca="false">V171-C$3</f>
        <v>4905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0.489531420871257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-0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41852</v>
      </c>
      <c r="B172" s="94" t="n">
        <f aca="false">B171</f>
        <v>5000</v>
      </c>
      <c r="C172" s="104"/>
      <c r="D172" s="96" t="n">
        <f aca="false">B172+C172</f>
        <v>5000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v>0</v>
      </c>
      <c r="J172" s="28" t="n">
        <f aca="false">VLOOKUP($A172,Table,MATCH(J$4,Curves,0))</f>
        <v>-0.06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0.0125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5.6225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41852</v>
      </c>
      <c r="W172" s="33" t="n">
        <f aca="false">V172-C$3</f>
        <v>4936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0.4873264238957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-0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41883</v>
      </c>
      <c r="B173" s="94" t="n">
        <f aca="false">B172</f>
        <v>5000</v>
      </c>
      <c r="C173" s="104"/>
      <c r="D173" s="96" t="n">
        <f aca="false">B173+C173</f>
        <v>5000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v>0</v>
      </c>
      <c r="J173" s="28" t="n">
        <f aca="false">VLOOKUP($A173,Table,MATCH(J$4,Curves,0))</f>
        <v>-0.06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0.0125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5.6225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30</v>
      </c>
      <c r="V173" s="100" t="n">
        <f aca="false">CHOOSE(F$3,A174+24,A173)</f>
        <v>41883</v>
      </c>
      <c r="W173" s="33" t="n">
        <f aca="false">V173-C$3</f>
        <v>4967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0.485131358890706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-0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41913</v>
      </c>
      <c r="B174" s="94" t="n">
        <f aca="false">B173</f>
        <v>5000</v>
      </c>
      <c r="C174" s="104"/>
      <c r="D174" s="96" t="n">
        <f aca="false">B174+C174</f>
        <v>5000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v>0</v>
      </c>
      <c r="J174" s="28" t="n">
        <f aca="false">VLOOKUP($A174,Table,MATCH(J$4,Curves,0))</f>
        <v>-0.06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0.0125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5.6225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31</v>
      </c>
      <c r="V174" s="100" t="n">
        <f aca="false">CHOOSE(F$3,A175+24,A174)</f>
        <v>41913</v>
      </c>
      <c r="W174" s="33" t="n">
        <f aca="false">V174-C$3</f>
        <v>4997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0.483016516854413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-0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41944</v>
      </c>
      <c r="B175" s="94" t="n">
        <f aca="false">B174</f>
        <v>5000</v>
      </c>
      <c r="C175" s="104"/>
      <c r="D175" s="96" t="n">
        <f aca="false">B175+C175</f>
        <v>5000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v>0</v>
      </c>
      <c r="J175" s="28" t="n">
        <f aca="false">VLOOKUP($A175,Table,MATCH(J$4,Curves,0))</f>
        <v>-0.06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0.0125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5.6225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30</v>
      </c>
      <c r="V175" s="100" t="n">
        <f aca="false">CHOOSE(F$3,A176+24,A175)</f>
        <v>41944</v>
      </c>
      <c r="W175" s="33" t="n">
        <f aca="false">V175-C$3</f>
        <v>5028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0.480840864968958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-0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41974</v>
      </c>
      <c r="B176" s="94" t="n">
        <f aca="false">B175</f>
        <v>5000</v>
      </c>
      <c r="C176" s="104"/>
      <c r="D176" s="96" t="n">
        <f aca="false">B176+C176</f>
        <v>5000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v>0</v>
      </c>
      <c r="J176" s="28" t="n">
        <f aca="false">VLOOKUP($A176,Table,MATCH(J$4,Curves,0))</f>
        <v>-0.06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0.0125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5.6225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31</v>
      </c>
      <c r="V176" s="100" t="n">
        <f aca="false">CHOOSE(F$3,A177+24,A176)</f>
        <v>41974</v>
      </c>
      <c r="W176" s="33" t="n">
        <f aca="false">V176-C$3</f>
        <v>5058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0.47874472656156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-0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42005</v>
      </c>
      <c r="B177" s="94" t="n">
        <f aca="false">B176</f>
        <v>5000</v>
      </c>
      <c r="C177" s="104"/>
      <c r="D177" s="96" t="n">
        <f aca="false">B177+C177</f>
        <v>5000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v>0</v>
      </c>
      <c r="J177" s="28" t="n">
        <f aca="false">VLOOKUP($A177,Table,MATCH(J$4,Curves,0))</f>
        <v>-0.06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0.0125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5.6225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42005</v>
      </c>
      <c r="W177" s="33" t="n">
        <f aca="false">V177-C$3</f>
        <v>5089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0.476588316106326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-0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42036</v>
      </c>
      <c r="B178" s="94" t="n">
        <f aca="false">B177</f>
        <v>5000</v>
      </c>
      <c r="C178" s="104"/>
      <c r="D178" s="96" t="n">
        <f aca="false">B178+C178</f>
        <v>5000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v>0</v>
      </c>
      <c r="J178" s="28" t="n">
        <f aca="false">VLOOKUP($A178,Table,MATCH(J$4,Curves,0))</f>
        <v>-0.06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0.0125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5.6225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28</v>
      </c>
      <c r="V178" s="100" t="n">
        <f aca="false">CHOOSE(F$3,A179+24,A178)</f>
        <v>42036</v>
      </c>
      <c r="W178" s="33" t="n">
        <f aca="false">V178-C$3</f>
        <v>5120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0.474441618773334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-0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42064</v>
      </c>
      <c r="B179" s="94" t="n">
        <f aca="false">B178</f>
        <v>5000</v>
      </c>
      <c r="C179" s="104"/>
      <c r="D179" s="96" t="n">
        <f aca="false">B179+C179</f>
        <v>5000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v>0</v>
      </c>
      <c r="J179" s="28" t="n">
        <f aca="false">VLOOKUP($A179,Table,MATCH(J$4,Curves,0))</f>
        <v>-0.06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0.0125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5.6225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42064</v>
      </c>
      <c r="W179" s="33" t="n">
        <f aca="false">V179-C$3</f>
        <v>5148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0.472510978583617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-0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42095</v>
      </c>
      <c r="B180" s="94" t="n">
        <f aca="false">B179</f>
        <v>5000</v>
      </c>
      <c r="C180" s="104"/>
      <c r="D180" s="96" t="n">
        <f aca="false">B180+C180</f>
        <v>5000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v>0</v>
      </c>
      <c r="J180" s="28" t="n">
        <f aca="false">VLOOKUP($A180,Table,MATCH(J$4,Curves,0))</f>
        <v>-0.06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0.0125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5.6225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30</v>
      </c>
      <c r="V180" s="100" t="n">
        <f aca="false">CHOOSE(F$3,A181+24,A180)</f>
        <v>42095</v>
      </c>
      <c r="W180" s="33" t="n">
        <f aca="false">V180-C$3</f>
        <v>5179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0.470382646806996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-0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42125</v>
      </c>
      <c r="B181" s="94" t="n">
        <f aca="false">B180</f>
        <v>5000</v>
      </c>
      <c r="C181" s="104"/>
      <c r="D181" s="96" t="n">
        <f aca="false">B181+C181</f>
        <v>5000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v>0</v>
      </c>
      <c r="J181" s="28" t="n">
        <f aca="false">VLOOKUP($A181,Table,MATCH(J$4,Curves,0))</f>
        <v>-0.06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0.0125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5.6225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31</v>
      </c>
      <c r="V181" s="100" t="n">
        <f aca="false">CHOOSE(F$3,A182+24,A181)</f>
        <v>42125</v>
      </c>
      <c r="W181" s="33" t="n">
        <f aca="false">V181-C$3</f>
        <v>5209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0.468332099101969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-0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42156</v>
      </c>
      <c r="B182" s="94" t="n">
        <f aca="false">B181</f>
        <v>5000</v>
      </c>
      <c r="C182" s="104"/>
      <c r="D182" s="96" t="n">
        <f aca="false">B182+C182</f>
        <v>5000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v>0</v>
      </c>
      <c r="J182" s="28" t="n">
        <f aca="false">VLOOKUP($A182,Table,MATCH(J$4,Curves,0))</f>
        <v>-0.06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0.0125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5.6225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30</v>
      </c>
      <c r="V182" s="100" t="n">
        <f aca="false">CHOOSE(F$3,A183+24,A182)</f>
        <v>42156</v>
      </c>
      <c r="W182" s="33" t="n">
        <f aca="false">V182-C$3</f>
        <v>5240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0.46622259025729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-0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42186</v>
      </c>
      <c r="B183" s="94" t="n">
        <f aca="false">B182</f>
        <v>5000</v>
      </c>
      <c r="C183" s="104"/>
      <c r="D183" s="96" t="n">
        <f aca="false">B183+C183</f>
        <v>5000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v>0</v>
      </c>
      <c r="J183" s="28" t="n">
        <f aca="false">VLOOKUP($A183,Table,MATCH(J$4,Curves,0))</f>
        <v>-0.06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0.0125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5.6225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31</v>
      </c>
      <c r="V183" s="100" t="n">
        <f aca="false">CHOOSE(F$3,A184+24,A183)</f>
        <v>42186</v>
      </c>
      <c r="W183" s="33" t="n">
        <f aca="false">V183-C$3</f>
        <v>5270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0.464190177563128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-0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42217</v>
      </c>
      <c r="B184" s="94" t="n">
        <f aca="false">B183</f>
        <v>5000</v>
      </c>
      <c r="C184" s="104"/>
      <c r="D184" s="96" t="n">
        <f aca="false">B184+C184</f>
        <v>5000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v>0</v>
      </c>
      <c r="J184" s="28" t="n">
        <f aca="false">VLOOKUP($A184,Table,MATCH(J$4,Curves,0))</f>
        <v>-0.06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0.0125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5.6225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42217</v>
      </c>
      <c r="W184" s="33" t="n">
        <f aca="false">V184-C$3</f>
        <v>5301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0.462099325180683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-0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42248</v>
      </c>
      <c r="B185" s="94" t="n">
        <f aca="false">B184</f>
        <v>5000</v>
      </c>
      <c r="C185" s="104"/>
      <c r="D185" s="96" t="n">
        <f aca="false">B185+C185</f>
        <v>5000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v>0</v>
      </c>
      <c r="J185" s="28" t="n">
        <f aca="false">VLOOKUP($A185,Table,MATCH(J$4,Curves,0))</f>
        <v>-0.06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0.0125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5.6225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30</v>
      </c>
      <c r="V185" s="100" t="n">
        <f aca="false">CHOOSE(F$3,A186+24,A185)</f>
        <v>42248</v>
      </c>
      <c r="W185" s="33" t="n">
        <f aca="false">V185-C$3</f>
        <v>5332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0.460017890627173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-0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42278</v>
      </c>
      <c r="B186" s="94" t="n">
        <f aca="false">B185</f>
        <v>5000</v>
      </c>
      <c r="C186" s="104"/>
      <c r="D186" s="96" t="n">
        <f aca="false">B186+C186</f>
        <v>5000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v>0</v>
      </c>
      <c r="J186" s="28" t="n">
        <f aca="false">VLOOKUP($A186,Table,MATCH(J$4,Curves,0))</f>
        <v>-0.06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0.0125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5.6225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31</v>
      </c>
      <c r="V186" s="100" t="n">
        <f aca="false">CHOOSE(F$3,A187+24,A186)</f>
        <v>42278</v>
      </c>
      <c r="W186" s="33" t="n">
        <f aca="false">V186-C$3</f>
        <v>5362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0.458012526193982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-0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42309</v>
      </c>
      <c r="B187" s="94" t="n">
        <f aca="false">B186</f>
        <v>5000</v>
      </c>
      <c r="C187" s="104"/>
      <c r="D187" s="96" t="n">
        <f aca="false">B187+C187</f>
        <v>5000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v>0</v>
      </c>
      <c r="J187" s="28" t="n">
        <f aca="false">VLOOKUP($A187,Table,MATCH(J$4,Curves,0))</f>
        <v>-0.06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0.0125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5.6225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30</v>
      </c>
      <c r="V187" s="100" t="n">
        <f aca="false">CHOOSE(F$3,A188+24,A187)</f>
        <v>42309</v>
      </c>
      <c r="W187" s="33" t="n">
        <f aca="false">V187-C$3</f>
        <v>5393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0.455949499814127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-0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42339</v>
      </c>
      <c r="B188" s="94" t="n">
        <f aca="false">B187</f>
        <v>5000</v>
      </c>
      <c r="C188" s="104"/>
      <c r="D188" s="96" t="n">
        <f aca="false">B188+C188</f>
        <v>5000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v>0</v>
      </c>
      <c r="J188" s="28" t="n">
        <f aca="false">VLOOKUP($A188,Table,MATCH(J$4,Curves,0))</f>
        <v>-0.06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0.0125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5.6225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31</v>
      </c>
      <c r="V188" s="100" t="n">
        <f aca="false">CHOOSE(F$3,A189+24,A188)</f>
        <v>42339</v>
      </c>
      <c r="W188" s="33" t="n">
        <f aca="false">V188-C$3</f>
        <v>5423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0.453961870791673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-0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42370</v>
      </c>
      <c r="B189" s="94" t="n">
        <f aca="false">B188</f>
        <v>5000</v>
      </c>
      <c r="C189" s="104"/>
      <c r="D189" s="96" t="n">
        <f aca="false">B189+C189</f>
        <v>5000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v>0</v>
      </c>
      <c r="J189" s="28" t="n">
        <f aca="false">VLOOKUP($A189,Table,MATCH(J$4,Curves,0))</f>
        <v>-0.06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0.0125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5.6225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42370</v>
      </c>
      <c r="W189" s="33" t="n">
        <f aca="false">V189-C$3</f>
        <v>5454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0.451917089783883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-0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42401</v>
      </c>
      <c r="B190" s="94" t="n">
        <f aca="false">B189</f>
        <v>5000</v>
      </c>
      <c r="C190" s="104"/>
      <c r="D190" s="96" t="n">
        <f aca="false">B190+C190</f>
        <v>5000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v>0</v>
      </c>
      <c r="J190" s="28" t="n">
        <f aca="false">VLOOKUP($A190,Table,MATCH(J$4,Curves,0))</f>
        <v>-0.06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0.0125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5.6225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29</v>
      </c>
      <c r="V190" s="100" t="n">
        <f aca="false">CHOOSE(F$3,A191+24,A190)</f>
        <v>42401</v>
      </c>
      <c r="W190" s="33" t="n">
        <f aca="false">V190-C$3</f>
        <v>5485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0.449881519085678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-0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42430</v>
      </c>
      <c r="B191" s="94" t="n">
        <f aca="false">B190</f>
        <v>5000</v>
      </c>
      <c r="C191" s="104"/>
      <c r="D191" s="96" t="n">
        <f aca="false">B191+C191</f>
        <v>5000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v>0</v>
      </c>
      <c r="J191" s="28" t="n">
        <f aca="false">VLOOKUP($A191,Table,MATCH(J$4,Curves,0))</f>
        <v>-0.06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0.0125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5.6225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42430</v>
      </c>
      <c r="W191" s="33" t="n">
        <f aca="false">V191-C$3</f>
        <v>5514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0.447985576934218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-0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42461</v>
      </c>
      <c r="B192" s="94" t="n">
        <f aca="false">B191</f>
        <v>5000</v>
      </c>
      <c r="C192" s="104"/>
      <c r="D192" s="96" t="n">
        <f aca="false">B192+C192</f>
        <v>5000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v>0</v>
      </c>
      <c r="J192" s="28" t="n">
        <f aca="false">VLOOKUP($A192,Table,MATCH(J$4,Curves,0))</f>
        <v>-0.06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0.0125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5.6225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30</v>
      </c>
      <c r="V192" s="100" t="n">
        <f aca="false">CHOOSE(F$3,A193+24,A192)</f>
        <v>42461</v>
      </c>
      <c r="W192" s="33" t="n">
        <f aca="false">V192-C$3</f>
        <v>5545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0.445967714954132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-0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42491</v>
      </c>
      <c r="B193" s="94" t="n">
        <f aca="false">B192</f>
        <v>5000</v>
      </c>
      <c r="C193" s="104"/>
      <c r="D193" s="96" t="n">
        <f aca="false">B193+C193</f>
        <v>5000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v>0</v>
      </c>
      <c r="J193" s="28" t="n">
        <f aca="false">VLOOKUP($A193,Table,MATCH(J$4,Curves,0))</f>
        <v>-0.06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0.0125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5.6225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31</v>
      </c>
      <c r="V193" s="100" t="n">
        <f aca="false">CHOOSE(F$3,A194+24,A193)</f>
        <v>42491</v>
      </c>
      <c r="W193" s="33" t="n">
        <f aca="false">V193-C$3</f>
        <v>5575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0.444023599709612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-0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42522</v>
      </c>
      <c r="B194" s="94" t="n">
        <f aca="false">B193</f>
        <v>5000</v>
      </c>
      <c r="C194" s="104"/>
      <c r="D194" s="96" t="n">
        <f aca="false">B194+C194</f>
        <v>5000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v>0</v>
      </c>
      <c r="J194" s="28" t="n">
        <f aca="false">VLOOKUP($A194,Table,MATCH(J$4,Curves,0))</f>
        <v>-0.06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0.0125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5.6225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30</v>
      </c>
      <c r="V194" s="100" t="n">
        <f aca="false">CHOOSE(F$3,A195+24,A194)</f>
        <v>42522</v>
      </c>
      <c r="W194" s="33" t="n">
        <f aca="false">V194-C$3</f>
        <v>5606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0.442023583668367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-0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42552</v>
      </c>
      <c r="B195" s="94" t="n">
        <f aca="false">B194</f>
        <v>5000</v>
      </c>
      <c r="C195" s="104"/>
      <c r="D195" s="96" t="n">
        <f aca="false">B195+C195</f>
        <v>5000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v>0</v>
      </c>
      <c r="J195" s="28" t="n">
        <f aca="false">VLOOKUP($A195,Table,MATCH(J$4,Curves,0))</f>
        <v>-0.06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0.0125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5.6225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31</v>
      </c>
      <c r="V195" s="100" t="n">
        <f aca="false">CHOOSE(F$3,A196+24,A195)</f>
        <v>42552</v>
      </c>
      <c r="W195" s="33" t="n">
        <f aca="false">V195-C$3</f>
        <v>5636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0.440096662147746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-0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42583</v>
      </c>
      <c r="B196" s="94" t="n">
        <f aca="false">B195</f>
        <v>5000</v>
      </c>
      <c r="C196" s="104"/>
      <c r="D196" s="96" t="n">
        <f aca="false">B196+C196</f>
        <v>5000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v>0</v>
      </c>
      <c r="J196" s="28" t="n">
        <f aca="false">VLOOKUP($A196,Table,MATCH(J$4,Curves,0))</f>
        <v>-0.06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0.0125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5.6225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42583</v>
      </c>
      <c r="W196" s="33" t="n">
        <f aca="false">V196-C$3</f>
        <v>5667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0.438114334216146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-0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42614</v>
      </c>
      <c r="B197" s="94" t="n">
        <f aca="false">B196</f>
        <v>5000</v>
      </c>
      <c r="C197" s="104"/>
      <c r="D197" s="96" t="n">
        <f aca="false">B197+C197</f>
        <v>5000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v>0</v>
      </c>
      <c r="J197" s="28" t="n">
        <f aca="false">VLOOKUP($A197,Table,MATCH(J$4,Curves,0))</f>
        <v>-0.06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0.0125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5.6225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30</v>
      </c>
      <c r="V197" s="100" t="n">
        <f aca="false">CHOOSE(F$3,A198+24,A197)</f>
        <v>42614</v>
      </c>
      <c r="W197" s="33" t="n">
        <f aca="false">V197-C$3</f>
        <v>5698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0.436140935286665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-0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42644</v>
      </c>
      <c r="B198" s="94" t="n">
        <f aca="false">B197</f>
        <v>5000</v>
      </c>
      <c r="C198" s="104"/>
      <c r="D198" s="96" t="n">
        <f aca="false">B198+C198</f>
        <v>5000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v>0</v>
      </c>
      <c r="J198" s="28" t="n">
        <f aca="false">VLOOKUP($A198,Table,MATCH(J$4,Curves,0))</f>
        <v>-0.06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0.0125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5.6225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31</v>
      </c>
      <c r="V198" s="100" t="n">
        <f aca="false">CHOOSE(F$3,A199+24,A198)</f>
        <v>42644</v>
      </c>
      <c r="W198" s="33" t="n">
        <f aca="false">V198-C$3</f>
        <v>5728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0.434239658103097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-0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42675</v>
      </c>
      <c r="B199" s="94" t="n">
        <f aca="false">B198</f>
        <v>5000</v>
      </c>
      <c r="C199" s="104"/>
      <c r="D199" s="96" t="n">
        <f aca="false">B199+C199</f>
        <v>5000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v>0</v>
      </c>
      <c r="J199" s="28" t="n">
        <f aca="false">VLOOKUP($A199,Table,MATCH(J$4,Curves,0))</f>
        <v>-0.06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0.0125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5.6225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30</v>
      </c>
      <c r="V199" s="100" t="n">
        <f aca="false">CHOOSE(F$3,A200+24,A199)</f>
        <v>42675</v>
      </c>
      <c r="W199" s="33" t="n">
        <f aca="false">V199-C$3</f>
        <v>5759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0.432283711881953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-0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42705</v>
      </c>
      <c r="B200" s="94" t="n">
        <f aca="false">B199</f>
        <v>5000</v>
      </c>
      <c r="C200" s="104"/>
      <c r="D200" s="96" t="n">
        <f aca="false">B200+C200</f>
        <v>5000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v>0</v>
      </c>
      <c r="J200" s="28" t="n">
        <f aca="false">VLOOKUP($A200,Table,MATCH(J$4,Curves,0))</f>
        <v>-0.06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0.0125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5.6225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31</v>
      </c>
      <c r="V200" s="100" t="n">
        <f aca="false">CHOOSE(F$3,A201+24,A200)</f>
        <v>42705</v>
      </c>
      <c r="W200" s="33" t="n">
        <f aca="false">V200-C$3</f>
        <v>5789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0.430399249563163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-0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42736</v>
      </c>
      <c r="B201" s="94" t="n">
        <f aca="false">B200</f>
        <v>5000</v>
      </c>
      <c r="C201" s="104"/>
      <c r="D201" s="96" t="n">
        <f aca="false">B201+C201</f>
        <v>5000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v>0</v>
      </c>
      <c r="J201" s="28" t="n">
        <f aca="false">VLOOKUP($A201,Table,MATCH(J$4,Curves,0))</f>
        <v>-0.06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0.0125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5.6225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42736</v>
      </c>
      <c r="W201" s="33" t="n">
        <f aca="false">V201-C$3</f>
        <v>5820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0.428460601698885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-0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42767</v>
      </c>
      <c r="B202" s="94" t="n">
        <f aca="false">B201</f>
        <v>5000</v>
      </c>
      <c r="C202" s="104"/>
      <c r="D202" s="96" t="n">
        <f aca="false">B202+C202</f>
        <v>5000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v>0</v>
      </c>
      <c r="J202" s="28" t="n">
        <f aca="false">VLOOKUP($A202,Table,MATCH(J$4,Curves,0))</f>
        <v>-0.06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0.0125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5.6225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28</v>
      </c>
      <c r="V202" s="100" t="n">
        <f aca="false">CHOOSE(F$3,A203+24,A202)</f>
        <v>42767</v>
      </c>
      <c r="W202" s="33" t="n">
        <f aca="false">V202-C$3</f>
        <v>5851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0.426530686088545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-0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42795</v>
      </c>
      <c r="B203" s="94" t="n">
        <f aca="false">B202</f>
        <v>5000</v>
      </c>
      <c r="C203" s="104"/>
      <c r="D203" s="96" t="n">
        <f aca="false">B203+C203</f>
        <v>5000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v>0</v>
      </c>
      <c r="J203" s="28" t="n">
        <f aca="false">VLOOKUP($A203,Table,MATCH(J$4,Curves,0))</f>
        <v>-0.06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0.0125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5.6225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42795</v>
      </c>
      <c r="W203" s="33" t="n">
        <f aca="false">V203-C$3</f>
        <v>5879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0.424795009343239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-0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42826</v>
      </c>
      <c r="B204" s="94" t="n">
        <f aca="false">B203</f>
        <v>5000</v>
      </c>
      <c r="C204" s="104"/>
      <c r="D204" s="96" t="n">
        <f aca="false">B204+C204</f>
        <v>5000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v>0</v>
      </c>
      <c r="J204" s="28" t="n">
        <f aca="false">VLOOKUP($A204,Table,MATCH(J$4,Curves,0))</f>
        <v>-0.06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0.0125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5.6225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30</v>
      </c>
      <c r="V204" s="100" t="n">
        <f aca="false">CHOOSE(F$3,A205+24,A204)</f>
        <v>42826</v>
      </c>
      <c r="W204" s="33" t="n">
        <f aca="false">V204-C$3</f>
        <v>5910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0.422881604665013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-0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42856</v>
      </c>
      <c r="B205" s="94" t="n">
        <f aca="false">B204</f>
        <v>5000</v>
      </c>
      <c r="C205" s="104"/>
      <c r="D205" s="96" t="n">
        <f aca="false">B205+C205</f>
        <v>5000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v>0</v>
      </c>
      <c r="J205" s="28" t="n">
        <f aca="false">VLOOKUP($A205,Table,MATCH(J$4,Curves,0))</f>
        <v>-0.06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0.0125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5.6225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31</v>
      </c>
      <c r="V205" s="100" t="n">
        <f aca="false">CHOOSE(F$3,A206+24,A205)</f>
        <v>42856</v>
      </c>
      <c r="W205" s="33" t="n">
        <f aca="false">V205-C$3</f>
        <v>5940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0.421038129124769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-0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42887</v>
      </c>
      <c r="B206" s="94" t="n">
        <f aca="false">B205</f>
        <v>5000</v>
      </c>
      <c r="C206" s="104"/>
      <c r="D206" s="96" t="n">
        <f aca="false">B206+C206</f>
        <v>5000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v>0</v>
      </c>
      <c r="J206" s="28" t="n">
        <f aca="false">VLOOKUP($A206,Table,MATCH(J$4,Curves,0))</f>
        <v>-0.06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0.0125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5.6225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30</v>
      </c>
      <c r="V206" s="100" t="n">
        <f aca="false">CHOOSE(F$3,A207+24,A206)</f>
        <v>42887</v>
      </c>
      <c r="W206" s="33" t="n">
        <f aca="false">V206-C$3</f>
        <v>5971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0.419141646566689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-0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42917</v>
      </c>
      <c r="B207" s="94" t="n">
        <f aca="false">B206</f>
        <v>5000</v>
      </c>
      <c r="C207" s="104"/>
      <c r="D207" s="96" t="n">
        <f aca="false">B207+C207</f>
        <v>5000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v>0</v>
      </c>
      <c r="J207" s="28" t="n">
        <f aca="false">VLOOKUP($A207,Table,MATCH(J$4,Curves,0))</f>
        <v>-0.06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0.0125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5.6225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31</v>
      </c>
      <c r="V207" s="100" t="n">
        <f aca="false">CHOOSE(F$3,A208+24,A207)</f>
        <v>42917</v>
      </c>
      <c r="W207" s="33" t="n">
        <f aca="false">V207-C$3</f>
        <v>6001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0.417314474694421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-0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42948</v>
      </c>
      <c r="B208" s="94" t="n">
        <f aca="false">B207</f>
        <v>5000</v>
      </c>
      <c r="C208" s="104"/>
      <c r="D208" s="96" t="n">
        <f aca="false">B208+C208</f>
        <v>5000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v>0</v>
      </c>
      <c r="J208" s="28" t="n">
        <f aca="false">VLOOKUP($A208,Table,MATCH(J$4,Curves,0))</f>
        <v>-0.06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0.0125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5.6225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42948</v>
      </c>
      <c r="W208" s="33" t="n">
        <f aca="false">V208-C$3</f>
        <v>6032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0.415434764597529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-0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42979</v>
      </c>
      <c r="B209" s="94" t="n">
        <f aca="false">B208</f>
        <v>5000</v>
      </c>
      <c r="C209" s="104"/>
      <c r="D209" s="96" t="n">
        <f aca="false">B209+C209</f>
        <v>5000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v>0</v>
      </c>
      <c r="J209" s="28" t="n">
        <f aca="false">VLOOKUP($A209,Table,MATCH(J$4,Curves,0))</f>
        <v>-0.06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0.0125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5.6225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30</v>
      </c>
      <c r="V209" s="100" t="n">
        <f aca="false">CHOOSE(F$3,A210+24,A209)</f>
        <v>42979</v>
      </c>
      <c r="W209" s="33" t="n">
        <f aca="false">V209-C$3</f>
        <v>6063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0.413563521281117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-0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43009</v>
      </c>
      <c r="B210" s="94" t="n">
        <f aca="false">B209</f>
        <v>5000</v>
      </c>
      <c r="C210" s="104"/>
      <c r="D210" s="96" t="n">
        <f aca="false">B210+C210</f>
        <v>5000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v>0</v>
      </c>
      <c r="J210" s="28" t="n">
        <f aca="false">VLOOKUP($A210,Table,MATCH(J$4,Curves,0))</f>
        <v>-0.06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0.0125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5.6225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31</v>
      </c>
      <c r="V210" s="100" t="n">
        <f aca="false">CHOOSE(F$3,A211+24,A210)</f>
        <v>43009</v>
      </c>
      <c r="W210" s="33" t="n">
        <f aca="false">V210-C$3</f>
        <v>6093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0.41176066623278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-0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43040</v>
      </c>
      <c r="B211" s="94" t="n">
        <f aca="false">B210</f>
        <v>5000</v>
      </c>
      <c r="C211" s="104"/>
      <c r="D211" s="96" t="n">
        <f aca="false">B211+C211</f>
        <v>5000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v>0</v>
      </c>
      <c r="J211" s="28" t="n">
        <f aca="false">VLOOKUP($A211,Table,MATCH(J$4,Curves,0))</f>
        <v>-0.06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0.0125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5.6225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30</v>
      </c>
      <c r="V211" s="100" t="n">
        <f aca="false">CHOOSE(F$3,A212+24,A211)</f>
        <v>43040</v>
      </c>
      <c r="W211" s="33" t="n">
        <f aca="false">V211-C$3</f>
        <v>6124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0.40990597216211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-0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43070</v>
      </c>
      <c r="B212" s="94" t="n">
        <f aca="false">B211</f>
        <v>5000</v>
      </c>
      <c r="C212" s="104"/>
      <c r="D212" s="96" t="n">
        <f aca="false">B212+C212</f>
        <v>5000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v>0</v>
      </c>
      <c r="J212" s="28" t="n">
        <f aca="false">VLOOKUP($A212,Table,MATCH(J$4,Curves,0))</f>
        <v>-0.06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0.0125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5.6225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31</v>
      </c>
      <c r="V212" s="100" t="n">
        <f aca="false">CHOOSE(F$3,A213+24,A212)</f>
        <v>43070</v>
      </c>
      <c r="W212" s="33" t="n">
        <f aca="false">V212-C$3</f>
        <v>6154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0.408119061534774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-0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43101</v>
      </c>
      <c r="B213" s="94" t="n">
        <f aca="false">B212</f>
        <v>5000</v>
      </c>
      <c r="C213" s="104"/>
      <c r="D213" s="96" t="n">
        <f aca="false">B213+C213</f>
        <v>5000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v>0</v>
      </c>
      <c r="J213" s="28" t="n">
        <f aca="false">VLOOKUP($A213,Table,MATCH(J$4,Curves,0))</f>
        <v>-0.06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0.0125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5.6225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43101</v>
      </c>
      <c r="W213" s="33" t="n">
        <f aca="false">V213-C$3</f>
        <v>6185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0.406280770348582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-0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43132</v>
      </c>
      <c r="B214" s="94" t="n">
        <f aca="false">B213</f>
        <v>5000</v>
      </c>
      <c r="C214" s="104"/>
      <c r="D214" s="96" t="n">
        <f aca="false">B214+C214</f>
        <v>5000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v>0</v>
      </c>
      <c r="J214" s="28" t="n">
        <f aca="false">VLOOKUP($A214,Table,MATCH(J$4,Curves,0))</f>
        <v>-0.06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0.0125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5.6225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28</v>
      </c>
      <c r="V214" s="100" t="n">
        <f aca="false">CHOOSE(F$3,A215+24,A214)</f>
        <v>43132</v>
      </c>
      <c r="W214" s="33" t="n">
        <f aca="false">V214-C$3</f>
        <v>6216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0.40445075937962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-0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43160</v>
      </c>
      <c r="B215" s="94" t="n">
        <f aca="false">B214</f>
        <v>5000</v>
      </c>
      <c r="C215" s="104"/>
      <c r="D215" s="96" t="n">
        <f aca="false">B215+C215</f>
        <v>5000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v>0</v>
      </c>
      <c r="J215" s="28" t="n">
        <f aca="false">VLOOKUP($A215,Table,MATCH(J$4,Curves,0))</f>
        <v>-0.06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0.0125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5.6225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43160</v>
      </c>
      <c r="W215" s="33" t="n">
        <f aca="false">V215-C$3</f>
        <v>6244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0.40280493224321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-0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43191</v>
      </c>
      <c r="B216" s="94" t="n">
        <f aca="false">B215</f>
        <v>5000</v>
      </c>
      <c r="C216" s="104"/>
      <c r="D216" s="96" t="n">
        <f aca="false">B216+C216</f>
        <v>5000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v>0</v>
      </c>
      <c r="J216" s="28" t="n">
        <f aca="false">VLOOKUP($A216,Table,MATCH(J$4,Curves,0))</f>
        <v>-0.06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0.0125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5.6225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30</v>
      </c>
      <c r="V216" s="100" t="n">
        <f aca="false">CHOOSE(F$3,A217+24,A216)</f>
        <v>43191</v>
      </c>
      <c r="W216" s="33" t="n">
        <f aca="false">V216-C$3</f>
        <v>6275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0.400990577496061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-0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43221</v>
      </c>
      <c r="B217" s="94" t="n">
        <f aca="false">B216</f>
        <v>5000</v>
      </c>
      <c r="C217" s="104"/>
      <c r="D217" s="96" t="n">
        <f aca="false">B217+C217</f>
        <v>5000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v>0</v>
      </c>
      <c r="J217" s="28" t="n">
        <f aca="false">VLOOKUP($A217,Table,MATCH(J$4,Curves,0))</f>
        <v>-0.06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0.0125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5.6225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31</v>
      </c>
      <c r="V217" s="100" t="n">
        <f aca="false">CHOOSE(F$3,A218+24,A217)</f>
        <v>43221</v>
      </c>
      <c r="W217" s="33" t="n">
        <f aca="false">V217-C$3</f>
        <v>6305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0.399242531912315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-0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43252</v>
      </c>
      <c r="B218" s="94" t="n">
        <f aca="false">B217</f>
        <v>5000</v>
      </c>
      <c r="C218" s="104"/>
      <c r="D218" s="96" t="n">
        <f aca="false">B218+C218</f>
        <v>5000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v>0</v>
      </c>
      <c r="J218" s="28" t="n">
        <f aca="false">VLOOKUP($A218,Table,MATCH(J$4,Curves,0))</f>
        <v>-0.06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0.0125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5.6225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30</v>
      </c>
      <c r="V218" s="100" t="n">
        <f aca="false">CHOOSE(F$3,A219+24,A218)</f>
        <v>43252</v>
      </c>
      <c r="W218" s="33" t="n">
        <f aca="false">V218-C$3</f>
        <v>6336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0.397444223289318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-0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43282</v>
      </c>
      <c r="B219" s="94" t="n">
        <f aca="false">B218</f>
        <v>5000</v>
      </c>
      <c r="C219" s="104"/>
      <c r="D219" s="96" t="n">
        <f aca="false">B219+C219</f>
        <v>5000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v>0</v>
      </c>
      <c r="J219" s="28" t="n">
        <f aca="false">VLOOKUP($A219,Table,MATCH(J$4,Curves,0))</f>
        <v>-0.06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0.0125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5.6225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31</v>
      </c>
      <c r="V219" s="100" t="n">
        <f aca="false">CHOOSE(F$3,A220+24,A219)</f>
        <v>43282</v>
      </c>
      <c r="W219" s="33" t="n">
        <f aca="false">V219-C$3</f>
        <v>6366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0.39571163739255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-0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43313</v>
      </c>
      <c r="B220" s="94" t="n">
        <f aca="false">B219</f>
        <v>5000</v>
      </c>
      <c r="C220" s="104"/>
      <c r="D220" s="96" t="n">
        <f aca="false">B220+C220</f>
        <v>5000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v>0</v>
      </c>
      <c r="J220" s="28" t="n">
        <f aca="false">VLOOKUP($A220,Table,MATCH(J$4,Curves,0))</f>
        <v>-0.06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0.0125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5.6225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43313</v>
      </c>
      <c r="W220" s="33" t="n">
        <f aca="false">V220-C$3</f>
        <v>6397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0.393929232982041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-0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43344</v>
      </c>
      <c r="B221" s="94" t="n">
        <f aca="false">B220</f>
        <v>5000</v>
      </c>
      <c r="C221" s="104"/>
      <c r="D221" s="96" t="n">
        <f aca="false">B221+C221</f>
        <v>5000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v>0</v>
      </c>
      <c r="J221" s="28" t="n">
        <f aca="false">VLOOKUP($A221,Table,MATCH(J$4,Curves,0))</f>
        <v>-0.06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0.0125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5.6225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30</v>
      </c>
      <c r="V221" s="100" t="n">
        <f aca="false">CHOOSE(F$3,A222+24,A221)</f>
        <v>43344</v>
      </c>
      <c r="W221" s="33" t="n">
        <f aca="false">V221-C$3</f>
        <v>6428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0.392154857057891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-0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43374</v>
      </c>
      <c r="B222" s="94" t="n">
        <f aca="false">B221</f>
        <v>5000</v>
      </c>
      <c r="C222" s="104"/>
      <c r="D222" s="96" t="n">
        <f aca="false">B222+C222</f>
        <v>5000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v>0</v>
      </c>
      <c r="J222" s="28" t="n">
        <f aca="false">VLOOKUP($A222,Table,MATCH(J$4,Curves,0))</f>
        <v>-0.06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0.0125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5.6225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31</v>
      </c>
      <c r="V222" s="100" t="n">
        <f aca="false">CHOOSE(F$3,A223+24,A222)</f>
        <v>43374</v>
      </c>
      <c r="W222" s="33" t="n">
        <f aca="false">V222-C$3</f>
        <v>6458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0.39044532919241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-0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43405</v>
      </c>
      <c r="B223" s="94" t="n">
        <f aca="false">B222</f>
        <v>5000</v>
      </c>
      <c r="C223" s="104"/>
      <c r="D223" s="96" t="n">
        <f aca="false">B223+C223</f>
        <v>5000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v>0</v>
      </c>
      <c r="J223" s="28" t="n">
        <f aca="false">VLOOKUP($A223,Table,MATCH(J$4,Curves,0))</f>
        <v>-0.06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0.0125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5.6225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30</v>
      </c>
      <c r="V223" s="100" t="n">
        <f aca="false">CHOOSE(F$3,A224+24,A223)</f>
        <v>43405</v>
      </c>
      <c r="W223" s="33" t="n">
        <f aca="false">V223-C$3</f>
        <v>6489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0.388686645820344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-0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43435</v>
      </c>
      <c r="B224" s="94" t="n">
        <f aca="false">B223</f>
        <v>5000</v>
      </c>
      <c r="C224" s="104"/>
      <c r="D224" s="96" t="n">
        <f aca="false">B224+C224</f>
        <v>5000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v>0</v>
      </c>
      <c r="J224" s="28" t="n">
        <f aca="false">VLOOKUP($A224,Table,MATCH(J$4,Curves,0))</f>
        <v>-0.06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0.0125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5.6225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31</v>
      </c>
      <c r="V224" s="100" t="n">
        <f aca="false">CHOOSE(F$3,A225+24,A224)</f>
        <v>43435</v>
      </c>
      <c r="W224" s="33" t="n">
        <f aca="false">V224-C$3</f>
        <v>6519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0.386992236991762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-0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43466</v>
      </c>
      <c r="B225" s="94" t="n">
        <f aca="false">B224</f>
        <v>5000</v>
      </c>
      <c r="C225" s="104"/>
      <c r="D225" s="96" t="n">
        <f aca="false">B225+C225</f>
        <v>5000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v>0</v>
      </c>
      <c r="J225" s="28" t="n">
        <f aca="false">VLOOKUP($A225,Table,MATCH(J$4,Curves,0))</f>
        <v>-0.06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0.0125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5.6225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43466</v>
      </c>
      <c r="W225" s="33" t="n">
        <f aca="false">V225-C$3</f>
        <v>6550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0.385249107387104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-0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43497</v>
      </c>
      <c r="B226" s="94" t="n">
        <f aca="false">B225</f>
        <v>5000</v>
      </c>
      <c r="C226" s="104"/>
      <c r="D226" s="96" t="n">
        <f aca="false">B226+C226</f>
        <v>5000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v>0</v>
      </c>
      <c r="J226" s="28" t="n">
        <f aca="false">VLOOKUP($A226,Table,MATCH(J$4,Curves,0))</f>
        <v>-0.06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0.0125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5.6225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28</v>
      </c>
      <c r="V226" s="100" t="n">
        <f aca="false">CHOOSE(F$3,A227+24,A226)</f>
        <v>43497</v>
      </c>
      <c r="W226" s="33" t="n">
        <f aca="false">V226-C$3</f>
        <v>6581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0.383513829363248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-0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43525</v>
      </c>
      <c r="B227" s="94" t="n">
        <f aca="false">B226</f>
        <v>5000</v>
      </c>
      <c r="C227" s="104"/>
      <c r="D227" s="96" t="n">
        <f aca="false">B227+C227</f>
        <v>5000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v>0</v>
      </c>
      <c r="J227" s="28" t="n">
        <f aca="false">VLOOKUP($A227,Table,MATCH(J$4,Curves,0))</f>
        <v>-0.06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0.0125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5.6225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43525</v>
      </c>
      <c r="W227" s="33" t="n">
        <f aca="false">V227-C$3</f>
        <v>6609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0.381953200651553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-0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43556</v>
      </c>
      <c r="B228" s="94" t="n">
        <f aca="false">B227</f>
        <v>5000</v>
      </c>
      <c r="C228" s="104"/>
      <c r="D228" s="96" t="n">
        <f aca="false">B228+C228</f>
        <v>5000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v>0</v>
      </c>
      <c r="J228" s="28" t="n">
        <f aca="false">VLOOKUP($A228,Table,MATCH(J$4,Curves,0))</f>
        <v>-0.06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0.0125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5.6225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30</v>
      </c>
      <c r="V228" s="100" t="n">
        <f aca="false">CHOOSE(F$3,A229+24,A228)</f>
        <v>43556</v>
      </c>
      <c r="W228" s="33" t="n">
        <f aca="false">V228-C$3</f>
        <v>6640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0.380232768384423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-0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43586</v>
      </c>
      <c r="B229" s="94" t="n">
        <f aca="false">B228</f>
        <v>5000</v>
      </c>
      <c r="C229" s="104"/>
      <c r="D229" s="96" t="n">
        <f aca="false">B229+C229</f>
        <v>5000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v>0</v>
      </c>
      <c r="J229" s="28" t="n">
        <f aca="false">VLOOKUP($A229,Table,MATCH(J$4,Curves,0))</f>
        <v>-0.06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0.0125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5.6225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31</v>
      </c>
      <c r="V229" s="100" t="n">
        <f aca="false">CHOOSE(F$3,A230+24,A229)</f>
        <v>43586</v>
      </c>
      <c r="W229" s="33" t="n">
        <f aca="false">V229-C$3</f>
        <v>6670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0.378575212698898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-0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43617</v>
      </c>
      <c r="B230" s="94" t="n">
        <f aca="false">B229</f>
        <v>5000</v>
      </c>
      <c r="C230" s="104"/>
      <c r="D230" s="96" t="n">
        <f aca="false">B230+C230</f>
        <v>5000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v>0</v>
      </c>
      <c r="J230" s="28" t="n">
        <f aca="false">VLOOKUP($A230,Table,MATCH(J$4,Curves,0))</f>
        <v>-0.06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0.0125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5.6225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30</v>
      </c>
      <c r="V230" s="100" t="n">
        <f aca="false">CHOOSE(F$3,A231+24,A230)</f>
        <v>43617</v>
      </c>
      <c r="W230" s="33" t="n">
        <f aca="false">V230-C$3</f>
        <v>6701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0.376869995907019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-0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43647</v>
      </c>
      <c r="B231" s="94" t="n">
        <f aca="false">B230</f>
        <v>5000</v>
      </c>
      <c r="C231" s="104"/>
      <c r="D231" s="96" t="n">
        <f aca="false">B231+C231</f>
        <v>5000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v>0</v>
      </c>
      <c r="J231" s="28" t="n">
        <f aca="false">VLOOKUP($A231,Table,MATCH(J$4,Curves,0))</f>
        <v>-0.06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0.0125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5.6225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31</v>
      </c>
      <c r="V231" s="100" t="n">
        <f aca="false">CHOOSE(F$3,A232+24,A231)</f>
        <v>43647</v>
      </c>
      <c r="W231" s="33" t="n">
        <f aca="false">V231-C$3</f>
        <v>6731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0.375227099617272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-0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43678</v>
      </c>
      <c r="B232" s="94" t="n">
        <f aca="false">B231</f>
        <v>5000</v>
      </c>
      <c r="C232" s="104"/>
      <c r="D232" s="96" t="n">
        <f aca="false">B232+C232</f>
        <v>5000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v>0</v>
      </c>
      <c r="J232" s="28" t="n">
        <f aca="false">VLOOKUP($A232,Table,MATCH(J$4,Curves,0))</f>
        <v>-0.06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0.0125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5.6225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43678</v>
      </c>
      <c r="W232" s="33" t="n">
        <f aca="false">V232-C$3</f>
        <v>6762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0.373536963735226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-0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43709</v>
      </c>
      <c r="B233" s="94" t="n">
        <f aca="false">B232</f>
        <v>5000</v>
      </c>
      <c r="C233" s="104"/>
      <c r="D233" s="96" t="n">
        <f aca="false">B233+C233</f>
        <v>5000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v>0</v>
      </c>
      <c r="J233" s="28" t="n">
        <f aca="false">VLOOKUP($A233,Table,MATCH(J$4,Curves,0))</f>
        <v>-0.06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0.0125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5.6225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30</v>
      </c>
      <c r="V233" s="100" t="n">
        <f aca="false">CHOOSE(F$3,A234+24,A233)</f>
        <v>43709</v>
      </c>
      <c r="W233" s="33" t="n">
        <f aca="false">V233-C$3</f>
        <v>6793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0.371854440734294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-0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43739</v>
      </c>
      <c r="B234" s="94" t="n">
        <f aca="false">B233</f>
        <v>5000</v>
      </c>
      <c r="C234" s="104"/>
      <c r="D234" s="96" t="n">
        <f aca="false">B234+C234</f>
        <v>5000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v>0</v>
      </c>
      <c r="J234" s="28" t="n">
        <f aca="false">VLOOKUP($A234,Table,MATCH(J$4,Curves,0))</f>
        <v>-0.06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0.0125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5.6225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31</v>
      </c>
      <c r="V234" s="100" t="n">
        <f aca="false">CHOOSE(F$3,A235+24,A234)</f>
        <v>43739</v>
      </c>
      <c r="W234" s="33" t="n">
        <f aca="false">V234-C$3</f>
        <v>6823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0.37023340884626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-0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43770</v>
      </c>
      <c r="B235" s="94" t="n">
        <f aca="false">B234</f>
        <v>5000</v>
      </c>
      <c r="C235" s="104"/>
      <c r="D235" s="96" t="n">
        <f aca="false">B235+C235</f>
        <v>5000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v>0</v>
      </c>
      <c r="J235" s="28" t="n">
        <f aca="false">VLOOKUP($A235,Table,MATCH(J$4,Curves,0))</f>
        <v>-0.06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0.0125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5.6225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30</v>
      </c>
      <c r="V235" s="100" t="n">
        <f aca="false">CHOOSE(F$3,A236+24,A235)</f>
        <v>43770</v>
      </c>
      <c r="W235" s="33" t="n">
        <f aca="false">V235-C$3</f>
        <v>6854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0.368565766051639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-0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43800</v>
      </c>
      <c r="B236" s="94" t="n">
        <f aca="false">B235</f>
        <v>5000</v>
      </c>
      <c r="C236" s="104"/>
      <c r="D236" s="96" t="n">
        <f aca="false">B236+C236</f>
        <v>5000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v>0</v>
      </c>
      <c r="J236" s="28" t="n">
        <f aca="false">VLOOKUP($A236,Table,MATCH(J$4,Curves,0))</f>
        <v>-0.06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0.0125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5.6225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31</v>
      </c>
      <c r="V236" s="100" t="n">
        <f aca="false">CHOOSE(F$3,A237+24,A236)</f>
        <v>43800</v>
      </c>
      <c r="W236" s="33" t="n">
        <f aca="false">V236-C$3</f>
        <v>6884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0.366959070543506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-0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43831</v>
      </c>
      <c r="B237" s="94" t="n">
        <f aca="false">B236</f>
        <v>5000</v>
      </c>
      <c r="C237" s="104"/>
      <c r="D237" s="96" t="n">
        <f aca="false">B237+C237</f>
        <v>5000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v>0</v>
      </c>
      <c r="J237" s="28" t="n">
        <f aca="false">VLOOKUP($A237,Table,MATCH(J$4,Curves,0))</f>
        <v>-0.06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0.0125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5.6225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43831</v>
      </c>
      <c r="W237" s="33" t="n">
        <f aca="false">V237-C$3</f>
        <v>6915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0.365306176354892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-0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43862</v>
      </c>
      <c r="B238" s="94" t="n">
        <f aca="false">B237</f>
        <v>5000</v>
      </c>
      <c r="C238" s="104"/>
      <c r="D238" s="96" t="n">
        <f aca="false">B238+C238</f>
        <v>5000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v>0</v>
      </c>
      <c r="J238" s="28" t="n">
        <f aca="false">VLOOKUP($A238,Table,MATCH(J$4,Curves,0))</f>
        <v>-0.06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0.0125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5.6225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29</v>
      </c>
      <c r="V238" s="100" t="n">
        <f aca="false">CHOOSE(F$3,A239+24,A238)</f>
        <v>43862</v>
      </c>
      <c r="W238" s="33" t="n">
        <f aca="false">V238-C$3</f>
        <v>6946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0.363660727299587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-0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43891</v>
      </c>
      <c r="B239" s="94" t="n">
        <f aca="false">B238</f>
        <v>5000</v>
      </c>
      <c r="C239" s="104"/>
      <c r="D239" s="96" t="n">
        <f aca="false">B239+C239</f>
        <v>5000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v>0</v>
      </c>
      <c r="J239" s="28" t="n">
        <f aca="false">VLOOKUP($A239,Table,MATCH(J$4,Curves,0))</f>
        <v>-0.06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0.0125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5.6225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43891</v>
      </c>
      <c r="W239" s="33" t="n">
        <f aca="false">V239-C$3</f>
        <v>6975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0.362128146670093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-0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43922</v>
      </c>
      <c r="B240" s="94" t="n">
        <f aca="false">B239</f>
        <v>5000</v>
      </c>
      <c r="C240" s="104"/>
      <c r="D240" s="96" t="n">
        <f aca="false">B240+C240</f>
        <v>5000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v>0</v>
      </c>
      <c r="J240" s="28" t="n">
        <f aca="false">VLOOKUP($A240,Table,MATCH(J$4,Curves,0))</f>
        <v>-0.06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0.0125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5.6225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30</v>
      </c>
      <c r="V240" s="100" t="n">
        <f aca="false">CHOOSE(F$3,A241+24,A240)</f>
        <v>43922</v>
      </c>
      <c r="W240" s="33" t="n">
        <f aca="false">V240-C$3</f>
        <v>7006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0.360497012417769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-0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43952</v>
      </c>
      <c r="B241" s="94" t="n">
        <f aca="false">B240</f>
        <v>5000</v>
      </c>
      <c r="C241" s="104"/>
      <c r="D241" s="96" t="n">
        <f aca="false">B241+C241</f>
        <v>5000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v>0</v>
      </c>
      <c r="J241" s="28" t="n">
        <f aca="false">VLOOKUP($A241,Table,MATCH(J$4,Curves,0))</f>
        <v>-0.06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0.0125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5.6225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31</v>
      </c>
      <c r="V241" s="100" t="n">
        <f aca="false">CHOOSE(F$3,A242+24,A241)</f>
        <v>43952</v>
      </c>
      <c r="W241" s="33" t="n">
        <f aca="false">V241-C$3</f>
        <v>7036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0.358925491175435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-0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43983</v>
      </c>
      <c r="B242" s="94" t="n">
        <f aca="false">B241</f>
        <v>5000</v>
      </c>
      <c r="C242" s="104"/>
      <c r="D242" s="96" t="n">
        <f aca="false">B242+C242</f>
        <v>5000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v>0</v>
      </c>
      <c r="J242" s="28" t="n">
        <f aca="false">VLOOKUP($A242,Table,MATCH(J$4,Curves,0))</f>
        <v>-0.06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0.0125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5.6225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30</v>
      </c>
      <c r="V242" s="100" t="n">
        <f aca="false">CHOOSE(F$3,A243+24,A242)</f>
        <v>43983</v>
      </c>
      <c r="W242" s="33" t="n">
        <f aca="false">V242-C$3</f>
        <v>7067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0.357308782648159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-0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44013</v>
      </c>
      <c r="B243" s="94" t="n">
        <f aca="false">B242</f>
        <v>5000</v>
      </c>
      <c r="C243" s="104"/>
      <c r="D243" s="96" t="n">
        <f aca="false">B243+C243</f>
        <v>5000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v>0</v>
      </c>
      <c r="J243" s="28" t="n">
        <f aca="false">VLOOKUP($A243,Table,MATCH(J$4,Curves,0))</f>
        <v>-0.06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0.0125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5.6225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31</v>
      </c>
      <c r="V243" s="100" t="n">
        <f aca="false">CHOOSE(F$3,A244+24,A243)</f>
        <v>44013</v>
      </c>
      <c r="W243" s="33" t="n">
        <f aca="false">V243-C$3</f>
        <v>7097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0.355751159914372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-0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44044</v>
      </c>
      <c r="B244" s="94" t="n">
        <f aca="false">B243</f>
        <v>5000</v>
      </c>
      <c r="C244" s="104"/>
      <c r="D244" s="96" t="n">
        <f aca="false">B244+C244</f>
        <v>5000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v>0</v>
      </c>
      <c r="J244" s="28" t="n">
        <f aca="false">VLOOKUP($A244,Table,MATCH(J$4,Curves,0))</f>
        <v>-0.06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0.0125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5.6225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44044</v>
      </c>
      <c r="W244" s="33" t="n">
        <f aca="false">V244-C$3</f>
        <v>7128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0.354148749531263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-0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44075</v>
      </c>
      <c r="B245" s="94" t="n">
        <f aca="false">B244</f>
        <v>5000</v>
      </c>
      <c r="C245" s="104"/>
      <c r="D245" s="96" t="n">
        <f aca="false">B245+C245</f>
        <v>5000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v>0</v>
      </c>
      <c r="J245" s="28" t="n">
        <f aca="false">VLOOKUP($A245,Table,MATCH(J$4,Curves,0))</f>
        <v>-0.06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0.0125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5.6225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30</v>
      </c>
      <c r="V245" s="100" t="n">
        <f aca="false">CHOOSE(F$3,A246+24,A245)</f>
        <v>44075</v>
      </c>
      <c r="W245" s="33" t="n">
        <f aca="false">V245-C$3</f>
        <v>7159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0.352553556887195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-0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44105</v>
      </c>
      <c r="B246" s="94" t="n">
        <f aca="false">B245</f>
        <v>5000</v>
      </c>
      <c r="C246" s="104"/>
      <c r="D246" s="96" t="n">
        <f aca="false">B246+C246</f>
        <v>5000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v>0</v>
      </c>
      <c r="J246" s="28" t="n">
        <f aca="false">VLOOKUP($A246,Table,MATCH(J$4,Curves,0))</f>
        <v>-0.06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0.0125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5.6225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31</v>
      </c>
      <c r="V246" s="100" t="n">
        <f aca="false">CHOOSE(F$3,A247+24,A246)</f>
        <v>44105</v>
      </c>
      <c r="W246" s="33" t="n">
        <f aca="false">V246-C$3</f>
        <v>7189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0.35101666369634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-0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44136</v>
      </c>
      <c r="B247" s="94" t="n">
        <f aca="false">B246</f>
        <v>5000</v>
      </c>
      <c r="C247" s="104"/>
      <c r="D247" s="96" t="n">
        <f aca="false">B247+C247</f>
        <v>5000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v>0</v>
      </c>
      <c r="J247" s="28" t="n">
        <f aca="false">VLOOKUP($A247,Table,MATCH(J$4,Curves,0))</f>
        <v>-0.06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0.0125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5.6225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30</v>
      </c>
      <c r="V247" s="100" t="n">
        <f aca="false">CHOOSE(F$3,A248+24,A247)</f>
        <v>44136</v>
      </c>
      <c r="W247" s="33" t="n">
        <f aca="false">V247-C$3</f>
        <v>7220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0.349435578910315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-0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44166</v>
      </c>
      <c r="B248" s="94" t="n">
        <f aca="false">B247</f>
        <v>5000</v>
      </c>
      <c r="C248" s="104"/>
      <c r="D248" s="96" t="n">
        <f aca="false">B248+C248</f>
        <v>5000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v>0</v>
      </c>
      <c r="J248" s="28" t="n">
        <f aca="false">VLOOKUP($A248,Table,MATCH(J$4,Curves,0))</f>
        <v>-0.06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0.0125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5.6225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31</v>
      </c>
      <c r="V248" s="100" t="n">
        <f aca="false">CHOOSE(F$3,A249+24,A248)</f>
        <v>44166</v>
      </c>
      <c r="W248" s="33" t="n">
        <f aca="false">V248-C$3</f>
        <v>7250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0.347912277978078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-0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44197</v>
      </c>
      <c r="B249" s="94" t="n">
        <f aca="false">B248</f>
        <v>5000</v>
      </c>
      <c r="C249" s="104"/>
      <c r="D249" s="96" t="n">
        <f aca="false">B249+C249</f>
        <v>5000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v>0</v>
      </c>
      <c r="J249" s="28" t="n">
        <f aca="false">VLOOKUP($A249,Table,MATCH(J$4,Curves,0))</f>
        <v>-0.06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0.0125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5.6225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44197</v>
      </c>
      <c r="W249" s="33" t="n">
        <f aca="false">V249-C$3</f>
        <v>7281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0.346345176280426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-0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44228</v>
      </c>
      <c r="B250" s="94" t="n">
        <f aca="false">B249</f>
        <v>5000</v>
      </c>
      <c r="C250" s="104"/>
      <c r="D250" s="96" t="n">
        <f aca="false">B250+C250</f>
        <v>5000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v>0</v>
      </c>
      <c r="J250" s="28" t="n">
        <f aca="false">VLOOKUP($A250,Table,MATCH(J$4,Curves,0))</f>
        <v>-0.06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0.0125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5.6225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28</v>
      </c>
      <c r="V250" s="100" t="n">
        <f aca="false">CHOOSE(F$3,A251+24,A250)</f>
        <v>44228</v>
      </c>
      <c r="W250" s="33" t="n">
        <f aca="false">V250-C$3</f>
        <v>7312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0.344785133280861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-0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44256</v>
      </c>
      <c r="B251" s="94" t="n">
        <f aca="false">B250</f>
        <v>5000</v>
      </c>
      <c r="C251" s="104"/>
      <c r="D251" s="96" t="n">
        <f aca="false">B251+C251</f>
        <v>5000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v>0</v>
      </c>
      <c r="J251" s="28" t="n">
        <f aca="false">VLOOKUP($A251,Table,MATCH(J$4,Curves,0))</f>
        <v>-0.06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0.0125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5.6225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44256</v>
      </c>
      <c r="W251" s="33" t="n">
        <f aca="false">V251-C$3</f>
        <v>7340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0.343382102836673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-0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44287</v>
      </c>
      <c r="B252" s="94" t="n">
        <f aca="false">B251</f>
        <v>5000</v>
      </c>
      <c r="C252" s="104"/>
      <c r="D252" s="96" t="n">
        <f aca="false">B252+C252</f>
        <v>5000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v>0</v>
      </c>
      <c r="J252" s="28" t="n">
        <f aca="false">VLOOKUP($A252,Table,MATCH(J$4,Curves,0))</f>
        <v>-0.06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0.0125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5.6225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30</v>
      </c>
      <c r="V252" s="100" t="n">
        <f aca="false">CHOOSE(F$3,A253+24,A252)</f>
        <v>44287</v>
      </c>
      <c r="W252" s="33" t="n">
        <f aca="false">V252-C$3</f>
        <v>7371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0.341835406412432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-0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44317</v>
      </c>
      <c r="B253" s="94" t="n">
        <f aca="false">B252</f>
        <v>5000</v>
      </c>
      <c r="C253" s="104"/>
      <c r="D253" s="96" t="n">
        <f aca="false">B253+C253</f>
        <v>5000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v>0</v>
      </c>
      <c r="J253" s="28" t="n">
        <f aca="false">VLOOKUP($A253,Table,MATCH(J$4,Curves,0))</f>
        <v>-0.06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0.0125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5.6225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31</v>
      </c>
      <c r="V253" s="100" t="n">
        <f aca="false">CHOOSE(F$3,A254+24,A253)</f>
        <v>44317</v>
      </c>
      <c r="W253" s="33" t="n">
        <f aca="false">V253-C$3</f>
        <v>7401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0.340345237051648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-0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44348</v>
      </c>
      <c r="B254" s="94" t="n">
        <f aca="false">B253</f>
        <v>5000</v>
      </c>
      <c r="C254" s="104"/>
      <c r="D254" s="96" t="n">
        <f aca="false">B254+C254</f>
        <v>5000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v>0</v>
      </c>
      <c r="J254" s="28" t="n">
        <f aca="false">VLOOKUP($A254,Table,MATCH(J$4,Curves,0))</f>
        <v>-0.06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0.0125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5.6225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30</v>
      </c>
      <c r="V254" s="100" t="n">
        <f aca="false">CHOOSE(F$3,A255+24,A254)</f>
        <v>44348</v>
      </c>
      <c r="W254" s="33" t="n">
        <f aca="false">V254-C$3</f>
        <v>7432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0.338812219585663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-0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44378</v>
      </c>
      <c r="B255" s="94" t="n">
        <f aca="false">B254</f>
        <v>5000</v>
      </c>
      <c r="C255" s="104"/>
      <c r="D255" s="96" t="n">
        <f aca="false">B255+C255</f>
        <v>5000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v>0</v>
      </c>
      <c r="J255" s="28" t="n">
        <f aca="false">VLOOKUP($A255,Table,MATCH(J$4,Curves,0))</f>
        <v>-0.06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0.0125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5.6225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31</v>
      </c>
      <c r="V255" s="100" t="n">
        <f aca="false">CHOOSE(F$3,A256+24,A255)</f>
        <v>44378</v>
      </c>
      <c r="W255" s="33" t="n">
        <f aca="false">V255-C$3</f>
        <v>7462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0.337335229258697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-0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44409</v>
      </c>
      <c r="B256" s="94" t="n">
        <f aca="false">B255</f>
        <v>5000</v>
      </c>
      <c r="C256" s="104"/>
      <c r="D256" s="96" t="n">
        <f aca="false">B256+C256</f>
        <v>5000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v>0</v>
      </c>
      <c r="J256" s="28" t="n">
        <f aca="false">VLOOKUP($A256,Table,MATCH(J$4,Curves,0))</f>
        <v>-0.06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0.0125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5.6225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44409</v>
      </c>
      <c r="W256" s="33" t="n">
        <f aca="false">V256-C$3</f>
        <v>7493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0.335815769774481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-0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44440</v>
      </c>
      <c r="B257" s="94" t="n">
        <f aca="false">B256</f>
        <v>5000</v>
      </c>
      <c r="C257" s="104"/>
      <c r="D257" s="96" t="n">
        <f aca="false">B257+C257</f>
        <v>5000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v>0</v>
      </c>
      <c r="J257" s="28" t="n">
        <f aca="false">VLOOKUP($A257,Table,MATCH(J$4,Curves,0))</f>
        <v>-0.06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0.0125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5.6225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30</v>
      </c>
      <c r="V257" s="100" t="n">
        <f aca="false">CHOOSE(F$3,A258+24,A257)</f>
        <v>44440</v>
      </c>
      <c r="W257" s="33" t="n">
        <f aca="false">V257-C$3</f>
        <v>7524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0.334303154393472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-0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44470</v>
      </c>
      <c r="B258" s="94" t="n">
        <f aca="false">B257</f>
        <v>5000</v>
      </c>
      <c r="C258" s="104"/>
      <c r="D258" s="96" t="n">
        <f aca="false">B258+C258</f>
        <v>5000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v>0</v>
      </c>
      <c r="J258" s="28" t="n">
        <f aca="false">VLOOKUP($A258,Table,MATCH(J$4,Curves,0))</f>
        <v>-0.06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0.0125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5.6225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31</v>
      </c>
      <c r="V258" s="100" t="n">
        <f aca="false">CHOOSE(F$3,A259+24,A258)</f>
        <v>44470</v>
      </c>
      <c r="W258" s="33" t="n">
        <f aca="false">V258-C$3</f>
        <v>7554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0.332845820517152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-0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44501</v>
      </c>
      <c r="B259" s="94" t="n">
        <f aca="false">B258</f>
        <v>5000</v>
      </c>
      <c r="C259" s="104"/>
      <c r="D259" s="96" t="n">
        <f aca="false">B259+C259</f>
        <v>5000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v>0</v>
      </c>
      <c r="J259" s="28" t="n">
        <f aca="false">VLOOKUP($A259,Table,MATCH(J$4,Curves,0))</f>
        <v>-0.06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0.0125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5.6225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30</v>
      </c>
      <c r="V259" s="100" t="n">
        <f aca="false">CHOOSE(F$3,A260+24,A259)</f>
        <v>44501</v>
      </c>
      <c r="W259" s="33" t="n">
        <f aca="false">V259-C$3</f>
        <v>7585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0.331346582682201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-0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44531</v>
      </c>
      <c r="B260" s="94" t="n">
        <f aca="false">B259</f>
        <v>5000</v>
      </c>
      <c r="C260" s="104"/>
      <c r="D260" s="96" t="n">
        <f aca="false">B260+C260</f>
        <v>5000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v>0</v>
      </c>
      <c r="J260" s="28" t="n">
        <f aca="false">VLOOKUP($A260,Table,MATCH(J$4,Curves,0))</f>
        <v>-0.06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0.0125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5.6225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31</v>
      </c>
      <c r="V260" s="100" t="n">
        <f aca="false">CHOOSE(F$3,A261+24,A260)</f>
        <v>44531</v>
      </c>
      <c r="W260" s="33" t="n">
        <f aca="false">V260-C$3</f>
        <v>7615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0.329902137443203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-0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44562</v>
      </c>
      <c r="B261" s="94" t="n">
        <f aca="false">B260</f>
        <v>5000</v>
      </c>
      <c r="C261" s="104"/>
      <c r="D261" s="96" t="n">
        <f aca="false">B261+C261</f>
        <v>5000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v>0</v>
      </c>
      <c r="J261" s="28" t="n">
        <f aca="false">VLOOKUP($A261,Table,MATCH(J$4,Curves,0))</f>
        <v>-0.06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0.0125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5.6225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44562</v>
      </c>
      <c r="W261" s="33" t="n">
        <f aca="false">V261-C$3</f>
        <v>7646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0.32841615884351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-0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44593</v>
      </c>
      <c r="B262" s="94" t="n">
        <f aca="false">B261</f>
        <v>5000</v>
      </c>
      <c r="C262" s="104"/>
      <c r="D262" s="96" t="n">
        <f aca="false">B262+C262</f>
        <v>5000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v>0</v>
      </c>
      <c r="J262" s="28" t="n">
        <f aca="false">VLOOKUP($A262,Table,MATCH(J$4,Curves,0))</f>
        <v>-0.06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0.0125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5.6225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28</v>
      </c>
      <c r="V262" s="100" t="n">
        <f aca="false">CHOOSE(F$3,A263+24,A262)</f>
        <v>44593</v>
      </c>
      <c r="W262" s="33" t="n">
        <f aca="false">V262-C$3</f>
        <v>7677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0.326936873539034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-0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44621</v>
      </c>
      <c r="B263" s="94" t="n">
        <f aca="false">B262</f>
        <v>5000</v>
      </c>
      <c r="C263" s="104"/>
      <c r="D263" s="96" t="n">
        <f aca="false">B263+C263</f>
        <v>5000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v>0</v>
      </c>
      <c r="J263" s="28" t="n">
        <f aca="false">VLOOKUP($A263,Table,MATCH(J$4,Curves,0))</f>
        <v>-0.06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0.0125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5.6225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44621</v>
      </c>
      <c r="W263" s="33" t="n">
        <f aca="false">V263-C$3</f>
        <v>7705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0.325606472826747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-0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44652</v>
      </c>
      <c r="B264" s="94" t="n">
        <f aca="false">B263</f>
        <v>5000</v>
      </c>
      <c r="C264" s="104"/>
      <c r="D264" s="96" t="n">
        <f aca="false">B264+C264</f>
        <v>5000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v>0</v>
      </c>
      <c r="J264" s="28" t="n">
        <f aca="false">VLOOKUP($A264,Table,MATCH(J$4,Curves,0))</f>
        <v>-0.06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0.0125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5.6225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30</v>
      </c>
      <c r="V264" s="100" t="n">
        <f aca="false">CHOOSE(F$3,A265+24,A264)</f>
        <v>44652</v>
      </c>
      <c r="W264" s="33" t="n">
        <f aca="false">V264-C$3</f>
        <v>7736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0.32413984319442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-0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44682</v>
      </c>
      <c r="B265" s="94" t="n">
        <f aca="false">B264</f>
        <v>5000</v>
      </c>
      <c r="C265" s="104"/>
      <c r="D265" s="96" t="n">
        <f aca="false">B265+C265</f>
        <v>5000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v>0</v>
      </c>
      <c r="J265" s="28" t="n">
        <f aca="false">VLOOKUP($A265,Table,MATCH(J$4,Curves,0))</f>
        <v>-0.06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0.0125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5.6225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31</v>
      </c>
      <c r="V265" s="100" t="n">
        <f aca="false">CHOOSE(F$3,A266+24,A265)</f>
        <v>44682</v>
      </c>
      <c r="W265" s="33" t="n">
        <f aca="false">V265-C$3</f>
        <v>7766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0.322726814427134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-0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44713</v>
      </c>
      <c r="B266" s="94" t="n">
        <f aca="false">B265</f>
        <v>5000</v>
      </c>
      <c r="C266" s="104"/>
      <c r="D266" s="96" t="n">
        <f aca="false">B266+C266</f>
        <v>5000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v>0</v>
      </c>
      <c r="J266" s="28" t="n">
        <f aca="false">VLOOKUP($A266,Table,MATCH(J$4,Curves,0))</f>
        <v>-0.06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0.0125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5.6225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30</v>
      </c>
      <c r="V266" s="100" t="n">
        <f aca="false">CHOOSE(F$3,A267+24,A266)</f>
        <v>44713</v>
      </c>
      <c r="W266" s="33" t="n">
        <f aca="false">V266-C$3</f>
        <v>7797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0.321273155643645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-0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44743</v>
      </c>
      <c r="B267" s="94" t="n">
        <f aca="false">B266</f>
        <v>5000</v>
      </c>
      <c r="C267" s="104"/>
      <c r="D267" s="96" t="n">
        <f aca="false">B267+C267</f>
        <v>5000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v>0</v>
      </c>
      <c r="J267" s="28" t="n">
        <f aca="false">VLOOKUP($A267,Table,MATCH(J$4,Curves,0))</f>
        <v>-0.06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0.0125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5.6225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31</v>
      </c>
      <c r="V267" s="100" t="n">
        <f aca="false">CHOOSE(F$3,A268+24,A267)</f>
        <v>44743</v>
      </c>
      <c r="W267" s="33" t="n">
        <f aca="false">V267-C$3</f>
        <v>7827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0.319872623680012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-0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44774</v>
      </c>
      <c r="B268" s="94" t="n">
        <f aca="false">B267</f>
        <v>5000</v>
      </c>
      <c r="C268" s="104"/>
      <c r="D268" s="96" t="n">
        <f aca="false">B268+C268</f>
        <v>5000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v>0</v>
      </c>
      <c r="J268" s="28" t="n">
        <f aca="false">VLOOKUP($A268,Table,MATCH(J$4,Curves,0))</f>
        <v>-0.06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0.0125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5.6225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44774</v>
      </c>
      <c r="W268" s="33" t="n">
        <f aca="false">V268-C$3</f>
        <v>7858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0.318431821031383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-0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44805</v>
      </c>
      <c r="B269" s="94" t="n">
        <f aca="false">B268</f>
        <v>5000</v>
      </c>
      <c r="C269" s="104"/>
      <c r="D269" s="96" t="n">
        <f aca="false">B269+C269</f>
        <v>5000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v>0</v>
      </c>
      <c r="J269" s="28" t="n">
        <f aca="false">VLOOKUP($A269,Table,MATCH(J$4,Curves,0))</f>
        <v>-0.06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0.0125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5.6225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30</v>
      </c>
      <c r="V269" s="100" t="n">
        <f aca="false">CHOOSE(F$3,A270+24,A269)</f>
        <v>44805</v>
      </c>
      <c r="W269" s="33" t="n">
        <f aca="false">V269-C$3</f>
        <v>7889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0.316997508191881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-0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44835</v>
      </c>
      <c r="B270" s="94" t="n">
        <f aca="false">B269</f>
        <v>5000</v>
      </c>
      <c r="C270" s="104"/>
      <c r="D270" s="96" t="n">
        <f aca="false">B270+C270</f>
        <v>5000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v>0</v>
      </c>
      <c r="J270" s="28" t="n">
        <f aca="false">VLOOKUP($A270,Table,MATCH(J$4,Curves,0))</f>
        <v>-0.06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0.0125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5.6225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31</v>
      </c>
      <c r="V270" s="100" t="n">
        <f aca="false">CHOOSE(F$3,A271+24,A270)</f>
        <v>44835</v>
      </c>
      <c r="W270" s="33" t="n">
        <f aca="false">V270-C$3</f>
        <v>7919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0.315615615136653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-0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44866</v>
      </c>
      <c r="B271" s="94" t="n">
        <f aca="false">B270</f>
        <v>5000</v>
      </c>
      <c r="C271" s="104"/>
      <c r="D271" s="96" t="n">
        <f aca="false">B271+C271</f>
        <v>5000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v>0</v>
      </c>
      <c r="J271" s="28" t="n">
        <f aca="false">VLOOKUP($A271,Table,MATCH(J$4,Curves,0))</f>
        <v>-0.06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0.0125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5.6225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30</v>
      </c>
      <c r="V271" s="100" t="n">
        <f aca="false">CHOOSE(F$3,A272+24,A271)</f>
        <v>44866</v>
      </c>
      <c r="W271" s="33" t="n">
        <f aca="false">V271-C$3</f>
        <v>7950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0.314193987336794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-0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44896</v>
      </c>
      <c r="B272" s="94" t="n">
        <f aca="false">B271</f>
        <v>5000</v>
      </c>
      <c r="C272" s="104"/>
      <c r="D272" s="96" t="n">
        <f aca="false">B272+C272</f>
        <v>5000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v>0</v>
      </c>
      <c r="J272" s="28" t="n">
        <f aca="false">VLOOKUP($A272,Table,MATCH(J$4,Curves,0))</f>
        <v>-0.06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0.0125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5.6225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31</v>
      </c>
      <c r="V272" s="100" t="n">
        <f aca="false">CHOOSE(F$3,A273+24,A272)</f>
        <v>44896</v>
      </c>
      <c r="W272" s="33" t="n">
        <f aca="false">V272-C$3</f>
        <v>7980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0.312824315721482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-0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44927</v>
      </c>
      <c r="B273" s="94" t="n">
        <f aca="false">B272</f>
        <v>5000</v>
      </c>
      <c r="C273" s="104"/>
      <c r="D273" s="96" t="n">
        <f aca="false">B273+C273</f>
        <v>5000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v>0</v>
      </c>
      <c r="J273" s="28" t="n">
        <f aca="false">VLOOKUP($A273,Table,MATCH(J$4,Curves,0))</f>
        <v>-0.06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0.0125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5.6225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44927</v>
      </c>
      <c r="W273" s="33" t="n">
        <f aca="false">V273-C$3</f>
        <v>8011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0.311415260774981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-0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44958</v>
      </c>
      <c r="B274" s="94" t="n">
        <f aca="false">B273</f>
        <v>5000</v>
      </c>
      <c r="C274" s="104"/>
      <c r="D274" s="96" t="n">
        <f aca="false">B274+C274</f>
        <v>5000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v>0</v>
      </c>
      <c r="J274" s="28" t="n">
        <f aca="false">VLOOKUP($A274,Table,MATCH(J$4,Curves,0))</f>
        <v>-0.06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0.0125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5.6225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28</v>
      </c>
      <c r="V274" s="100" t="n">
        <f aca="false">CHOOSE(F$3,A275+24,A274)</f>
        <v>44958</v>
      </c>
      <c r="W274" s="33" t="n">
        <f aca="false">V274-C$3</f>
        <v>8042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0.310012552636391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-0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44986</v>
      </c>
      <c r="B275" s="94" t="n">
        <f aca="false">B274</f>
        <v>5000</v>
      </c>
      <c r="C275" s="104"/>
      <c r="D275" s="96" t="n">
        <f aca="false">B275+C275</f>
        <v>5000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v>0</v>
      </c>
      <c r="J275" s="28" t="n">
        <f aca="false">VLOOKUP($A275,Table,MATCH(J$4,Curves,0))</f>
        <v>-0.06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0.0125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5.6225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44986</v>
      </c>
      <c r="W275" s="33" t="n">
        <f aca="false">V275-C$3</f>
        <v>8070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0.308751021881598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-0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45017</v>
      </c>
      <c r="B276" s="94" t="n">
        <f aca="false">B275</f>
        <v>5000</v>
      </c>
      <c r="C276" s="104"/>
      <c r="D276" s="96" t="n">
        <f aca="false">B276+C276</f>
        <v>5000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v>0</v>
      </c>
      <c r="J276" s="28" t="n">
        <f aca="false">VLOOKUP($A276,Table,MATCH(J$4,Curves,0))</f>
        <v>-0.06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0.0125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5.6225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30</v>
      </c>
      <c r="V276" s="100" t="n">
        <f aca="false">CHOOSE(F$3,A277+24,A276)</f>
        <v>45017</v>
      </c>
      <c r="W276" s="33" t="n">
        <f aca="false">V276-C$3</f>
        <v>8101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0.307360314277503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-0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45047</v>
      </c>
      <c r="B277" s="94" t="n">
        <f aca="false">B276</f>
        <v>5000</v>
      </c>
      <c r="C277" s="104"/>
      <c r="D277" s="96" t="n">
        <f aca="false">B277+C277</f>
        <v>5000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v>0</v>
      </c>
      <c r="J277" s="28" t="n">
        <f aca="false">VLOOKUP($A277,Table,MATCH(J$4,Curves,0))</f>
        <v>-0.06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0.0125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5.6225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31</v>
      </c>
      <c r="V277" s="100" t="n">
        <f aca="false">CHOOSE(F$3,A278+24,A277)</f>
        <v>45047</v>
      </c>
      <c r="W277" s="33" t="n">
        <f aca="false">V277-C$3</f>
        <v>8131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0.306020432818575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-0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45078</v>
      </c>
      <c r="B278" s="94" t="n">
        <f aca="false">B277</f>
        <v>5000</v>
      </c>
      <c r="C278" s="104"/>
      <c r="D278" s="96" t="n">
        <f aca="false">B278+C278</f>
        <v>5000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v>0</v>
      </c>
      <c r="J278" s="28" t="n">
        <f aca="false">VLOOKUP($A278,Table,MATCH(J$4,Curves,0))</f>
        <v>-0.06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0.0125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5.6225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30</v>
      </c>
      <c r="V278" s="100" t="n">
        <f aca="false">CHOOSE(F$3,A279+24,A278)</f>
        <v>45078</v>
      </c>
      <c r="W278" s="33" t="n">
        <f aca="false">V278-C$3</f>
        <v>8162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0.304642024610123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-0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45108</v>
      </c>
      <c r="B279" s="94" t="n">
        <f aca="false">B278</f>
        <v>5000</v>
      </c>
      <c r="C279" s="104"/>
      <c r="D279" s="96" t="n">
        <f aca="false">B279+C279</f>
        <v>5000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v>0</v>
      </c>
      <c r="J279" s="28" t="n">
        <f aca="false">VLOOKUP($A279,Table,MATCH(J$4,Curves,0))</f>
        <v>-0.06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0.0125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5.6225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31</v>
      </c>
      <c r="V279" s="100" t="n">
        <f aca="false">CHOOSE(F$3,A280+24,A279)</f>
        <v>45108</v>
      </c>
      <c r="W279" s="33" t="n">
        <f aca="false">V279-C$3</f>
        <v>8192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0.30331399304123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-0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45139</v>
      </c>
      <c r="B280" s="94" t="n">
        <f aca="false">B279</f>
        <v>5000</v>
      </c>
      <c r="C280" s="104"/>
      <c r="D280" s="96" t="n">
        <f aca="false">B280+C280</f>
        <v>5000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v>0</v>
      </c>
      <c r="J280" s="28" t="n">
        <f aca="false">VLOOKUP($A280,Table,MATCH(J$4,Curves,0))</f>
        <v>-0.06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0.0125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5.6225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45139</v>
      </c>
      <c r="W280" s="33" t="n">
        <f aca="false">V280-C$3</f>
        <v>8223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0.301947775452766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-0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45170</v>
      </c>
      <c r="B281" s="94" t="n">
        <f aca="false">B280</f>
        <v>5000</v>
      </c>
      <c r="C281" s="104"/>
      <c r="D281" s="96" t="n">
        <f aca="false">B281+C281</f>
        <v>5000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v>0</v>
      </c>
      <c r="J281" s="28" t="n">
        <f aca="false">VLOOKUP($A281,Table,MATCH(J$4,Curves,0))</f>
        <v>-0.06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0.0125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5.6225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30</v>
      </c>
      <c r="V281" s="100" t="n">
        <f aca="false">CHOOSE(F$3,A282+24,A281)</f>
        <v>45170</v>
      </c>
      <c r="W281" s="33" t="n">
        <f aca="false">V281-C$3</f>
        <v>8254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0.300587711719851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-0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45200</v>
      </c>
      <c r="B282" s="94" t="n">
        <f aca="false">B281</f>
        <v>5000</v>
      </c>
      <c r="C282" s="104"/>
      <c r="D282" s="96" t="n">
        <f aca="false">B282+C282</f>
        <v>5000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v>0</v>
      </c>
      <c r="J282" s="28" t="n">
        <f aca="false">VLOOKUP($A282,Table,MATCH(J$4,Curves,0))</f>
        <v>-0.06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0.0125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5.6225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31</v>
      </c>
      <c r="V282" s="100" t="n">
        <f aca="false">CHOOSE(F$3,A283+24,A282)</f>
        <v>45200</v>
      </c>
      <c r="W282" s="33" t="n">
        <f aca="false">V282-C$3</f>
        <v>8284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0.299277354191548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-0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45231</v>
      </c>
      <c r="B283" s="94" t="n">
        <f aca="false">B282</f>
        <v>5000</v>
      </c>
      <c r="C283" s="104"/>
      <c r="D283" s="96" t="n">
        <f aca="false">B283+C283</f>
        <v>5000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v>0</v>
      </c>
      <c r="J283" s="28" t="n">
        <f aca="false">VLOOKUP($A283,Table,MATCH(J$4,Curves,0))</f>
        <v>-0.06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0.0125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5.6225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30</v>
      </c>
      <c r="V283" s="100" t="n">
        <f aca="false">CHOOSE(F$3,A284+24,A283)</f>
        <v>45231</v>
      </c>
      <c r="W283" s="33" t="n">
        <f aca="false">V283-C$3</f>
        <v>8315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0.297929318840373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-0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45261</v>
      </c>
      <c r="B284" s="94" t="n">
        <f aca="false">B283</f>
        <v>5000</v>
      </c>
      <c r="C284" s="104"/>
      <c r="D284" s="96" t="n">
        <f aca="false">B284+C284</f>
        <v>5000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v>0</v>
      </c>
      <c r="J284" s="28" t="n">
        <f aca="false">VLOOKUP($A284,Table,MATCH(J$4,Curves,0))</f>
        <v>-0.06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0.0125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5.6225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31</v>
      </c>
      <c r="V284" s="100" t="n">
        <f aca="false">CHOOSE(F$3,A285+24,A284)</f>
        <v>45261</v>
      </c>
      <c r="W284" s="33" t="n">
        <f aca="false">V284-C$3</f>
        <v>8345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0.296630550092939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-0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45292</v>
      </c>
      <c r="B285" s="94" t="n">
        <f aca="false">B284</f>
        <v>5000</v>
      </c>
      <c r="C285" s="104"/>
      <c r="D285" s="96" t="n">
        <f aca="false">B285+C285</f>
        <v>5000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v>0</v>
      </c>
      <c r="J285" s="28" t="n">
        <f aca="false">VLOOKUP($A285,Table,MATCH(J$4,Curves,0))</f>
        <v>-0.06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0.0125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5.6225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45292</v>
      </c>
      <c r="W285" s="33" t="n">
        <f aca="false">V285-C$3</f>
        <v>8376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0.295294436744691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-0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45323</v>
      </c>
      <c r="B286" s="94" t="n">
        <f aca="false">B285</f>
        <v>5000</v>
      </c>
      <c r="C286" s="104"/>
      <c r="D286" s="96" t="n">
        <f aca="false">B286+C286</f>
        <v>5000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v>0</v>
      </c>
      <c r="J286" s="28" t="n">
        <f aca="false">VLOOKUP($A286,Table,MATCH(J$4,Curves,0))</f>
        <v>-0.06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0.0125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5.6225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29</v>
      </c>
      <c r="V286" s="100" t="n">
        <f aca="false">CHOOSE(F$3,A287+24,A286)</f>
        <v>45323</v>
      </c>
      <c r="W286" s="33" t="n">
        <f aca="false">V286-C$3</f>
        <v>8407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0.293964341653425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-0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45352</v>
      </c>
      <c r="B287" s="94" t="n">
        <f aca="false">B286</f>
        <v>5000</v>
      </c>
      <c r="C287" s="104"/>
      <c r="D287" s="96" t="n">
        <f aca="false">B287+C287</f>
        <v>5000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v>0</v>
      </c>
      <c r="J287" s="28" t="n">
        <f aca="false">VLOOKUP($A287,Table,MATCH(J$4,Curves,0))</f>
        <v>-0.06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0.0125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5.6225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45352</v>
      </c>
      <c r="W287" s="33" t="n">
        <f aca="false">V287-C$3</f>
        <v>8436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0.292725483503618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-0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45383</v>
      </c>
      <c r="B288" s="94" t="n">
        <f aca="false">B287</f>
        <v>5000</v>
      </c>
      <c r="C288" s="104"/>
      <c r="D288" s="96" t="n">
        <f aca="false">B288+C288</f>
        <v>5000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v>0</v>
      </c>
      <c r="J288" s="28" t="n">
        <f aca="false">VLOOKUP($A288,Table,MATCH(J$4,Curves,0))</f>
        <v>-0.06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0.0125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5.6225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30</v>
      </c>
      <c r="V288" s="100" t="n">
        <f aca="false">CHOOSE(F$3,A289+24,A288)</f>
        <v>45383</v>
      </c>
      <c r="W288" s="33" t="n">
        <f aca="false">V288-C$3</f>
        <v>8467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0.291406959751567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-0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45413</v>
      </c>
      <c r="B289" s="94" t="n">
        <f aca="false">B288</f>
        <v>5000</v>
      </c>
      <c r="C289" s="104"/>
      <c r="D289" s="96" t="n">
        <f aca="false">B289+C289</f>
        <v>5000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v>0</v>
      </c>
      <c r="J289" s="28" t="n">
        <f aca="false">VLOOKUP($A289,Table,MATCH(J$4,Curves,0))</f>
        <v>-0.06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0.0125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5.6225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31</v>
      </c>
      <c r="V289" s="100" t="n">
        <f aca="false">CHOOSE(F$3,A290+24,A289)</f>
        <v>45413</v>
      </c>
      <c r="W289" s="33" t="n">
        <f aca="false">V289-C$3</f>
        <v>8497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0.290136624043811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-0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45444</v>
      </c>
      <c r="B290" s="94" t="n">
        <f aca="false">B289</f>
        <v>5000</v>
      </c>
      <c r="C290" s="104"/>
      <c r="D290" s="96" t="n">
        <f aca="false">B290+C290</f>
        <v>5000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v>0</v>
      </c>
      <c r="J290" s="28" t="n">
        <f aca="false">VLOOKUP($A290,Table,MATCH(J$4,Curves,0))</f>
        <v>-0.06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0.0125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5.6225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30</v>
      </c>
      <c r="V290" s="100" t="n">
        <f aca="false">CHOOSE(F$3,A291+24,A290)</f>
        <v>45444</v>
      </c>
      <c r="W290" s="33" t="n">
        <f aca="false">V290-C$3</f>
        <v>8528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0.28882976129458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-0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45474</v>
      </c>
      <c r="B291" s="94" t="n">
        <f aca="false">B290</f>
        <v>5000</v>
      </c>
      <c r="C291" s="104"/>
      <c r="D291" s="96" t="n">
        <f aca="false">B291+C291</f>
        <v>5000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v>0</v>
      </c>
      <c r="J291" s="28" t="n">
        <f aca="false">VLOOKUP($A291,Table,MATCH(J$4,Curves,0))</f>
        <v>-0.06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0.0125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5.6225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31</v>
      </c>
      <c r="V291" s="100" t="n">
        <f aca="false">CHOOSE(F$3,A292+24,A291)</f>
        <v>45474</v>
      </c>
      <c r="W291" s="33" t="n">
        <f aca="false">V291-C$3</f>
        <v>8558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0.287570660415356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-0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45505</v>
      </c>
      <c r="B292" s="94" t="n">
        <f aca="false">B291</f>
        <v>5000</v>
      </c>
      <c r="C292" s="104"/>
      <c r="D292" s="96" t="n">
        <f aca="false">B292+C292</f>
        <v>5000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v>0</v>
      </c>
      <c r="J292" s="28" t="n">
        <f aca="false">VLOOKUP($A292,Table,MATCH(J$4,Curves,0))</f>
        <v>-0.06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0.0125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5.6225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45505</v>
      </c>
      <c r="W292" s="33" t="n">
        <f aca="false">V292-C$3</f>
        <v>8589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0.286275355539223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-0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45536</v>
      </c>
      <c r="B293" s="94" t="n">
        <f aca="false">B292</f>
        <v>5000</v>
      </c>
      <c r="C293" s="104"/>
      <c r="D293" s="96" t="n">
        <f aca="false">B293+C293</f>
        <v>5000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v>0</v>
      </c>
      <c r="J293" s="28" t="n">
        <f aca="false">VLOOKUP($A293,Table,MATCH(J$4,Curves,0))</f>
        <v>-0.06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0.0125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5.6225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30</v>
      </c>
      <c r="V293" s="100" t="n">
        <f aca="false">CHOOSE(F$3,A294+24,A293)</f>
        <v>45536</v>
      </c>
      <c r="W293" s="33" t="n">
        <f aca="false">V293-C$3</f>
        <v>8620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0.284985885106422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-0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45566</v>
      </c>
      <c r="B294" s="94" t="n">
        <f aca="false">B293</f>
        <v>5000</v>
      </c>
      <c r="C294" s="104"/>
      <c r="D294" s="96" t="n">
        <f aca="false">B294+C294</f>
        <v>5000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v>0</v>
      </c>
      <c r="J294" s="28" t="n">
        <f aca="false">VLOOKUP($A294,Table,MATCH(J$4,Curves,0))</f>
        <v>-0.06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0.0125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5.6225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31</v>
      </c>
      <c r="V294" s="100" t="n">
        <f aca="false">CHOOSE(F$3,A295+24,A294)</f>
        <v>45566</v>
      </c>
      <c r="W294" s="33" t="n">
        <f aca="false">V294-C$3</f>
        <v>8650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0.283743540907211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-0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45597</v>
      </c>
      <c r="B295" s="94" t="n">
        <f aca="false">B294</f>
        <v>5000</v>
      </c>
      <c r="C295" s="104"/>
      <c r="D295" s="96" t="n">
        <f aca="false">B295+C295</f>
        <v>5000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v>0</v>
      </c>
      <c r="J295" s="28" t="n">
        <f aca="false">VLOOKUP($A295,Table,MATCH(J$4,Curves,0))</f>
        <v>-0.06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0.0125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5.6225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30</v>
      </c>
      <c r="V295" s="100" t="n">
        <f aca="false">CHOOSE(F$3,A296+24,A295)</f>
        <v>45597</v>
      </c>
      <c r="W295" s="33" t="n">
        <f aca="false">V295-C$3</f>
        <v>8681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0.282465474530142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-0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45627</v>
      </c>
      <c r="B296" s="94" t="n">
        <f aca="false">B295</f>
        <v>5000</v>
      </c>
      <c r="C296" s="104"/>
      <c r="D296" s="96" t="n">
        <f aca="false">B296+C296</f>
        <v>5000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v>0</v>
      </c>
      <c r="J296" s="28" t="n">
        <f aca="false">VLOOKUP($A296,Table,MATCH(J$4,Curves,0))</f>
        <v>-0.06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0.0125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5.6225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31</v>
      </c>
      <c r="V296" s="100" t="n">
        <f aca="false">CHOOSE(F$3,A297+24,A296)</f>
        <v>45627</v>
      </c>
      <c r="W296" s="33" t="n">
        <f aca="false">V296-C$3</f>
        <v>8711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0.281234117603013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-0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45658</v>
      </c>
      <c r="B297" s="94" t="n">
        <f aca="false">B296</f>
        <v>5000</v>
      </c>
      <c r="C297" s="104"/>
      <c r="D297" s="96" t="n">
        <f aca="false">B297+C297</f>
        <v>5000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v>0</v>
      </c>
      <c r="J297" s="28" t="n">
        <f aca="false">VLOOKUP($A297,Table,MATCH(J$4,Curves,0))</f>
        <v>-0.06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0.0125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5.6225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45658</v>
      </c>
      <c r="W297" s="33" t="n">
        <f aca="false">V297-C$3</f>
        <v>8742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0.279967354424391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-0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45689</v>
      </c>
      <c r="B298" s="94" t="n">
        <f aca="false">B297</f>
        <v>5000</v>
      </c>
      <c r="C298" s="104"/>
      <c r="D298" s="96" t="n">
        <f aca="false">B298+C298</f>
        <v>5000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v>0</v>
      </c>
      <c r="J298" s="28" t="n">
        <f aca="false">VLOOKUP($A298,Table,MATCH(J$4,Curves,0))</f>
        <v>-0.06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0.0125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5.6225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28</v>
      </c>
      <c r="V298" s="100" t="n">
        <f aca="false">CHOOSE(F$3,A299+24,A298)</f>
        <v>45689</v>
      </c>
      <c r="W298" s="33" t="n">
        <f aca="false">V298-C$3</f>
        <v>8773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0.278706297128698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-0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45717</v>
      </c>
      <c r="B299" s="94" t="n">
        <f aca="false">B298</f>
        <v>5000</v>
      </c>
      <c r="C299" s="104"/>
      <c r="D299" s="96" t="n">
        <f aca="false">B299+C299</f>
        <v>5000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v>0</v>
      </c>
      <c r="J299" s="28" t="n">
        <f aca="false">VLOOKUP($A299,Table,MATCH(J$4,Curves,0))</f>
        <v>-0.06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0.0125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5.6225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45717</v>
      </c>
      <c r="W299" s="33" t="n">
        <f aca="false">V299-C$3</f>
        <v>8801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0.277572160583605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-0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45748</v>
      </c>
      <c r="B300" s="94" t="n">
        <f aca="false">B299</f>
        <v>5000</v>
      </c>
      <c r="C300" s="104"/>
      <c r="D300" s="96" t="n">
        <f aca="false">B300+C300</f>
        <v>5000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v>0</v>
      </c>
      <c r="J300" s="28" t="n">
        <f aca="false">VLOOKUP($A300,Table,MATCH(J$4,Curves,0))</f>
        <v>-0.06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0.0125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5.6225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30</v>
      </c>
      <c r="V300" s="100" t="n">
        <f aca="false">CHOOSE(F$3,A301+24,A300)</f>
        <v>45748</v>
      </c>
      <c r="W300" s="33" t="n">
        <f aca="false">V300-C$3</f>
        <v>8832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0.276321891962448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-0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45778</v>
      </c>
      <c r="B301" s="94" t="n">
        <f aca="false">B300</f>
        <v>5000</v>
      </c>
      <c r="C301" s="104"/>
      <c r="D301" s="96" t="n">
        <f aca="false">B301+C301</f>
        <v>5000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v>0</v>
      </c>
      <c r="J301" s="28" t="n">
        <f aca="false">VLOOKUP($A301,Table,MATCH(J$4,Curves,0))</f>
        <v>-0.06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0.0125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5.6225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31</v>
      </c>
      <c r="V301" s="100" t="n">
        <f aca="false">CHOOSE(F$3,A302+24,A301)</f>
        <v>45778</v>
      </c>
      <c r="W301" s="33" t="n">
        <f aca="false">V301-C$3</f>
        <v>8862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0.275117316867557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-0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45809</v>
      </c>
      <c r="B302" s="94" t="n">
        <f aca="false">B301</f>
        <v>5000</v>
      </c>
      <c r="C302" s="104"/>
      <c r="D302" s="96" t="n">
        <f aca="false">B302+C302</f>
        <v>5000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v>0</v>
      </c>
      <c r="J302" s="28" t="n">
        <f aca="false">VLOOKUP($A302,Table,MATCH(J$4,Curves,0))</f>
        <v>-0.06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0.0125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5.6225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30</v>
      </c>
      <c r="V302" s="100" t="n">
        <f aca="false">CHOOSE(F$3,A303+24,A302)</f>
        <v>45809</v>
      </c>
      <c r="W302" s="33" t="n">
        <f aca="false">V302-C$3</f>
        <v>8893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0.273878105601942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-0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45839</v>
      </c>
      <c r="B303" s="94" t="n">
        <f aca="false">B302</f>
        <v>5000</v>
      </c>
      <c r="C303" s="104"/>
      <c r="D303" s="96" t="n">
        <f aca="false">B303+C303</f>
        <v>5000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v>0</v>
      </c>
      <c r="J303" s="28" t="n">
        <f aca="false">VLOOKUP($A303,Table,MATCH(J$4,Curves,0))</f>
        <v>-0.06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0.0125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5.6225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31</v>
      </c>
      <c r="V303" s="100" t="n">
        <f aca="false">CHOOSE(F$3,A304+24,A303)</f>
        <v>45839</v>
      </c>
      <c r="W303" s="33" t="n">
        <f aca="false">V303-C$3</f>
        <v>8923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0.272684183749783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-0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45870</v>
      </c>
      <c r="B304" s="94" t="n">
        <f aca="false">B303</f>
        <v>5000</v>
      </c>
      <c r="C304" s="104"/>
      <c r="D304" s="96" t="n">
        <f aca="false">B304+C304</f>
        <v>5000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v>0</v>
      </c>
      <c r="J304" s="28" t="n">
        <f aca="false">VLOOKUP($A304,Table,MATCH(J$4,Curves,0))</f>
        <v>-0.06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0.0125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5.6225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45870</v>
      </c>
      <c r="W304" s="33" t="n">
        <f aca="false">V304-C$3</f>
        <v>8954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0.271455932048635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-0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45901</v>
      </c>
      <c r="B305" s="94" t="n">
        <f aca="false">B304</f>
        <v>5000</v>
      </c>
      <c r="C305" s="104"/>
      <c r="D305" s="96" t="n">
        <f aca="false">B305+C305</f>
        <v>5000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v>0</v>
      </c>
      <c r="J305" s="28" t="n">
        <f aca="false">VLOOKUP($A305,Table,MATCH(J$4,Curves,0))</f>
        <v>-0.06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0.0125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5.6225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30</v>
      </c>
      <c r="V305" s="100" t="n">
        <f aca="false">CHOOSE(F$3,A306+24,A305)</f>
        <v>45901</v>
      </c>
      <c r="W305" s="33" t="n">
        <f aca="false">V305-C$3</f>
        <v>8985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0.270233212763121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-0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45931</v>
      </c>
      <c r="B306" s="94" t="n">
        <f aca="false">B305</f>
        <v>5000</v>
      </c>
      <c r="C306" s="104"/>
      <c r="D306" s="96" t="n">
        <f aca="false">B306+C306</f>
        <v>5000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v>0</v>
      </c>
      <c r="J306" s="28" t="n">
        <f aca="false">VLOOKUP($A306,Table,MATCH(J$4,Curves,0))</f>
        <v>-0.06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0.0125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5.6225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31</v>
      </c>
      <c r="V306" s="100" t="n">
        <f aca="false">CHOOSE(F$3,A307+24,A306)</f>
        <v>45931</v>
      </c>
      <c r="W306" s="33" t="n">
        <f aca="false">V306-C$3</f>
        <v>9015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0.269055180159208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-0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45962</v>
      </c>
      <c r="B307" s="94" t="n">
        <f aca="false">B306</f>
        <v>5000</v>
      </c>
      <c r="C307" s="104"/>
      <c r="D307" s="96" t="n">
        <f aca="false">B307+C307</f>
        <v>5000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v>0</v>
      </c>
      <c r="J307" s="28" t="n">
        <f aca="false">VLOOKUP($A307,Table,MATCH(J$4,Curves,0))</f>
        <v>-0.06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0.0125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5.6225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30</v>
      </c>
      <c r="V307" s="100" t="n">
        <f aca="false">CHOOSE(F$3,A308+24,A307)</f>
        <v>45962</v>
      </c>
      <c r="W307" s="33" t="n">
        <f aca="false">V307-C$3</f>
        <v>9046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0.267843274583355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-0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45992</v>
      </c>
      <c r="B308" s="94" t="n">
        <f aca="false">B307</f>
        <v>5000</v>
      </c>
      <c r="C308" s="104"/>
      <c r="D308" s="96" t="n">
        <f aca="false">B308+C308</f>
        <v>5000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v>0</v>
      </c>
      <c r="J308" s="28" t="n">
        <f aca="false">VLOOKUP($A308,Table,MATCH(J$4,Curves,0))</f>
        <v>-0.06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0.0125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5.6225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31</v>
      </c>
      <c r="V308" s="100" t="n">
        <f aca="false">CHOOSE(F$3,A309+24,A308)</f>
        <v>45992</v>
      </c>
      <c r="W308" s="33" t="n">
        <f aca="false">V308-C$3</f>
        <v>9076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0.26667566048081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-0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46023</v>
      </c>
      <c r="B309" s="94" t="n">
        <f aca="false">B308</f>
        <v>5000</v>
      </c>
      <c r="C309" s="104"/>
      <c r="D309" s="96" t="n">
        <f aca="false">B309+C309</f>
        <v>5000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v>0</v>
      </c>
      <c r="J309" s="28" t="n">
        <f aca="false">VLOOKUP($A309,Table,MATCH(J$4,Curves,0))</f>
        <v>-0.06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0.0125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5.6225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46023</v>
      </c>
      <c r="W309" s="33" t="n">
        <f aca="false">V309-C$3</f>
        <v>9107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0.265474472978344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-0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46054</v>
      </c>
      <c r="B310" s="94" t="n">
        <f aca="false">B309</f>
        <v>5000</v>
      </c>
      <c r="C310" s="104"/>
      <c r="D310" s="96" t="n">
        <f aca="false">B310+C310</f>
        <v>5000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v>0</v>
      </c>
      <c r="J310" s="28" t="n">
        <f aca="false">VLOOKUP($A310,Table,MATCH(J$4,Curves,0))</f>
        <v>-0.06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0.0125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5.6225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28</v>
      </c>
      <c r="V310" s="100" t="n">
        <f aca="false">CHOOSE(F$3,A311+24,A310)</f>
        <v>46054</v>
      </c>
      <c r="W310" s="33" t="n">
        <f aca="false">V310-C$3</f>
        <v>9138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0.264278695986209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-0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46082</v>
      </c>
      <c r="B311" s="94" t="n">
        <f aca="false">B310</f>
        <v>5000</v>
      </c>
      <c r="C311" s="104"/>
      <c r="D311" s="96" t="n">
        <f aca="false">B311+C311</f>
        <v>5000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v>0</v>
      </c>
      <c r="J311" s="28" t="n">
        <f aca="false">VLOOKUP($A311,Table,MATCH(J$4,Curves,0))</f>
        <v>-0.06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0.0125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5.6225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46082</v>
      </c>
      <c r="W311" s="33" t="n">
        <f aca="false">V311-C$3</f>
        <v>9166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0.263203269523674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-0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46113</v>
      </c>
      <c r="B312" s="94" t="n">
        <f aca="false">B311</f>
        <v>5000</v>
      </c>
      <c r="C312" s="104"/>
      <c r="D312" s="96" t="n">
        <f aca="false">B312+C312</f>
        <v>5000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v>0</v>
      </c>
      <c r="J312" s="28" t="n">
        <f aca="false">VLOOKUP($A312,Table,MATCH(J$4,Curves,0))</f>
        <v>-0.06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0.0125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5.6225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30</v>
      </c>
      <c r="V312" s="100" t="n">
        <f aca="false">CHOOSE(F$3,A313+24,A312)</f>
        <v>46113</v>
      </c>
      <c r="W312" s="33" t="n">
        <f aca="false">V312-C$3</f>
        <v>9197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0.262017722716028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-0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46143</v>
      </c>
      <c r="B313" s="94" t="n">
        <f aca="false">B312</f>
        <v>5000</v>
      </c>
      <c r="C313" s="104"/>
      <c r="D313" s="96" t="n">
        <f aca="false">B313+C313</f>
        <v>5000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v>0</v>
      </c>
      <c r="J313" s="28" t="n">
        <f aca="false">VLOOKUP($A313,Table,MATCH(J$4,Curves,0))</f>
        <v>-0.06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0.0125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5.6225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31</v>
      </c>
      <c r="V313" s="100" t="n">
        <f aca="false">CHOOSE(F$3,A314+24,A313)</f>
        <v>46143</v>
      </c>
      <c r="W313" s="33" t="n">
        <f aca="false">V313-C$3</f>
        <v>9227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0.260875504048654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-0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46174</v>
      </c>
      <c r="B314" s="94" t="n">
        <f aca="false">B313</f>
        <v>5000</v>
      </c>
      <c r="C314" s="104"/>
      <c r="D314" s="96" t="n">
        <f aca="false">B314+C314</f>
        <v>5000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v>0</v>
      </c>
      <c r="J314" s="28" t="n">
        <f aca="false">VLOOKUP($A314,Table,MATCH(J$4,Curves,0))</f>
        <v>-0.06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0.0125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5.6225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30</v>
      </c>
      <c r="V314" s="100" t="n">
        <f aca="false">CHOOSE(F$3,A315+24,A314)</f>
        <v>46174</v>
      </c>
      <c r="W314" s="33" t="n">
        <f aca="false">V314-C$3</f>
        <v>9258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0.259700442197873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-0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46204</v>
      </c>
      <c r="B315" s="94" t="n">
        <f aca="false">B314</f>
        <v>5000</v>
      </c>
      <c r="C315" s="104"/>
      <c r="D315" s="96" t="n">
        <f aca="false">B315+C315</f>
        <v>5000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v>0</v>
      </c>
      <c r="J315" s="28" t="n">
        <f aca="false">VLOOKUP($A315,Table,MATCH(J$4,Curves,0))</f>
        <v>-0.06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0.0125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5.6225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31</v>
      </c>
      <c r="V315" s="100" t="n">
        <f aca="false">CHOOSE(F$3,A316+24,A315)</f>
        <v>46204</v>
      </c>
      <c r="W315" s="33" t="n">
        <f aca="false">V315-C$3</f>
        <v>9288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0.25856832529399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-0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46235</v>
      </c>
      <c r="B316" s="94" t="n">
        <f aca="false">B315</f>
        <v>5000</v>
      </c>
      <c r="C316" s="104"/>
      <c r="D316" s="96" t="n">
        <f aca="false">B316+C316</f>
        <v>5000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v>0</v>
      </c>
      <c r="J316" s="28" t="n">
        <f aca="false">VLOOKUP($A316,Table,MATCH(J$4,Curves,0))</f>
        <v>-0.06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0.0125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5.6225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46235</v>
      </c>
      <c r="W316" s="33" t="n">
        <f aca="false">V316-C$3</f>
        <v>9319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0.257403655671285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-0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46266</v>
      </c>
      <c r="B317" s="94" t="n">
        <f aca="false">B316</f>
        <v>5000</v>
      </c>
      <c r="C317" s="104"/>
      <c r="D317" s="96" t="n">
        <f aca="false">B317+C317</f>
        <v>5000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v>0</v>
      </c>
      <c r="J317" s="28" t="n">
        <f aca="false">VLOOKUP($A317,Table,MATCH(J$4,Curves,0))</f>
        <v>-0.06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0.0125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5.6225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30</v>
      </c>
      <c r="V317" s="100" t="n">
        <f aca="false">CHOOSE(F$3,A318+24,A317)</f>
        <v>46266</v>
      </c>
      <c r="W317" s="33" t="n">
        <f aca="false">V317-C$3</f>
        <v>9350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0.256244232071381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-0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46296</v>
      </c>
      <c r="B318" s="94" t="n">
        <f aca="false">B317</f>
        <v>5000</v>
      </c>
      <c r="C318" s="104"/>
      <c r="D318" s="96" t="n">
        <f aca="false">B318+C318</f>
        <v>5000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v>0</v>
      </c>
      <c r="J318" s="28" t="n">
        <f aca="false">VLOOKUP($A318,Table,MATCH(J$4,Curves,0))</f>
        <v>-0.06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0.0125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5.6225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31</v>
      </c>
      <c r="V318" s="100" t="n">
        <f aca="false">CHOOSE(F$3,A319+24,A318)</f>
        <v>46296</v>
      </c>
      <c r="W318" s="33" t="n">
        <f aca="false">V318-C$3</f>
        <v>9380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0.255127181887734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-0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46327</v>
      </c>
      <c r="B319" s="94" t="n">
        <f aca="false">B318</f>
        <v>5000</v>
      </c>
      <c r="C319" s="104"/>
      <c r="D319" s="96" t="n">
        <f aca="false">B319+C319</f>
        <v>5000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v>0</v>
      </c>
      <c r="J319" s="28" t="n">
        <f aca="false">VLOOKUP($A319,Table,MATCH(J$4,Curves,0))</f>
        <v>-0.06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0.0125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5.6225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30</v>
      </c>
      <c r="V319" s="100" t="n">
        <f aca="false">CHOOSE(F$3,A320+24,A319)</f>
        <v>46327</v>
      </c>
      <c r="W319" s="33" t="n">
        <f aca="false">V319-C$3</f>
        <v>9411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0.253978012211467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-0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46357</v>
      </c>
      <c r="B320" s="94" t="n">
        <f aca="false">B319</f>
        <v>5000</v>
      </c>
      <c r="C320" s="104"/>
      <c r="D320" s="96" t="n">
        <f aca="false">B320+C320</f>
        <v>5000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v>0</v>
      </c>
      <c r="J320" s="28" t="n">
        <f aca="false">VLOOKUP($A320,Table,MATCH(J$4,Curves,0))</f>
        <v>-0.06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0.0125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5.6225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31</v>
      </c>
      <c r="V320" s="100" t="n">
        <f aca="false">CHOOSE(F$3,A321+24,A320)</f>
        <v>46357</v>
      </c>
      <c r="W320" s="33" t="n">
        <f aca="false">V320-C$3</f>
        <v>9441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0.252870841201646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-0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46388</v>
      </c>
      <c r="B321" s="94" t="n">
        <f aca="false">B320</f>
        <v>5000</v>
      </c>
      <c r="C321" s="104"/>
      <c r="D321" s="96" t="n">
        <f aca="false">B321+C321</f>
        <v>5000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v>0</v>
      </c>
      <c r="J321" s="28" t="n">
        <f aca="false">VLOOKUP($A321,Table,MATCH(J$4,Curves,0))</f>
        <v>-0.06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0.0125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5.6225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46388</v>
      </c>
      <c r="W321" s="33" t="n">
        <f aca="false">V321-C$3</f>
        <v>9472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0.251731834763481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-0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46419</v>
      </c>
      <c r="B322" s="94" t="n">
        <f aca="false">B321</f>
        <v>5000</v>
      </c>
      <c r="C322" s="104"/>
      <c r="D322" s="96" t="n">
        <f aca="false">B322+C322</f>
        <v>5000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v>0</v>
      </c>
      <c r="J322" s="28" t="n">
        <f aca="false">VLOOKUP($A322,Table,MATCH(J$4,Curves,0))</f>
        <v>-0.06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0.0125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5.6225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28</v>
      </c>
      <c r="V322" s="100" t="n">
        <f aca="false">CHOOSE(F$3,A323+24,A322)</f>
        <v>46419</v>
      </c>
      <c r="W322" s="33" t="n">
        <f aca="false">V322-C$3</f>
        <v>9503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0.250597958753404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-0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46447</v>
      </c>
      <c r="B323" s="94" t="n">
        <f aca="false">B322</f>
        <v>5000</v>
      </c>
      <c r="C323" s="104"/>
      <c r="D323" s="96" t="n">
        <f aca="false">B323+C323</f>
        <v>5000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v>0</v>
      </c>
      <c r="J323" s="28" t="n">
        <f aca="false">VLOOKUP($A323,Table,MATCH(J$4,Curves,0))</f>
        <v>-0.06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0.0125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5.6225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46447</v>
      </c>
      <c r="W323" s="33" t="n">
        <f aca="false">V323-C$3</f>
        <v>9531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0.24957820316813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-0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46478</v>
      </c>
      <c r="B324" s="94" t="n">
        <f aca="false">B323</f>
        <v>5000</v>
      </c>
      <c r="C324" s="104"/>
      <c r="D324" s="96" t="n">
        <f aca="false">B324+C324</f>
        <v>5000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v>0</v>
      </c>
      <c r="J324" s="28" t="n">
        <f aca="false">VLOOKUP($A324,Table,MATCH(J$4,Curves,0))</f>
        <v>-0.06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0.0125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5.6225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30</v>
      </c>
      <c r="V324" s="100" t="n">
        <f aca="false">CHOOSE(F$3,A325+24,A324)</f>
        <v>46478</v>
      </c>
      <c r="W324" s="33" t="n">
        <f aca="false">V324-C$3</f>
        <v>9562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0.248454027763472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-0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46508</v>
      </c>
      <c r="B325" s="94" t="n">
        <f aca="false">B324</f>
        <v>5000</v>
      </c>
      <c r="C325" s="104"/>
      <c r="D325" s="96" t="n">
        <f aca="false">B325+C325</f>
        <v>5000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v>0</v>
      </c>
      <c r="J325" s="28" t="n">
        <f aca="false">VLOOKUP($A325,Table,MATCH(J$4,Curves,0))</f>
        <v>-0.06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0.0125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5.6225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31</v>
      </c>
      <c r="V325" s="100" t="n">
        <f aca="false">CHOOSE(F$3,A326+24,A325)</f>
        <v>46508</v>
      </c>
      <c r="W325" s="33" t="n">
        <f aca="false">V325-C$3</f>
        <v>9592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0.247370937560436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-0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46539</v>
      </c>
      <c r="B326" s="94" t="n">
        <f aca="false">B325</f>
        <v>5000</v>
      </c>
      <c r="C326" s="104"/>
      <c r="D326" s="96" t="n">
        <f aca="false">B326+C326</f>
        <v>5000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v>0</v>
      </c>
      <c r="J326" s="28" t="n">
        <f aca="false">VLOOKUP($A326,Table,MATCH(J$4,Curves,0))</f>
        <v>-0.06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0.0125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5.6225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30</v>
      </c>
      <c r="V326" s="100" t="n">
        <f aca="false">CHOOSE(F$3,A327+24,A326)</f>
        <v>46539</v>
      </c>
      <c r="W326" s="33" t="n">
        <f aca="false">V326-C$3</f>
        <v>9623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0.246256704344944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-0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46569</v>
      </c>
      <c r="B327" s="94" t="n">
        <f aca="false">B326</f>
        <v>5000</v>
      </c>
      <c r="C327" s="104"/>
      <c r="D327" s="96" t="n">
        <f aca="false">B327+C327</f>
        <v>5000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v>0</v>
      </c>
      <c r="J327" s="28" t="n">
        <f aca="false">VLOOKUP($A327,Table,MATCH(J$4,Curves,0))</f>
        <v>-0.06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0.0125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5.6225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31</v>
      </c>
      <c r="V327" s="100" t="n">
        <f aca="false">CHOOSE(F$3,A328+24,A327)</f>
        <v>46569</v>
      </c>
      <c r="W327" s="33" t="n">
        <f aca="false">V327-C$3</f>
        <v>9653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0.245183192974212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-0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46600</v>
      </c>
      <c r="B328" s="94" t="n">
        <f aca="false">B327</f>
        <v>5000</v>
      </c>
      <c r="C328" s="104"/>
      <c r="D328" s="96" t="n">
        <f aca="false">B328+C328</f>
        <v>5000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v>0</v>
      </c>
      <c r="J328" s="28" t="n">
        <f aca="false">VLOOKUP($A328,Table,MATCH(J$4,Curves,0))</f>
        <v>-0.06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0.0125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5.6225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46600</v>
      </c>
      <c r="W328" s="33" t="n">
        <f aca="false">V328-C$3</f>
        <v>9684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0.244078814019326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-0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46631</v>
      </c>
      <c r="B329" s="94" t="n">
        <f aca="false">B328</f>
        <v>5000</v>
      </c>
      <c r="C329" s="104"/>
      <c r="D329" s="96" t="n">
        <f aca="false">B329+C329</f>
        <v>5000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v>0</v>
      </c>
      <c r="J329" s="28" t="n">
        <f aca="false">VLOOKUP($A329,Table,MATCH(J$4,Curves,0))</f>
        <v>-0.06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0.0125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5.6225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30</v>
      </c>
      <c r="V329" s="100" t="n">
        <f aca="false">CHOOSE(F$3,A330+24,A329)</f>
        <v>46631</v>
      </c>
      <c r="W329" s="33" t="n">
        <f aca="false">V329-C$3</f>
        <v>9715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0.242979409519913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-0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46661</v>
      </c>
      <c r="B330" s="94" t="n">
        <f aca="false">B329</f>
        <v>5000</v>
      </c>
      <c r="C330" s="104"/>
      <c r="D330" s="96" t="n">
        <f aca="false">B330+C330</f>
        <v>5000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v>0</v>
      </c>
      <c r="J330" s="28" t="n">
        <f aca="false">VLOOKUP($A330,Table,MATCH(J$4,Curves,0))</f>
        <v>-0.06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0.0125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5.6225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31</v>
      </c>
      <c r="V330" s="100" t="n">
        <f aca="false">CHOOSE(F$3,A331+24,A330)</f>
        <v>46661</v>
      </c>
      <c r="W330" s="33" t="n">
        <f aca="false">V330-C$3</f>
        <v>9745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0.241920184920659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-0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46692</v>
      </c>
      <c r="B331" s="94" t="n">
        <f aca="false">B330</f>
        <v>5000</v>
      </c>
      <c r="C331" s="104"/>
      <c r="D331" s="96" t="n">
        <f aca="false">B331+C331</f>
        <v>5000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v>0</v>
      </c>
      <c r="J331" s="28" t="n">
        <f aca="false">VLOOKUP($A331,Table,MATCH(J$4,Curves,0))</f>
        <v>-0.06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0.0125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5.6225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30</v>
      </c>
      <c r="V331" s="100" t="n">
        <f aca="false">CHOOSE(F$3,A332+24,A331)</f>
        <v>46692</v>
      </c>
      <c r="W331" s="33" t="n">
        <f aca="false">V331-C$3</f>
        <v>9776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0.240830503536925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-0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46722</v>
      </c>
      <c r="B332" s="94" t="n">
        <f aca="false">B331</f>
        <v>5000</v>
      </c>
      <c r="C332" s="104"/>
      <c r="D332" s="96" t="n">
        <f aca="false">B332+C332</f>
        <v>5000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v>0</v>
      </c>
      <c r="J332" s="28" t="n">
        <f aca="false">VLOOKUP($A332,Table,MATCH(J$4,Curves,0))</f>
        <v>-0.06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0.0125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5.6225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31</v>
      </c>
      <c r="V332" s="100" t="n">
        <f aca="false">CHOOSE(F$3,A333+24,A332)</f>
        <v>46722</v>
      </c>
      <c r="W332" s="33" t="n">
        <f aca="false">V332-C$3</f>
        <v>9806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0.239780646702961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-0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46753</v>
      </c>
      <c r="B333" s="94" t="n">
        <f aca="false">B332</f>
        <v>5000</v>
      </c>
      <c r="C333" s="104"/>
      <c r="D333" s="96" t="n">
        <f aca="false">B333+C333</f>
        <v>5000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v>0</v>
      </c>
      <c r="J333" s="28" t="n">
        <f aca="false">VLOOKUP($A333,Table,MATCH(J$4,Curves,0))</f>
        <v>-0.06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0.0125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5.6225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46753</v>
      </c>
      <c r="W333" s="33" t="n">
        <f aca="false">V333-C$3</f>
        <v>9837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0.238700602443828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-0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46784</v>
      </c>
      <c r="B334" s="94" t="n">
        <f aca="false">B333</f>
        <v>5000</v>
      </c>
      <c r="C334" s="104"/>
      <c r="D334" s="96" t="n">
        <f aca="false">B334+C334</f>
        <v>5000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v>0</v>
      </c>
      <c r="J334" s="28" t="n">
        <f aca="false">VLOOKUP($A334,Table,MATCH(J$4,Curves,0))</f>
        <v>-0.06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0.0125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5.6225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29</v>
      </c>
      <c r="V334" s="100" t="n">
        <f aca="false">CHOOSE(F$3,A335+24,A334)</f>
        <v>46784</v>
      </c>
      <c r="W334" s="33" t="n">
        <f aca="false">V334-C$3</f>
        <v>9868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0.237625423029368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-0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46813</v>
      </c>
      <c r="B335" s="94" t="n">
        <f aca="false">B334</f>
        <v>5000</v>
      </c>
      <c r="C335" s="104"/>
      <c r="D335" s="96" t="n">
        <f aca="false">B335+C335</f>
        <v>5000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v>0</v>
      </c>
      <c r="J335" s="28" t="n">
        <f aca="false">VLOOKUP($A335,Table,MATCH(J$4,Curves,0))</f>
        <v>-0.06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0.0125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5.6225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46813</v>
      </c>
      <c r="W335" s="33" t="n">
        <f aca="false">V335-C$3</f>
        <v>9897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0.236623994794006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-0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46844</v>
      </c>
      <c r="B336" s="94" t="n">
        <f aca="false">B335</f>
        <v>5000</v>
      </c>
      <c r="C336" s="104"/>
      <c r="D336" s="96" t="n">
        <f aca="false">B336+C336</f>
        <v>5000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v>0</v>
      </c>
      <c r="J336" s="28" t="n">
        <f aca="false">VLOOKUP($A336,Table,MATCH(J$4,Curves,0))</f>
        <v>-0.06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0.0125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5.6225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30</v>
      </c>
      <c r="V336" s="100" t="n">
        <f aca="false">CHOOSE(F$3,A337+24,A336)</f>
        <v>46844</v>
      </c>
      <c r="W336" s="33" t="n">
        <f aca="false">V336-C$3</f>
        <v>9928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0.235558169045913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-0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46874</v>
      </c>
      <c r="B337" s="94" t="n">
        <f aca="false">B336</f>
        <v>5000</v>
      </c>
      <c r="C337" s="104"/>
      <c r="D337" s="96" t="n">
        <f aca="false">B337+C337</f>
        <v>5000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v>0</v>
      </c>
      <c r="J337" s="28" t="n">
        <f aca="false">VLOOKUP($A337,Table,MATCH(J$4,Curves,0))</f>
        <v>-0.06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0.0125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5.6225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31</v>
      </c>
      <c r="V337" s="100" t="n">
        <f aca="false">CHOOSE(F$3,A338+24,A337)</f>
        <v>46874</v>
      </c>
      <c r="W337" s="33" t="n">
        <f aca="false">V337-C$3</f>
        <v>9958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0.234531295996458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-0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46905</v>
      </c>
      <c r="B338" s="94" t="n">
        <f aca="false">B337</f>
        <v>5000</v>
      </c>
      <c r="C338" s="104"/>
      <c r="D338" s="96" t="n">
        <f aca="false">B338+C338</f>
        <v>5000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v>0</v>
      </c>
      <c r="J338" s="28" t="n">
        <f aca="false">VLOOKUP($A338,Table,MATCH(J$4,Curves,0))</f>
        <v>-0.06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0.0125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5.6225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30</v>
      </c>
      <c r="V338" s="100" t="n">
        <f aca="false">CHOOSE(F$3,A339+24,A338)</f>
        <v>46905</v>
      </c>
      <c r="W338" s="33" t="n">
        <f aca="false">V338-C$3</f>
        <v>9989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0.233474896394109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-0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46935</v>
      </c>
      <c r="B339" s="94" t="n">
        <f aca="false">B338</f>
        <v>5000</v>
      </c>
      <c r="C339" s="104"/>
      <c r="D339" s="96" t="n">
        <f aca="false">B339+C339</f>
        <v>5000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v>0</v>
      </c>
      <c r="J339" s="28" t="n">
        <f aca="false">VLOOKUP($A339,Table,MATCH(J$4,Curves,0))</f>
        <v>-0.06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0.0125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5.6225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31</v>
      </c>
      <c r="V339" s="100" t="n">
        <f aca="false">CHOOSE(F$3,A340+24,A339)</f>
        <v>46935</v>
      </c>
      <c r="W339" s="33" t="n">
        <f aca="false">V339-C$3</f>
        <v>10019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0.232457104993358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-0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46966</v>
      </c>
      <c r="B340" s="94" t="n">
        <f aca="false">B339</f>
        <v>5000</v>
      </c>
      <c r="C340" s="104"/>
      <c r="D340" s="96" t="n">
        <f aca="false">B340+C340</f>
        <v>5000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v>0</v>
      </c>
      <c r="J340" s="28" t="n">
        <f aca="false">VLOOKUP($A340,Table,MATCH(J$4,Curves,0))</f>
        <v>-0.06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0.0125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5.6225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46966</v>
      </c>
      <c r="W340" s="33" t="n">
        <f aca="false">V340-C$3</f>
        <v>10050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0.231410048172072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-0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46997</v>
      </c>
      <c r="B341" s="94" t="n">
        <f aca="false">B340</f>
        <v>5000</v>
      </c>
      <c r="C341" s="104"/>
      <c r="D341" s="96" t="n">
        <f aca="false">B341+C341</f>
        <v>5000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v>0</v>
      </c>
      <c r="J341" s="28" t="n">
        <f aca="false">VLOOKUP($A341,Table,MATCH(J$4,Curves,0))</f>
        <v>-0.06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0.0125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5.6225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30</v>
      </c>
      <c r="V341" s="100" t="n">
        <f aca="false">CHOOSE(F$3,A342+24,A341)</f>
        <v>46997</v>
      </c>
      <c r="W341" s="33" t="n">
        <f aca="false">V341-C$3</f>
        <v>10081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0.230367707610102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-0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47027</v>
      </c>
      <c r="B342" s="94" t="n">
        <f aca="false">B341</f>
        <v>5000</v>
      </c>
      <c r="C342" s="104"/>
      <c r="D342" s="96" t="n">
        <f aca="false">B342+C342</f>
        <v>5000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v>0</v>
      </c>
      <c r="J342" s="28" t="n">
        <f aca="false">VLOOKUP($A342,Table,MATCH(J$4,Curves,0))</f>
        <v>-0.06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0.0125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5.6225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31</v>
      </c>
      <c r="V342" s="100" t="n">
        <f aca="false">CHOOSE(F$3,A343+24,A342)</f>
        <v>47027</v>
      </c>
      <c r="W342" s="33" t="n">
        <f aca="false">V342-C$3</f>
        <v>10111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0.229363461434443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-0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47058</v>
      </c>
      <c r="B343" s="94" t="n">
        <f aca="false">B342</f>
        <v>5000</v>
      </c>
      <c r="C343" s="104"/>
      <c r="D343" s="96" t="n">
        <f aca="false">B343+C343</f>
        <v>5000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v>0</v>
      </c>
      <c r="J343" s="28" t="n">
        <f aca="false">VLOOKUP($A343,Table,MATCH(J$4,Curves,0))</f>
        <v>-0.06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0.0125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5.6225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30</v>
      </c>
      <c r="V343" s="100" t="n">
        <f aca="false">CHOOSE(F$3,A344+24,A343)</f>
        <v>47058</v>
      </c>
      <c r="W343" s="33" t="n">
        <f aca="false">V343-C$3</f>
        <v>10142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0.228330339315609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-0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47088</v>
      </c>
      <c r="B344" s="94" t="n">
        <f aca="false">B343</f>
        <v>5000</v>
      </c>
      <c r="C344" s="104"/>
      <c r="D344" s="96" t="n">
        <f aca="false">B344+C344</f>
        <v>5000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v>0</v>
      </c>
      <c r="J344" s="28" t="n">
        <f aca="false">VLOOKUP($A344,Table,MATCH(J$4,Curves,0))</f>
        <v>-0.06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0.0125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5.6225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31</v>
      </c>
      <c r="V344" s="100" t="n">
        <f aca="false">CHOOSE(F$3,A345+24,A344)</f>
        <v>47088</v>
      </c>
      <c r="W344" s="33" t="n">
        <f aca="false">V344-C$3</f>
        <v>10172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0.227334974676947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-0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47119</v>
      </c>
      <c r="B345" s="94" t="n">
        <f aca="false">B344</f>
        <v>5000</v>
      </c>
      <c r="C345" s="104"/>
      <c r="D345" s="96" t="n">
        <f aca="false">B345+C345</f>
        <v>5000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v>0</v>
      </c>
      <c r="J345" s="28" t="n">
        <f aca="false">VLOOKUP($A345,Table,MATCH(J$4,Curves,0))</f>
        <v>-0.06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0.0125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5.6225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47119</v>
      </c>
      <c r="W345" s="33" t="n">
        <f aca="false">V345-C$3</f>
        <v>10203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0.226310989473487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-0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47150</v>
      </c>
      <c r="B346" s="94" t="n">
        <f aca="false">B345</f>
        <v>5000</v>
      </c>
      <c r="C346" s="104"/>
      <c r="D346" s="96" t="n">
        <f aca="false">B346+C346</f>
        <v>5000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v>0</v>
      </c>
      <c r="J346" s="28" t="n">
        <f aca="false">VLOOKUP($A346,Table,MATCH(J$4,Curves,0))</f>
        <v>-0.06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0.0125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5.6225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28</v>
      </c>
      <c r="V346" s="100" t="n">
        <f aca="false">CHOOSE(F$3,A347+24,A346)</f>
        <v>47150</v>
      </c>
      <c r="W346" s="33" t="n">
        <f aca="false">V346-C$3</f>
        <v>10234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0.225291616607826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-0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47178</v>
      </c>
      <c r="B347" s="94" t="n">
        <f aca="false">B346</f>
        <v>5000</v>
      </c>
      <c r="C347" s="104"/>
      <c r="D347" s="96" t="n">
        <f aca="false">B347+C347</f>
        <v>5000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v>0</v>
      </c>
      <c r="J347" s="28" t="n">
        <f aca="false">VLOOKUP($A347,Table,MATCH(J$4,Curves,0))</f>
        <v>-0.06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0.0125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5.6225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47178</v>
      </c>
      <c r="W347" s="33" t="n">
        <f aca="false">V347-C$3</f>
        <v>10262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0.224374839849173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-0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47209</v>
      </c>
      <c r="B348" s="94" t="n">
        <f aca="false">B347</f>
        <v>5000</v>
      </c>
      <c r="C348" s="104"/>
      <c r="D348" s="96" t="n">
        <f aca="false">B348+C348</f>
        <v>5000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v>0</v>
      </c>
      <c r="J348" s="28" t="n">
        <f aca="false">VLOOKUP($A348,Table,MATCH(J$4,Curves,0))</f>
        <v>-0.06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0.0125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5.6225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30</v>
      </c>
      <c r="V348" s="100" t="n">
        <f aca="false">CHOOSE(F$3,A349+24,A348)</f>
        <v>47209</v>
      </c>
      <c r="W348" s="33" t="n">
        <f aca="false">V348-C$3</f>
        <v>10293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0.223364187984624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-0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47239</v>
      </c>
      <c r="B349" s="94" t="n">
        <f aca="false">B348</f>
        <v>5000</v>
      </c>
      <c r="C349" s="104"/>
      <c r="D349" s="96" t="n">
        <f aca="false">B349+C349</f>
        <v>5000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v>0</v>
      </c>
      <c r="J349" s="28" t="n">
        <f aca="false">VLOOKUP($A349,Table,MATCH(J$4,Curves,0))</f>
        <v>-0.06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0.0125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5.6225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31</v>
      </c>
      <c r="V349" s="100" t="n">
        <f aca="false">CHOOSE(F$3,A350+24,A349)</f>
        <v>47239</v>
      </c>
      <c r="W349" s="33" t="n">
        <f aca="false">V349-C$3</f>
        <v>10323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0.222390472380602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-0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47270</v>
      </c>
      <c r="B350" s="94" t="n">
        <f aca="false">B349</f>
        <v>5000</v>
      </c>
      <c r="C350" s="104"/>
      <c r="D350" s="96" t="n">
        <f aca="false">B350+C350</f>
        <v>5000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v>0</v>
      </c>
      <c r="J350" s="28" t="n">
        <f aca="false">VLOOKUP($A350,Table,MATCH(J$4,Curves,0))</f>
        <v>-0.06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0.0125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5.6225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30</v>
      </c>
      <c r="V350" s="100" t="n">
        <f aca="false">CHOOSE(F$3,A351+24,A350)</f>
        <v>47270</v>
      </c>
      <c r="W350" s="33" t="n">
        <f aca="false">V350-C$3</f>
        <v>10354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0.22138875870486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-0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47300</v>
      </c>
      <c r="B351" s="94" t="n">
        <f aca="false">B350</f>
        <v>5000</v>
      </c>
      <c r="C351" s="104"/>
      <c r="D351" s="96" t="n">
        <f aca="false">B351+C351</f>
        <v>5000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v>0</v>
      </c>
      <c r="J351" s="28" t="n">
        <f aca="false">VLOOKUP($A351,Table,MATCH(J$4,Curves,0))</f>
        <v>-0.06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0.0125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5.6225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31</v>
      </c>
      <c r="V351" s="100" t="n">
        <f aca="false">CHOOSE(F$3,A352+24,A351)</f>
        <v>47300</v>
      </c>
      <c r="W351" s="33" t="n">
        <f aca="false">V351-C$3</f>
        <v>10384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0.220423654625952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-0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47331</v>
      </c>
      <c r="B352" s="94" t="n">
        <f aca="false">B351</f>
        <v>5000</v>
      </c>
      <c r="C352" s="104"/>
      <c r="D352" s="96" t="n">
        <f aca="false">B352+C352</f>
        <v>5000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v>0</v>
      </c>
      <c r="J352" s="28" t="n">
        <f aca="false">VLOOKUP($A352,Table,MATCH(J$4,Curves,0))</f>
        <v>-0.06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0.0125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5.6225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47331</v>
      </c>
      <c r="W352" s="33" t="n">
        <f aca="false">V352-C$3</f>
        <v>10415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0.219430800089819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-0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47362</v>
      </c>
      <c r="B353" s="94" t="n">
        <f aca="false">B352</f>
        <v>5000</v>
      </c>
      <c r="C353" s="104"/>
      <c r="D353" s="96" t="n">
        <f aca="false">B353+C353</f>
        <v>5000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v>0</v>
      </c>
      <c r="J353" s="28" t="n">
        <f aca="false">VLOOKUP($A353,Table,MATCH(J$4,Curves,0))</f>
        <v>-0.06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0.0125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5.6225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30</v>
      </c>
      <c r="V353" s="100" t="n">
        <f aca="false">CHOOSE(F$3,A354+24,A353)</f>
        <v>47362</v>
      </c>
      <c r="W353" s="33" t="n">
        <f aca="false">V353-C$3</f>
        <v>10446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0.218442417669583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-0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47392</v>
      </c>
      <c r="B354" s="94" t="n">
        <f aca="false">B353</f>
        <v>5000</v>
      </c>
      <c r="C354" s="104"/>
      <c r="D354" s="96" t="n">
        <f aca="false">B354+C354</f>
        <v>5000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v>0</v>
      </c>
      <c r="J354" s="28" t="n">
        <f aca="false">VLOOKUP($A354,Table,MATCH(J$4,Curves,0))</f>
        <v>-0.06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0.0125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5.6225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31</v>
      </c>
      <c r="V354" s="100" t="n">
        <f aca="false">CHOOSE(F$3,A355+24,A354)</f>
        <v>47392</v>
      </c>
      <c r="W354" s="33" t="n">
        <f aca="false">V354-C$3</f>
        <v>10476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0.217490157629224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-0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47423</v>
      </c>
      <c r="B355" s="94" t="n">
        <f aca="false">B354</f>
        <v>5000</v>
      </c>
      <c r="C355" s="104"/>
      <c r="D355" s="96" t="n">
        <f aca="false">B355+C355</f>
        <v>5000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v>0</v>
      </c>
      <c r="J355" s="28" t="n">
        <f aca="false">VLOOKUP($A355,Table,MATCH(J$4,Curves,0))</f>
        <v>-0.06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0.0125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5.6225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30</v>
      </c>
      <c r="V355" s="100" t="n">
        <f aca="false">CHOOSE(F$3,A356+24,A355)</f>
        <v>47423</v>
      </c>
      <c r="W355" s="33" t="n">
        <f aca="false">V355-C$3</f>
        <v>10507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0.216510516447188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-0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47453</v>
      </c>
      <c r="B356" s="94" t="n">
        <f aca="false">B355</f>
        <v>5000</v>
      </c>
      <c r="C356" s="104"/>
      <c r="D356" s="96" t="n">
        <f aca="false">B356+C356</f>
        <v>5000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v>0</v>
      </c>
      <c r="J356" s="28" t="n">
        <f aca="false">VLOOKUP($A356,Table,MATCH(J$4,Curves,0))</f>
        <v>-0.06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0.0125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5.6225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31</v>
      </c>
      <c r="V356" s="100" t="n">
        <f aca="false">CHOOSE(F$3,A357+24,A356)</f>
        <v>47453</v>
      </c>
      <c r="W356" s="33" t="n">
        <f aca="false">V356-C$3</f>
        <v>10537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0.215566678179283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-0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47484</v>
      </c>
      <c r="B357" s="94" t="n">
        <f aca="false">B356</f>
        <v>5000</v>
      </c>
      <c r="C357" s="104"/>
      <c r="D357" s="96" t="n">
        <f aca="false">B357+C357</f>
        <v>5000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v>0</v>
      </c>
      <c r="J357" s="28" t="n">
        <f aca="false">VLOOKUP($A357,Table,MATCH(J$4,Curves,0))</f>
        <v>-0.06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0.0125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5.6225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47484</v>
      </c>
      <c r="W357" s="33" t="n">
        <f aca="false">V357-C$3</f>
        <v>10568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0.214595700928077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-0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47515</v>
      </c>
      <c r="B358" s="94" t="n">
        <f aca="false">B357</f>
        <v>5000</v>
      </c>
      <c r="C358" s="104"/>
      <c r="D358" s="96" t="n">
        <f aca="false">B358+C358</f>
        <v>5000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v>0</v>
      </c>
      <c r="J358" s="28" t="n">
        <f aca="false">VLOOKUP($A358,Table,MATCH(J$4,Curves,0))</f>
        <v>-0.06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0.0125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5.6225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28</v>
      </c>
      <c r="V358" s="100" t="n">
        <f aca="false">CHOOSE(F$3,A359+24,A358)</f>
        <v>47515</v>
      </c>
      <c r="W358" s="33" t="n">
        <f aca="false">V358-C$3</f>
        <v>10599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0.213629097250887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-0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47543</v>
      </c>
      <c r="B359" s="94" t="n">
        <f aca="false">B358</f>
        <v>5000</v>
      </c>
      <c r="C359" s="104"/>
      <c r="D359" s="96" t="n">
        <f aca="false">B359+C359</f>
        <v>5000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v>0</v>
      </c>
      <c r="J359" s="28" t="n">
        <f aca="false">VLOOKUP($A359,Table,MATCH(J$4,Curves,0))</f>
        <v>-0.06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0.0125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5.6225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47543</v>
      </c>
      <c r="W359" s="33" t="n">
        <f aca="false">V359-C$3</f>
        <v>10627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0.212759778657144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-0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47574</v>
      </c>
      <c r="B360" s="94" t="n">
        <f aca="false">B359</f>
        <v>5000</v>
      </c>
      <c r="C360" s="104"/>
      <c r="D360" s="96" t="n">
        <f aca="false">B360+C360</f>
        <v>5000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v>0</v>
      </c>
      <c r="J360" s="28" t="n">
        <f aca="false">VLOOKUP($A360,Table,MATCH(J$4,Curves,0))</f>
        <v>-0.06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0.0125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5.6225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30</v>
      </c>
      <c r="V360" s="100" t="n">
        <f aca="false">CHOOSE(F$3,A361+24,A360)</f>
        <v>47574</v>
      </c>
      <c r="W360" s="33" t="n">
        <f aca="false">V360-C$3</f>
        <v>10658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0.211801444526876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-0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47604</v>
      </c>
      <c r="B361" s="94" t="n">
        <f aca="false">B360</f>
        <v>5000</v>
      </c>
      <c r="C361" s="104"/>
      <c r="D361" s="96" t="n">
        <f aca="false">B361+C361</f>
        <v>5000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v>0</v>
      </c>
      <c r="J361" s="28" t="n">
        <f aca="false">VLOOKUP($A361,Table,MATCH(J$4,Curves,0))</f>
        <v>-0.06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0.0125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5.6225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31</v>
      </c>
      <c r="V361" s="100" t="n">
        <f aca="false">CHOOSE(F$3,A362+24,A361)</f>
        <v>47604</v>
      </c>
      <c r="W361" s="33" t="n">
        <f aca="false">V361-C$3</f>
        <v>10688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0.210878134602617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-0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47635</v>
      </c>
      <c r="B362" s="94" t="n">
        <f aca="false">B361</f>
        <v>5000</v>
      </c>
      <c r="C362" s="104"/>
      <c r="D362" s="96" t="n">
        <f aca="false">B362+C362</f>
        <v>5000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v>0</v>
      </c>
      <c r="J362" s="28" t="n">
        <f aca="false">VLOOKUP($A362,Table,MATCH(J$4,Curves,0))</f>
        <v>-0.06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0.0125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5.6225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30</v>
      </c>
      <c r="V362" s="100" t="n">
        <f aca="false">CHOOSE(F$3,A363+24,A362)</f>
        <v>47635</v>
      </c>
      <c r="W362" s="33" t="n">
        <f aca="false">V362-C$3</f>
        <v>10719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0.209928275963958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-0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47665</v>
      </c>
      <c r="B363" s="94" t="n">
        <f aca="false">B362</f>
        <v>5000</v>
      </c>
      <c r="C363" s="104"/>
      <c r="D363" s="96" t="n">
        <f aca="false">B363+C363</f>
        <v>5000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v>0</v>
      </c>
      <c r="J363" s="28" t="n">
        <f aca="false">VLOOKUP($A363,Table,MATCH(J$4,Curves,0))</f>
        <v>-0.06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0.0125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5.6225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31</v>
      </c>
      <c r="V363" s="100" t="n">
        <f aca="false">CHOOSE(F$3,A364+24,A363)</f>
        <v>47665</v>
      </c>
      <c r="W363" s="33" t="n">
        <f aca="false">V363-C$3</f>
        <v>10749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0.209013131777793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-0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47696</v>
      </c>
      <c r="B364" s="94" t="n">
        <f aca="false">B363</f>
        <v>5000</v>
      </c>
      <c r="C364" s="104"/>
      <c r="D364" s="96" t="n">
        <f aca="false">B364+C364</f>
        <v>5000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v>0</v>
      </c>
      <c r="J364" s="28" t="n">
        <f aca="false">VLOOKUP($A364,Table,MATCH(J$4,Curves,0))</f>
        <v>-0.06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0.0125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5.6225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47696</v>
      </c>
      <c r="W364" s="33" t="n">
        <f aca="false">V364-C$3</f>
        <v>10780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0.20807167367363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-0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47727</v>
      </c>
      <c r="B365" s="94" t="n">
        <f aca="false">B364</f>
        <v>5000</v>
      </c>
      <c r="C365" s="104"/>
      <c r="D365" s="96" t="n">
        <f aca="false">B365+C365</f>
        <v>5000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v>0</v>
      </c>
      <c r="J365" s="28" t="n">
        <f aca="false">VLOOKUP($A365,Table,MATCH(J$4,Curves,0))</f>
        <v>-0.06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0.0125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5.6225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30</v>
      </c>
      <c r="V365" s="100" t="n">
        <f aca="false">CHOOSE(F$3,A366+24,A365)</f>
        <v>47727</v>
      </c>
      <c r="W365" s="33" t="n">
        <f aca="false">V365-C$3</f>
        <v>10811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0.207134456180352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-0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47757</v>
      </c>
      <c r="B366" s="94" t="n">
        <f aca="false">B365</f>
        <v>5000</v>
      </c>
      <c r="C366" s="104"/>
      <c r="D366" s="96" t="n">
        <f aca="false">B366+C366</f>
        <v>5000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v>0</v>
      </c>
      <c r="J366" s="28" t="n">
        <f aca="false">VLOOKUP($A366,Table,MATCH(J$4,Curves,0))</f>
        <v>-0.06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0.0125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5.6225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31</v>
      </c>
      <c r="V366" s="100" t="n">
        <f aca="false">CHOOSE(F$3,A367+24,A366)</f>
        <v>47757</v>
      </c>
      <c r="W366" s="33" t="n">
        <f aca="false">V366-C$3</f>
        <v>10841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0.206231491144044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-0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47788</v>
      </c>
      <c r="B367" s="94" t="n">
        <f aca="false">B366</f>
        <v>5000</v>
      </c>
      <c r="C367" s="104"/>
      <c r="D367" s="96" t="n">
        <f aca="false">B367+C367</f>
        <v>5000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v>0</v>
      </c>
      <c r="J367" s="28" t="n">
        <f aca="false">VLOOKUP($A367,Table,MATCH(J$4,Curves,0))</f>
        <v>-0.06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0.0125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5.6225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30</v>
      </c>
      <c r="V367" s="100" t="n">
        <f aca="false">CHOOSE(F$3,A368+24,A367)</f>
        <v>47788</v>
      </c>
      <c r="W367" s="33" t="n">
        <f aca="false">V367-C$3</f>
        <v>10872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0.205302562387177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-0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47818</v>
      </c>
      <c r="B368" s="94" t="n">
        <f aca="false">B367</f>
        <v>5000</v>
      </c>
      <c r="C368" s="104"/>
      <c r="D368" s="96" t="n">
        <f aca="false">B368+C368</f>
        <v>5000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v>0</v>
      </c>
      <c r="J368" s="28" t="n">
        <f aca="false">VLOOKUP($A368,Table,MATCH(J$4,Curves,0))</f>
        <v>-0.06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0.0125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5.6225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31</v>
      </c>
      <c r="V368" s="100" t="n">
        <f aca="false">CHOOSE(F$3,A369+24,A368)</f>
        <v>47818</v>
      </c>
      <c r="W368" s="33" t="n">
        <f aca="false">V368-C$3</f>
        <v>10902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0.204407583159102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-0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47849</v>
      </c>
      <c r="B369" s="94" t="n">
        <f aca="false">B368</f>
        <v>5000</v>
      </c>
      <c r="C369" s="104"/>
      <c r="D369" s="96" t="n">
        <f aca="false">B369+C369</f>
        <v>5000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v>0</v>
      </c>
      <c r="J369" s="28" t="n">
        <f aca="false">VLOOKUP($A369,Table,MATCH(J$4,Curves,0))</f>
        <v>-0.06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0.0125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5.6225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47849</v>
      </c>
      <c r="W369" s="33" t="n">
        <f aca="false">V369-C$3</f>
        <v>10933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0.203486869833194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-0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47880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257" min="52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Summary!B12</f>
        <v>36923</v>
      </c>
      <c r="B3" s="52" t="n">
        <f aca="false">Summary!C12</f>
        <v>36923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- 1 M</v>
      </c>
      <c r="F3" s="55" t="n">
        <f aca="false">'FGT Z1 Supply'!F3</f>
        <v>2</v>
      </c>
      <c r="G3" s="55" t="n">
        <v>1</v>
      </c>
      <c r="H3" s="56" t="n">
        <v>1</v>
      </c>
      <c r="I3" s="57" t="s">
        <v>96</v>
      </c>
      <c r="J3" s="57" t="s">
        <v>96</v>
      </c>
      <c r="K3" s="57" t="n">
        <f aca="false">Summary!F4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IF-FGT/Z2-D</v>
      </c>
      <c r="K4" s="61" t="s">
        <v>45</v>
      </c>
      <c r="L4" s="61" t="str">
        <f aca="false">I3</f>
        <v>IF-FGT/Z2</v>
      </c>
      <c r="M4" s="60" t="str">
        <f aca="false">CONCATENATE(J3,"-","I")</f>
        <v>IF-FGT/Z2-I</v>
      </c>
      <c r="N4" s="61" t="s">
        <v>47</v>
      </c>
      <c r="O4" s="61" t="str">
        <f aca="false">J3</f>
        <v>IF-FGT/Z2</v>
      </c>
      <c r="Q4" s="61" t="str">
        <f aca="false">K4</f>
        <v>IF-FGT/Z2-D b/o</v>
      </c>
      <c r="R4" s="61" t="str">
        <f aca="false">J4</f>
        <v>IF-FGT/Z2-D</v>
      </c>
      <c r="S4" s="61" t="str">
        <f aca="false">K4</f>
        <v>IF-FGT/Z2-D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IF-FGT/Z2-D b/o</v>
      </c>
      <c r="AG4" s="63" t="str">
        <f aca="false">AF4</f>
        <v>IF-FGT/Z2-D b/o</v>
      </c>
      <c r="AH4" s="63" t="str">
        <f aca="false">AG4</f>
        <v>IF-FGT/Z2-D b/o</v>
      </c>
      <c r="AI4" s="63" t="str">
        <f aca="false">AH4</f>
        <v>IF-FGT/Z2-D b/o</v>
      </c>
      <c r="AJ4" s="63" t="str">
        <f aca="false">AI4</f>
        <v>IF-FGT/Z2-D b/o</v>
      </c>
      <c r="AK4" s="63" t="str">
        <f aca="false">AJ4</f>
        <v>IF-FGT/Z2-D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Bid-Contract</v>
      </c>
      <c r="AN5" s="71" t="str">
        <f aca="false">AM5</f>
        <v>Bid-Contract</v>
      </c>
      <c r="AO5" s="71" t="str">
        <f aca="false">AM5</f>
        <v>Bid-Contract</v>
      </c>
      <c r="AP5" s="71" t="str">
        <f aca="false">AM5</f>
        <v>Bid-Contract</v>
      </c>
      <c r="AR5" s="71" t="str">
        <f aca="false">CHOOSE(G3,"Mid-Bid","Offer-Mid")</f>
        <v>Mid-Bid</v>
      </c>
      <c r="AS5" s="71" t="str">
        <f aca="false">AR5</f>
        <v>Mid-Bid</v>
      </c>
      <c r="AT5" s="71" t="str">
        <f aca="false">AR5</f>
        <v>Mid-Bid</v>
      </c>
      <c r="AU5" s="71" t="str">
        <f aca="false">AR5</f>
        <v>Mid-Bid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Bid</v>
      </c>
      <c r="I6" s="73" t="s">
        <v>11</v>
      </c>
      <c r="J6" s="73" t="s">
        <v>87</v>
      </c>
      <c r="K6" s="73" t="str">
        <f aca="false">H6</f>
        <v>Bid</v>
      </c>
      <c r="L6" s="73" t="s">
        <v>11</v>
      </c>
      <c r="M6" s="73" t="s">
        <v>87</v>
      </c>
      <c r="N6" s="73" t="str">
        <f aca="false">K6</f>
        <v>Bid</v>
      </c>
      <c r="O6" s="73" t="s">
        <v>11</v>
      </c>
      <c r="Q6" s="73" t="s">
        <v>87</v>
      </c>
      <c r="R6" s="73" t="str">
        <f aca="false">K6</f>
        <v>Bid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Bid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Bid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Bid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4500000</v>
      </c>
      <c r="E8" s="82" t="n">
        <f aca="false">SUM(E10:E370)</f>
        <v>350000</v>
      </c>
      <c r="F8" s="82" t="n">
        <f aca="false">SUM(F10:F370)</f>
        <v>349592.58381056</v>
      </c>
      <c r="G8" s="83" t="n">
        <f aca="false">AC8/$F$8</f>
        <v>7.115</v>
      </c>
      <c r="H8" s="83" t="n">
        <f aca="false">AD8/$F$8</f>
        <v>7.21</v>
      </c>
      <c r="I8" s="83" t="n">
        <f aca="false">AE8/$F$8</f>
        <v>0</v>
      </c>
      <c r="J8" s="83" t="n">
        <f aca="false">AF8/$F$8</f>
        <v>0.0025</v>
      </c>
      <c r="K8" s="83" t="n">
        <f aca="false">AG8/$F$8</f>
        <v>-0.06</v>
      </c>
      <c r="L8" s="83" t="n">
        <f aca="false">AH8/$F$8</f>
        <v>0</v>
      </c>
      <c r="M8" s="84" t="n">
        <f aca="false">AI8/$F$8</f>
        <v>0.0125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7.13</v>
      </c>
      <c r="R8" s="83" t="n">
        <f aca="false">(AD8+AG8+AJ8)/F8</f>
        <v>7.15</v>
      </c>
      <c r="S8" s="83" t="n">
        <f aca="false">AY8/$F$8</f>
        <v>0</v>
      </c>
      <c r="X8" s="85"/>
      <c r="Z8" s="86" t="n">
        <f aca="false">SUM(Z10:Z370)</f>
        <v>1</v>
      </c>
      <c r="AA8" s="86" t="n">
        <f aca="false">SUM(AA10:AA370)</f>
        <v>28</v>
      </c>
      <c r="AC8" s="87" t="n">
        <f aca="false">SUM(AC10:AC370)</f>
        <v>2487351.23381213</v>
      </c>
      <c r="AD8" s="87" t="n">
        <f aca="false">SUM(AD10:AD370)</f>
        <v>2520562.52927414</v>
      </c>
      <c r="AE8" s="87" t="n">
        <f aca="false">SUM(AE10:AE370)</f>
        <v>0</v>
      </c>
      <c r="AF8" s="87" t="n">
        <f aca="false">SUM(AF10:AF370)</f>
        <v>873.9814595264</v>
      </c>
      <c r="AG8" s="87" t="n">
        <f aca="false">SUM(AG10:AG370)</f>
        <v>-20975.5550286336</v>
      </c>
      <c r="AH8" s="87" t="n">
        <f aca="false">SUM(AH10:AH370)</f>
        <v>0</v>
      </c>
      <c r="AI8" s="87" t="n">
        <f aca="false">SUM(AI10:AI370)</f>
        <v>4369.907297632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2520562.52927414</v>
      </c>
      <c r="AN8" s="87" t="n">
        <f aca="false">SUM(AN10:AN370)</f>
        <v>-20975.5550286336</v>
      </c>
      <c r="AO8" s="87" t="n">
        <f aca="false">SUM(AO10:AO370)</f>
        <v>0</v>
      </c>
      <c r="AP8" s="87" t="n">
        <f aca="false">SUM(AP10:AP370)</f>
        <v>2499586.9742455</v>
      </c>
      <c r="AR8" s="87" t="n">
        <f aca="false">SUM(AR10:AR370)</f>
        <v>-33211.2954620034</v>
      </c>
      <c r="AS8" s="87" t="n">
        <f aca="false">SUM(AS10:AS370)</f>
        <v>21849.53648816</v>
      </c>
      <c r="AT8" s="87" t="n">
        <f aca="false">SUM(AT10:AT370)</f>
        <v>4369.907297632</v>
      </c>
      <c r="AU8" s="87" t="n">
        <f aca="false">SUM(AU10:AU370)</f>
        <v>-6991.85167621144</v>
      </c>
      <c r="AV8" s="87"/>
      <c r="AW8" s="88" t="n">
        <f aca="false">SUM(AW10:AW370)</f>
        <v>2492595.12256929</v>
      </c>
      <c r="AY8" s="88" t="n">
        <f aca="false">SUM(AY10:AY370)</f>
        <v>0</v>
      </c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Y9" s="91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36923</v>
      </c>
      <c r="B10" s="94" t="n">
        <f aca="false">Summary!D12</f>
        <v>12500</v>
      </c>
      <c r="C10" s="95"/>
      <c r="D10" s="96" t="n">
        <f aca="false">B10+C10</f>
        <v>12500</v>
      </c>
      <c r="E10" s="82" t="n">
        <f aca="false">IF(Z10=0,0,IF(AND(Z10=1,$H$3=1),D10*U10,IF($H$3=2,D10,"N/A")))</f>
        <v>350000</v>
      </c>
      <c r="F10" s="82" t="n">
        <f aca="false">E10*Y10</f>
        <v>349592.58381056</v>
      </c>
      <c r="G10" s="28" t="n">
        <f aca="false">VLOOKUP($A10,Table,MATCH(G$4,Curves,0))</f>
        <v>7.115</v>
      </c>
      <c r="H10" s="97" t="n">
        <f aca="false">VLOOKUP($A10,Table,MATCH(H$4,Curves,0))</f>
        <v>7.21</v>
      </c>
      <c r="I10" s="98" t="n">
        <f aca="false">Summary!H12</f>
        <v>0</v>
      </c>
      <c r="J10" s="28" t="n">
        <f aca="false">VLOOKUP($A10,Table,MATCH(J$4,Curves,0))</f>
        <v>0.0025</v>
      </c>
      <c r="K10" s="97" t="n">
        <f aca="false">VLOOKUP($A10,Table,MATCH(K$4,Curves,0))</f>
        <v>-0.06</v>
      </c>
      <c r="L10" s="98" t="n">
        <v>0</v>
      </c>
      <c r="M10" s="28" t="n">
        <f aca="false">VLOOKUP($A10,Table,MATCH(M$4,Curves,0))</f>
        <v>0.0125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7.13</v>
      </c>
      <c r="R10" s="98" t="n">
        <f aca="false">N10+K10+H10</f>
        <v>7.15</v>
      </c>
      <c r="S10" s="98" t="n">
        <f aca="false">O10+L10+I10</f>
        <v>0</v>
      </c>
      <c r="T10" s="99"/>
      <c r="U10" s="33" t="n">
        <f aca="false">A11-A10</f>
        <v>28</v>
      </c>
      <c r="V10" s="100" t="n">
        <f aca="false">CHOOSE(F$3,A11+24,A10)</f>
        <v>36923</v>
      </c>
      <c r="W10" s="33" t="n">
        <f aca="false">V10-C$3</f>
        <v>7</v>
      </c>
      <c r="X10" s="28" t="n">
        <f aca="false">VLOOKUP($A10,Table,MATCH(X$4,Curves,0))</f>
        <v>0.061706432470638</v>
      </c>
      <c r="Y10" s="91" t="n">
        <f aca="false">1/(1+CHOOSE(F$3,(X11+($K$3/10000))/2,(X10+($K$3/10000))/2))^(2*W10/365.25)</f>
        <v>0.998835953744457</v>
      </c>
      <c r="Z10" s="33" t="n">
        <f aca="false">IF(AND(mthbeg&lt;=A10,mthend&gt;=A10),1,0)</f>
        <v>1</v>
      </c>
      <c r="AA10" s="33" t="n">
        <f aca="false">U10*Z10</f>
        <v>28</v>
      </c>
      <c r="AC10" s="87" t="n">
        <f aca="false">F10*G10</f>
        <v>2487351.23381213</v>
      </c>
      <c r="AD10" s="87" t="n">
        <f aca="false">$F10*H10</f>
        <v>2520562.52927414</v>
      </c>
      <c r="AE10" s="87" t="n">
        <f aca="false">$F10*I10</f>
        <v>0</v>
      </c>
      <c r="AF10" s="87" t="n">
        <f aca="false">$F10*J10</f>
        <v>873.9814595264</v>
      </c>
      <c r="AG10" s="87" t="n">
        <f aca="false">$F10*K10</f>
        <v>-20975.5550286336</v>
      </c>
      <c r="AH10" s="87" t="n">
        <f aca="false">$F10*L10</f>
        <v>0</v>
      </c>
      <c r="AI10" s="87" t="n">
        <f aca="false">$F10*M10</f>
        <v>4369.907297632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2520562.52927414</v>
      </c>
      <c r="AN10" s="87" t="n">
        <f aca="false">CHOOSE($G$3,AG10-AH10,AH10-AG10)</f>
        <v>-20975.5550286336</v>
      </c>
      <c r="AO10" s="87" t="n">
        <f aca="false">CHOOSE($G$3,AJ10-AK10,AK10-AJ10)</f>
        <v>0</v>
      </c>
      <c r="AP10" s="101" t="n">
        <f aca="false">SUM(AM10:AO10)</f>
        <v>2499586.9742455</v>
      </c>
      <c r="AR10" s="87" t="n">
        <f aca="false">CHOOSE($G$3,AC10-AD10,AD10-AC10)</f>
        <v>-33211.2954620034</v>
      </c>
      <c r="AS10" s="87" t="n">
        <f aca="false">CHOOSE($G$3,AF10-AG10,AG10-AF10)</f>
        <v>21849.53648816</v>
      </c>
      <c r="AT10" s="87" t="n">
        <f aca="false">CHOOSE($G$3,AI10-AJ10,AJ10-AI10)</f>
        <v>4369.907297632</v>
      </c>
      <c r="AU10" s="101" t="n">
        <f aca="false">AR10+AS10+AT10</f>
        <v>-6991.85167621144</v>
      </c>
      <c r="AV10" s="101"/>
      <c r="AW10" s="88" t="n">
        <f aca="false">AU10+AP10</f>
        <v>2492595.12256929</v>
      </c>
      <c r="AY10" s="88" t="n">
        <f aca="false">AK10+AH10+AE10</f>
        <v>0</v>
      </c>
      <c r="AZ10" s="102"/>
      <c r="BC10" s="103"/>
    </row>
    <row r="11" customFormat="false" ht="12.75" hidden="false" customHeight="false" outlineLevel="0" collapsed="false">
      <c r="A11" s="93" t="n">
        <f aca="false">EDATE(A10,1)</f>
        <v>36951</v>
      </c>
      <c r="B11" s="94" t="n">
        <f aca="false">B10</f>
        <v>12500</v>
      </c>
      <c r="C11" s="104"/>
      <c r="D11" s="96" t="n">
        <f aca="false">B11+C11</f>
        <v>12500</v>
      </c>
      <c r="E11" s="82" t="n">
        <f aca="false">IF(Z11=0,0,IF(AND(Z11=1,$H$3=1),D11*U11,IF($H$3=2,D11,"N/A")))</f>
        <v>0</v>
      </c>
      <c r="F11" s="82" t="n">
        <f aca="false">E11*Y11</f>
        <v>0</v>
      </c>
      <c r="G11" s="28" t="n">
        <f aca="false">VLOOKUP($A11,Table,MATCH(G$4,Curves,0))</f>
        <v>6.692</v>
      </c>
      <c r="H11" s="97" t="n">
        <f aca="false">VLOOKUP($A11,Table,MATCH(H$4,Curves,0))</f>
        <v>6.692</v>
      </c>
      <c r="I11" s="98" t="n">
        <f aca="false">I10</f>
        <v>0</v>
      </c>
      <c r="J11" s="28" t="n">
        <f aca="false">VLOOKUP($A11,Table,MATCH(J$4,Curves,0))</f>
        <v>0.0025</v>
      </c>
      <c r="K11" s="97" t="n">
        <f aca="false">VLOOKUP($A11,Table,MATCH(K$4,Curves,0))</f>
        <v>-0.0575</v>
      </c>
      <c r="L11" s="98" t="n">
        <v>0</v>
      </c>
      <c r="M11" s="28" t="n">
        <f aca="false">VLOOKUP($A11,Table,MATCH(M$4,Curves,0))</f>
        <v>0.0125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6.707</v>
      </c>
      <c r="R11" s="98" t="n">
        <f aca="false">N11+K11+H11</f>
        <v>6.6345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36951</v>
      </c>
      <c r="W11" s="33" t="n">
        <f aca="false">V11-C$3</f>
        <v>35</v>
      </c>
      <c r="X11" s="28" t="n">
        <f aca="false">VLOOKUP($A11,Table,MATCH(X$4,Curves,0))</f>
        <v>0.059047660484835</v>
      </c>
      <c r="Y11" s="91" t="n">
        <f aca="false">1/(1+CHOOSE(F$3,(X12+($K$3/10000))/2,(X11+($K$3/10000))/2))^(2*W11/365.25)</f>
        <v>0.994439207681026</v>
      </c>
      <c r="Z11" s="33" t="n">
        <f aca="false">IF(AND(mthbeg&lt;=A11,mthend&gt;=A11),1,0)</f>
        <v>0</v>
      </c>
      <c r="AA11" s="33" t="n">
        <f aca="false">U11*Z11</f>
        <v>0</v>
      </c>
      <c r="AC11" s="87" t="n">
        <f aca="false">F11*G11</f>
        <v>0</v>
      </c>
      <c r="AD11" s="87" t="n">
        <f aca="false">$F11*H11</f>
        <v>0</v>
      </c>
      <c r="AE11" s="87" t="n">
        <f aca="false">$F11*I11</f>
        <v>0</v>
      </c>
      <c r="AF11" s="87" t="n">
        <f aca="false">$F11*J11</f>
        <v>0</v>
      </c>
      <c r="AG11" s="87" t="n">
        <f aca="false">$F11*K11</f>
        <v>-0</v>
      </c>
      <c r="AH11" s="87" t="n">
        <f aca="false">$F11*L11</f>
        <v>0</v>
      </c>
      <c r="AI11" s="87" t="n">
        <f aca="false">$F11*M11</f>
        <v>0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0</v>
      </c>
      <c r="AN11" s="87" t="n">
        <f aca="false">CHOOSE($G$3,AG11-AH11,AH11-AG11)</f>
        <v>-0</v>
      </c>
      <c r="AO11" s="87" t="n">
        <f aca="false">CHOOSE($G$3,AJ11-AK11,AK11-AJ11)</f>
        <v>0</v>
      </c>
      <c r="AP11" s="101" t="n">
        <f aca="false">SUM(AM11:AO11)</f>
        <v>0</v>
      </c>
      <c r="AR11" s="87" t="n">
        <f aca="false">CHOOSE($G$3,AC11-AD11,AD11-AC11)</f>
        <v>0</v>
      </c>
      <c r="AS11" s="87" t="n">
        <f aca="false">CHOOSE($G$3,AF11-AG11,AG11-AF11)</f>
        <v>0</v>
      </c>
      <c r="AT11" s="87" t="n">
        <f aca="false">CHOOSE($G$3,AI11-AJ11,AJ11-AI11)</f>
        <v>0</v>
      </c>
      <c r="AU11" s="101" t="n">
        <f aca="false">AR11+AS11+AT11</f>
        <v>0</v>
      </c>
      <c r="AV11" s="101"/>
      <c r="AW11" s="88" t="n">
        <f aca="false">AU11+AP11</f>
        <v>0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36982</v>
      </c>
      <c r="B12" s="94" t="n">
        <f aca="false">B11</f>
        <v>12500</v>
      </c>
      <c r="C12" s="104"/>
      <c r="D12" s="96" t="n">
        <f aca="false">B12+C12</f>
        <v>12500</v>
      </c>
      <c r="E12" s="82" t="n">
        <f aca="false">IF(Z12=0,0,IF(AND(Z12=1,$H$3=1),D12*U12,IF($H$3=2,D12,"N/A")))</f>
        <v>0</v>
      </c>
      <c r="F12" s="82" t="n">
        <f aca="false">E12*Y12</f>
        <v>0</v>
      </c>
      <c r="G12" s="28" t="n">
        <f aca="false">VLOOKUP($A12,Table,MATCH(G$4,Curves,0))</f>
        <v>5.835</v>
      </c>
      <c r="H12" s="97" t="n">
        <f aca="false">VLOOKUP($A12,Table,MATCH(H$4,Curves,0))</f>
        <v>5.835</v>
      </c>
      <c r="I12" s="98" t="n">
        <f aca="false">I11</f>
        <v>0</v>
      </c>
      <c r="J12" s="28" t="n">
        <f aca="false">VLOOKUP($A12,Table,MATCH(J$4,Curves,0))</f>
        <v>0.005</v>
      </c>
      <c r="K12" s="97" t="n">
        <f aca="false">VLOOKUP($A12,Table,MATCH(K$4,Curves,0))</f>
        <v>-0.045</v>
      </c>
      <c r="L12" s="98" t="n">
        <v>0</v>
      </c>
      <c r="M12" s="28" t="n">
        <f aca="false">VLOOKUP($A12,Table,MATCH(M$4,Curves,0))</f>
        <v>0.01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5.85</v>
      </c>
      <c r="R12" s="98" t="n">
        <f aca="false">N12+K12+H12</f>
        <v>5.79</v>
      </c>
      <c r="S12" s="98" t="n">
        <f aca="false">O12+L12+I12</f>
        <v>0</v>
      </c>
      <c r="T12" s="99"/>
      <c r="U12" s="33" t="n">
        <f aca="false">A13-A12</f>
        <v>30</v>
      </c>
      <c r="V12" s="100" t="n">
        <f aca="false">CHOOSE(F$3,A13+24,A12)</f>
        <v>36982</v>
      </c>
      <c r="W12" s="33" t="n">
        <f aca="false">V12-C$3</f>
        <v>66</v>
      </c>
      <c r="X12" s="28" t="n">
        <f aca="false">VLOOKUP($A12,Table,MATCH(X$4,Curves,0))</f>
        <v>0.058119283562962</v>
      </c>
      <c r="Y12" s="91" t="n">
        <f aca="false">1/(1+CHOOSE(F$3,(X13+($K$3/10000))/2,(X12+($K$3/10000))/2))^(2*W12/365.25)</f>
        <v>0.98970105361723</v>
      </c>
      <c r="Z12" s="33" t="n">
        <f aca="false">IF(AND(mthbeg&lt;=A12,mthend&gt;=A12),1,0)</f>
        <v>0</v>
      </c>
      <c r="AA12" s="33" t="n">
        <f aca="false">U12*Z12</f>
        <v>0</v>
      </c>
      <c r="AC12" s="87" t="n">
        <f aca="false">F12*G12</f>
        <v>0</v>
      </c>
      <c r="AD12" s="87" t="n">
        <f aca="false">$F12*H12</f>
        <v>0</v>
      </c>
      <c r="AE12" s="87" t="n">
        <f aca="false">$F12*I12</f>
        <v>0</v>
      </c>
      <c r="AF12" s="87" t="n">
        <f aca="false">$F12*J12</f>
        <v>0</v>
      </c>
      <c r="AG12" s="87" t="n">
        <f aca="false">$F12*K12</f>
        <v>-0</v>
      </c>
      <c r="AH12" s="87" t="n">
        <f aca="false">$F12*L12</f>
        <v>0</v>
      </c>
      <c r="AI12" s="87" t="n">
        <f aca="false">$F12*M12</f>
        <v>0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0</v>
      </c>
      <c r="AN12" s="87" t="n">
        <f aca="false">CHOOSE($G$3,AG12-AH12,AH12-AG12)</f>
        <v>-0</v>
      </c>
      <c r="AO12" s="87" t="n">
        <f aca="false">CHOOSE($G$3,AJ12-AK12,AK12-AJ12)</f>
        <v>0</v>
      </c>
      <c r="AP12" s="101" t="n">
        <f aca="false">SUM(AM12:AO12)</f>
        <v>0</v>
      </c>
      <c r="AR12" s="87" t="n">
        <f aca="false">CHOOSE($G$3,AC12-AD12,AD12-AC12)</f>
        <v>0</v>
      </c>
      <c r="AS12" s="87" t="n">
        <f aca="false">CHOOSE($G$3,AF12-AG12,AG12-AF12)</f>
        <v>0</v>
      </c>
      <c r="AT12" s="87" t="n">
        <f aca="false">CHOOSE($G$3,AI12-AJ12,AJ12-AI12)</f>
        <v>0</v>
      </c>
      <c r="AU12" s="101" t="n">
        <f aca="false">AR12+AS12+AT12</f>
        <v>0</v>
      </c>
      <c r="AV12" s="101"/>
      <c r="AW12" s="88" t="n">
        <f aca="false">AU12+AP12</f>
        <v>0</v>
      </c>
      <c r="AY12" s="88" t="n">
        <f aca="false">AK12+AH12+AE12</f>
        <v>0</v>
      </c>
      <c r="AZ12" s="102"/>
    </row>
    <row r="13" customFormat="false" ht="12.75" hidden="false" customHeight="false" outlineLevel="0" collapsed="false">
      <c r="A13" s="93" t="n">
        <f aca="false">EDATE(A12,1)</f>
        <v>37012</v>
      </c>
      <c r="B13" s="94" t="n">
        <f aca="false">B12</f>
        <v>12500</v>
      </c>
      <c r="C13" s="104"/>
      <c r="D13" s="96" t="n">
        <f aca="false">B13+C13</f>
        <v>12500</v>
      </c>
      <c r="E13" s="82" t="n">
        <f aca="false">IF(Z13=0,0,IF(AND(Z13=1,$H$3=1),D13*U13,IF($H$3=2,D13,"N/A")))</f>
        <v>0</v>
      </c>
      <c r="F13" s="82" t="n">
        <f aca="false">E13*Y13</f>
        <v>0</v>
      </c>
      <c r="G13" s="28" t="n">
        <f aca="false">VLOOKUP($A13,Table,MATCH(G$4,Curves,0))</f>
        <v>5.515</v>
      </c>
      <c r="H13" s="97" t="n">
        <f aca="false">VLOOKUP($A13,Table,MATCH(H$4,Curves,0))</f>
        <v>5.515</v>
      </c>
      <c r="I13" s="98" t="n">
        <f aca="false">I12</f>
        <v>0</v>
      </c>
      <c r="J13" s="28" t="n">
        <f aca="false">VLOOKUP($A13,Table,MATCH(J$4,Curves,0))</f>
        <v>0.00475</v>
      </c>
      <c r="K13" s="97" t="n">
        <f aca="false">VLOOKUP($A13,Table,MATCH(K$4,Curves,0))</f>
        <v>-0.04525</v>
      </c>
      <c r="L13" s="98" t="n">
        <v>0</v>
      </c>
      <c r="M13" s="28" t="n">
        <f aca="false">VLOOKUP($A13,Table,MATCH(M$4,Curves,0))</f>
        <v>0.01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5.52975</v>
      </c>
      <c r="R13" s="98" t="n">
        <f aca="false">N13+K13+H13</f>
        <v>5.46975</v>
      </c>
      <c r="S13" s="98" t="n">
        <f aca="false">O13+L13+I13</f>
        <v>0</v>
      </c>
      <c r="T13" s="99"/>
      <c r="U13" s="33" t="n">
        <f aca="false">A14-A13</f>
        <v>31</v>
      </c>
      <c r="V13" s="100" t="n">
        <f aca="false">CHOOSE(F$3,A14+24,A13)</f>
        <v>37012</v>
      </c>
      <c r="W13" s="33" t="n">
        <f aca="false">V13-C$3</f>
        <v>96</v>
      </c>
      <c r="X13" s="28" t="n">
        <f aca="false">VLOOKUP($A13,Table,MATCH(X$4,Curves,0))</f>
        <v>0.05730407937634</v>
      </c>
      <c r="Y13" s="91" t="n">
        <f aca="false">1/(1+CHOOSE(F$3,(X14+($K$3/10000))/2,(X13+($K$3/10000))/2))^(2*W13/365.25)</f>
        <v>0.985260006927808</v>
      </c>
      <c r="Z13" s="33" t="n">
        <f aca="false">IF(AND(mthbeg&lt;=A13,mthend&gt;=A13),1,0)</f>
        <v>0</v>
      </c>
      <c r="AA13" s="33" t="n">
        <f aca="false">U13*Z13</f>
        <v>0</v>
      </c>
      <c r="AC13" s="87" t="n">
        <f aca="false">F13*G13</f>
        <v>0</v>
      </c>
      <c r="AD13" s="87" t="n">
        <f aca="false">$F13*H13</f>
        <v>0</v>
      </c>
      <c r="AE13" s="87" t="n">
        <f aca="false">$F13*I13</f>
        <v>0</v>
      </c>
      <c r="AF13" s="87" t="n">
        <f aca="false">$F13*J13</f>
        <v>0</v>
      </c>
      <c r="AG13" s="87" t="n">
        <f aca="false">$F13*K13</f>
        <v>-0</v>
      </c>
      <c r="AH13" s="87" t="n">
        <f aca="false">$F13*L13</f>
        <v>0</v>
      </c>
      <c r="AI13" s="87" t="n">
        <f aca="false">$F13*M13</f>
        <v>0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0</v>
      </c>
      <c r="AN13" s="87" t="n">
        <f aca="false">CHOOSE($G$3,AG13-AH13,AH13-AG13)</f>
        <v>-0</v>
      </c>
      <c r="AO13" s="87" t="n">
        <f aca="false">CHOOSE($G$3,AJ13-AK13,AK13-AJ13)</f>
        <v>0</v>
      </c>
      <c r="AP13" s="101" t="n">
        <f aca="false">SUM(AM13:AO13)</f>
        <v>0</v>
      </c>
      <c r="AR13" s="87" t="n">
        <f aca="false">CHOOSE($G$3,AC13-AD13,AD13-AC13)</f>
        <v>0</v>
      </c>
      <c r="AS13" s="87" t="n">
        <f aca="false">CHOOSE($G$3,AF13-AG13,AG13-AF13)</f>
        <v>0</v>
      </c>
      <c r="AT13" s="87" t="n">
        <f aca="false">CHOOSE($G$3,AI13-AJ13,AJ13-AI13)</f>
        <v>0</v>
      </c>
      <c r="AU13" s="101" t="n">
        <f aca="false">AR13+AS13+AT13</f>
        <v>0</v>
      </c>
      <c r="AV13" s="101"/>
      <c r="AW13" s="88" t="n">
        <f aca="false">AU13+AP13</f>
        <v>0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37043</v>
      </c>
      <c r="B14" s="94" t="n">
        <f aca="false">B13</f>
        <v>12500</v>
      </c>
      <c r="C14" s="104"/>
      <c r="D14" s="96" t="n">
        <f aca="false">B14+C14</f>
        <v>12500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5.495</v>
      </c>
      <c r="H14" s="97" t="n">
        <f aca="false">VLOOKUP($A14,Table,MATCH(H$4,Curves,0))</f>
        <v>5.59</v>
      </c>
      <c r="I14" s="98" t="n">
        <f aca="false">I13</f>
        <v>0</v>
      </c>
      <c r="J14" s="28" t="n">
        <f aca="false">VLOOKUP($A14,Table,MATCH(J$4,Curves,0))</f>
        <v>0.00475</v>
      </c>
      <c r="K14" s="97" t="n">
        <f aca="false">VLOOKUP($A14,Table,MATCH(K$4,Curves,0))</f>
        <v>-0.0075</v>
      </c>
      <c r="L14" s="98" t="n">
        <v>0</v>
      </c>
      <c r="M14" s="28" t="n">
        <f aca="false">VLOOKUP($A14,Table,MATCH(M$4,Curves,0))</f>
        <v>0.01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5.50975</v>
      </c>
      <c r="R14" s="98" t="n">
        <f aca="false">N14+K14+H14</f>
        <v>5.5825</v>
      </c>
      <c r="S14" s="98" t="n">
        <f aca="false">O14+L14+I14</f>
        <v>0</v>
      </c>
      <c r="T14" s="99"/>
      <c r="U14" s="33" t="n">
        <f aca="false">A15-A14</f>
        <v>30</v>
      </c>
      <c r="V14" s="100" t="n">
        <f aca="false">CHOOSE(F$3,A15+24,A14)</f>
        <v>37043</v>
      </c>
      <c r="W14" s="33" t="n">
        <f aca="false">V14-C$3</f>
        <v>127</v>
      </c>
      <c r="X14" s="28" t="n">
        <f aca="false">VLOOKUP($A14,Table,MATCH(X$4,Curves,0))</f>
        <v>0.056547072099688</v>
      </c>
      <c r="Y14" s="91" t="n">
        <f aca="false">1/(1+CHOOSE(F$3,(X15+($K$3/10000))/2,(X14+($K$3/10000))/2))^(2*W14/365.25)</f>
        <v>0.980797765910239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-0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37073</v>
      </c>
      <c r="B15" s="94" t="n">
        <f aca="false">B14</f>
        <v>12500</v>
      </c>
      <c r="C15" s="104"/>
      <c r="D15" s="96" t="n">
        <f aca="false">B15+C15</f>
        <v>12500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5.51</v>
      </c>
      <c r="H15" s="97" t="n">
        <f aca="false">VLOOKUP($A15,Table,MATCH(H$4,Curves,0))</f>
        <v>5.59</v>
      </c>
      <c r="I15" s="98" t="n">
        <f aca="false">I14</f>
        <v>0</v>
      </c>
      <c r="J15" s="28" t="n">
        <f aca="false">VLOOKUP($A15,Table,MATCH(J$4,Curves,0))</f>
        <v>0.00475</v>
      </c>
      <c r="K15" s="97" t="n">
        <f aca="false">VLOOKUP($A15,Table,MATCH(K$4,Curves,0))</f>
        <v>-0.0075</v>
      </c>
      <c r="L15" s="98" t="n">
        <v>0</v>
      </c>
      <c r="M15" s="28" t="n">
        <f aca="false">VLOOKUP($A15,Table,MATCH(M$4,Curves,0))</f>
        <v>0.01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5.52475</v>
      </c>
      <c r="R15" s="98" t="n">
        <f aca="false">N15+K15+H15</f>
        <v>5.5825</v>
      </c>
      <c r="S15" s="98" t="n">
        <f aca="false">O15+L15+I15</f>
        <v>0</v>
      </c>
      <c r="T15" s="99"/>
      <c r="U15" s="33" t="n">
        <f aca="false">A16-A15</f>
        <v>31</v>
      </c>
      <c r="V15" s="100" t="n">
        <f aca="false">CHOOSE(F$3,A16+24,A15)</f>
        <v>37073</v>
      </c>
      <c r="W15" s="33" t="n">
        <f aca="false">V15-C$3</f>
        <v>157</v>
      </c>
      <c r="X15" s="28" t="n">
        <f aca="false">VLOOKUP($A15,Table,MATCH(X$4,Curves,0))</f>
        <v>0.055893076000179</v>
      </c>
      <c r="Y15" s="91" t="n">
        <f aca="false">1/(1+CHOOSE(F$3,(X16+($K$3/10000))/2,(X15+($K$3/10000))/2))^(2*W15/365.25)</f>
        <v>0.976582898153005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-0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37104</v>
      </c>
      <c r="B16" s="94" t="n">
        <f aca="false">B15</f>
        <v>12500</v>
      </c>
      <c r="C16" s="104"/>
      <c r="D16" s="96" t="n">
        <f aca="false">B16+C16</f>
        <v>12500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5.51</v>
      </c>
      <c r="H16" s="97" t="n">
        <f aca="false">VLOOKUP($A16,Table,MATCH(H$4,Curves,0))</f>
        <v>5.59</v>
      </c>
      <c r="I16" s="98" t="n">
        <f aca="false">I15</f>
        <v>0</v>
      </c>
      <c r="J16" s="28" t="n">
        <f aca="false">VLOOKUP($A16,Table,MATCH(J$4,Curves,0))</f>
        <v>0.00475</v>
      </c>
      <c r="K16" s="97" t="n">
        <f aca="false">VLOOKUP($A16,Table,MATCH(K$4,Curves,0))</f>
        <v>-0.0075</v>
      </c>
      <c r="L16" s="98" t="n">
        <v>0</v>
      </c>
      <c r="M16" s="28" t="n">
        <f aca="false">VLOOKUP($A16,Table,MATCH(M$4,Curves,0))</f>
        <v>0.01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5.52475</v>
      </c>
      <c r="R16" s="98" t="n">
        <f aca="false">N16+K16+H16</f>
        <v>5.5825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37104</v>
      </c>
      <c r="W16" s="33" t="n">
        <f aca="false">V16-C$3</f>
        <v>188</v>
      </c>
      <c r="X16" s="28" t="n">
        <f aca="false">VLOOKUP($A16,Table,MATCH(X$4,Curves,0))</f>
        <v>0.055369911069327</v>
      </c>
      <c r="Y16" s="91" t="n">
        <f aca="false">1/(1+CHOOSE(F$3,(X17+($K$3/10000))/2,(X16+($K$3/10000))/2))^(2*W16/365.25)</f>
        <v>0.972279074434726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-0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37135</v>
      </c>
      <c r="B17" s="94" t="n">
        <f aca="false">B16</f>
        <v>12500</v>
      </c>
      <c r="C17" s="104"/>
      <c r="D17" s="96" t="n">
        <f aca="false">B17+C17</f>
        <v>12500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5.475</v>
      </c>
      <c r="H17" s="97" t="n">
        <f aca="false">VLOOKUP($A17,Table,MATCH(H$4,Curves,0))</f>
        <v>5.59</v>
      </c>
      <c r="I17" s="98" t="n">
        <f aca="false">I16</f>
        <v>0</v>
      </c>
      <c r="J17" s="28" t="n">
        <f aca="false">VLOOKUP($A17,Table,MATCH(J$4,Curves,0))</f>
        <v>0.00475</v>
      </c>
      <c r="K17" s="97" t="n">
        <f aca="false">VLOOKUP($A17,Table,MATCH(K$4,Curves,0))</f>
        <v>-0.0075</v>
      </c>
      <c r="L17" s="98" t="n">
        <v>0</v>
      </c>
      <c r="M17" s="28" t="n">
        <f aca="false">VLOOKUP($A17,Table,MATCH(M$4,Curves,0))</f>
        <v>0.01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5.48975</v>
      </c>
      <c r="R17" s="98" t="n">
        <f aca="false">N17+K17+H17</f>
        <v>5.5825</v>
      </c>
      <c r="S17" s="98" t="n">
        <f aca="false">O17+L17+I17</f>
        <v>0</v>
      </c>
      <c r="T17" s="99"/>
      <c r="U17" s="33" t="n">
        <f aca="false">A18-A17</f>
        <v>30</v>
      </c>
      <c r="V17" s="100" t="n">
        <f aca="false">CHOOSE(F$3,A18+24,A17)</f>
        <v>37135</v>
      </c>
      <c r="W17" s="33" t="n">
        <f aca="false">V17-C$3</f>
        <v>219</v>
      </c>
      <c r="X17" s="28" t="n">
        <f aca="false">VLOOKUP($A17,Table,MATCH(X$4,Curves,0))</f>
        <v>0.05484674622962</v>
      </c>
      <c r="Y17" s="91" t="n">
        <f aca="false">1/(1+CHOOSE(F$3,(X18+($K$3/10000))/2,(X17+($K$3/10000))/2))^(2*W17/365.25)</f>
        <v>0.96807793337758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-0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37165</v>
      </c>
      <c r="B18" s="94" t="n">
        <f aca="false">B17</f>
        <v>12500</v>
      </c>
      <c r="C18" s="104"/>
      <c r="D18" s="96" t="n">
        <f aca="false">B18+C18</f>
        <v>12500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5.465</v>
      </c>
      <c r="H18" s="97" t="n">
        <f aca="false">VLOOKUP($A18,Table,MATCH(H$4,Curves,0))</f>
        <v>5.465</v>
      </c>
      <c r="I18" s="98" t="n">
        <f aca="false">I17</f>
        <v>0</v>
      </c>
      <c r="J18" s="28" t="n">
        <f aca="false">VLOOKUP($A18,Table,MATCH(J$4,Curves,0))</f>
        <v>0.00475</v>
      </c>
      <c r="K18" s="97" t="n">
        <f aca="false">VLOOKUP($A18,Table,MATCH(K$4,Curves,0))</f>
        <v>-0.04525</v>
      </c>
      <c r="L18" s="98" t="n">
        <v>0</v>
      </c>
      <c r="M18" s="28" t="n">
        <f aca="false">VLOOKUP($A18,Table,MATCH(M$4,Curves,0))</f>
        <v>0.01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5.47975</v>
      </c>
      <c r="R18" s="98" t="n">
        <f aca="false">N18+K18+H18</f>
        <v>5.41975</v>
      </c>
      <c r="S18" s="98" t="n">
        <f aca="false">O18+L18+I18</f>
        <v>0</v>
      </c>
      <c r="T18" s="99"/>
      <c r="U18" s="33" t="n">
        <f aca="false">A19-A18</f>
        <v>31</v>
      </c>
      <c r="V18" s="100" t="n">
        <f aca="false">CHOOSE(F$3,A19+24,A18)</f>
        <v>37165</v>
      </c>
      <c r="W18" s="33" t="n">
        <f aca="false">V18-C$3</f>
        <v>249</v>
      </c>
      <c r="X18" s="28" t="n">
        <f aca="false">VLOOKUP($A18,Table,MATCH(X$4,Curves,0))</f>
        <v>0.054435878078851</v>
      </c>
      <c r="Y18" s="91" t="n">
        <f aca="false">1/(1+CHOOSE(F$3,(X19+($K$3/10000))/2,(X18+($K$3/10000))/2))^(2*W18/365.25)</f>
        <v>0.964047956049806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-0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37196</v>
      </c>
      <c r="B19" s="94" t="n">
        <f aca="false">B18</f>
        <v>12500</v>
      </c>
      <c r="C19" s="104"/>
      <c r="D19" s="96" t="n">
        <f aca="false">B19+C19</f>
        <v>12500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5.545</v>
      </c>
      <c r="H19" s="97" t="n">
        <f aca="false">VLOOKUP($A19,Table,MATCH(H$4,Curves,0))</f>
        <v>5.545</v>
      </c>
      <c r="I19" s="98" t="n">
        <f aca="false">I18</f>
        <v>0</v>
      </c>
      <c r="J19" s="28" t="n">
        <f aca="false">VLOOKUP($A19,Table,MATCH(J$4,Curves,0))</f>
        <v>-0.01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0.0075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5.5425</v>
      </c>
      <c r="R19" s="98" t="n">
        <f aca="false">N19+K19+H19</f>
        <v>5.485</v>
      </c>
      <c r="S19" s="98" t="n">
        <f aca="false">O19+L19+I19</f>
        <v>0</v>
      </c>
      <c r="T19" s="99"/>
      <c r="U19" s="33" t="n">
        <f aca="false">A20-A19</f>
        <v>30</v>
      </c>
      <c r="V19" s="100" t="n">
        <f aca="false">CHOOSE(F$3,A20+24,A19)</f>
        <v>37196</v>
      </c>
      <c r="W19" s="33" t="n">
        <f aca="false">V19-C$3</f>
        <v>280</v>
      </c>
      <c r="X19" s="28" t="n">
        <f aca="false">VLOOKUP($A19,Table,MATCH(X$4,Curves,0))</f>
        <v>0.054165756526329</v>
      </c>
      <c r="Y19" s="91" t="n">
        <f aca="false">1/(1+CHOOSE(F$3,(X20+($K$3/10000))/2,(X19+($K$3/10000))/2))^(2*W19/365.25)</f>
        <v>0.959856930157084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-0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37226</v>
      </c>
      <c r="B20" s="94" t="n">
        <f aca="false">B19</f>
        <v>12500</v>
      </c>
      <c r="C20" s="104"/>
      <c r="D20" s="96" t="n">
        <f aca="false">B20+C20</f>
        <v>12500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f aca="false">I19</f>
        <v>0</v>
      </c>
      <c r="J20" s="28" t="n">
        <f aca="false">VLOOKUP($A20,Table,MATCH(J$4,Curves,0))</f>
        <v>-0.01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0.0075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5.6675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31</v>
      </c>
      <c r="V20" s="100" t="n">
        <f aca="false">CHOOSE(F$3,A21+24,A20)</f>
        <v>37226</v>
      </c>
      <c r="W20" s="33" t="n">
        <f aca="false">V20-C$3</f>
        <v>310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0.955859100231848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-0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37257</v>
      </c>
      <c r="B21" s="94" t="n">
        <f aca="false">B20</f>
        <v>12500</v>
      </c>
      <c r="C21" s="104"/>
      <c r="D21" s="96" t="n">
        <f aca="false">B21+C21</f>
        <v>12500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f aca="false">I20</f>
        <v>0</v>
      </c>
      <c r="J21" s="28" t="n">
        <f aca="false">VLOOKUP($A21,Table,MATCH(J$4,Curves,0))</f>
        <v>-0.01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0.0075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5.6675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37257</v>
      </c>
      <c r="W21" s="33" t="n">
        <f aca="false">V21-C$3</f>
        <v>341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0.951553622921895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-0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37288</v>
      </c>
      <c r="B22" s="94" t="n">
        <f aca="false">B21</f>
        <v>12500</v>
      </c>
      <c r="C22" s="104"/>
      <c r="D22" s="96" t="n">
        <f aca="false">B22+C22</f>
        <v>12500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f aca="false">I21</f>
        <v>0</v>
      </c>
      <c r="J22" s="28" t="n">
        <f aca="false">VLOOKUP($A22,Table,MATCH(J$4,Curves,0))</f>
        <v>-0.01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0.0075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5.6675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28</v>
      </c>
      <c r="V22" s="100" t="n">
        <f aca="false">CHOOSE(F$3,A23+24,A22)</f>
        <v>37288</v>
      </c>
      <c r="W22" s="33" t="n">
        <f aca="false">V22-C$3</f>
        <v>372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0.947267538778635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-0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37316</v>
      </c>
      <c r="B23" s="94" t="n">
        <f aca="false">B22</f>
        <v>12500</v>
      </c>
      <c r="C23" s="104"/>
      <c r="D23" s="96" t="n">
        <f aca="false">B23+C23</f>
        <v>12500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f aca="false">I22</f>
        <v>0</v>
      </c>
      <c r="J23" s="28" t="n">
        <f aca="false">VLOOKUP($A23,Table,MATCH(J$4,Curves,0))</f>
        <v>-0.01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0.0075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5.6675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37316</v>
      </c>
      <c r="W23" s="33" t="n">
        <f aca="false">V23-C$3</f>
        <v>400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0.943412833144866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-0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37347</v>
      </c>
      <c r="B24" s="94" t="n">
        <f aca="false">B23</f>
        <v>12500</v>
      </c>
      <c r="C24" s="104"/>
      <c r="D24" s="96" t="n">
        <f aca="false">B24+C24</f>
        <v>12500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f aca="false">I23</f>
        <v>0</v>
      </c>
      <c r="J24" s="28" t="n">
        <f aca="false">VLOOKUP($A24,Table,MATCH(J$4,Curves,0))</f>
        <v>-0.01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0.0075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5.6675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30</v>
      </c>
      <c r="V24" s="100" t="n">
        <f aca="false">CHOOSE(F$3,A25+24,A24)</f>
        <v>37347</v>
      </c>
      <c r="W24" s="33" t="n">
        <f aca="false">V24-C$3</f>
        <v>431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0.939163417570919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-0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37377</v>
      </c>
      <c r="B25" s="94" t="n">
        <f aca="false">B24</f>
        <v>12500</v>
      </c>
      <c r="C25" s="104"/>
      <c r="D25" s="96" t="n">
        <f aca="false">B25+C25</f>
        <v>12500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f aca="false">I24</f>
        <v>0</v>
      </c>
      <c r="J25" s="28" t="n">
        <f aca="false">VLOOKUP($A25,Table,MATCH(J$4,Curves,0))</f>
        <v>-0.01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0.0075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5.6675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31</v>
      </c>
      <c r="V25" s="100" t="n">
        <f aca="false">CHOOSE(F$3,A26+24,A25)</f>
        <v>37377</v>
      </c>
      <c r="W25" s="33" t="n">
        <f aca="false">V25-C$3</f>
        <v>461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0.935069305248498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-0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37408</v>
      </c>
      <c r="B26" s="94" t="n">
        <f aca="false">B25</f>
        <v>12500</v>
      </c>
      <c r="C26" s="104"/>
      <c r="D26" s="96" t="n">
        <f aca="false">B26+C26</f>
        <v>12500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f aca="false">I25</f>
        <v>0</v>
      </c>
      <c r="J26" s="28" t="n">
        <f aca="false">VLOOKUP($A26,Table,MATCH(J$4,Curves,0))</f>
        <v>-0.01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0.0075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5.6675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30</v>
      </c>
      <c r="V26" s="100" t="n">
        <f aca="false">CHOOSE(F$3,A27+24,A26)</f>
        <v>37408</v>
      </c>
      <c r="W26" s="33" t="n">
        <f aca="false">V26-C$3</f>
        <v>492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0.930857471437423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-0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37438</v>
      </c>
      <c r="B27" s="94" t="n">
        <f aca="false">B26</f>
        <v>12500</v>
      </c>
      <c r="C27" s="104"/>
      <c r="D27" s="96" t="n">
        <f aca="false">B27+C27</f>
        <v>12500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f aca="false">I26</f>
        <v>0</v>
      </c>
      <c r="J27" s="28" t="n">
        <f aca="false">VLOOKUP($A27,Table,MATCH(J$4,Curves,0))</f>
        <v>-0.01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0.0075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5.6675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31</v>
      </c>
      <c r="V27" s="100" t="n">
        <f aca="false">CHOOSE(F$3,A28+24,A27)</f>
        <v>37438</v>
      </c>
      <c r="W27" s="33" t="n">
        <f aca="false">V27-C$3</f>
        <v>522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0.926799567378418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-0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37469</v>
      </c>
      <c r="B28" s="94" t="n">
        <f aca="false">B27</f>
        <v>12500</v>
      </c>
      <c r="C28" s="104"/>
      <c r="D28" s="96" t="n">
        <f aca="false">B28+C28</f>
        <v>12500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f aca="false">I27</f>
        <v>0</v>
      </c>
      <c r="J28" s="28" t="n">
        <f aca="false">VLOOKUP($A28,Table,MATCH(J$4,Curves,0))</f>
        <v>-0.01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0.0075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5.6675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37469</v>
      </c>
      <c r="W28" s="33" t="n">
        <f aca="false">V28-C$3</f>
        <v>553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0.922624982957707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-0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37500</v>
      </c>
      <c r="B29" s="94" t="n">
        <f aca="false">B28</f>
        <v>12500</v>
      </c>
      <c r="C29" s="104"/>
      <c r="D29" s="96" t="n">
        <f aca="false">B29+C29</f>
        <v>12500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f aca="false">I28</f>
        <v>0</v>
      </c>
      <c r="J29" s="28" t="n">
        <f aca="false">VLOOKUP($A29,Table,MATCH(J$4,Curves,0))</f>
        <v>-0.01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0.0075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5.6675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30</v>
      </c>
      <c r="V29" s="100" t="n">
        <f aca="false">CHOOSE(F$3,A30+24,A29)</f>
        <v>37500</v>
      </c>
      <c r="W29" s="33" t="n">
        <f aca="false">V29-C$3</f>
        <v>584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0.91846920212269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-0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37530</v>
      </c>
      <c r="B30" s="94" t="n">
        <f aca="false">B29</f>
        <v>12500</v>
      </c>
      <c r="C30" s="104"/>
      <c r="D30" s="96" t="n">
        <f aca="false">B30+C30</f>
        <v>12500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f aca="false">I29</f>
        <v>0</v>
      </c>
      <c r="J30" s="28" t="n">
        <f aca="false">VLOOKUP($A30,Table,MATCH(J$4,Curves,0))</f>
        <v>-0.01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0.0075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5.6675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31</v>
      </c>
      <c r="V30" s="100" t="n">
        <f aca="false">CHOOSE(F$3,A31+24,A30)</f>
        <v>37530</v>
      </c>
      <c r="W30" s="33" t="n">
        <f aca="false">V30-C$3</f>
        <v>614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0.914465302473468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-0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37561</v>
      </c>
      <c r="B31" s="94" t="n">
        <f aca="false">B30</f>
        <v>12500</v>
      </c>
      <c r="C31" s="104"/>
      <c r="D31" s="96" t="n">
        <f aca="false">B31+C31</f>
        <v>12500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f aca="false">I30</f>
        <v>0</v>
      </c>
      <c r="J31" s="28" t="n">
        <f aca="false">VLOOKUP($A31,Table,MATCH(J$4,Curves,0))</f>
        <v>-0.01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0.0075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5.6675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30</v>
      </c>
      <c r="V31" s="100" t="n">
        <f aca="false">CHOOSE(F$3,A32+24,A31)</f>
        <v>37561</v>
      </c>
      <c r="W31" s="33" t="n">
        <f aca="false">V31-C$3</f>
        <v>645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0.910346275297199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-0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37591</v>
      </c>
      <c r="B32" s="94" t="n">
        <f aca="false">B31</f>
        <v>12500</v>
      </c>
      <c r="C32" s="104"/>
      <c r="D32" s="96" t="n">
        <f aca="false">B32+C32</f>
        <v>12500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f aca="false">I31</f>
        <v>0</v>
      </c>
      <c r="J32" s="28" t="n">
        <f aca="false">VLOOKUP($A32,Table,MATCH(J$4,Curves,0))</f>
        <v>-0.01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0.0075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5.6675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31</v>
      </c>
      <c r="V32" s="100" t="n">
        <f aca="false">CHOOSE(F$3,A33+24,A32)</f>
        <v>37591</v>
      </c>
      <c r="W32" s="33" t="n">
        <f aca="false">V32-C$3</f>
        <v>675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0.906377786071965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-0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37622</v>
      </c>
      <c r="B33" s="94" t="n">
        <f aca="false">B32</f>
        <v>12500</v>
      </c>
      <c r="C33" s="104"/>
      <c r="D33" s="96" t="n">
        <f aca="false">B33+C33</f>
        <v>12500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f aca="false">I32</f>
        <v>0</v>
      </c>
      <c r="J33" s="28" t="n">
        <f aca="false">VLOOKUP($A33,Table,MATCH(J$4,Curves,0))</f>
        <v>-0.01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0.0075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5.6675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37622</v>
      </c>
      <c r="W33" s="33" t="n">
        <f aca="false">V33-C$3</f>
        <v>706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0.902295187505678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-0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37653</v>
      </c>
      <c r="B34" s="94" t="n">
        <f aca="false">B33</f>
        <v>12500</v>
      </c>
      <c r="C34" s="104"/>
      <c r="D34" s="96" t="n">
        <f aca="false">B34+C34</f>
        <v>12500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f aca="false">I33</f>
        <v>0</v>
      </c>
      <c r="J34" s="28" t="n">
        <f aca="false">VLOOKUP($A34,Table,MATCH(J$4,Curves,0))</f>
        <v>-0.01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0.0075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5.6675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28</v>
      </c>
      <c r="V34" s="100" t="n">
        <f aca="false">CHOOSE(F$3,A35+24,A34)</f>
        <v>37653</v>
      </c>
      <c r="W34" s="33" t="n">
        <f aca="false">V34-C$3</f>
        <v>737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0.898230978193089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-0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37681</v>
      </c>
      <c r="B35" s="94" t="n">
        <f aca="false">B34</f>
        <v>12500</v>
      </c>
      <c r="C35" s="104"/>
      <c r="D35" s="96" t="n">
        <f aca="false">B35+C35</f>
        <v>12500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f aca="false">I34</f>
        <v>0</v>
      </c>
      <c r="J35" s="28" t="n">
        <f aca="false">VLOOKUP($A35,Table,MATCH(J$4,Curves,0))</f>
        <v>-0.01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0.0075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5.6675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37681</v>
      </c>
      <c r="W35" s="33" t="n">
        <f aca="false">V35-C$3</f>
        <v>765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0.894575816509272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-0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37712</v>
      </c>
      <c r="B36" s="94" t="n">
        <f aca="false">B35</f>
        <v>12500</v>
      </c>
      <c r="C36" s="104"/>
      <c r="D36" s="96" t="n">
        <f aca="false">B36+C36</f>
        <v>12500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f aca="false">I35</f>
        <v>0</v>
      </c>
      <c r="J36" s="28" t="n">
        <f aca="false">VLOOKUP($A36,Table,MATCH(J$4,Curves,0))</f>
        <v>-0.01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0.0075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5.6675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30</v>
      </c>
      <c r="V36" s="100" t="n">
        <f aca="false">CHOOSE(F$3,A37+24,A36)</f>
        <v>37712</v>
      </c>
      <c r="W36" s="33" t="n">
        <f aca="false">V36-C$3</f>
        <v>796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0.890546377568868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-0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37742</v>
      </c>
      <c r="B37" s="94" t="n">
        <f aca="false">B36</f>
        <v>12500</v>
      </c>
      <c r="C37" s="104"/>
      <c r="D37" s="96" t="n">
        <f aca="false">B37+C37</f>
        <v>12500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f aca="false">I36</f>
        <v>0</v>
      </c>
      <c r="J37" s="28" t="n">
        <f aca="false">VLOOKUP($A37,Table,MATCH(J$4,Curves,0))</f>
        <v>-0.01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0.0075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5.6675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31</v>
      </c>
      <c r="V37" s="100" t="n">
        <f aca="false">CHOOSE(F$3,A38+24,A37)</f>
        <v>37742</v>
      </c>
      <c r="W37" s="33" t="n">
        <f aca="false">V37-C$3</f>
        <v>826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0.886664202401183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-0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37773</v>
      </c>
      <c r="B38" s="94" t="n">
        <f aca="false">B37</f>
        <v>12500</v>
      </c>
      <c r="C38" s="104"/>
      <c r="D38" s="96" t="n">
        <f aca="false">B38+C38</f>
        <v>12500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f aca="false">I37</f>
        <v>0</v>
      </c>
      <c r="J38" s="28" t="n">
        <f aca="false">VLOOKUP($A38,Table,MATCH(J$4,Curves,0))</f>
        <v>-0.01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0.0075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5.6675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30</v>
      </c>
      <c r="V38" s="100" t="n">
        <f aca="false">CHOOSE(F$3,A39+24,A38)</f>
        <v>37773</v>
      </c>
      <c r="W38" s="33" t="n">
        <f aca="false">V38-C$3</f>
        <v>857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0.882670399753847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-0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37803</v>
      </c>
      <c r="B39" s="94" t="n">
        <f aca="false">B38</f>
        <v>12500</v>
      </c>
      <c r="C39" s="104"/>
      <c r="D39" s="96" t="n">
        <f aca="false">B39+C39</f>
        <v>12500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f aca="false">I38</f>
        <v>0</v>
      </c>
      <c r="J39" s="28" t="n">
        <f aca="false">VLOOKUP($A39,Table,MATCH(J$4,Curves,0))</f>
        <v>-0.01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0.0075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5.6675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31</v>
      </c>
      <c r="V39" s="100" t="n">
        <f aca="false">CHOOSE(F$3,A40+24,A39)</f>
        <v>37803</v>
      </c>
      <c r="W39" s="33" t="n">
        <f aca="false">V39-C$3</f>
        <v>887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0.878822558480797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-0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37834</v>
      </c>
      <c r="B40" s="94" t="n">
        <f aca="false">B39</f>
        <v>12500</v>
      </c>
      <c r="C40" s="104"/>
      <c r="D40" s="96" t="n">
        <f aca="false">B40+C40</f>
        <v>12500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f aca="false">I39</f>
        <v>0</v>
      </c>
      <c r="J40" s="28" t="n">
        <f aca="false">VLOOKUP($A40,Table,MATCH(J$4,Curves,0))</f>
        <v>-0.01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0.0075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5.6675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37834</v>
      </c>
      <c r="W40" s="33" t="n">
        <f aca="false">V40-C$3</f>
        <v>918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0.874864076959727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-0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37865</v>
      </c>
      <c r="B41" s="94" t="n">
        <f aca="false">B40</f>
        <v>12500</v>
      </c>
      <c r="C41" s="104"/>
      <c r="D41" s="96" t="n">
        <f aca="false">B41+C41</f>
        <v>12500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f aca="false">I40</f>
        <v>0</v>
      </c>
      <c r="J41" s="28" t="n">
        <f aca="false">VLOOKUP($A41,Table,MATCH(J$4,Curves,0))</f>
        <v>-0.01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0.0075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5.6675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30</v>
      </c>
      <c r="V41" s="100" t="n">
        <f aca="false">CHOOSE(F$3,A42+24,A41)</f>
        <v>37865</v>
      </c>
      <c r="W41" s="33" t="n">
        <f aca="false">V41-C$3</f>
        <v>949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0.870923425631797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-0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37895</v>
      </c>
      <c r="B42" s="94" t="n">
        <f aca="false">B41</f>
        <v>12500</v>
      </c>
      <c r="C42" s="104"/>
      <c r="D42" s="96" t="n">
        <f aca="false">B42+C42</f>
        <v>12500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f aca="false">I41</f>
        <v>0</v>
      </c>
      <c r="J42" s="28" t="n">
        <f aca="false">VLOOKUP($A42,Table,MATCH(J$4,Curves,0))</f>
        <v>-0.01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0.0075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5.6675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31</v>
      </c>
      <c r="V42" s="100" t="n">
        <f aca="false">CHOOSE(F$3,A43+24,A42)</f>
        <v>37895</v>
      </c>
      <c r="W42" s="33" t="n">
        <f aca="false">V42-C$3</f>
        <v>979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0.867126793158625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-0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37926</v>
      </c>
      <c r="B43" s="94" t="n">
        <f aca="false">B42</f>
        <v>12500</v>
      </c>
      <c r="C43" s="104"/>
      <c r="D43" s="96" t="n">
        <f aca="false">B43+C43</f>
        <v>12500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f aca="false">I42</f>
        <v>0</v>
      </c>
      <c r="J43" s="28" t="n">
        <f aca="false">VLOOKUP($A43,Table,MATCH(J$4,Curves,0))</f>
        <v>-0.01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0.0075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5.6675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30</v>
      </c>
      <c r="V43" s="100" t="n">
        <f aca="false">CHOOSE(F$3,A44+24,A43)</f>
        <v>37926</v>
      </c>
      <c r="W43" s="33" t="n">
        <f aca="false">V43-C$3</f>
        <v>1010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0.863220992887548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-0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37956</v>
      </c>
      <c r="B44" s="94" t="n">
        <f aca="false">B43</f>
        <v>12500</v>
      </c>
      <c r="C44" s="104"/>
      <c r="D44" s="96" t="n">
        <f aca="false">B44+C44</f>
        <v>12500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f aca="false">I43</f>
        <v>0</v>
      </c>
      <c r="J44" s="28" t="n">
        <f aca="false">VLOOKUP($A44,Table,MATCH(J$4,Curves,0))</f>
        <v>-0.01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0.0075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5.6675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31</v>
      </c>
      <c r="V44" s="100" t="n">
        <f aca="false">CHOOSE(F$3,A45+24,A44)</f>
        <v>37956</v>
      </c>
      <c r="W44" s="33" t="n">
        <f aca="false">V44-C$3</f>
        <v>1040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0.8594579377708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-0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37987</v>
      </c>
      <c r="B45" s="94" t="n">
        <f aca="false">B44</f>
        <v>12500</v>
      </c>
      <c r="C45" s="104"/>
      <c r="D45" s="96" t="n">
        <f aca="false">B45+C45</f>
        <v>12500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f aca="false">I44</f>
        <v>0</v>
      </c>
      <c r="J45" s="28" t="n">
        <f aca="false">VLOOKUP($A45,Table,MATCH(J$4,Curves,0))</f>
        <v>-0.01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0.0075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5.6675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37987</v>
      </c>
      <c r="W45" s="33" t="n">
        <f aca="false">V45-C$3</f>
        <v>1071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0.855586680334391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-0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38018</v>
      </c>
      <c r="B46" s="94" t="n">
        <f aca="false">B45</f>
        <v>12500</v>
      </c>
      <c r="C46" s="104"/>
      <c r="D46" s="96" t="n">
        <f aca="false">B46+C46</f>
        <v>12500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f aca="false">I45</f>
        <v>0</v>
      </c>
      <c r="J46" s="28" t="n">
        <f aca="false">VLOOKUP($A46,Table,MATCH(J$4,Curves,0))</f>
        <v>-0.01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0.0075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5.6675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29</v>
      </c>
      <c r="V46" s="100" t="n">
        <f aca="false">CHOOSE(F$3,A47+24,A46)</f>
        <v>38018</v>
      </c>
      <c r="W46" s="33" t="n">
        <f aca="false">V46-C$3</f>
        <v>1102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0.85173286020757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-0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38047</v>
      </c>
      <c r="B47" s="94" t="n">
        <f aca="false">B46</f>
        <v>12500</v>
      </c>
      <c r="C47" s="104"/>
      <c r="D47" s="96" t="n">
        <f aca="false">B47+C47</f>
        <v>12500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f aca="false">I46</f>
        <v>0</v>
      </c>
      <c r="J47" s="28" t="n">
        <f aca="false">VLOOKUP($A47,Table,MATCH(J$4,Curves,0))</f>
        <v>-0.01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0.0075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5.6675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38047</v>
      </c>
      <c r="W47" s="33" t="n">
        <f aca="false">V47-C$3</f>
        <v>1131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0.84814339017392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-0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38078</v>
      </c>
      <c r="B48" s="94" t="n">
        <f aca="false">B47</f>
        <v>12500</v>
      </c>
      <c r="C48" s="104"/>
      <c r="D48" s="96" t="n">
        <f aca="false">B48+C48</f>
        <v>12500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f aca="false">I47</f>
        <v>0</v>
      </c>
      <c r="J48" s="28" t="n">
        <f aca="false">VLOOKUP($A48,Table,MATCH(J$4,Curves,0))</f>
        <v>-0.01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0.0075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5.6675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30</v>
      </c>
      <c r="V48" s="100" t="n">
        <f aca="false">CHOOSE(F$3,A49+24,A48)</f>
        <v>38078</v>
      </c>
      <c r="W48" s="33" t="n">
        <f aca="false">V48-C$3</f>
        <v>1162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0.844323096868039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-0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38108</v>
      </c>
      <c r="B49" s="94" t="n">
        <f aca="false">B48</f>
        <v>12500</v>
      </c>
      <c r="C49" s="104"/>
      <c r="D49" s="96" t="n">
        <f aca="false">B49+C49</f>
        <v>12500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f aca="false">I48</f>
        <v>0</v>
      </c>
      <c r="J49" s="28" t="n">
        <f aca="false">VLOOKUP($A49,Table,MATCH(J$4,Curves,0))</f>
        <v>-0.01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0.0075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5.6675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31</v>
      </c>
      <c r="V49" s="100" t="n">
        <f aca="false">CHOOSE(F$3,A50+24,A49)</f>
        <v>38108</v>
      </c>
      <c r="W49" s="33" t="n">
        <f aca="false">V49-C$3</f>
        <v>1192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0.840642423696236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-0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38139</v>
      </c>
      <c r="B50" s="94" t="n">
        <f aca="false">B49</f>
        <v>12500</v>
      </c>
      <c r="C50" s="104"/>
      <c r="D50" s="96" t="n">
        <f aca="false">B50+C50</f>
        <v>12500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f aca="false">I49</f>
        <v>0</v>
      </c>
      <c r="J50" s="28" t="n">
        <f aca="false">VLOOKUP($A50,Table,MATCH(J$4,Curves,0))</f>
        <v>-0.01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0.0075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5.6675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30</v>
      </c>
      <c r="V50" s="100" t="n">
        <f aca="false">CHOOSE(F$3,A51+24,A50)</f>
        <v>38139</v>
      </c>
      <c r="W50" s="33" t="n">
        <f aca="false">V50-C$3</f>
        <v>1223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0.836855917002802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-0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38169</v>
      </c>
      <c r="B51" s="94" t="n">
        <f aca="false">B50</f>
        <v>12500</v>
      </c>
      <c r="C51" s="104"/>
      <c r="D51" s="96" t="n">
        <f aca="false">B51+C51</f>
        <v>12500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f aca="false">I50</f>
        <v>0</v>
      </c>
      <c r="J51" s="28" t="n">
        <f aca="false">VLOOKUP($A51,Table,MATCH(J$4,Curves,0))</f>
        <v>-0.01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0.0075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5.6675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31</v>
      </c>
      <c r="V51" s="100" t="n">
        <f aca="false">CHOOSE(F$3,A52+24,A51)</f>
        <v>38169</v>
      </c>
      <c r="W51" s="33" t="n">
        <f aca="false">V51-C$3</f>
        <v>1253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0.833207795645228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-0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38200</v>
      </c>
      <c r="B52" s="94" t="n">
        <f aca="false">B51</f>
        <v>12500</v>
      </c>
      <c r="C52" s="104"/>
      <c r="D52" s="96" t="n">
        <f aca="false">B52+C52</f>
        <v>12500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f aca="false">I51</f>
        <v>0</v>
      </c>
      <c r="J52" s="28" t="n">
        <f aca="false">VLOOKUP($A52,Table,MATCH(J$4,Curves,0))</f>
        <v>-0.01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0.0075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5.6675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38200</v>
      </c>
      <c r="W52" s="33" t="n">
        <f aca="false">V52-C$3</f>
        <v>1284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0.829454776755984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-0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38231</v>
      </c>
      <c r="B53" s="94" t="n">
        <f aca="false">B52</f>
        <v>12500</v>
      </c>
      <c r="C53" s="104"/>
      <c r="D53" s="96" t="n">
        <f aca="false">B53+C53</f>
        <v>12500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f aca="false">I52</f>
        <v>0</v>
      </c>
      <c r="J53" s="28" t="n">
        <f aca="false">VLOOKUP($A53,Table,MATCH(J$4,Curves,0))</f>
        <v>-0.01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0.0075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5.6675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30</v>
      </c>
      <c r="V53" s="100" t="n">
        <f aca="false">CHOOSE(F$3,A54+24,A53)</f>
        <v>38231</v>
      </c>
      <c r="W53" s="33" t="n">
        <f aca="false">V53-C$3</f>
        <v>1315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0.825718662594295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-0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38261</v>
      </c>
      <c r="B54" s="94" t="n">
        <f aca="false">B53</f>
        <v>12500</v>
      </c>
      <c r="C54" s="104"/>
      <c r="D54" s="96" t="n">
        <f aca="false">B54+C54</f>
        <v>12500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f aca="false">I53</f>
        <v>0</v>
      </c>
      <c r="J54" s="28" t="n">
        <f aca="false">VLOOKUP($A54,Table,MATCH(J$4,Curves,0))</f>
        <v>-0.01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0.0075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5.6675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31</v>
      </c>
      <c r="V54" s="100" t="n">
        <f aca="false">CHOOSE(F$3,A55+24,A54)</f>
        <v>38261</v>
      </c>
      <c r="W54" s="33" t="n">
        <f aca="false">V54-C$3</f>
        <v>1345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0.822119092074263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-0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38292</v>
      </c>
      <c r="B55" s="94" t="n">
        <f aca="false">B54</f>
        <v>12500</v>
      </c>
      <c r="C55" s="104"/>
      <c r="D55" s="96" t="n">
        <f aca="false">B55+C55</f>
        <v>12500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f aca="false">I54</f>
        <v>0</v>
      </c>
      <c r="J55" s="28" t="n">
        <f aca="false">VLOOKUP($A55,Table,MATCH(J$4,Curves,0))</f>
        <v>-0.01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0.0075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5.6675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30</v>
      </c>
      <c r="V55" s="100" t="n">
        <f aca="false">CHOOSE(F$3,A56+24,A55)</f>
        <v>38292</v>
      </c>
      <c r="W55" s="33" t="n">
        <f aca="false">V55-C$3</f>
        <v>1376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0.818416020046026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-0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38322</v>
      </c>
      <c r="B56" s="94" t="n">
        <f aca="false">B55</f>
        <v>12500</v>
      </c>
      <c r="C56" s="104"/>
      <c r="D56" s="96" t="n">
        <f aca="false">B56+C56</f>
        <v>12500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f aca="false">I55</f>
        <v>0</v>
      </c>
      <c r="J56" s="28" t="n">
        <f aca="false">VLOOKUP($A56,Table,MATCH(J$4,Curves,0))</f>
        <v>-0.01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0.0075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5.6675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31</v>
      </c>
      <c r="V56" s="100" t="n">
        <f aca="false">CHOOSE(F$3,A57+24,A56)</f>
        <v>38322</v>
      </c>
      <c r="W56" s="33" t="n">
        <f aca="false">V56-C$3</f>
        <v>1406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0.814848284069678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-0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38353</v>
      </c>
      <c r="B57" s="94" t="n">
        <f aca="false">B56</f>
        <v>12500</v>
      </c>
      <c r="C57" s="104"/>
      <c r="D57" s="96" t="n">
        <f aca="false">B57+C57</f>
        <v>12500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f aca="false">I56</f>
        <v>0</v>
      </c>
      <c r="J57" s="28" t="n">
        <f aca="false">VLOOKUP($A57,Table,MATCH(J$4,Curves,0))</f>
        <v>-0.01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0.0075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5.6675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38353</v>
      </c>
      <c r="W57" s="33" t="n">
        <f aca="false">V57-C$3</f>
        <v>1437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0.811177961950795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-0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38384</v>
      </c>
      <c r="B58" s="94" t="n">
        <f aca="false">B57</f>
        <v>12500</v>
      </c>
      <c r="C58" s="104"/>
      <c r="D58" s="96" t="n">
        <f aca="false">B58+C58</f>
        <v>12500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f aca="false">I57</f>
        <v>0</v>
      </c>
      <c r="J58" s="28" t="n">
        <f aca="false">VLOOKUP($A58,Table,MATCH(J$4,Curves,0))</f>
        <v>-0.01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0.0075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5.6675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28</v>
      </c>
      <c r="V58" s="100" t="n">
        <f aca="false">CHOOSE(F$3,A59+24,A58)</f>
        <v>38384</v>
      </c>
      <c r="W58" s="33" t="n">
        <f aca="false">V58-C$3</f>
        <v>1468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0.807524172068305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-0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38412</v>
      </c>
      <c r="B59" s="94" t="n">
        <f aca="false">B58</f>
        <v>12500</v>
      </c>
      <c r="C59" s="104"/>
      <c r="D59" s="96" t="n">
        <f aca="false">B59+C59</f>
        <v>12500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f aca="false">I58</f>
        <v>0</v>
      </c>
      <c r="J59" s="28" t="n">
        <f aca="false">VLOOKUP($A59,Table,MATCH(J$4,Curves,0))</f>
        <v>-0.01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0.0075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5.6675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38412</v>
      </c>
      <c r="W59" s="33" t="n">
        <f aca="false">V59-C$3</f>
        <v>1496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0.804238122617598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-0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38443</v>
      </c>
      <c r="B60" s="94" t="n">
        <f aca="false">B59</f>
        <v>12500</v>
      </c>
      <c r="C60" s="104"/>
      <c r="D60" s="96" t="n">
        <f aca="false">B60+C60</f>
        <v>12500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f aca="false">I59</f>
        <v>0</v>
      </c>
      <c r="J60" s="28" t="n">
        <f aca="false">VLOOKUP($A60,Table,MATCH(J$4,Curves,0))</f>
        <v>-0.01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0.0075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5.6675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30</v>
      </c>
      <c r="V60" s="100" t="n">
        <f aca="false">CHOOSE(F$3,A61+24,A60)</f>
        <v>38443</v>
      </c>
      <c r="W60" s="33" t="n">
        <f aca="false">V60-C$3</f>
        <v>1527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0.800615591861873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-0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38473</v>
      </c>
      <c r="B61" s="94" t="n">
        <f aca="false">B60</f>
        <v>12500</v>
      </c>
      <c r="C61" s="104"/>
      <c r="D61" s="96" t="n">
        <f aca="false">B61+C61</f>
        <v>12500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f aca="false">I60</f>
        <v>0</v>
      </c>
      <c r="J61" s="28" t="n">
        <f aca="false">VLOOKUP($A61,Table,MATCH(J$4,Curves,0))</f>
        <v>-0.01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0.0075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5.6675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31</v>
      </c>
      <c r="V61" s="100" t="n">
        <f aca="false">CHOOSE(F$3,A62+24,A61)</f>
        <v>38473</v>
      </c>
      <c r="W61" s="33" t="n">
        <f aca="false">V61-C$3</f>
        <v>1557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0.797125453618795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-0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38504</v>
      </c>
      <c r="B62" s="94" t="n">
        <f aca="false">B61</f>
        <v>12500</v>
      </c>
      <c r="C62" s="104"/>
      <c r="D62" s="96" t="n">
        <f aca="false">B62+C62</f>
        <v>12500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f aca="false">I61</f>
        <v>0</v>
      </c>
      <c r="J62" s="28" t="n">
        <f aca="false">VLOOKUP($A62,Table,MATCH(J$4,Curves,0))</f>
        <v>-0.01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0.0075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5.6675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30</v>
      </c>
      <c r="V62" s="100" t="n">
        <f aca="false">CHOOSE(F$3,A63+24,A62)</f>
        <v>38504</v>
      </c>
      <c r="W62" s="33" t="n">
        <f aca="false">V62-C$3</f>
        <v>1588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0.793534960466709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-0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38534</v>
      </c>
      <c r="B63" s="94" t="n">
        <f aca="false">B62</f>
        <v>12500</v>
      </c>
      <c r="C63" s="104"/>
      <c r="D63" s="96" t="n">
        <f aca="false">B63+C63</f>
        <v>12500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f aca="false">I62</f>
        <v>0</v>
      </c>
      <c r="J63" s="28" t="n">
        <f aca="false">VLOOKUP($A63,Table,MATCH(J$4,Curves,0))</f>
        <v>-0.01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0.0075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5.6675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31</v>
      </c>
      <c r="V63" s="100" t="n">
        <f aca="false">CHOOSE(F$3,A64+24,A63)</f>
        <v>38534</v>
      </c>
      <c r="W63" s="33" t="n">
        <f aca="false">V63-C$3</f>
        <v>1618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0.790075688950021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-0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38565</v>
      </c>
      <c r="B64" s="94" t="n">
        <f aca="false">B63</f>
        <v>12500</v>
      </c>
      <c r="C64" s="104"/>
      <c r="D64" s="96" t="n">
        <f aca="false">B64+C64</f>
        <v>12500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f aca="false">I63</f>
        <v>0</v>
      </c>
      <c r="J64" s="28" t="n">
        <f aca="false">VLOOKUP($A64,Table,MATCH(J$4,Curves,0))</f>
        <v>-0.01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0.0075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5.6675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38565</v>
      </c>
      <c r="W64" s="33" t="n">
        <f aca="false">V64-C$3</f>
        <v>1649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0.786516950061522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-0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38596</v>
      </c>
      <c r="B65" s="94" t="n">
        <f aca="false">B64</f>
        <v>12500</v>
      </c>
      <c r="C65" s="104"/>
      <c r="D65" s="96" t="n">
        <f aca="false">B65+C65</f>
        <v>12500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f aca="false">I64</f>
        <v>0</v>
      </c>
      <c r="J65" s="28" t="n">
        <f aca="false">VLOOKUP($A65,Table,MATCH(J$4,Curves,0))</f>
        <v>-0.01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0.0075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5.6675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30</v>
      </c>
      <c r="V65" s="100" t="n">
        <f aca="false">CHOOSE(F$3,A66+24,A65)</f>
        <v>38596</v>
      </c>
      <c r="W65" s="33" t="n">
        <f aca="false">V65-C$3</f>
        <v>1680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0.782974240804936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-0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38626</v>
      </c>
      <c r="B66" s="94" t="n">
        <f aca="false">B65</f>
        <v>12500</v>
      </c>
      <c r="C66" s="104"/>
      <c r="D66" s="96" t="n">
        <f aca="false">B66+C66</f>
        <v>12500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f aca="false">I65</f>
        <v>0</v>
      </c>
      <c r="J66" s="28" t="n">
        <f aca="false">VLOOKUP($A66,Table,MATCH(J$4,Curves,0))</f>
        <v>-0.01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0.0075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5.6675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31</v>
      </c>
      <c r="V66" s="100" t="n">
        <f aca="false">CHOOSE(F$3,A67+24,A66)</f>
        <v>38626</v>
      </c>
      <c r="W66" s="33" t="n">
        <f aca="false">V66-C$3</f>
        <v>1710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0.779561006827288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-0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38657</v>
      </c>
      <c r="B67" s="94" t="n">
        <f aca="false">B66</f>
        <v>12500</v>
      </c>
      <c r="C67" s="104"/>
      <c r="D67" s="96" t="n">
        <f aca="false">B67+C67</f>
        <v>12500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f aca="false">I66</f>
        <v>0</v>
      </c>
      <c r="J67" s="28" t="n">
        <f aca="false">VLOOKUP($A67,Table,MATCH(J$4,Curves,0))</f>
        <v>-0.01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0.0075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5.6675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30</v>
      </c>
      <c r="V67" s="100" t="n">
        <f aca="false">CHOOSE(F$3,A68+24,A67)</f>
        <v>38657</v>
      </c>
      <c r="W67" s="33" t="n">
        <f aca="false">V67-C$3</f>
        <v>1741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0.776049629234288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-0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38687</v>
      </c>
      <c r="B68" s="94" t="n">
        <f aca="false">B67</f>
        <v>12500</v>
      </c>
      <c r="C68" s="104"/>
      <c r="D68" s="96" t="n">
        <f aca="false">B68+C68</f>
        <v>12500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f aca="false">I67</f>
        <v>0</v>
      </c>
      <c r="J68" s="28" t="n">
        <f aca="false">VLOOKUP($A68,Table,MATCH(J$4,Curves,0))</f>
        <v>-0.01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0.0075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5.6675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31</v>
      </c>
      <c r="V68" s="100" t="n">
        <f aca="false">CHOOSE(F$3,A69+24,A68)</f>
        <v>38687</v>
      </c>
      <c r="W68" s="33" t="n">
        <f aca="false">V68-C$3</f>
        <v>1771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0.772666581842944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-0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38718</v>
      </c>
      <c r="B69" s="94" t="n">
        <f aca="false">B68</f>
        <v>12500</v>
      </c>
      <c r="C69" s="104"/>
      <c r="D69" s="96" t="n">
        <f aca="false">B69+C69</f>
        <v>12500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f aca="false">I68</f>
        <v>0</v>
      </c>
      <c r="J69" s="28" t="n">
        <f aca="false">VLOOKUP($A69,Table,MATCH(J$4,Curves,0))</f>
        <v>-0.01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0.0075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5.6675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38718</v>
      </c>
      <c r="W69" s="33" t="n">
        <f aca="false">V69-C$3</f>
        <v>1802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0.769186258816803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-0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38749</v>
      </c>
      <c r="B70" s="94" t="n">
        <f aca="false">B69</f>
        <v>12500</v>
      </c>
      <c r="C70" s="104"/>
      <c r="D70" s="96" t="n">
        <f aca="false">B70+C70</f>
        <v>12500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f aca="false">I69</f>
        <v>0</v>
      </c>
      <c r="J70" s="28" t="n">
        <f aca="false">VLOOKUP($A70,Table,MATCH(J$4,Curves,0))</f>
        <v>-0.01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0.0075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5.6675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28</v>
      </c>
      <c r="V70" s="100" t="n">
        <f aca="false">CHOOSE(F$3,A71+24,A70)</f>
        <v>38749</v>
      </c>
      <c r="W70" s="33" t="n">
        <f aca="false">V70-C$3</f>
        <v>1833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0.765721612213909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-0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38777</v>
      </c>
      <c r="B71" s="94" t="n">
        <f aca="false">B70</f>
        <v>12500</v>
      </c>
      <c r="C71" s="104"/>
      <c r="D71" s="96" t="n">
        <f aca="false">B71+C71</f>
        <v>12500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f aca="false">I70</f>
        <v>0</v>
      </c>
      <c r="J71" s="28" t="n">
        <f aca="false">VLOOKUP($A71,Table,MATCH(J$4,Curves,0))</f>
        <v>-0.01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0.0075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5.6675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38777</v>
      </c>
      <c r="W71" s="33" t="n">
        <f aca="false">V71-C$3</f>
        <v>1861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0.762605669471581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-0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38808</v>
      </c>
      <c r="B72" s="94" t="n">
        <f aca="false">B71</f>
        <v>12500</v>
      </c>
      <c r="C72" s="104"/>
      <c r="D72" s="96" t="n">
        <f aca="false">B72+C72</f>
        <v>12500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f aca="false">I71</f>
        <v>0</v>
      </c>
      <c r="J72" s="28" t="n">
        <f aca="false">VLOOKUP($A72,Table,MATCH(J$4,Curves,0))</f>
        <v>-0.01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0.0075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5.6675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30</v>
      </c>
      <c r="V72" s="100" t="n">
        <f aca="false">CHOOSE(F$3,A73+24,A72)</f>
        <v>38808</v>
      </c>
      <c r="W72" s="33" t="n">
        <f aca="false">V72-C$3</f>
        <v>1892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0.759170663825294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-0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38838</v>
      </c>
      <c r="B73" s="94" t="n">
        <f aca="false">B72</f>
        <v>12500</v>
      </c>
      <c r="C73" s="104"/>
      <c r="D73" s="96" t="n">
        <f aca="false">B73+C73</f>
        <v>12500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f aca="false">I72</f>
        <v>0</v>
      </c>
      <c r="J73" s="28" t="n">
        <f aca="false">VLOOKUP($A73,Table,MATCH(J$4,Curves,0))</f>
        <v>-0.01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0.0075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5.6675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31</v>
      </c>
      <c r="V73" s="100" t="n">
        <f aca="false">CHOOSE(F$3,A74+24,A73)</f>
        <v>38838</v>
      </c>
      <c r="W73" s="33" t="n">
        <f aca="false">V73-C$3</f>
        <v>1922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0.755861197217633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-0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38869</v>
      </c>
      <c r="B74" s="94" t="n">
        <f aca="false">B73</f>
        <v>12500</v>
      </c>
      <c r="C74" s="104"/>
      <c r="D74" s="96" t="n">
        <f aca="false">B74+C74</f>
        <v>12500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f aca="false">I73</f>
        <v>0</v>
      </c>
      <c r="J74" s="28" t="n">
        <f aca="false">VLOOKUP($A74,Table,MATCH(J$4,Curves,0))</f>
        <v>-0.01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0.0075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5.6675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30</v>
      </c>
      <c r="V74" s="100" t="n">
        <f aca="false">CHOOSE(F$3,A75+24,A74)</f>
        <v>38869</v>
      </c>
      <c r="W74" s="33" t="n">
        <f aca="false">V74-C$3</f>
        <v>1953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0.752456570705938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-0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38899</v>
      </c>
      <c r="B75" s="94" t="n">
        <f aca="false">B74</f>
        <v>12500</v>
      </c>
      <c r="C75" s="104"/>
      <c r="D75" s="96" t="n">
        <f aca="false">B75+C75</f>
        <v>12500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f aca="false">I74</f>
        <v>0</v>
      </c>
      <c r="J75" s="28" t="n">
        <f aca="false">VLOOKUP($A75,Table,MATCH(J$4,Curves,0))</f>
        <v>-0.01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0.0075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5.6675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31</v>
      </c>
      <c r="V75" s="100" t="n">
        <f aca="false">CHOOSE(F$3,A76+24,A75)</f>
        <v>38899</v>
      </c>
      <c r="W75" s="33" t="n">
        <f aca="false">V75-C$3</f>
        <v>1983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0.749176372967634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-0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38930</v>
      </c>
      <c r="B76" s="94" t="n">
        <f aca="false">B75</f>
        <v>12500</v>
      </c>
      <c r="C76" s="104"/>
      <c r="D76" s="96" t="n">
        <f aca="false">B76+C76</f>
        <v>12500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f aca="false">I75</f>
        <v>0</v>
      </c>
      <c r="J76" s="28" t="n">
        <f aca="false">VLOOKUP($A76,Table,MATCH(J$4,Curves,0))</f>
        <v>-0.01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0.0075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5.6675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38930</v>
      </c>
      <c r="W76" s="33" t="n">
        <f aca="false">V76-C$3</f>
        <v>2014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0.745801856917954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-0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38961</v>
      </c>
      <c r="B77" s="94" t="n">
        <f aca="false">B76</f>
        <v>12500</v>
      </c>
      <c r="C77" s="104"/>
      <c r="D77" s="96" t="n">
        <f aca="false">B77+C77</f>
        <v>12500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f aca="false">I76</f>
        <v>0</v>
      </c>
      <c r="J77" s="28" t="n">
        <f aca="false">VLOOKUP($A77,Table,MATCH(J$4,Curves,0))</f>
        <v>-0.01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0.0075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5.6675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30</v>
      </c>
      <c r="V77" s="100" t="n">
        <f aca="false">CHOOSE(F$3,A78+24,A77)</f>
        <v>38961</v>
      </c>
      <c r="W77" s="33" t="n">
        <f aca="false">V77-C$3</f>
        <v>2045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0.742442540705028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-0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38991</v>
      </c>
      <c r="B78" s="94" t="n">
        <f aca="false">B77</f>
        <v>12500</v>
      </c>
      <c r="C78" s="104"/>
      <c r="D78" s="96" t="n">
        <f aca="false">B78+C78</f>
        <v>12500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f aca="false">I77</f>
        <v>0</v>
      </c>
      <c r="J78" s="28" t="n">
        <f aca="false">VLOOKUP($A78,Table,MATCH(J$4,Curves,0))</f>
        <v>-0.01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0.0075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5.6675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31</v>
      </c>
      <c r="V78" s="100" t="n">
        <f aca="false">CHOOSE(F$3,A79+24,A78)</f>
        <v>38991</v>
      </c>
      <c r="W78" s="33" t="n">
        <f aca="false">V78-C$3</f>
        <v>2075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0.739205997311492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-0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39022</v>
      </c>
      <c r="B79" s="94" t="n">
        <f aca="false">B78</f>
        <v>12500</v>
      </c>
      <c r="C79" s="104"/>
      <c r="D79" s="96" t="n">
        <f aca="false">B79+C79</f>
        <v>12500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f aca="false">I78</f>
        <v>0</v>
      </c>
      <c r="J79" s="28" t="n">
        <f aca="false">VLOOKUP($A79,Table,MATCH(J$4,Curves,0))</f>
        <v>-0.01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0.0075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5.6675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30</v>
      </c>
      <c r="V79" s="100" t="n">
        <f aca="false">CHOOSE(F$3,A80+24,A79)</f>
        <v>39022</v>
      </c>
      <c r="W79" s="33" t="n">
        <f aca="false">V79-C$3</f>
        <v>2106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0.735876390837029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-0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39052</v>
      </c>
      <c r="B80" s="94" t="n">
        <f aca="false">B79</f>
        <v>12500</v>
      </c>
      <c r="C80" s="104"/>
      <c r="D80" s="96" t="n">
        <f aca="false">B80+C80</f>
        <v>12500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f aca="false">I79</f>
        <v>0</v>
      </c>
      <c r="J80" s="28" t="n">
        <f aca="false">VLOOKUP($A80,Table,MATCH(J$4,Curves,0))</f>
        <v>-0.01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0.0075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5.6675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31</v>
      </c>
      <c r="V80" s="100" t="n">
        <f aca="false">CHOOSE(F$3,A81+24,A80)</f>
        <v>39052</v>
      </c>
      <c r="W80" s="33" t="n">
        <f aca="false">V80-C$3</f>
        <v>2136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0.73266847138112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-0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39083</v>
      </c>
      <c r="B81" s="94" t="n">
        <f aca="false">B80</f>
        <v>12500</v>
      </c>
      <c r="C81" s="104"/>
      <c r="D81" s="96" t="n">
        <f aca="false">B81+C81</f>
        <v>12500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f aca="false">I80</f>
        <v>0</v>
      </c>
      <c r="J81" s="28" t="n">
        <f aca="false">VLOOKUP($A81,Table,MATCH(J$4,Curves,0))</f>
        <v>-0.01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0.0075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5.6675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39083</v>
      </c>
      <c r="W81" s="33" t="n">
        <f aca="false">V81-C$3</f>
        <v>2167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0.729368311892672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-0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39114</v>
      </c>
      <c r="B82" s="94" t="n">
        <f aca="false">B81</f>
        <v>12500</v>
      </c>
      <c r="C82" s="104"/>
      <c r="D82" s="96" t="n">
        <f aca="false">B82+C82</f>
        <v>12500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f aca="false">I81</f>
        <v>0</v>
      </c>
      <c r="J82" s="28" t="n">
        <f aca="false">VLOOKUP($A82,Table,MATCH(J$4,Curves,0))</f>
        <v>-0.01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0.0075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5.6675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28</v>
      </c>
      <c r="V82" s="100" t="n">
        <f aca="false">CHOOSE(F$3,A83+24,A82)</f>
        <v>39114</v>
      </c>
      <c r="W82" s="33" t="n">
        <f aca="false">V82-C$3</f>
        <v>2198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0.726083017316629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-0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39142</v>
      </c>
      <c r="B83" s="94" t="n">
        <f aca="false">B82</f>
        <v>12500</v>
      </c>
      <c r="C83" s="104"/>
      <c r="D83" s="96" t="n">
        <f aca="false">B83+C83</f>
        <v>12500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f aca="false">I82</f>
        <v>0</v>
      </c>
      <c r="J83" s="28" t="n">
        <f aca="false">VLOOKUP($A83,Table,MATCH(J$4,Curves,0))</f>
        <v>-0.01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0.0075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5.6675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39142</v>
      </c>
      <c r="W83" s="33" t="n">
        <f aca="false">V83-C$3</f>
        <v>2226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0.723128375483295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-0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39173</v>
      </c>
      <c r="B84" s="94" t="n">
        <f aca="false">B83</f>
        <v>12500</v>
      </c>
      <c r="C84" s="104"/>
      <c r="D84" s="96" t="n">
        <f aca="false">B84+C84</f>
        <v>12500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f aca="false">I83</f>
        <v>0</v>
      </c>
      <c r="J84" s="28" t="n">
        <f aca="false">VLOOKUP($A84,Table,MATCH(J$4,Curves,0))</f>
        <v>-0.01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0.0075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5.6675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30</v>
      </c>
      <c r="V84" s="100" t="n">
        <f aca="false">CHOOSE(F$3,A85+24,A84)</f>
        <v>39173</v>
      </c>
      <c r="W84" s="33" t="n">
        <f aca="false">V84-C$3</f>
        <v>2257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0.719871187460425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-0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39203</v>
      </c>
      <c r="B85" s="94" t="n">
        <f aca="false">B84</f>
        <v>12500</v>
      </c>
      <c r="C85" s="104"/>
      <c r="D85" s="96" t="n">
        <f aca="false">B85+C85</f>
        <v>12500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f aca="false">I84</f>
        <v>0</v>
      </c>
      <c r="J85" s="28" t="n">
        <f aca="false">VLOOKUP($A85,Table,MATCH(J$4,Curves,0))</f>
        <v>-0.01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0.0075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5.6675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31</v>
      </c>
      <c r="V85" s="100" t="n">
        <f aca="false">CHOOSE(F$3,A86+24,A85)</f>
        <v>39203</v>
      </c>
      <c r="W85" s="33" t="n">
        <f aca="false">V85-C$3</f>
        <v>2287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0.716733039781334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-0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39234</v>
      </c>
      <c r="B86" s="94" t="n">
        <f aca="false">B85</f>
        <v>12500</v>
      </c>
      <c r="C86" s="104"/>
      <c r="D86" s="96" t="n">
        <f aca="false">B86+C86</f>
        <v>12500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f aca="false">I85</f>
        <v>0</v>
      </c>
      <c r="J86" s="28" t="n">
        <f aca="false">VLOOKUP($A86,Table,MATCH(J$4,Curves,0))</f>
        <v>-0.01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0.0075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5.6675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30</v>
      </c>
      <c r="V86" s="100" t="n">
        <f aca="false">CHOOSE(F$3,A87+24,A86)</f>
        <v>39234</v>
      </c>
      <c r="W86" s="33" t="n">
        <f aca="false">V86-C$3</f>
        <v>2318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0.713504658276859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-0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39264</v>
      </c>
      <c r="B87" s="94" t="n">
        <f aca="false">B86</f>
        <v>12500</v>
      </c>
      <c r="C87" s="104"/>
      <c r="D87" s="96" t="n">
        <f aca="false">B87+C87</f>
        <v>12500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f aca="false">I86</f>
        <v>0</v>
      </c>
      <c r="J87" s="28" t="n">
        <f aca="false">VLOOKUP($A87,Table,MATCH(J$4,Curves,0))</f>
        <v>-0.01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0.0075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5.6675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31</v>
      </c>
      <c r="V87" s="100" t="n">
        <f aca="false">CHOOSE(F$3,A88+24,A87)</f>
        <v>39264</v>
      </c>
      <c r="W87" s="33" t="n">
        <f aca="false">V87-C$3</f>
        <v>2348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0.710394264325281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-0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39295</v>
      </c>
      <c r="B88" s="94" t="n">
        <f aca="false">B87</f>
        <v>12500</v>
      </c>
      <c r="C88" s="104"/>
      <c r="D88" s="96" t="n">
        <f aca="false">B88+C88</f>
        <v>12500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f aca="false">I87</f>
        <v>0</v>
      </c>
      <c r="J88" s="28" t="n">
        <f aca="false">VLOOKUP($A88,Table,MATCH(J$4,Curves,0))</f>
        <v>-0.01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0.0075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5.6675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39295</v>
      </c>
      <c r="W88" s="33" t="n">
        <f aca="false">V88-C$3</f>
        <v>2379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0.707194434574817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-0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39326</v>
      </c>
      <c r="B89" s="94" t="n">
        <f aca="false">B88</f>
        <v>12500</v>
      </c>
      <c r="C89" s="104"/>
      <c r="D89" s="96" t="n">
        <f aca="false">B89+C89</f>
        <v>12500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f aca="false">I88</f>
        <v>0</v>
      </c>
      <c r="J89" s="28" t="n">
        <f aca="false">VLOOKUP($A89,Table,MATCH(J$4,Curves,0))</f>
        <v>-0.01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0.0075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5.6675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30</v>
      </c>
      <c r="V89" s="100" t="n">
        <f aca="false">CHOOSE(F$3,A90+24,A89)</f>
        <v>39326</v>
      </c>
      <c r="W89" s="33" t="n">
        <f aca="false">V89-C$3</f>
        <v>2410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0.704009017821398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-0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39356</v>
      </c>
      <c r="B90" s="94" t="n">
        <f aca="false">B89</f>
        <v>12500</v>
      </c>
      <c r="C90" s="104"/>
      <c r="D90" s="96" t="n">
        <f aca="false">B90+C90</f>
        <v>12500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f aca="false">I89</f>
        <v>0</v>
      </c>
      <c r="J90" s="28" t="n">
        <f aca="false">VLOOKUP($A90,Table,MATCH(J$4,Curves,0))</f>
        <v>-0.01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0.0075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5.6675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31</v>
      </c>
      <c r="V90" s="100" t="n">
        <f aca="false">CHOOSE(F$3,A91+24,A90)</f>
        <v>39356</v>
      </c>
      <c r="W90" s="33" t="n">
        <f aca="false">V90-C$3</f>
        <v>2440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0.700940018389528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-0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39387</v>
      </c>
      <c r="B91" s="94" t="n">
        <f aca="false">B90</f>
        <v>12500</v>
      </c>
      <c r="C91" s="104"/>
      <c r="D91" s="96" t="n">
        <f aca="false">B91+C91</f>
        <v>12500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f aca="false">I90</f>
        <v>0</v>
      </c>
      <c r="J91" s="28" t="n">
        <f aca="false">VLOOKUP($A91,Table,MATCH(J$4,Curves,0))</f>
        <v>-0.01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0.0075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5.6675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30</v>
      </c>
      <c r="V91" s="100" t="n">
        <f aca="false">CHOOSE(F$3,A92+24,A91)</f>
        <v>39387</v>
      </c>
      <c r="W91" s="33" t="n">
        <f aca="false">V91-C$3</f>
        <v>2471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0.697782773410553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-0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39417</v>
      </c>
      <c r="B92" s="94" t="n">
        <f aca="false">B91</f>
        <v>12500</v>
      </c>
      <c r="C92" s="104"/>
      <c r="D92" s="96" t="n">
        <f aca="false">B92+C92</f>
        <v>12500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f aca="false">I91</f>
        <v>0</v>
      </c>
      <c r="J92" s="28" t="n">
        <f aca="false">VLOOKUP($A92,Table,MATCH(J$4,Curves,0))</f>
        <v>-0.01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0.0075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5.6675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31</v>
      </c>
      <c r="V92" s="100" t="n">
        <f aca="false">CHOOSE(F$3,A93+24,A92)</f>
        <v>39417</v>
      </c>
      <c r="W92" s="33" t="n">
        <f aca="false">V92-C$3</f>
        <v>2501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0.694740916160212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-0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39448</v>
      </c>
      <c r="B93" s="94" t="n">
        <f aca="false">B92</f>
        <v>12500</v>
      </c>
      <c r="C93" s="104"/>
      <c r="D93" s="96" t="n">
        <f aca="false">B93+C93</f>
        <v>12500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f aca="false">I92</f>
        <v>0</v>
      </c>
      <c r="J93" s="28" t="n">
        <f aca="false">VLOOKUP($A93,Table,MATCH(J$4,Curves,0))</f>
        <v>-0.01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0.0075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5.6675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39448</v>
      </c>
      <c r="W93" s="33" t="n">
        <f aca="false">V93-C$3</f>
        <v>2532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0.691611593804963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-0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39479</v>
      </c>
      <c r="B94" s="94" t="n">
        <f aca="false">B93</f>
        <v>12500</v>
      </c>
      <c r="C94" s="104"/>
      <c r="D94" s="96" t="n">
        <f aca="false">B94+C94</f>
        <v>12500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f aca="false">I93</f>
        <v>0</v>
      </c>
      <c r="J94" s="28" t="n">
        <f aca="false">VLOOKUP($A94,Table,MATCH(J$4,Curves,0))</f>
        <v>-0.01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0.0075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5.6675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29</v>
      </c>
      <c r="V94" s="100" t="n">
        <f aca="false">CHOOSE(F$3,A95+24,A94)</f>
        <v>39479</v>
      </c>
      <c r="W94" s="33" t="n">
        <f aca="false">V94-C$3</f>
        <v>2563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0.688496366860211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-0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39508</v>
      </c>
      <c r="B95" s="94" t="n">
        <f aca="false">B94</f>
        <v>12500</v>
      </c>
      <c r="C95" s="104"/>
      <c r="D95" s="96" t="n">
        <f aca="false">B95+C95</f>
        <v>12500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f aca="false">I94</f>
        <v>0</v>
      </c>
      <c r="J95" s="28" t="n">
        <f aca="false">VLOOKUP($A95,Table,MATCH(J$4,Curves,0))</f>
        <v>-0.01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0.0075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5.6675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39508</v>
      </c>
      <c r="W95" s="33" t="n">
        <f aca="false">V95-C$3</f>
        <v>2592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0.685594826726466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-0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39539</v>
      </c>
      <c r="B96" s="94" t="n">
        <f aca="false">B95</f>
        <v>12500</v>
      </c>
      <c r="C96" s="104"/>
      <c r="D96" s="96" t="n">
        <f aca="false">B96+C96</f>
        <v>12500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f aca="false">I95</f>
        <v>0</v>
      </c>
      <c r="J96" s="28" t="n">
        <f aca="false">VLOOKUP($A96,Table,MATCH(J$4,Curves,0))</f>
        <v>-0.01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0.0075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5.6675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30</v>
      </c>
      <c r="V96" s="100" t="n">
        <f aca="false">CHOOSE(F$3,A97+24,A96)</f>
        <v>39539</v>
      </c>
      <c r="W96" s="33" t="n">
        <f aca="false">V96-C$3</f>
        <v>2623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0.682506701112998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-0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39569</v>
      </c>
      <c r="B97" s="94" t="n">
        <f aca="false">B96</f>
        <v>12500</v>
      </c>
      <c r="C97" s="104"/>
      <c r="D97" s="96" t="n">
        <f aca="false">B97+C97</f>
        <v>12500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f aca="false">I96</f>
        <v>0</v>
      </c>
      <c r="J97" s="28" t="n">
        <f aca="false">VLOOKUP($A97,Table,MATCH(J$4,Curves,0))</f>
        <v>-0.01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0.0075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5.6675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31</v>
      </c>
      <c r="V97" s="100" t="n">
        <f aca="false">CHOOSE(F$3,A98+24,A97)</f>
        <v>39569</v>
      </c>
      <c r="W97" s="33" t="n">
        <f aca="false">V97-C$3</f>
        <v>2653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0.679531437124981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-0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39600</v>
      </c>
      <c r="B98" s="94" t="n">
        <f aca="false">B97</f>
        <v>12500</v>
      </c>
      <c r="C98" s="104"/>
      <c r="D98" s="96" t="n">
        <f aca="false">B98+C98</f>
        <v>12500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f aca="false">I97</f>
        <v>0</v>
      </c>
      <c r="J98" s="28" t="n">
        <f aca="false">VLOOKUP($A98,Table,MATCH(J$4,Curves,0))</f>
        <v>-0.01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0.0075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5.6675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30</v>
      </c>
      <c r="V98" s="100" t="n">
        <f aca="false">CHOOSE(F$3,A99+24,A98)</f>
        <v>39600</v>
      </c>
      <c r="W98" s="33" t="n">
        <f aca="false">V98-C$3</f>
        <v>2684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0.676470622844684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-0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39630</v>
      </c>
      <c r="B99" s="94" t="n">
        <f aca="false">B98</f>
        <v>12500</v>
      </c>
      <c r="C99" s="104"/>
      <c r="D99" s="96" t="n">
        <f aca="false">B99+C99</f>
        <v>12500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f aca="false">I98</f>
        <v>0</v>
      </c>
      <c r="J99" s="28" t="n">
        <f aca="false">VLOOKUP($A99,Table,MATCH(J$4,Curves,0))</f>
        <v>-0.01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0.0075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5.6675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31</v>
      </c>
      <c r="V99" s="100" t="n">
        <f aca="false">CHOOSE(F$3,A100+24,A99)</f>
        <v>39630</v>
      </c>
      <c r="W99" s="33" t="n">
        <f aca="false">V99-C$3</f>
        <v>2714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0.673521672043441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-0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39661</v>
      </c>
      <c r="B100" s="94" t="n">
        <f aca="false">B99</f>
        <v>12500</v>
      </c>
      <c r="C100" s="104"/>
      <c r="D100" s="96" t="n">
        <f aca="false">B100+C100</f>
        <v>12500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f aca="false">I99</f>
        <v>0</v>
      </c>
      <c r="J100" s="28" t="n">
        <f aca="false">VLOOKUP($A100,Table,MATCH(J$4,Curves,0))</f>
        <v>-0.01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0.0075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5.6675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39661</v>
      </c>
      <c r="W100" s="33" t="n">
        <f aca="false">V100-C$3</f>
        <v>2745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0.670487927555324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-0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39692</v>
      </c>
      <c r="B101" s="94" t="n">
        <f aca="false">B100</f>
        <v>12500</v>
      </c>
      <c r="C101" s="104"/>
      <c r="D101" s="96" t="n">
        <f aca="false">B101+C101</f>
        <v>12500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f aca="false">I100</f>
        <v>0</v>
      </c>
      <c r="J101" s="28" t="n">
        <f aca="false">VLOOKUP($A101,Table,MATCH(J$4,Curves,0))</f>
        <v>-0.01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0.0075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5.6675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30</v>
      </c>
      <c r="V101" s="100" t="n">
        <f aca="false">CHOOSE(F$3,A102+24,A101)</f>
        <v>39692</v>
      </c>
      <c r="W101" s="33" t="n">
        <f aca="false">V101-C$3</f>
        <v>2776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0.667467847966202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-0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39722</v>
      </c>
      <c r="B102" s="94" t="n">
        <f aca="false">B101</f>
        <v>12500</v>
      </c>
      <c r="C102" s="104"/>
      <c r="D102" s="96" t="n">
        <f aca="false">B102+C102</f>
        <v>12500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f aca="false">I101</f>
        <v>0</v>
      </c>
      <c r="J102" s="28" t="n">
        <f aca="false">VLOOKUP($A102,Table,MATCH(J$4,Curves,0))</f>
        <v>-0.01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0.0075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5.6675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31</v>
      </c>
      <c r="V102" s="100" t="n">
        <f aca="false">CHOOSE(F$3,A103+24,A102)</f>
        <v>39722</v>
      </c>
      <c r="W102" s="33" t="n">
        <f aca="false">V102-C$3</f>
        <v>2806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0.664558143126712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-0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39753</v>
      </c>
      <c r="B103" s="94" t="n">
        <f aca="false">B102</f>
        <v>12500</v>
      </c>
      <c r="C103" s="104"/>
      <c r="D103" s="96" t="n">
        <f aca="false">B103+C103</f>
        <v>12500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f aca="false">I102</f>
        <v>0</v>
      </c>
      <c r="J103" s="28" t="n">
        <f aca="false">VLOOKUP($A103,Table,MATCH(J$4,Curves,0))</f>
        <v>-0.01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0.0075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5.6675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30</v>
      </c>
      <c r="V103" s="100" t="n">
        <f aca="false">CHOOSE(F$3,A104+24,A103)</f>
        <v>39753</v>
      </c>
      <c r="W103" s="33" t="n">
        <f aca="false">V103-C$3</f>
        <v>2837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0.661564773072817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-0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39783</v>
      </c>
      <c r="B104" s="94" t="n">
        <f aca="false">B103</f>
        <v>12500</v>
      </c>
      <c r="C104" s="104"/>
      <c r="D104" s="96" t="n">
        <f aca="false">B104+C104</f>
        <v>12500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f aca="false">I103</f>
        <v>0</v>
      </c>
      <c r="J104" s="28" t="n">
        <f aca="false">VLOOKUP($A104,Table,MATCH(J$4,Curves,0))</f>
        <v>-0.01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0.0075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5.6675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31</v>
      </c>
      <c r="V104" s="100" t="n">
        <f aca="false">CHOOSE(F$3,A105+24,A104)</f>
        <v>39783</v>
      </c>
      <c r="W104" s="33" t="n">
        <f aca="false">V104-C$3</f>
        <v>2867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0.658680801616047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-0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39814</v>
      </c>
      <c r="B105" s="94" t="n">
        <f aca="false">B104</f>
        <v>12500</v>
      </c>
      <c r="C105" s="104"/>
      <c r="D105" s="96" t="n">
        <f aca="false">B105+C105</f>
        <v>12500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f aca="false">I104</f>
        <v>0</v>
      </c>
      <c r="J105" s="28" t="n">
        <f aca="false">VLOOKUP($A105,Table,MATCH(J$4,Curves,0))</f>
        <v>-0.01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0.0075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5.6675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39814</v>
      </c>
      <c r="W105" s="33" t="n">
        <f aca="false">V105-C$3</f>
        <v>2898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0.655713904878681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-0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39845</v>
      </c>
      <c r="B106" s="94" t="n">
        <f aca="false">B105</f>
        <v>12500</v>
      </c>
      <c r="C106" s="104"/>
      <c r="D106" s="96" t="n">
        <f aca="false">B106+C106</f>
        <v>12500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f aca="false">I105</f>
        <v>0</v>
      </c>
      <c r="J106" s="28" t="n">
        <f aca="false">VLOOKUP($A106,Table,MATCH(J$4,Curves,0))</f>
        <v>-0.01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0.0075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5.6675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28</v>
      </c>
      <c r="V106" s="100" t="n">
        <f aca="false">CHOOSE(F$3,A107+24,A106)</f>
        <v>39845</v>
      </c>
      <c r="W106" s="33" t="n">
        <f aca="false">V106-C$3</f>
        <v>2929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0.652760371937904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-0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39873</v>
      </c>
      <c r="B107" s="94" t="n">
        <f aca="false">B106</f>
        <v>12500</v>
      </c>
      <c r="C107" s="104"/>
      <c r="D107" s="96" t="n">
        <f aca="false">B107+C107</f>
        <v>12500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f aca="false">I106</f>
        <v>0</v>
      </c>
      <c r="J107" s="28" t="n">
        <f aca="false">VLOOKUP($A107,Table,MATCH(J$4,Curves,0))</f>
        <v>-0.01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0.0075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5.6675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39873</v>
      </c>
      <c r="W107" s="33" t="n">
        <f aca="false">V107-C$3</f>
        <v>2957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0.650104101158844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-0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39904</v>
      </c>
      <c r="B108" s="94" t="n">
        <f aca="false">B107</f>
        <v>12500</v>
      </c>
      <c r="C108" s="104"/>
      <c r="D108" s="96" t="n">
        <f aca="false">B108+C108</f>
        <v>12500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f aca="false">I107</f>
        <v>0</v>
      </c>
      <c r="J108" s="28" t="n">
        <f aca="false">VLOOKUP($A108,Table,MATCH(J$4,Curves,0))</f>
        <v>-0.01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0.0075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5.6675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30</v>
      </c>
      <c r="V108" s="100" t="n">
        <f aca="false">CHOOSE(F$3,A109+24,A108)</f>
        <v>39904</v>
      </c>
      <c r="W108" s="33" t="n">
        <f aca="false">V108-C$3</f>
        <v>2988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0.647175836463798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-0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39934</v>
      </c>
      <c r="B109" s="94" t="n">
        <f aca="false">B108</f>
        <v>12500</v>
      </c>
      <c r="C109" s="104"/>
      <c r="D109" s="96" t="n">
        <f aca="false">B109+C109</f>
        <v>12500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f aca="false">I108</f>
        <v>0</v>
      </c>
      <c r="J109" s="28" t="n">
        <f aca="false">VLOOKUP($A109,Table,MATCH(J$4,Curves,0))</f>
        <v>-0.01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0.0075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5.6675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31</v>
      </c>
      <c r="V109" s="100" t="n">
        <f aca="false">CHOOSE(F$3,A110+24,A109)</f>
        <v>39934</v>
      </c>
      <c r="W109" s="33" t="n">
        <f aca="false">V109-C$3</f>
        <v>3018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0.644354590962464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-0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39965</v>
      </c>
      <c r="B110" s="94" t="n">
        <f aca="false">B109</f>
        <v>12500</v>
      </c>
      <c r="C110" s="104"/>
      <c r="D110" s="96" t="n">
        <f aca="false">B110+C110</f>
        <v>12500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f aca="false">I109</f>
        <v>0</v>
      </c>
      <c r="J110" s="28" t="n">
        <f aca="false">VLOOKUP($A110,Table,MATCH(J$4,Curves,0))</f>
        <v>-0.01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0.0075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5.6675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30</v>
      </c>
      <c r="V110" s="100" t="n">
        <f aca="false">CHOOSE(F$3,A111+24,A110)</f>
        <v>39965</v>
      </c>
      <c r="W110" s="33" t="n">
        <f aca="false">V110-C$3</f>
        <v>3049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0.641452223793202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-0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39995</v>
      </c>
      <c r="B111" s="94" t="n">
        <f aca="false">B110</f>
        <v>12500</v>
      </c>
      <c r="C111" s="104"/>
      <c r="D111" s="96" t="n">
        <f aca="false">B111+C111</f>
        <v>12500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f aca="false">I110</f>
        <v>0</v>
      </c>
      <c r="J111" s="28" t="n">
        <f aca="false">VLOOKUP($A111,Table,MATCH(J$4,Curves,0))</f>
        <v>-0.01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0.0075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5.6675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31</v>
      </c>
      <c r="V111" s="100" t="n">
        <f aca="false">CHOOSE(F$3,A112+24,A111)</f>
        <v>39995</v>
      </c>
      <c r="W111" s="33" t="n">
        <f aca="false">V111-C$3</f>
        <v>3079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0.638655929341627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-0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40026</v>
      </c>
      <c r="B112" s="94" t="n">
        <f aca="false">B111</f>
        <v>12500</v>
      </c>
      <c r="C112" s="104"/>
      <c r="D112" s="96" t="n">
        <f aca="false">B112+C112</f>
        <v>12500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f aca="false">I111</f>
        <v>0</v>
      </c>
      <c r="J112" s="28" t="n">
        <f aca="false">VLOOKUP($A112,Table,MATCH(J$4,Curves,0))</f>
        <v>-0.01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0.0075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5.6675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40026</v>
      </c>
      <c r="W112" s="33" t="n">
        <f aca="false">V112-C$3</f>
        <v>3110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0.635779230660848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-0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40057</v>
      </c>
      <c r="B113" s="94" t="n">
        <f aca="false">B112</f>
        <v>12500</v>
      </c>
      <c r="C113" s="104"/>
      <c r="D113" s="96" t="n">
        <f aca="false">B113+C113</f>
        <v>12500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f aca="false">I112</f>
        <v>0</v>
      </c>
      <c r="J113" s="28" t="n">
        <f aca="false">VLOOKUP($A113,Table,MATCH(J$4,Curves,0))</f>
        <v>-0.01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0.0075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5.6675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30</v>
      </c>
      <c r="V113" s="100" t="n">
        <f aca="false">CHOOSE(F$3,A114+24,A113)</f>
        <v>40057</v>
      </c>
      <c r="W113" s="33" t="n">
        <f aca="false">V113-C$3</f>
        <v>3141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0.632915489497442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-0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40087</v>
      </c>
      <c r="B114" s="94" t="n">
        <f aca="false">B113</f>
        <v>12500</v>
      </c>
      <c r="C114" s="104"/>
      <c r="D114" s="96" t="n">
        <f aca="false">B114+C114</f>
        <v>12500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f aca="false">I113</f>
        <v>0</v>
      </c>
      <c r="J114" s="28" t="n">
        <f aca="false">VLOOKUP($A114,Table,MATCH(J$4,Curves,0))</f>
        <v>-0.01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0.0075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5.6675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31</v>
      </c>
      <c r="V114" s="100" t="n">
        <f aca="false">CHOOSE(F$3,A115+24,A114)</f>
        <v>40087</v>
      </c>
      <c r="W114" s="33" t="n">
        <f aca="false">V114-C$3</f>
        <v>3171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0.630156409388355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-0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40118</v>
      </c>
      <c r="B115" s="94" t="n">
        <f aca="false">B114</f>
        <v>12500</v>
      </c>
      <c r="C115" s="104"/>
      <c r="D115" s="96" t="n">
        <f aca="false">B115+C115</f>
        <v>12500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f aca="false">I114</f>
        <v>0</v>
      </c>
      <c r="J115" s="28" t="n">
        <f aca="false">VLOOKUP($A115,Table,MATCH(J$4,Curves,0))</f>
        <v>-0.01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0.0075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5.6675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30</v>
      </c>
      <c r="V115" s="100" t="n">
        <f aca="false">CHOOSE(F$3,A116+24,A115)</f>
        <v>40118</v>
      </c>
      <c r="W115" s="33" t="n">
        <f aca="false">V115-C$3</f>
        <v>3202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0.627317995105658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-0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40148</v>
      </c>
      <c r="B116" s="94" t="n">
        <f aca="false">B115</f>
        <v>12500</v>
      </c>
      <c r="C116" s="104"/>
      <c r="D116" s="96" t="n">
        <f aca="false">B116+C116</f>
        <v>12500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f aca="false">I115</f>
        <v>0</v>
      </c>
      <c r="J116" s="28" t="n">
        <f aca="false">VLOOKUP($A116,Table,MATCH(J$4,Curves,0))</f>
        <v>-0.01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0.0075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5.6675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31</v>
      </c>
      <c r="V116" s="100" t="n">
        <f aca="false">CHOOSE(F$3,A117+24,A116)</f>
        <v>40148</v>
      </c>
      <c r="W116" s="33" t="n">
        <f aca="false">V116-C$3</f>
        <v>3232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0.624583316256602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-0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40179</v>
      </c>
      <c r="B117" s="94" t="n">
        <f aca="false">B116</f>
        <v>12500</v>
      </c>
      <c r="C117" s="104"/>
      <c r="D117" s="96" t="n">
        <f aca="false">B117+C117</f>
        <v>12500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f aca="false">I116</f>
        <v>0</v>
      </c>
      <c r="J117" s="28" t="n">
        <f aca="false">VLOOKUP($A117,Table,MATCH(J$4,Curves,0))</f>
        <v>-0.01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0.0075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5.6675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40179</v>
      </c>
      <c r="W117" s="33" t="n">
        <f aca="false">V117-C$3</f>
        <v>3263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0.621770004864091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-0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40210</v>
      </c>
      <c r="B118" s="94" t="n">
        <f aca="false">B117</f>
        <v>12500</v>
      </c>
      <c r="C118" s="104"/>
      <c r="D118" s="96" t="n">
        <f aca="false">B118+C118</f>
        <v>12500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f aca="false">I117</f>
        <v>0</v>
      </c>
      <c r="J118" s="28" t="n">
        <f aca="false">VLOOKUP($A118,Table,MATCH(J$4,Curves,0))</f>
        <v>-0.01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0.0075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5.6675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28</v>
      </c>
      <c r="V118" s="100" t="n">
        <f aca="false">CHOOSE(F$3,A119+24,A118)</f>
        <v>40210</v>
      </c>
      <c r="W118" s="33" t="n">
        <f aca="false">V118-C$3</f>
        <v>3294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0.618969365473512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-0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40238</v>
      </c>
      <c r="B119" s="94" t="n">
        <f aca="false">B118</f>
        <v>12500</v>
      </c>
      <c r="C119" s="104"/>
      <c r="D119" s="96" t="n">
        <f aca="false">B119+C119</f>
        <v>12500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f aca="false">I118</f>
        <v>0</v>
      </c>
      <c r="J119" s="28" t="n">
        <f aca="false">VLOOKUP($A119,Table,MATCH(J$4,Curves,0))</f>
        <v>-0.01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0.0075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5.6675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40238</v>
      </c>
      <c r="W119" s="33" t="n">
        <f aca="false">V119-C$3</f>
        <v>3322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0.616450600074566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-0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40269</v>
      </c>
      <c r="B120" s="94" t="n">
        <f aca="false">B119</f>
        <v>12500</v>
      </c>
      <c r="C120" s="104"/>
      <c r="D120" s="96" t="n">
        <f aca="false">B120+C120</f>
        <v>12500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f aca="false">I119</f>
        <v>0</v>
      </c>
      <c r="J120" s="28" t="n">
        <f aca="false">VLOOKUP($A120,Table,MATCH(J$4,Curves,0))</f>
        <v>-0.01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0.0075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5.6675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30</v>
      </c>
      <c r="V120" s="100" t="n">
        <f aca="false">CHOOSE(F$3,A121+24,A120)</f>
        <v>40269</v>
      </c>
      <c r="W120" s="33" t="n">
        <f aca="false">V120-C$3</f>
        <v>3353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0.613673920885463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-0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40299</v>
      </c>
      <c r="B121" s="94" t="n">
        <f aca="false">B120</f>
        <v>12500</v>
      </c>
      <c r="C121" s="104"/>
      <c r="D121" s="96" t="n">
        <f aca="false">B121+C121</f>
        <v>12500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f aca="false">I120</f>
        <v>0</v>
      </c>
      <c r="J121" s="28" t="n">
        <f aca="false">VLOOKUP($A121,Table,MATCH(J$4,Curves,0))</f>
        <v>-0.01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0.0075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5.6675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31</v>
      </c>
      <c r="V121" s="100" t="n">
        <f aca="false">CHOOSE(F$3,A122+24,A121)</f>
        <v>40299</v>
      </c>
      <c r="W121" s="33" t="n">
        <f aca="false">V121-C$3</f>
        <v>3383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0.610998720899561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-0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40330</v>
      </c>
      <c r="B122" s="94" t="n">
        <f aca="false">B121</f>
        <v>12500</v>
      </c>
      <c r="C122" s="104"/>
      <c r="D122" s="96" t="n">
        <f aca="false">B122+C122</f>
        <v>12500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f aca="false">I121</f>
        <v>0</v>
      </c>
      <c r="J122" s="28" t="n">
        <f aca="false">VLOOKUP($A122,Table,MATCH(J$4,Curves,0))</f>
        <v>-0.01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0.0075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5.6675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30</v>
      </c>
      <c r="V122" s="100" t="n">
        <f aca="false">CHOOSE(F$3,A123+24,A122)</f>
        <v>40330</v>
      </c>
      <c r="W122" s="33" t="n">
        <f aca="false">V122-C$3</f>
        <v>3414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0.60824659861647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-0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40360</v>
      </c>
      <c r="B123" s="94" t="n">
        <f aca="false">B122</f>
        <v>12500</v>
      </c>
      <c r="C123" s="104"/>
      <c r="D123" s="96" t="n">
        <f aca="false">B123+C123</f>
        <v>12500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f aca="false">I122</f>
        <v>0</v>
      </c>
      <c r="J123" s="28" t="n">
        <f aca="false">VLOOKUP($A123,Table,MATCH(J$4,Curves,0))</f>
        <v>-0.01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0.0075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5.6675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31</v>
      </c>
      <c r="V123" s="100" t="n">
        <f aca="false">CHOOSE(F$3,A124+24,A123)</f>
        <v>40360</v>
      </c>
      <c r="W123" s="33" t="n">
        <f aca="false">V123-C$3</f>
        <v>3444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0.605595058056141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-0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40391</v>
      </c>
      <c r="B124" s="94" t="n">
        <f aca="false">B123</f>
        <v>12500</v>
      </c>
      <c r="C124" s="104"/>
      <c r="D124" s="96" t="n">
        <f aca="false">B124+C124</f>
        <v>12500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f aca="false">I123</f>
        <v>0</v>
      </c>
      <c r="J124" s="28" t="n">
        <f aca="false">VLOOKUP($A124,Table,MATCH(J$4,Curves,0))</f>
        <v>-0.01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0.0075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5.6675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40391</v>
      </c>
      <c r="W124" s="33" t="n">
        <f aca="false">V124-C$3</f>
        <v>3475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0.60286727549818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-0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40422</v>
      </c>
      <c r="B125" s="94" t="n">
        <f aca="false">B124</f>
        <v>12500</v>
      </c>
      <c r="C125" s="104"/>
      <c r="D125" s="96" t="n">
        <f aca="false">B125+C125</f>
        <v>12500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f aca="false">I124</f>
        <v>0</v>
      </c>
      <c r="J125" s="28" t="n">
        <f aca="false">VLOOKUP($A125,Table,MATCH(J$4,Curves,0))</f>
        <v>-0.01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0.0075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5.6675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30</v>
      </c>
      <c r="V125" s="100" t="n">
        <f aca="false">CHOOSE(F$3,A126+24,A125)</f>
        <v>40422</v>
      </c>
      <c r="W125" s="33" t="n">
        <f aca="false">V125-C$3</f>
        <v>3506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0.600151779694519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-0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40452</v>
      </c>
      <c r="B126" s="94" t="n">
        <f aca="false">B125</f>
        <v>12500</v>
      </c>
      <c r="C126" s="104"/>
      <c r="D126" s="96" t="n">
        <f aca="false">B126+C126</f>
        <v>12500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f aca="false">I125</f>
        <v>0</v>
      </c>
      <c r="J126" s="28" t="n">
        <f aca="false">VLOOKUP($A126,Table,MATCH(J$4,Curves,0))</f>
        <v>-0.01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0.0075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5.6675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31</v>
      </c>
      <c r="V126" s="100" t="n">
        <f aca="false">CHOOSE(F$3,A127+24,A126)</f>
        <v>40452</v>
      </c>
      <c r="W126" s="33" t="n">
        <f aca="false">V126-C$3</f>
        <v>3536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0.597535527026879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-0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40483</v>
      </c>
      <c r="B127" s="94" t="n">
        <f aca="false">B126</f>
        <v>12500</v>
      </c>
      <c r="C127" s="104"/>
      <c r="D127" s="96" t="n">
        <f aca="false">B127+C127</f>
        <v>12500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f aca="false">I126</f>
        <v>0</v>
      </c>
      <c r="J127" s="28" t="n">
        <f aca="false">VLOOKUP($A127,Table,MATCH(J$4,Curves,0))</f>
        <v>-0.01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0.0075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5.6675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30</v>
      </c>
      <c r="V127" s="100" t="n">
        <f aca="false">CHOOSE(F$3,A128+24,A127)</f>
        <v>40483</v>
      </c>
      <c r="W127" s="33" t="n">
        <f aca="false">V127-C$3</f>
        <v>3567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0.594844047024354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-0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40513</v>
      </c>
      <c r="B128" s="94" t="n">
        <f aca="false">B127</f>
        <v>12500</v>
      </c>
      <c r="C128" s="104"/>
      <c r="D128" s="96" t="n">
        <f aca="false">B128+C128</f>
        <v>12500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f aca="false">I127</f>
        <v>0</v>
      </c>
      <c r="J128" s="28" t="n">
        <f aca="false">VLOOKUP($A128,Table,MATCH(J$4,Curves,0))</f>
        <v>-0.01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0.0075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5.6675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31</v>
      </c>
      <c r="V128" s="100" t="n">
        <f aca="false">CHOOSE(F$3,A129+24,A128)</f>
        <v>40513</v>
      </c>
      <c r="W128" s="33" t="n">
        <f aca="false">V128-C$3</f>
        <v>3597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0.592250932453154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-0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40544</v>
      </c>
      <c r="B129" s="94" t="n">
        <f aca="false">B128</f>
        <v>12500</v>
      </c>
      <c r="C129" s="104"/>
      <c r="D129" s="96" t="n">
        <f aca="false">B129+C129</f>
        <v>12500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f aca="false">I128</f>
        <v>0</v>
      </c>
      <c r="J129" s="28" t="n">
        <f aca="false">VLOOKUP($A129,Table,MATCH(J$4,Curves,0))</f>
        <v>-0.01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0.0075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5.6675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40544</v>
      </c>
      <c r="W129" s="33" t="n">
        <f aca="false">V129-C$3</f>
        <v>3628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0.589583255856408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-0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40575</v>
      </c>
      <c r="B130" s="94" t="n">
        <f aca="false">B129</f>
        <v>12500</v>
      </c>
      <c r="C130" s="104"/>
      <c r="D130" s="96" t="n">
        <f aca="false">B130+C130</f>
        <v>12500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f aca="false">I129</f>
        <v>0</v>
      </c>
      <c r="J130" s="28" t="n">
        <f aca="false">VLOOKUP($A130,Table,MATCH(J$4,Curves,0))</f>
        <v>-0.01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0.0075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5.6675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28</v>
      </c>
      <c r="V130" s="100" t="n">
        <f aca="false">CHOOSE(F$3,A131+24,A130)</f>
        <v>40575</v>
      </c>
      <c r="W130" s="33" t="n">
        <f aca="false">V130-C$3</f>
        <v>3659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0.586927595278607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-0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40603</v>
      </c>
      <c r="B131" s="94" t="n">
        <f aca="false">B130</f>
        <v>12500</v>
      </c>
      <c r="C131" s="104"/>
      <c r="D131" s="96" t="n">
        <f aca="false">B131+C131</f>
        <v>12500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f aca="false">I130</f>
        <v>0</v>
      </c>
      <c r="J131" s="28" t="n">
        <f aca="false">VLOOKUP($A131,Table,MATCH(J$4,Curves,0))</f>
        <v>-0.01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0.0075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5.6675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40603</v>
      </c>
      <c r="W131" s="33" t="n">
        <f aca="false">V131-C$3</f>
        <v>3687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0.584539217111387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-0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40634</v>
      </c>
      <c r="B132" s="94" t="n">
        <f aca="false">B131</f>
        <v>12500</v>
      </c>
      <c r="C132" s="104"/>
      <c r="D132" s="96" t="n">
        <f aca="false">B132+C132</f>
        <v>12500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f aca="false">I131</f>
        <v>0</v>
      </c>
      <c r="J132" s="28" t="n">
        <f aca="false">VLOOKUP($A132,Table,MATCH(J$4,Curves,0))</f>
        <v>-0.01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0.0075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5.6675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30</v>
      </c>
      <c r="V132" s="100" t="n">
        <f aca="false">CHOOSE(F$3,A133+24,A132)</f>
        <v>40634</v>
      </c>
      <c r="W132" s="33" t="n">
        <f aca="false">V132-C$3</f>
        <v>3718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0.581906276403451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-0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40664</v>
      </c>
      <c r="B133" s="94" t="n">
        <f aca="false">B132</f>
        <v>12500</v>
      </c>
      <c r="C133" s="104"/>
      <c r="D133" s="96" t="n">
        <f aca="false">B133+C133</f>
        <v>12500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f aca="false">I132</f>
        <v>0</v>
      </c>
      <c r="J133" s="28" t="n">
        <f aca="false">VLOOKUP($A133,Table,MATCH(J$4,Curves,0))</f>
        <v>-0.01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0.0075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5.6675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31</v>
      </c>
      <c r="V133" s="100" t="n">
        <f aca="false">CHOOSE(F$3,A134+24,A133)</f>
        <v>40664</v>
      </c>
      <c r="W133" s="33" t="n">
        <f aca="false">V133-C$3</f>
        <v>3748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0.579369561693162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-0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40695</v>
      </c>
      <c r="B134" s="94" t="n">
        <f aca="false">B133</f>
        <v>12500</v>
      </c>
      <c r="C134" s="104"/>
      <c r="D134" s="96" t="n">
        <f aca="false">B134+C134</f>
        <v>12500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f aca="false">I133</f>
        <v>0</v>
      </c>
      <c r="J134" s="28" t="n">
        <f aca="false">VLOOKUP($A134,Table,MATCH(J$4,Curves,0))</f>
        <v>-0.01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0.0075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5.6675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30</v>
      </c>
      <c r="V134" s="100" t="n">
        <f aca="false">CHOOSE(F$3,A135+24,A134)</f>
        <v>40695</v>
      </c>
      <c r="W134" s="33" t="n">
        <f aca="false">V134-C$3</f>
        <v>3779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0.576759906670427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-0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40725</v>
      </c>
      <c r="B135" s="94" t="n">
        <f aca="false">B134</f>
        <v>12500</v>
      </c>
      <c r="C135" s="104"/>
      <c r="D135" s="96" t="n">
        <f aca="false">B135+C135</f>
        <v>12500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f aca="false">I134</f>
        <v>0</v>
      </c>
      <c r="J135" s="28" t="n">
        <f aca="false">VLOOKUP($A135,Table,MATCH(J$4,Curves,0))</f>
        <v>-0.01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0.0075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5.6675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31</v>
      </c>
      <c r="V135" s="100" t="n">
        <f aca="false">CHOOSE(F$3,A136+24,A135)</f>
        <v>40725</v>
      </c>
      <c r="W135" s="33" t="n">
        <f aca="false">V135-C$3</f>
        <v>3809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0.574245626624165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-0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40756</v>
      </c>
      <c r="B136" s="94" t="n">
        <f aca="false">B135</f>
        <v>12500</v>
      </c>
      <c r="C136" s="104"/>
      <c r="D136" s="96" t="n">
        <f aca="false">B136+C136</f>
        <v>12500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f aca="false">I135</f>
        <v>0</v>
      </c>
      <c r="J136" s="28" t="n">
        <f aca="false">VLOOKUP($A136,Table,MATCH(J$4,Curves,0))</f>
        <v>-0.01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0.0075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5.6675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40756</v>
      </c>
      <c r="W136" s="33" t="n">
        <f aca="false">V136-C$3</f>
        <v>3840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0.571659051348405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-0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40787</v>
      </c>
      <c r="B137" s="94" t="n">
        <f aca="false">B136</f>
        <v>12500</v>
      </c>
      <c r="C137" s="104"/>
      <c r="D137" s="96" t="n">
        <f aca="false">B137+C137</f>
        <v>12500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f aca="false">I136</f>
        <v>0</v>
      </c>
      <c r="J137" s="28" t="n">
        <f aca="false">VLOOKUP($A137,Table,MATCH(J$4,Curves,0))</f>
        <v>-0.01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0.0075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5.6675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30</v>
      </c>
      <c r="V137" s="100" t="n">
        <f aca="false">CHOOSE(F$3,A138+24,A137)</f>
        <v>40787</v>
      </c>
      <c r="W137" s="33" t="n">
        <f aca="false">V137-C$3</f>
        <v>3871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0.569084126786811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-0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40817</v>
      </c>
      <c r="B138" s="94" t="n">
        <f aca="false">B137</f>
        <v>12500</v>
      </c>
      <c r="C138" s="104"/>
      <c r="D138" s="96" t="n">
        <f aca="false">B138+C138</f>
        <v>12500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f aca="false">I137</f>
        <v>0</v>
      </c>
      <c r="J138" s="28" t="n">
        <f aca="false">VLOOKUP($A138,Table,MATCH(J$4,Curves,0))</f>
        <v>-0.01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0.0075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5.6675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31</v>
      </c>
      <c r="V138" s="100" t="n">
        <f aca="false">CHOOSE(F$3,A139+24,A138)</f>
        <v>40817</v>
      </c>
      <c r="W138" s="33" t="n">
        <f aca="false">V138-C$3</f>
        <v>3901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0.566603307908667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-0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40848</v>
      </c>
      <c r="B139" s="94" t="n">
        <f aca="false">B138</f>
        <v>12500</v>
      </c>
      <c r="C139" s="104"/>
      <c r="D139" s="96" t="n">
        <f aca="false">B139+C139</f>
        <v>12500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f aca="false">I138</f>
        <v>0</v>
      </c>
      <c r="J139" s="28" t="n">
        <f aca="false">VLOOKUP($A139,Table,MATCH(J$4,Curves,0))</f>
        <v>-0.01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0.0075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5.6675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30</v>
      </c>
      <c r="V139" s="100" t="n">
        <f aca="false">CHOOSE(F$3,A140+24,A139)</f>
        <v>40848</v>
      </c>
      <c r="W139" s="33" t="n">
        <f aca="false">V139-C$3</f>
        <v>3932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0.564051155938409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-0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40878</v>
      </c>
      <c r="B140" s="94" t="n">
        <f aca="false">B139</f>
        <v>12500</v>
      </c>
      <c r="C140" s="104"/>
      <c r="D140" s="96" t="n">
        <f aca="false">B140+C140</f>
        <v>12500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f aca="false">I139</f>
        <v>0</v>
      </c>
      <c r="J140" s="28" t="n">
        <f aca="false">VLOOKUP($A140,Table,MATCH(J$4,Curves,0))</f>
        <v>-0.01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0.0075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5.6675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31</v>
      </c>
      <c r="V140" s="100" t="n">
        <f aca="false">CHOOSE(F$3,A141+24,A140)</f>
        <v>40878</v>
      </c>
      <c r="W140" s="33" t="n">
        <f aca="false">V140-C$3</f>
        <v>3962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0.561592277382454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-0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40909</v>
      </c>
      <c r="B141" s="94" t="n">
        <f aca="false">B140</f>
        <v>12500</v>
      </c>
      <c r="C141" s="104"/>
      <c r="D141" s="96" t="n">
        <f aca="false">B141+C141</f>
        <v>12500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f aca="false">I140</f>
        <v>0</v>
      </c>
      <c r="J141" s="28" t="n">
        <f aca="false">VLOOKUP($A141,Table,MATCH(J$4,Curves,0))</f>
        <v>-0.01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0.0075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5.6675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40909</v>
      </c>
      <c r="W141" s="33" t="n">
        <f aca="false">V141-C$3</f>
        <v>3993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0.559062696603102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-0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40940</v>
      </c>
      <c r="B142" s="94" t="n">
        <f aca="false">B141</f>
        <v>12500</v>
      </c>
      <c r="C142" s="104"/>
      <c r="D142" s="96" t="n">
        <f aca="false">B142+C142</f>
        <v>12500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f aca="false">I141</f>
        <v>0</v>
      </c>
      <c r="J142" s="28" t="n">
        <f aca="false">VLOOKUP($A142,Table,MATCH(J$4,Curves,0))</f>
        <v>-0.01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0.0075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5.6675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29</v>
      </c>
      <c r="V142" s="100" t="n">
        <f aca="false">CHOOSE(F$3,A143+24,A142)</f>
        <v>40940</v>
      </c>
      <c r="W142" s="33" t="n">
        <f aca="false">V142-C$3</f>
        <v>4024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0.556544509817537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-0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40969</v>
      </c>
      <c r="B143" s="94" t="n">
        <f aca="false">B142</f>
        <v>12500</v>
      </c>
      <c r="C143" s="104"/>
      <c r="D143" s="96" t="n">
        <f aca="false">B143+C143</f>
        <v>12500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f aca="false">I142</f>
        <v>0</v>
      </c>
      <c r="J143" s="28" t="n">
        <f aca="false">VLOOKUP($A143,Table,MATCH(J$4,Curves,0))</f>
        <v>-0.01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0.0075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5.6675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40969</v>
      </c>
      <c r="W143" s="33" t="n">
        <f aca="false">V143-C$3</f>
        <v>4053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0.554199056291303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-0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41000</v>
      </c>
      <c r="B144" s="94" t="n">
        <f aca="false">B143</f>
        <v>12500</v>
      </c>
      <c r="C144" s="104"/>
      <c r="D144" s="96" t="n">
        <f aca="false">B144+C144</f>
        <v>12500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f aca="false">I143</f>
        <v>0</v>
      </c>
      <c r="J144" s="28" t="n">
        <f aca="false">VLOOKUP($A144,Table,MATCH(J$4,Curves,0))</f>
        <v>-0.01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0.0075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5.6675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30</v>
      </c>
      <c r="V144" s="100" t="n">
        <f aca="false">CHOOSE(F$3,A145+24,A144)</f>
        <v>41000</v>
      </c>
      <c r="W144" s="33" t="n">
        <f aca="false">V144-C$3</f>
        <v>4084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0.551702776806721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-0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41030</v>
      </c>
      <c r="B145" s="94" t="n">
        <f aca="false">B144</f>
        <v>12500</v>
      </c>
      <c r="C145" s="104"/>
      <c r="D145" s="96" t="n">
        <f aca="false">B145+C145</f>
        <v>12500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f aca="false">I144</f>
        <v>0</v>
      </c>
      <c r="J145" s="28" t="n">
        <f aca="false">VLOOKUP($A145,Table,MATCH(J$4,Curves,0))</f>
        <v>-0.01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0.0075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5.6675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31</v>
      </c>
      <c r="V145" s="100" t="n">
        <f aca="false">CHOOSE(F$3,A146+24,A145)</f>
        <v>41030</v>
      </c>
      <c r="W145" s="33" t="n">
        <f aca="false">V145-C$3</f>
        <v>4114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0.549297728766541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-0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41061</v>
      </c>
      <c r="B146" s="94" t="n">
        <f aca="false">B145</f>
        <v>12500</v>
      </c>
      <c r="C146" s="104"/>
      <c r="D146" s="96" t="n">
        <f aca="false">B146+C146</f>
        <v>12500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f aca="false">I145</f>
        <v>0</v>
      </c>
      <c r="J146" s="28" t="n">
        <f aca="false">VLOOKUP($A146,Table,MATCH(J$4,Curves,0))</f>
        <v>-0.01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0.0075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5.6675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30</v>
      </c>
      <c r="V146" s="100" t="n">
        <f aca="false">CHOOSE(F$3,A147+24,A146)</f>
        <v>41061</v>
      </c>
      <c r="W146" s="33" t="n">
        <f aca="false">V146-C$3</f>
        <v>4145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0.546823526337501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-0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41091</v>
      </c>
      <c r="B147" s="94" t="n">
        <f aca="false">B146</f>
        <v>12500</v>
      </c>
      <c r="C147" s="104"/>
      <c r="D147" s="96" t="n">
        <f aca="false">B147+C147</f>
        <v>12500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f aca="false">I146</f>
        <v>0</v>
      </c>
      <c r="J147" s="28" t="n">
        <f aca="false">VLOOKUP($A147,Table,MATCH(J$4,Curves,0))</f>
        <v>-0.01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0.0075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5.6675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31</v>
      </c>
      <c r="V147" s="100" t="n">
        <f aca="false">CHOOSE(F$3,A148+24,A147)</f>
        <v>41091</v>
      </c>
      <c r="W147" s="33" t="n">
        <f aca="false">V147-C$3</f>
        <v>4175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0.544439748503438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-0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41122</v>
      </c>
      <c r="B148" s="94" t="n">
        <f aca="false">B147</f>
        <v>12500</v>
      </c>
      <c r="C148" s="104"/>
      <c r="D148" s="96" t="n">
        <f aca="false">B148+C148</f>
        <v>12500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f aca="false">I147</f>
        <v>0</v>
      </c>
      <c r="J148" s="28" t="n">
        <f aca="false">VLOOKUP($A148,Table,MATCH(J$4,Curves,0))</f>
        <v>-0.01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0.0075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5.6675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41122</v>
      </c>
      <c r="W148" s="33" t="n">
        <f aca="false">V148-C$3</f>
        <v>4206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0.541987427880818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-0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41153</v>
      </c>
      <c r="B149" s="94" t="n">
        <f aca="false">B148</f>
        <v>12500</v>
      </c>
      <c r="C149" s="104"/>
      <c r="D149" s="96" t="n">
        <f aca="false">B149+C149</f>
        <v>12500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f aca="false">I148</f>
        <v>0</v>
      </c>
      <c r="J149" s="28" t="n">
        <f aca="false">VLOOKUP($A149,Table,MATCH(J$4,Curves,0))</f>
        <v>-0.01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0.0075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5.6675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30</v>
      </c>
      <c r="V149" s="100" t="n">
        <f aca="false">CHOOSE(F$3,A150+24,A149)</f>
        <v>41153</v>
      </c>
      <c r="W149" s="33" t="n">
        <f aca="false">V149-C$3</f>
        <v>4237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0.539546153248966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-0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41183</v>
      </c>
      <c r="B150" s="94" t="n">
        <f aca="false">B149</f>
        <v>12500</v>
      </c>
      <c r="C150" s="104"/>
      <c r="D150" s="96" t="n">
        <f aca="false">B150+C150</f>
        <v>12500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f aca="false">I149</f>
        <v>0</v>
      </c>
      <c r="J150" s="28" t="n">
        <f aca="false">VLOOKUP($A150,Table,MATCH(J$4,Curves,0))</f>
        <v>-0.01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0.0075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5.6675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31</v>
      </c>
      <c r="V150" s="100" t="n">
        <f aca="false">CHOOSE(F$3,A151+24,A150)</f>
        <v>41183</v>
      </c>
      <c r="W150" s="33" t="n">
        <f aca="false">V150-C$3</f>
        <v>4267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0.537194099800968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-0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41214</v>
      </c>
      <c r="B151" s="94" t="n">
        <f aca="false">B150</f>
        <v>12500</v>
      </c>
      <c r="C151" s="104"/>
      <c r="D151" s="96" t="n">
        <f aca="false">B151+C151</f>
        <v>12500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f aca="false">I150</f>
        <v>0</v>
      </c>
      <c r="J151" s="28" t="n">
        <f aca="false">VLOOKUP($A151,Table,MATCH(J$4,Curves,0))</f>
        <v>-0.01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0.0075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5.6675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30</v>
      </c>
      <c r="V151" s="100" t="n">
        <f aca="false">CHOOSE(F$3,A152+24,A151)</f>
        <v>41214</v>
      </c>
      <c r="W151" s="33" t="n">
        <f aca="false">V151-C$3</f>
        <v>4298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0.534774415762627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-0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41244</v>
      </c>
      <c r="B152" s="94" t="n">
        <f aca="false">B151</f>
        <v>12500</v>
      </c>
      <c r="C152" s="104"/>
      <c r="D152" s="96" t="n">
        <f aca="false">B152+C152</f>
        <v>12500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f aca="false">I151</f>
        <v>0</v>
      </c>
      <c r="J152" s="28" t="n">
        <f aca="false">VLOOKUP($A152,Table,MATCH(J$4,Curves,0))</f>
        <v>-0.01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0.0075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5.6675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31</v>
      </c>
      <c r="V152" s="100" t="n">
        <f aca="false">CHOOSE(F$3,A153+24,A152)</f>
        <v>41244</v>
      </c>
      <c r="W152" s="33" t="n">
        <f aca="false">V152-C$3</f>
        <v>4328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0.532443163837427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-0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41275</v>
      </c>
      <c r="B153" s="94" t="n">
        <f aca="false">B152</f>
        <v>12500</v>
      </c>
      <c r="C153" s="104"/>
      <c r="D153" s="96" t="n">
        <f aca="false">B153+C153</f>
        <v>12500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f aca="false">I152</f>
        <v>0</v>
      </c>
      <c r="J153" s="28" t="n">
        <f aca="false">VLOOKUP($A153,Table,MATCH(J$4,Curves,0))</f>
        <v>-0.01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0.0075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5.6675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41275</v>
      </c>
      <c r="W153" s="33" t="n">
        <f aca="false">V153-C$3</f>
        <v>4359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0.530044879445736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-0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41306</v>
      </c>
      <c r="B154" s="94" t="n">
        <f aca="false">B153</f>
        <v>12500</v>
      </c>
      <c r="C154" s="104"/>
      <c r="D154" s="96" t="n">
        <f aca="false">B154+C154</f>
        <v>12500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f aca="false">I153</f>
        <v>0</v>
      </c>
      <c r="J154" s="28" t="n">
        <f aca="false">VLOOKUP($A154,Table,MATCH(J$4,Curves,0))</f>
        <v>-0.01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0.0075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5.6675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28</v>
      </c>
      <c r="V154" s="100" t="n">
        <f aca="false">CHOOSE(F$3,A155+24,A154)</f>
        <v>41306</v>
      </c>
      <c r="W154" s="33" t="n">
        <f aca="false">V154-C$3</f>
        <v>4390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0.527657397649353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-0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41334</v>
      </c>
      <c r="B155" s="94" t="n">
        <f aca="false">B154</f>
        <v>12500</v>
      </c>
      <c r="C155" s="104"/>
      <c r="D155" s="96" t="n">
        <f aca="false">B155+C155</f>
        <v>12500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f aca="false">I154</f>
        <v>0</v>
      </c>
      <c r="J155" s="28" t="n">
        <f aca="false">VLOOKUP($A155,Table,MATCH(J$4,Curves,0))</f>
        <v>-0.01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0.0075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5.6675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41334</v>
      </c>
      <c r="W155" s="33" t="n">
        <f aca="false">V155-C$3</f>
        <v>4418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0.525510207061527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-0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41365</v>
      </c>
      <c r="B156" s="94" t="n">
        <f aca="false">B155</f>
        <v>12500</v>
      </c>
      <c r="C156" s="104"/>
      <c r="D156" s="96" t="n">
        <f aca="false">B156+C156</f>
        <v>12500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f aca="false">I155</f>
        <v>0</v>
      </c>
      <c r="J156" s="28" t="n">
        <f aca="false">VLOOKUP($A156,Table,MATCH(J$4,Curves,0))</f>
        <v>-0.01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0.0075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5.6675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30</v>
      </c>
      <c r="V156" s="100" t="n">
        <f aca="false">CHOOSE(F$3,A157+24,A156)</f>
        <v>41365</v>
      </c>
      <c r="W156" s="33" t="n">
        <f aca="false">V156-C$3</f>
        <v>4449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0.52314315079549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-0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41395</v>
      </c>
      <c r="B157" s="94" t="n">
        <f aca="false">B156</f>
        <v>12500</v>
      </c>
      <c r="C157" s="104"/>
      <c r="D157" s="96" t="n">
        <f aca="false">B157+C157</f>
        <v>12500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f aca="false">I156</f>
        <v>0</v>
      </c>
      <c r="J157" s="28" t="n">
        <f aca="false">VLOOKUP($A157,Table,MATCH(J$4,Curves,0))</f>
        <v>-0.01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0.0075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5.6675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31</v>
      </c>
      <c r="V157" s="100" t="n">
        <f aca="false">CHOOSE(F$3,A158+24,A157)</f>
        <v>41395</v>
      </c>
      <c r="W157" s="33" t="n">
        <f aca="false">V157-C$3</f>
        <v>4479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0.520862603257127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-0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41426</v>
      </c>
      <c r="B158" s="94" t="n">
        <f aca="false">B157</f>
        <v>12500</v>
      </c>
      <c r="C158" s="104"/>
      <c r="D158" s="96" t="n">
        <f aca="false">B158+C158</f>
        <v>12500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f aca="false">I157</f>
        <v>0</v>
      </c>
      <c r="J158" s="28" t="n">
        <f aca="false">VLOOKUP($A158,Table,MATCH(J$4,Curves,0))</f>
        <v>-0.01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0.0075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5.6675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30</v>
      </c>
      <c r="V158" s="100" t="n">
        <f aca="false">CHOOSE(F$3,A159+24,A158)</f>
        <v>41426</v>
      </c>
      <c r="W158" s="33" t="n">
        <f aca="false">V158-C$3</f>
        <v>4510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0.51851648119857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-0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41456</v>
      </c>
      <c r="B159" s="94" t="n">
        <f aca="false">B158</f>
        <v>12500</v>
      </c>
      <c r="C159" s="104"/>
      <c r="D159" s="96" t="n">
        <f aca="false">B159+C159</f>
        <v>12500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f aca="false">I158</f>
        <v>0</v>
      </c>
      <c r="J159" s="28" t="n">
        <f aca="false">VLOOKUP($A159,Table,MATCH(J$4,Curves,0))</f>
        <v>-0.01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0.0075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5.6675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31</v>
      </c>
      <c r="V159" s="100" t="n">
        <f aca="false">CHOOSE(F$3,A160+24,A159)</f>
        <v>41456</v>
      </c>
      <c r="W159" s="33" t="n">
        <f aca="false">V159-C$3</f>
        <v>4540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0.516256102785893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-0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41487</v>
      </c>
      <c r="B160" s="94" t="n">
        <f aca="false">B159</f>
        <v>12500</v>
      </c>
      <c r="C160" s="104"/>
      <c r="D160" s="96" t="n">
        <f aca="false">B160+C160</f>
        <v>12500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f aca="false">I159</f>
        <v>0</v>
      </c>
      <c r="J160" s="28" t="n">
        <f aca="false">VLOOKUP($A160,Table,MATCH(J$4,Curves,0))</f>
        <v>-0.01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0.0075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5.6675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41487</v>
      </c>
      <c r="W160" s="33" t="n">
        <f aca="false">V160-C$3</f>
        <v>4571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0.513930729793021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-0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41518</v>
      </c>
      <c r="B161" s="94" t="n">
        <f aca="false">B160</f>
        <v>12500</v>
      </c>
      <c r="C161" s="104"/>
      <c r="D161" s="96" t="n">
        <f aca="false">B161+C161</f>
        <v>12500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f aca="false">I160</f>
        <v>0</v>
      </c>
      <c r="J161" s="28" t="n">
        <f aca="false">VLOOKUP($A161,Table,MATCH(J$4,Curves,0))</f>
        <v>-0.01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0.0075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5.6675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30</v>
      </c>
      <c r="V161" s="100" t="n">
        <f aca="false">CHOOSE(F$3,A162+24,A161)</f>
        <v>41518</v>
      </c>
      <c r="W161" s="33" t="n">
        <f aca="false">V161-C$3</f>
        <v>4602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0.511615830980555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-0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41548</v>
      </c>
      <c r="B162" s="94" t="n">
        <f aca="false">B161</f>
        <v>12500</v>
      </c>
      <c r="C162" s="104"/>
      <c r="D162" s="96" t="n">
        <f aca="false">B162+C162</f>
        <v>12500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f aca="false">I161</f>
        <v>0</v>
      </c>
      <c r="J162" s="28" t="n">
        <f aca="false">VLOOKUP($A162,Table,MATCH(J$4,Curves,0))</f>
        <v>-0.01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0.0075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5.6675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31</v>
      </c>
      <c r="V162" s="100" t="n">
        <f aca="false">CHOOSE(F$3,A163+24,A162)</f>
        <v>41548</v>
      </c>
      <c r="W162" s="33" t="n">
        <f aca="false">V162-C$3</f>
        <v>4632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0.509385534699019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-0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41579</v>
      </c>
      <c r="B163" s="94" t="n">
        <f aca="false">B162</f>
        <v>12500</v>
      </c>
      <c r="C163" s="104"/>
      <c r="D163" s="96" t="n">
        <f aca="false">B163+C163</f>
        <v>12500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f aca="false">I162</f>
        <v>0</v>
      </c>
      <c r="J163" s="28" t="n">
        <f aca="false">VLOOKUP($A163,Table,MATCH(J$4,Curves,0))</f>
        <v>-0.01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0.0075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5.6675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30</v>
      </c>
      <c r="V163" s="100" t="n">
        <f aca="false">CHOOSE(F$3,A164+24,A163)</f>
        <v>41579</v>
      </c>
      <c r="W163" s="33" t="n">
        <f aca="false">V163-C$3</f>
        <v>4663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0.507091108814354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-0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41609</v>
      </c>
      <c r="B164" s="94" t="n">
        <f aca="false">B163</f>
        <v>12500</v>
      </c>
      <c r="C164" s="104"/>
      <c r="D164" s="96" t="n">
        <f aca="false">B164+C164</f>
        <v>12500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f aca="false">I163</f>
        <v>0</v>
      </c>
      <c r="J164" s="28" t="n">
        <f aca="false">VLOOKUP($A164,Table,MATCH(J$4,Curves,0))</f>
        <v>-0.01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0.0075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5.6675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31</v>
      </c>
      <c r="V164" s="100" t="n">
        <f aca="false">CHOOSE(F$3,A165+24,A164)</f>
        <v>41609</v>
      </c>
      <c r="W164" s="33" t="n">
        <f aca="false">V164-C$3</f>
        <v>4693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0.504880537237198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-0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41640</v>
      </c>
      <c r="B165" s="94" t="n">
        <f aca="false">B164</f>
        <v>12500</v>
      </c>
      <c r="C165" s="104"/>
      <c r="D165" s="96" t="n">
        <f aca="false">B165+C165</f>
        <v>12500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f aca="false">I164</f>
        <v>0</v>
      </c>
      <c r="J165" s="28" t="n">
        <f aca="false">VLOOKUP($A165,Table,MATCH(J$4,Curves,0))</f>
        <v>-0.01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0.0075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5.6675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41640</v>
      </c>
      <c r="W165" s="33" t="n">
        <f aca="false">V165-C$3</f>
        <v>4724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0.502606403218089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-0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41671</v>
      </c>
      <c r="B166" s="94" t="n">
        <f aca="false">B165</f>
        <v>12500</v>
      </c>
      <c r="C166" s="104"/>
      <c r="D166" s="96" t="n">
        <f aca="false">B166+C166</f>
        <v>12500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f aca="false">I165</f>
        <v>0</v>
      </c>
      <c r="J166" s="28" t="n">
        <f aca="false">VLOOKUP($A166,Table,MATCH(J$4,Curves,0))</f>
        <v>-0.01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0.0075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5.6675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28</v>
      </c>
      <c r="V166" s="100" t="n">
        <f aca="false">CHOOSE(F$3,A167+24,A166)</f>
        <v>41671</v>
      </c>
      <c r="W166" s="33" t="n">
        <f aca="false">V166-C$3</f>
        <v>4755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0.500342512583614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-0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41699</v>
      </c>
      <c r="B167" s="94" t="n">
        <f aca="false">B166</f>
        <v>12500</v>
      </c>
      <c r="C167" s="104"/>
      <c r="D167" s="96" t="n">
        <f aca="false">B167+C167</f>
        <v>12500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f aca="false">I166</f>
        <v>0</v>
      </c>
      <c r="J167" s="28" t="n">
        <f aca="false">VLOOKUP($A167,Table,MATCH(J$4,Curves,0))</f>
        <v>-0.01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0.0075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5.6675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41699</v>
      </c>
      <c r="W167" s="33" t="n">
        <f aca="false">V167-C$3</f>
        <v>4783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0.498306474164566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-0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41730</v>
      </c>
      <c r="B168" s="94" t="n">
        <f aca="false">B167</f>
        <v>12500</v>
      </c>
      <c r="C168" s="104"/>
      <c r="D168" s="96" t="n">
        <f aca="false">B168+C168</f>
        <v>12500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f aca="false">I167</f>
        <v>0</v>
      </c>
      <c r="J168" s="28" t="n">
        <f aca="false">VLOOKUP($A168,Table,MATCH(J$4,Curves,0))</f>
        <v>-0.01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0.0075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5.6675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30</v>
      </c>
      <c r="V168" s="100" t="n">
        <f aca="false">CHOOSE(F$3,A169+24,A168)</f>
        <v>41730</v>
      </c>
      <c r="W168" s="33" t="n">
        <f aca="false">V168-C$3</f>
        <v>4814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0.496061951705766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-0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41760</v>
      </c>
      <c r="B169" s="94" t="n">
        <f aca="false">B168</f>
        <v>12500</v>
      </c>
      <c r="C169" s="104"/>
      <c r="D169" s="96" t="n">
        <f aca="false">B169+C169</f>
        <v>12500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f aca="false">I168</f>
        <v>0</v>
      </c>
      <c r="J169" s="28" t="n">
        <f aca="false">VLOOKUP($A169,Table,MATCH(J$4,Curves,0))</f>
        <v>-0.01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0.0075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5.6675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31</v>
      </c>
      <c r="V169" s="100" t="n">
        <f aca="false">CHOOSE(F$3,A170+24,A169)</f>
        <v>41760</v>
      </c>
      <c r="W169" s="33" t="n">
        <f aca="false">V169-C$3</f>
        <v>4844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0.493899459735609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-0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41791</v>
      </c>
      <c r="B170" s="94" t="n">
        <f aca="false">B169</f>
        <v>12500</v>
      </c>
      <c r="C170" s="104"/>
      <c r="D170" s="96" t="n">
        <f aca="false">B170+C170</f>
        <v>12500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f aca="false">I169</f>
        <v>0</v>
      </c>
      <c r="J170" s="28" t="n">
        <f aca="false">VLOOKUP($A170,Table,MATCH(J$4,Curves,0))</f>
        <v>-0.01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0.0075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5.6675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30</v>
      </c>
      <c r="V170" s="100" t="n">
        <f aca="false">CHOOSE(F$3,A171+24,A170)</f>
        <v>41791</v>
      </c>
      <c r="W170" s="33" t="n">
        <f aca="false">V170-C$3</f>
        <v>4875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0.491674787797272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-0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41821</v>
      </c>
      <c r="B171" s="94" t="n">
        <f aca="false">B170</f>
        <v>12500</v>
      </c>
      <c r="C171" s="104"/>
      <c r="D171" s="96" t="n">
        <f aca="false">B171+C171</f>
        <v>12500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f aca="false">I170</f>
        <v>0</v>
      </c>
      <c r="J171" s="28" t="n">
        <f aca="false">VLOOKUP($A171,Table,MATCH(J$4,Curves,0))</f>
        <v>-0.01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0.0075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5.6675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31</v>
      </c>
      <c r="V171" s="100" t="n">
        <f aca="false">CHOOSE(F$3,A172+24,A171)</f>
        <v>41821</v>
      </c>
      <c r="W171" s="33" t="n">
        <f aca="false">V171-C$3</f>
        <v>4905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0.489531420871257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-0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41852</v>
      </c>
      <c r="B172" s="94" t="n">
        <f aca="false">B171</f>
        <v>12500</v>
      </c>
      <c r="C172" s="104"/>
      <c r="D172" s="96" t="n">
        <f aca="false">B172+C172</f>
        <v>12500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f aca="false">I171</f>
        <v>0</v>
      </c>
      <c r="J172" s="28" t="n">
        <f aca="false">VLOOKUP($A172,Table,MATCH(J$4,Curves,0))</f>
        <v>-0.01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0.0075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5.6675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41852</v>
      </c>
      <c r="W172" s="33" t="n">
        <f aca="false">V172-C$3</f>
        <v>4936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0.4873264238957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-0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41883</v>
      </c>
      <c r="B173" s="94" t="n">
        <f aca="false">B172</f>
        <v>12500</v>
      </c>
      <c r="C173" s="104"/>
      <c r="D173" s="96" t="n">
        <f aca="false">B173+C173</f>
        <v>12500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f aca="false">I172</f>
        <v>0</v>
      </c>
      <c r="J173" s="28" t="n">
        <f aca="false">VLOOKUP($A173,Table,MATCH(J$4,Curves,0))</f>
        <v>-0.01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0.0075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5.6675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30</v>
      </c>
      <c r="V173" s="100" t="n">
        <f aca="false">CHOOSE(F$3,A174+24,A173)</f>
        <v>41883</v>
      </c>
      <c r="W173" s="33" t="n">
        <f aca="false">V173-C$3</f>
        <v>4967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0.485131358890706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-0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41913</v>
      </c>
      <c r="B174" s="94" t="n">
        <f aca="false">B173</f>
        <v>12500</v>
      </c>
      <c r="C174" s="104"/>
      <c r="D174" s="96" t="n">
        <f aca="false">B174+C174</f>
        <v>12500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f aca="false">I173</f>
        <v>0</v>
      </c>
      <c r="J174" s="28" t="n">
        <f aca="false">VLOOKUP($A174,Table,MATCH(J$4,Curves,0))</f>
        <v>-0.01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0.0075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5.6675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31</v>
      </c>
      <c r="V174" s="100" t="n">
        <f aca="false">CHOOSE(F$3,A175+24,A174)</f>
        <v>41913</v>
      </c>
      <c r="W174" s="33" t="n">
        <f aca="false">V174-C$3</f>
        <v>4997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0.483016516854413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-0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41944</v>
      </c>
      <c r="B175" s="94" t="n">
        <f aca="false">B174</f>
        <v>12500</v>
      </c>
      <c r="C175" s="104"/>
      <c r="D175" s="96" t="n">
        <f aca="false">B175+C175</f>
        <v>12500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f aca="false">I174</f>
        <v>0</v>
      </c>
      <c r="J175" s="28" t="n">
        <f aca="false">VLOOKUP($A175,Table,MATCH(J$4,Curves,0))</f>
        <v>-0.01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0.0075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5.6675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30</v>
      </c>
      <c r="V175" s="100" t="n">
        <f aca="false">CHOOSE(F$3,A176+24,A175)</f>
        <v>41944</v>
      </c>
      <c r="W175" s="33" t="n">
        <f aca="false">V175-C$3</f>
        <v>5028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0.480840864968958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-0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41974</v>
      </c>
      <c r="B176" s="94" t="n">
        <f aca="false">B175</f>
        <v>12500</v>
      </c>
      <c r="C176" s="104"/>
      <c r="D176" s="96" t="n">
        <f aca="false">B176+C176</f>
        <v>12500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f aca="false">I175</f>
        <v>0</v>
      </c>
      <c r="J176" s="28" t="n">
        <f aca="false">VLOOKUP($A176,Table,MATCH(J$4,Curves,0))</f>
        <v>-0.01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0.0075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5.6675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31</v>
      </c>
      <c r="V176" s="100" t="n">
        <f aca="false">CHOOSE(F$3,A177+24,A176)</f>
        <v>41974</v>
      </c>
      <c r="W176" s="33" t="n">
        <f aca="false">V176-C$3</f>
        <v>5058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0.47874472656156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-0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42005</v>
      </c>
      <c r="B177" s="94" t="n">
        <f aca="false">B176</f>
        <v>12500</v>
      </c>
      <c r="C177" s="104"/>
      <c r="D177" s="96" t="n">
        <f aca="false">B177+C177</f>
        <v>12500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f aca="false">I176</f>
        <v>0</v>
      </c>
      <c r="J177" s="28" t="n">
        <f aca="false">VLOOKUP($A177,Table,MATCH(J$4,Curves,0))</f>
        <v>-0.01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0.0075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5.6675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42005</v>
      </c>
      <c r="W177" s="33" t="n">
        <f aca="false">V177-C$3</f>
        <v>5089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0.476588316106326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-0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42036</v>
      </c>
      <c r="B178" s="94" t="n">
        <f aca="false">B177</f>
        <v>12500</v>
      </c>
      <c r="C178" s="104"/>
      <c r="D178" s="96" t="n">
        <f aca="false">B178+C178</f>
        <v>12500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f aca="false">I177</f>
        <v>0</v>
      </c>
      <c r="J178" s="28" t="n">
        <f aca="false">VLOOKUP($A178,Table,MATCH(J$4,Curves,0))</f>
        <v>-0.01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0.0075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5.6675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28</v>
      </c>
      <c r="V178" s="100" t="n">
        <f aca="false">CHOOSE(F$3,A179+24,A178)</f>
        <v>42036</v>
      </c>
      <c r="W178" s="33" t="n">
        <f aca="false">V178-C$3</f>
        <v>5120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0.474441618773334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-0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42064</v>
      </c>
      <c r="B179" s="94" t="n">
        <f aca="false">B178</f>
        <v>12500</v>
      </c>
      <c r="C179" s="104"/>
      <c r="D179" s="96" t="n">
        <f aca="false">B179+C179</f>
        <v>12500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f aca="false">I178</f>
        <v>0</v>
      </c>
      <c r="J179" s="28" t="n">
        <f aca="false">VLOOKUP($A179,Table,MATCH(J$4,Curves,0))</f>
        <v>-0.01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0.0075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5.6675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42064</v>
      </c>
      <c r="W179" s="33" t="n">
        <f aca="false">V179-C$3</f>
        <v>5148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0.472510978583617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-0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42095</v>
      </c>
      <c r="B180" s="94" t="n">
        <f aca="false">B179</f>
        <v>12500</v>
      </c>
      <c r="C180" s="104"/>
      <c r="D180" s="96" t="n">
        <f aca="false">B180+C180</f>
        <v>12500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f aca="false">I179</f>
        <v>0</v>
      </c>
      <c r="J180" s="28" t="n">
        <f aca="false">VLOOKUP($A180,Table,MATCH(J$4,Curves,0))</f>
        <v>-0.01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0.0075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5.6675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30</v>
      </c>
      <c r="V180" s="100" t="n">
        <f aca="false">CHOOSE(F$3,A181+24,A180)</f>
        <v>42095</v>
      </c>
      <c r="W180" s="33" t="n">
        <f aca="false">V180-C$3</f>
        <v>5179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0.470382646806996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-0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42125</v>
      </c>
      <c r="B181" s="94" t="n">
        <f aca="false">B180</f>
        <v>12500</v>
      </c>
      <c r="C181" s="104"/>
      <c r="D181" s="96" t="n">
        <f aca="false">B181+C181</f>
        <v>12500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f aca="false">I180</f>
        <v>0</v>
      </c>
      <c r="J181" s="28" t="n">
        <f aca="false">VLOOKUP($A181,Table,MATCH(J$4,Curves,0))</f>
        <v>-0.01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0.0075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5.6675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31</v>
      </c>
      <c r="V181" s="100" t="n">
        <f aca="false">CHOOSE(F$3,A182+24,A181)</f>
        <v>42125</v>
      </c>
      <c r="W181" s="33" t="n">
        <f aca="false">V181-C$3</f>
        <v>5209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0.468332099101969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-0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42156</v>
      </c>
      <c r="B182" s="94" t="n">
        <f aca="false">B181</f>
        <v>12500</v>
      </c>
      <c r="C182" s="104"/>
      <c r="D182" s="96" t="n">
        <f aca="false">B182+C182</f>
        <v>12500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f aca="false">I181</f>
        <v>0</v>
      </c>
      <c r="J182" s="28" t="n">
        <f aca="false">VLOOKUP($A182,Table,MATCH(J$4,Curves,0))</f>
        <v>-0.01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0.0075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5.6675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30</v>
      </c>
      <c r="V182" s="100" t="n">
        <f aca="false">CHOOSE(F$3,A183+24,A182)</f>
        <v>42156</v>
      </c>
      <c r="W182" s="33" t="n">
        <f aca="false">V182-C$3</f>
        <v>5240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0.46622259025729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-0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42186</v>
      </c>
      <c r="B183" s="94" t="n">
        <f aca="false">B182</f>
        <v>12500</v>
      </c>
      <c r="C183" s="104"/>
      <c r="D183" s="96" t="n">
        <f aca="false">B183+C183</f>
        <v>12500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f aca="false">I182</f>
        <v>0</v>
      </c>
      <c r="J183" s="28" t="n">
        <f aca="false">VLOOKUP($A183,Table,MATCH(J$4,Curves,0))</f>
        <v>-0.01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0.0075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5.6675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31</v>
      </c>
      <c r="V183" s="100" t="n">
        <f aca="false">CHOOSE(F$3,A184+24,A183)</f>
        <v>42186</v>
      </c>
      <c r="W183" s="33" t="n">
        <f aca="false">V183-C$3</f>
        <v>5270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0.464190177563128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-0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42217</v>
      </c>
      <c r="B184" s="94" t="n">
        <f aca="false">B183</f>
        <v>12500</v>
      </c>
      <c r="C184" s="104"/>
      <c r="D184" s="96" t="n">
        <f aca="false">B184+C184</f>
        <v>12500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f aca="false">I183</f>
        <v>0</v>
      </c>
      <c r="J184" s="28" t="n">
        <f aca="false">VLOOKUP($A184,Table,MATCH(J$4,Curves,0))</f>
        <v>-0.01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0.0075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5.6675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42217</v>
      </c>
      <c r="W184" s="33" t="n">
        <f aca="false">V184-C$3</f>
        <v>5301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0.462099325180683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-0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42248</v>
      </c>
      <c r="B185" s="94" t="n">
        <f aca="false">B184</f>
        <v>12500</v>
      </c>
      <c r="C185" s="104"/>
      <c r="D185" s="96" t="n">
        <f aca="false">B185+C185</f>
        <v>12500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f aca="false">I184</f>
        <v>0</v>
      </c>
      <c r="J185" s="28" t="n">
        <f aca="false">VLOOKUP($A185,Table,MATCH(J$4,Curves,0))</f>
        <v>-0.01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0.0075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5.6675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30</v>
      </c>
      <c r="V185" s="100" t="n">
        <f aca="false">CHOOSE(F$3,A186+24,A185)</f>
        <v>42248</v>
      </c>
      <c r="W185" s="33" t="n">
        <f aca="false">V185-C$3</f>
        <v>5332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0.460017890627173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-0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42278</v>
      </c>
      <c r="B186" s="94" t="n">
        <f aca="false">B185</f>
        <v>12500</v>
      </c>
      <c r="C186" s="104"/>
      <c r="D186" s="96" t="n">
        <f aca="false">B186+C186</f>
        <v>12500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f aca="false">I185</f>
        <v>0</v>
      </c>
      <c r="J186" s="28" t="n">
        <f aca="false">VLOOKUP($A186,Table,MATCH(J$4,Curves,0))</f>
        <v>-0.01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0.0075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5.6675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31</v>
      </c>
      <c r="V186" s="100" t="n">
        <f aca="false">CHOOSE(F$3,A187+24,A186)</f>
        <v>42278</v>
      </c>
      <c r="W186" s="33" t="n">
        <f aca="false">V186-C$3</f>
        <v>5362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0.458012526193982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-0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42309</v>
      </c>
      <c r="B187" s="94" t="n">
        <f aca="false">B186</f>
        <v>12500</v>
      </c>
      <c r="C187" s="104"/>
      <c r="D187" s="96" t="n">
        <f aca="false">B187+C187</f>
        <v>12500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f aca="false">I186</f>
        <v>0</v>
      </c>
      <c r="J187" s="28" t="n">
        <f aca="false">VLOOKUP($A187,Table,MATCH(J$4,Curves,0))</f>
        <v>-0.01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0.0075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5.6675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30</v>
      </c>
      <c r="V187" s="100" t="n">
        <f aca="false">CHOOSE(F$3,A188+24,A187)</f>
        <v>42309</v>
      </c>
      <c r="W187" s="33" t="n">
        <f aca="false">V187-C$3</f>
        <v>5393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0.455949499814127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-0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42339</v>
      </c>
      <c r="B188" s="94" t="n">
        <f aca="false">B187</f>
        <v>12500</v>
      </c>
      <c r="C188" s="104"/>
      <c r="D188" s="96" t="n">
        <f aca="false">B188+C188</f>
        <v>12500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f aca="false">I187</f>
        <v>0</v>
      </c>
      <c r="J188" s="28" t="n">
        <f aca="false">VLOOKUP($A188,Table,MATCH(J$4,Curves,0))</f>
        <v>-0.01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0.0075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5.6675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31</v>
      </c>
      <c r="V188" s="100" t="n">
        <f aca="false">CHOOSE(F$3,A189+24,A188)</f>
        <v>42339</v>
      </c>
      <c r="W188" s="33" t="n">
        <f aca="false">V188-C$3</f>
        <v>5423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0.453961870791673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-0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42370</v>
      </c>
      <c r="B189" s="94" t="n">
        <f aca="false">B188</f>
        <v>12500</v>
      </c>
      <c r="C189" s="104"/>
      <c r="D189" s="96" t="n">
        <f aca="false">B189+C189</f>
        <v>12500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f aca="false">I188</f>
        <v>0</v>
      </c>
      <c r="J189" s="28" t="n">
        <f aca="false">VLOOKUP($A189,Table,MATCH(J$4,Curves,0))</f>
        <v>-0.01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0.0075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5.6675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42370</v>
      </c>
      <c r="W189" s="33" t="n">
        <f aca="false">V189-C$3</f>
        <v>5454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0.451917089783883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-0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42401</v>
      </c>
      <c r="B190" s="94" t="n">
        <f aca="false">B189</f>
        <v>12500</v>
      </c>
      <c r="C190" s="104"/>
      <c r="D190" s="96" t="n">
        <f aca="false">B190+C190</f>
        <v>12500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f aca="false">I189</f>
        <v>0</v>
      </c>
      <c r="J190" s="28" t="n">
        <f aca="false">VLOOKUP($A190,Table,MATCH(J$4,Curves,0))</f>
        <v>-0.01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0.0075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5.6675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29</v>
      </c>
      <c r="V190" s="100" t="n">
        <f aca="false">CHOOSE(F$3,A191+24,A190)</f>
        <v>42401</v>
      </c>
      <c r="W190" s="33" t="n">
        <f aca="false">V190-C$3</f>
        <v>5485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0.449881519085678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-0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42430</v>
      </c>
      <c r="B191" s="94" t="n">
        <f aca="false">B190</f>
        <v>12500</v>
      </c>
      <c r="C191" s="104"/>
      <c r="D191" s="96" t="n">
        <f aca="false">B191+C191</f>
        <v>12500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f aca="false">I190</f>
        <v>0</v>
      </c>
      <c r="J191" s="28" t="n">
        <f aca="false">VLOOKUP($A191,Table,MATCH(J$4,Curves,0))</f>
        <v>-0.01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0.0075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5.6675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42430</v>
      </c>
      <c r="W191" s="33" t="n">
        <f aca="false">V191-C$3</f>
        <v>5514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0.447985576934218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-0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42461</v>
      </c>
      <c r="B192" s="94" t="n">
        <f aca="false">B191</f>
        <v>12500</v>
      </c>
      <c r="C192" s="104"/>
      <c r="D192" s="96" t="n">
        <f aca="false">B192+C192</f>
        <v>12500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f aca="false">I191</f>
        <v>0</v>
      </c>
      <c r="J192" s="28" t="n">
        <f aca="false">VLOOKUP($A192,Table,MATCH(J$4,Curves,0))</f>
        <v>-0.01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0.0075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5.6675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30</v>
      </c>
      <c r="V192" s="100" t="n">
        <f aca="false">CHOOSE(F$3,A193+24,A192)</f>
        <v>42461</v>
      </c>
      <c r="W192" s="33" t="n">
        <f aca="false">V192-C$3</f>
        <v>5545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0.445967714954132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-0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42491</v>
      </c>
      <c r="B193" s="94" t="n">
        <f aca="false">B192</f>
        <v>12500</v>
      </c>
      <c r="C193" s="104"/>
      <c r="D193" s="96" t="n">
        <f aca="false">B193+C193</f>
        <v>12500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f aca="false">I192</f>
        <v>0</v>
      </c>
      <c r="J193" s="28" t="n">
        <f aca="false">VLOOKUP($A193,Table,MATCH(J$4,Curves,0))</f>
        <v>-0.01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0.0075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5.6675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31</v>
      </c>
      <c r="V193" s="100" t="n">
        <f aca="false">CHOOSE(F$3,A194+24,A193)</f>
        <v>42491</v>
      </c>
      <c r="W193" s="33" t="n">
        <f aca="false">V193-C$3</f>
        <v>5575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0.444023599709612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-0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42522</v>
      </c>
      <c r="B194" s="94" t="n">
        <f aca="false">B193</f>
        <v>12500</v>
      </c>
      <c r="C194" s="104"/>
      <c r="D194" s="96" t="n">
        <f aca="false">B194+C194</f>
        <v>12500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f aca="false">I193</f>
        <v>0</v>
      </c>
      <c r="J194" s="28" t="n">
        <f aca="false">VLOOKUP($A194,Table,MATCH(J$4,Curves,0))</f>
        <v>-0.01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0.0075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5.6675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30</v>
      </c>
      <c r="V194" s="100" t="n">
        <f aca="false">CHOOSE(F$3,A195+24,A194)</f>
        <v>42522</v>
      </c>
      <c r="W194" s="33" t="n">
        <f aca="false">V194-C$3</f>
        <v>5606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0.442023583668367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-0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42552</v>
      </c>
      <c r="B195" s="94" t="n">
        <f aca="false">B194</f>
        <v>12500</v>
      </c>
      <c r="C195" s="104"/>
      <c r="D195" s="96" t="n">
        <f aca="false">B195+C195</f>
        <v>12500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f aca="false">I194</f>
        <v>0</v>
      </c>
      <c r="J195" s="28" t="n">
        <f aca="false">VLOOKUP($A195,Table,MATCH(J$4,Curves,0))</f>
        <v>-0.01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0.0075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5.6675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31</v>
      </c>
      <c r="V195" s="100" t="n">
        <f aca="false">CHOOSE(F$3,A196+24,A195)</f>
        <v>42552</v>
      </c>
      <c r="W195" s="33" t="n">
        <f aca="false">V195-C$3</f>
        <v>5636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0.440096662147746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-0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42583</v>
      </c>
      <c r="B196" s="94" t="n">
        <f aca="false">B195</f>
        <v>12500</v>
      </c>
      <c r="C196" s="104"/>
      <c r="D196" s="96" t="n">
        <f aca="false">B196+C196</f>
        <v>12500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f aca="false">I195</f>
        <v>0</v>
      </c>
      <c r="J196" s="28" t="n">
        <f aca="false">VLOOKUP($A196,Table,MATCH(J$4,Curves,0))</f>
        <v>-0.01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0.0075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5.6675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42583</v>
      </c>
      <c r="W196" s="33" t="n">
        <f aca="false">V196-C$3</f>
        <v>5667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0.438114334216146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-0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42614</v>
      </c>
      <c r="B197" s="94" t="n">
        <f aca="false">B196</f>
        <v>12500</v>
      </c>
      <c r="C197" s="104"/>
      <c r="D197" s="96" t="n">
        <f aca="false">B197+C197</f>
        <v>12500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f aca="false">I196</f>
        <v>0</v>
      </c>
      <c r="J197" s="28" t="n">
        <f aca="false">VLOOKUP($A197,Table,MATCH(J$4,Curves,0))</f>
        <v>-0.01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0.0075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5.6675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30</v>
      </c>
      <c r="V197" s="100" t="n">
        <f aca="false">CHOOSE(F$3,A198+24,A197)</f>
        <v>42614</v>
      </c>
      <c r="W197" s="33" t="n">
        <f aca="false">V197-C$3</f>
        <v>5698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0.436140935286665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-0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42644</v>
      </c>
      <c r="B198" s="94" t="n">
        <f aca="false">B197</f>
        <v>12500</v>
      </c>
      <c r="C198" s="104"/>
      <c r="D198" s="96" t="n">
        <f aca="false">B198+C198</f>
        <v>12500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f aca="false">I197</f>
        <v>0</v>
      </c>
      <c r="J198" s="28" t="n">
        <f aca="false">VLOOKUP($A198,Table,MATCH(J$4,Curves,0))</f>
        <v>-0.01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0.0075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5.6675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31</v>
      </c>
      <c r="V198" s="100" t="n">
        <f aca="false">CHOOSE(F$3,A199+24,A198)</f>
        <v>42644</v>
      </c>
      <c r="W198" s="33" t="n">
        <f aca="false">V198-C$3</f>
        <v>5728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0.434239658103097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-0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42675</v>
      </c>
      <c r="B199" s="94" t="n">
        <f aca="false">B198</f>
        <v>12500</v>
      </c>
      <c r="C199" s="104"/>
      <c r="D199" s="96" t="n">
        <f aca="false">B199+C199</f>
        <v>12500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f aca="false">I198</f>
        <v>0</v>
      </c>
      <c r="J199" s="28" t="n">
        <f aca="false">VLOOKUP($A199,Table,MATCH(J$4,Curves,0))</f>
        <v>-0.01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0.0075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5.6675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30</v>
      </c>
      <c r="V199" s="100" t="n">
        <f aca="false">CHOOSE(F$3,A200+24,A199)</f>
        <v>42675</v>
      </c>
      <c r="W199" s="33" t="n">
        <f aca="false">V199-C$3</f>
        <v>5759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0.432283711881953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-0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42705</v>
      </c>
      <c r="B200" s="94" t="n">
        <f aca="false">B199</f>
        <v>12500</v>
      </c>
      <c r="C200" s="104"/>
      <c r="D200" s="96" t="n">
        <f aca="false">B200+C200</f>
        <v>12500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f aca="false">I199</f>
        <v>0</v>
      </c>
      <c r="J200" s="28" t="n">
        <f aca="false">VLOOKUP($A200,Table,MATCH(J$4,Curves,0))</f>
        <v>-0.01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0.0075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5.6675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31</v>
      </c>
      <c r="V200" s="100" t="n">
        <f aca="false">CHOOSE(F$3,A201+24,A200)</f>
        <v>42705</v>
      </c>
      <c r="W200" s="33" t="n">
        <f aca="false">V200-C$3</f>
        <v>5789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0.430399249563163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-0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42736</v>
      </c>
      <c r="B201" s="94" t="n">
        <f aca="false">B200</f>
        <v>12500</v>
      </c>
      <c r="C201" s="104"/>
      <c r="D201" s="96" t="n">
        <f aca="false">B201+C201</f>
        <v>12500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f aca="false">I200</f>
        <v>0</v>
      </c>
      <c r="J201" s="28" t="n">
        <f aca="false">VLOOKUP($A201,Table,MATCH(J$4,Curves,0))</f>
        <v>-0.01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0.0075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5.6675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42736</v>
      </c>
      <c r="W201" s="33" t="n">
        <f aca="false">V201-C$3</f>
        <v>5820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0.428460601698885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-0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42767</v>
      </c>
      <c r="B202" s="94" t="n">
        <f aca="false">B201</f>
        <v>12500</v>
      </c>
      <c r="C202" s="104"/>
      <c r="D202" s="96" t="n">
        <f aca="false">B202+C202</f>
        <v>12500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f aca="false">I201</f>
        <v>0</v>
      </c>
      <c r="J202" s="28" t="n">
        <f aca="false">VLOOKUP($A202,Table,MATCH(J$4,Curves,0))</f>
        <v>-0.01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0.0075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5.6675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28</v>
      </c>
      <c r="V202" s="100" t="n">
        <f aca="false">CHOOSE(F$3,A203+24,A202)</f>
        <v>42767</v>
      </c>
      <c r="W202" s="33" t="n">
        <f aca="false">V202-C$3</f>
        <v>5851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0.426530686088545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-0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42795</v>
      </c>
      <c r="B203" s="94" t="n">
        <f aca="false">B202</f>
        <v>12500</v>
      </c>
      <c r="C203" s="104"/>
      <c r="D203" s="96" t="n">
        <f aca="false">B203+C203</f>
        <v>12500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f aca="false">I202</f>
        <v>0</v>
      </c>
      <c r="J203" s="28" t="n">
        <f aca="false">VLOOKUP($A203,Table,MATCH(J$4,Curves,0))</f>
        <v>-0.01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0.0075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5.6675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42795</v>
      </c>
      <c r="W203" s="33" t="n">
        <f aca="false">V203-C$3</f>
        <v>5879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0.424795009343239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-0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42826</v>
      </c>
      <c r="B204" s="94" t="n">
        <f aca="false">B203</f>
        <v>12500</v>
      </c>
      <c r="C204" s="104"/>
      <c r="D204" s="96" t="n">
        <f aca="false">B204+C204</f>
        <v>12500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f aca="false">I203</f>
        <v>0</v>
      </c>
      <c r="J204" s="28" t="n">
        <f aca="false">VLOOKUP($A204,Table,MATCH(J$4,Curves,0))</f>
        <v>-0.01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0.0075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5.6675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30</v>
      </c>
      <c r="V204" s="100" t="n">
        <f aca="false">CHOOSE(F$3,A205+24,A204)</f>
        <v>42826</v>
      </c>
      <c r="W204" s="33" t="n">
        <f aca="false">V204-C$3</f>
        <v>5910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0.422881604665013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-0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42856</v>
      </c>
      <c r="B205" s="94" t="n">
        <f aca="false">B204</f>
        <v>12500</v>
      </c>
      <c r="C205" s="104"/>
      <c r="D205" s="96" t="n">
        <f aca="false">B205+C205</f>
        <v>12500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f aca="false">I204</f>
        <v>0</v>
      </c>
      <c r="J205" s="28" t="n">
        <f aca="false">VLOOKUP($A205,Table,MATCH(J$4,Curves,0))</f>
        <v>-0.01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0.0075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5.6675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31</v>
      </c>
      <c r="V205" s="100" t="n">
        <f aca="false">CHOOSE(F$3,A206+24,A205)</f>
        <v>42856</v>
      </c>
      <c r="W205" s="33" t="n">
        <f aca="false">V205-C$3</f>
        <v>5940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0.421038129124769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-0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42887</v>
      </c>
      <c r="B206" s="94" t="n">
        <f aca="false">B205</f>
        <v>12500</v>
      </c>
      <c r="C206" s="104"/>
      <c r="D206" s="96" t="n">
        <f aca="false">B206+C206</f>
        <v>12500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f aca="false">I205</f>
        <v>0</v>
      </c>
      <c r="J206" s="28" t="n">
        <f aca="false">VLOOKUP($A206,Table,MATCH(J$4,Curves,0))</f>
        <v>-0.01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0.0075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5.6675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30</v>
      </c>
      <c r="V206" s="100" t="n">
        <f aca="false">CHOOSE(F$3,A207+24,A206)</f>
        <v>42887</v>
      </c>
      <c r="W206" s="33" t="n">
        <f aca="false">V206-C$3</f>
        <v>5971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0.419141646566689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-0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42917</v>
      </c>
      <c r="B207" s="94" t="n">
        <f aca="false">B206</f>
        <v>12500</v>
      </c>
      <c r="C207" s="104"/>
      <c r="D207" s="96" t="n">
        <f aca="false">B207+C207</f>
        <v>12500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f aca="false">I206</f>
        <v>0</v>
      </c>
      <c r="J207" s="28" t="n">
        <f aca="false">VLOOKUP($A207,Table,MATCH(J$4,Curves,0))</f>
        <v>-0.01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0.0075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5.6675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31</v>
      </c>
      <c r="V207" s="100" t="n">
        <f aca="false">CHOOSE(F$3,A208+24,A207)</f>
        <v>42917</v>
      </c>
      <c r="W207" s="33" t="n">
        <f aca="false">V207-C$3</f>
        <v>6001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0.417314474694421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-0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42948</v>
      </c>
      <c r="B208" s="94" t="n">
        <f aca="false">B207</f>
        <v>12500</v>
      </c>
      <c r="C208" s="104"/>
      <c r="D208" s="96" t="n">
        <f aca="false">B208+C208</f>
        <v>12500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f aca="false">I207</f>
        <v>0</v>
      </c>
      <c r="J208" s="28" t="n">
        <f aca="false">VLOOKUP($A208,Table,MATCH(J$4,Curves,0))</f>
        <v>-0.01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0.0075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5.6675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42948</v>
      </c>
      <c r="W208" s="33" t="n">
        <f aca="false">V208-C$3</f>
        <v>6032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0.415434764597529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-0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42979</v>
      </c>
      <c r="B209" s="94" t="n">
        <f aca="false">B208</f>
        <v>12500</v>
      </c>
      <c r="C209" s="104"/>
      <c r="D209" s="96" t="n">
        <f aca="false">B209+C209</f>
        <v>12500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f aca="false">I208</f>
        <v>0</v>
      </c>
      <c r="J209" s="28" t="n">
        <f aca="false">VLOOKUP($A209,Table,MATCH(J$4,Curves,0))</f>
        <v>-0.01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0.0075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5.6675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30</v>
      </c>
      <c r="V209" s="100" t="n">
        <f aca="false">CHOOSE(F$3,A210+24,A209)</f>
        <v>42979</v>
      </c>
      <c r="W209" s="33" t="n">
        <f aca="false">V209-C$3</f>
        <v>6063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0.413563521281117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-0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43009</v>
      </c>
      <c r="B210" s="94" t="n">
        <f aca="false">B209</f>
        <v>12500</v>
      </c>
      <c r="C210" s="104"/>
      <c r="D210" s="96" t="n">
        <f aca="false">B210+C210</f>
        <v>12500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f aca="false">I209</f>
        <v>0</v>
      </c>
      <c r="J210" s="28" t="n">
        <f aca="false">VLOOKUP($A210,Table,MATCH(J$4,Curves,0))</f>
        <v>-0.01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0.0075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5.6675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31</v>
      </c>
      <c r="V210" s="100" t="n">
        <f aca="false">CHOOSE(F$3,A211+24,A210)</f>
        <v>43009</v>
      </c>
      <c r="W210" s="33" t="n">
        <f aca="false">V210-C$3</f>
        <v>6093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0.41176066623278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-0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43040</v>
      </c>
      <c r="B211" s="94" t="n">
        <f aca="false">B210</f>
        <v>12500</v>
      </c>
      <c r="C211" s="104"/>
      <c r="D211" s="96" t="n">
        <f aca="false">B211+C211</f>
        <v>12500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f aca="false">I210</f>
        <v>0</v>
      </c>
      <c r="J211" s="28" t="n">
        <f aca="false">VLOOKUP($A211,Table,MATCH(J$4,Curves,0))</f>
        <v>-0.01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0.0075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5.6675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30</v>
      </c>
      <c r="V211" s="100" t="n">
        <f aca="false">CHOOSE(F$3,A212+24,A211)</f>
        <v>43040</v>
      </c>
      <c r="W211" s="33" t="n">
        <f aca="false">V211-C$3</f>
        <v>6124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0.40990597216211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-0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43070</v>
      </c>
      <c r="B212" s="94" t="n">
        <f aca="false">B211</f>
        <v>12500</v>
      </c>
      <c r="C212" s="104"/>
      <c r="D212" s="96" t="n">
        <f aca="false">B212+C212</f>
        <v>12500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f aca="false">I211</f>
        <v>0</v>
      </c>
      <c r="J212" s="28" t="n">
        <f aca="false">VLOOKUP($A212,Table,MATCH(J$4,Curves,0))</f>
        <v>-0.01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0.0075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5.6675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31</v>
      </c>
      <c r="V212" s="100" t="n">
        <f aca="false">CHOOSE(F$3,A213+24,A212)</f>
        <v>43070</v>
      </c>
      <c r="W212" s="33" t="n">
        <f aca="false">V212-C$3</f>
        <v>6154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0.408119061534774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-0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43101</v>
      </c>
      <c r="B213" s="94" t="n">
        <f aca="false">B212</f>
        <v>12500</v>
      </c>
      <c r="C213" s="104"/>
      <c r="D213" s="96" t="n">
        <f aca="false">B213+C213</f>
        <v>12500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f aca="false">I212</f>
        <v>0</v>
      </c>
      <c r="J213" s="28" t="n">
        <f aca="false">VLOOKUP($A213,Table,MATCH(J$4,Curves,0))</f>
        <v>-0.01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0.0075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5.6675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43101</v>
      </c>
      <c r="W213" s="33" t="n">
        <f aca="false">V213-C$3</f>
        <v>6185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0.406280770348582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-0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43132</v>
      </c>
      <c r="B214" s="94" t="n">
        <f aca="false">B213</f>
        <v>12500</v>
      </c>
      <c r="C214" s="104"/>
      <c r="D214" s="96" t="n">
        <f aca="false">B214+C214</f>
        <v>12500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f aca="false">I213</f>
        <v>0</v>
      </c>
      <c r="J214" s="28" t="n">
        <f aca="false">VLOOKUP($A214,Table,MATCH(J$4,Curves,0))</f>
        <v>-0.01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0.0075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5.6675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28</v>
      </c>
      <c r="V214" s="100" t="n">
        <f aca="false">CHOOSE(F$3,A215+24,A214)</f>
        <v>43132</v>
      </c>
      <c r="W214" s="33" t="n">
        <f aca="false">V214-C$3</f>
        <v>6216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0.40445075937962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-0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43160</v>
      </c>
      <c r="B215" s="94" t="n">
        <f aca="false">B214</f>
        <v>12500</v>
      </c>
      <c r="C215" s="104"/>
      <c r="D215" s="96" t="n">
        <f aca="false">B215+C215</f>
        <v>12500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f aca="false">I214</f>
        <v>0</v>
      </c>
      <c r="J215" s="28" t="n">
        <f aca="false">VLOOKUP($A215,Table,MATCH(J$4,Curves,0))</f>
        <v>-0.01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0.0075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5.6675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43160</v>
      </c>
      <c r="W215" s="33" t="n">
        <f aca="false">V215-C$3</f>
        <v>6244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0.40280493224321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-0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43191</v>
      </c>
      <c r="B216" s="94" t="n">
        <f aca="false">B215</f>
        <v>12500</v>
      </c>
      <c r="C216" s="104"/>
      <c r="D216" s="96" t="n">
        <f aca="false">B216+C216</f>
        <v>12500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f aca="false">I215</f>
        <v>0</v>
      </c>
      <c r="J216" s="28" t="n">
        <f aca="false">VLOOKUP($A216,Table,MATCH(J$4,Curves,0))</f>
        <v>-0.01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0.0075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5.6675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30</v>
      </c>
      <c r="V216" s="100" t="n">
        <f aca="false">CHOOSE(F$3,A217+24,A216)</f>
        <v>43191</v>
      </c>
      <c r="W216" s="33" t="n">
        <f aca="false">V216-C$3</f>
        <v>6275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0.400990577496061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-0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43221</v>
      </c>
      <c r="B217" s="94" t="n">
        <f aca="false">B216</f>
        <v>12500</v>
      </c>
      <c r="C217" s="104"/>
      <c r="D217" s="96" t="n">
        <f aca="false">B217+C217</f>
        <v>12500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f aca="false">I216</f>
        <v>0</v>
      </c>
      <c r="J217" s="28" t="n">
        <f aca="false">VLOOKUP($A217,Table,MATCH(J$4,Curves,0))</f>
        <v>-0.01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0.0075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5.6675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31</v>
      </c>
      <c r="V217" s="100" t="n">
        <f aca="false">CHOOSE(F$3,A218+24,A217)</f>
        <v>43221</v>
      </c>
      <c r="W217" s="33" t="n">
        <f aca="false">V217-C$3</f>
        <v>6305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0.399242531912315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-0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43252</v>
      </c>
      <c r="B218" s="94" t="n">
        <f aca="false">B217</f>
        <v>12500</v>
      </c>
      <c r="C218" s="104"/>
      <c r="D218" s="96" t="n">
        <f aca="false">B218+C218</f>
        <v>12500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f aca="false">I217</f>
        <v>0</v>
      </c>
      <c r="J218" s="28" t="n">
        <f aca="false">VLOOKUP($A218,Table,MATCH(J$4,Curves,0))</f>
        <v>-0.01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0.0075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5.6675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30</v>
      </c>
      <c r="V218" s="100" t="n">
        <f aca="false">CHOOSE(F$3,A219+24,A218)</f>
        <v>43252</v>
      </c>
      <c r="W218" s="33" t="n">
        <f aca="false">V218-C$3</f>
        <v>6336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0.397444223289318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-0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43282</v>
      </c>
      <c r="B219" s="94" t="n">
        <f aca="false">B218</f>
        <v>12500</v>
      </c>
      <c r="C219" s="104"/>
      <c r="D219" s="96" t="n">
        <f aca="false">B219+C219</f>
        <v>12500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f aca="false">I218</f>
        <v>0</v>
      </c>
      <c r="J219" s="28" t="n">
        <f aca="false">VLOOKUP($A219,Table,MATCH(J$4,Curves,0))</f>
        <v>-0.01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0.0075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5.6675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31</v>
      </c>
      <c r="V219" s="100" t="n">
        <f aca="false">CHOOSE(F$3,A220+24,A219)</f>
        <v>43282</v>
      </c>
      <c r="W219" s="33" t="n">
        <f aca="false">V219-C$3</f>
        <v>6366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0.39571163739255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-0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43313</v>
      </c>
      <c r="B220" s="94" t="n">
        <f aca="false">B219</f>
        <v>12500</v>
      </c>
      <c r="C220" s="104"/>
      <c r="D220" s="96" t="n">
        <f aca="false">B220+C220</f>
        <v>12500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f aca="false">I219</f>
        <v>0</v>
      </c>
      <c r="J220" s="28" t="n">
        <f aca="false">VLOOKUP($A220,Table,MATCH(J$4,Curves,0))</f>
        <v>-0.01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0.0075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5.6675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43313</v>
      </c>
      <c r="W220" s="33" t="n">
        <f aca="false">V220-C$3</f>
        <v>6397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0.393929232982041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-0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43344</v>
      </c>
      <c r="B221" s="94" t="n">
        <f aca="false">B220</f>
        <v>12500</v>
      </c>
      <c r="C221" s="104"/>
      <c r="D221" s="96" t="n">
        <f aca="false">B221+C221</f>
        <v>12500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f aca="false">I220</f>
        <v>0</v>
      </c>
      <c r="J221" s="28" t="n">
        <f aca="false">VLOOKUP($A221,Table,MATCH(J$4,Curves,0))</f>
        <v>-0.01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0.0075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5.6675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30</v>
      </c>
      <c r="V221" s="100" t="n">
        <f aca="false">CHOOSE(F$3,A222+24,A221)</f>
        <v>43344</v>
      </c>
      <c r="W221" s="33" t="n">
        <f aca="false">V221-C$3</f>
        <v>6428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0.392154857057891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-0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43374</v>
      </c>
      <c r="B222" s="94" t="n">
        <f aca="false">B221</f>
        <v>12500</v>
      </c>
      <c r="C222" s="104"/>
      <c r="D222" s="96" t="n">
        <f aca="false">B222+C222</f>
        <v>12500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f aca="false">I221</f>
        <v>0</v>
      </c>
      <c r="J222" s="28" t="n">
        <f aca="false">VLOOKUP($A222,Table,MATCH(J$4,Curves,0))</f>
        <v>-0.01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0.0075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5.6675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31</v>
      </c>
      <c r="V222" s="100" t="n">
        <f aca="false">CHOOSE(F$3,A223+24,A222)</f>
        <v>43374</v>
      </c>
      <c r="W222" s="33" t="n">
        <f aca="false">V222-C$3</f>
        <v>6458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0.39044532919241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-0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43405</v>
      </c>
      <c r="B223" s="94" t="n">
        <f aca="false">B222</f>
        <v>12500</v>
      </c>
      <c r="C223" s="104"/>
      <c r="D223" s="96" t="n">
        <f aca="false">B223+C223</f>
        <v>12500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f aca="false">I222</f>
        <v>0</v>
      </c>
      <c r="J223" s="28" t="n">
        <f aca="false">VLOOKUP($A223,Table,MATCH(J$4,Curves,0))</f>
        <v>-0.01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0.0075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5.6675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30</v>
      </c>
      <c r="V223" s="100" t="n">
        <f aca="false">CHOOSE(F$3,A224+24,A223)</f>
        <v>43405</v>
      </c>
      <c r="W223" s="33" t="n">
        <f aca="false">V223-C$3</f>
        <v>6489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0.388686645820344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-0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43435</v>
      </c>
      <c r="B224" s="94" t="n">
        <f aca="false">B223</f>
        <v>12500</v>
      </c>
      <c r="C224" s="104"/>
      <c r="D224" s="96" t="n">
        <f aca="false">B224+C224</f>
        <v>12500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f aca="false">I223</f>
        <v>0</v>
      </c>
      <c r="J224" s="28" t="n">
        <f aca="false">VLOOKUP($A224,Table,MATCH(J$4,Curves,0))</f>
        <v>-0.01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0.0075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5.6675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31</v>
      </c>
      <c r="V224" s="100" t="n">
        <f aca="false">CHOOSE(F$3,A225+24,A224)</f>
        <v>43435</v>
      </c>
      <c r="W224" s="33" t="n">
        <f aca="false">V224-C$3</f>
        <v>6519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0.386992236991762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-0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43466</v>
      </c>
      <c r="B225" s="94" t="n">
        <f aca="false">B224</f>
        <v>12500</v>
      </c>
      <c r="C225" s="104"/>
      <c r="D225" s="96" t="n">
        <f aca="false">B225+C225</f>
        <v>12500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f aca="false">I224</f>
        <v>0</v>
      </c>
      <c r="J225" s="28" t="n">
        <f aca="false">VLOOKUP($A225,Table,MATCH(J$4,Curves,0))</f>
        <v>-0.01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0.0075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5.6675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43466</v>
      </c>
      <c r="W225" s="33" t="n">
        <f aca="false">V225-C$3</f>
        <v>6550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0.385249107387104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-0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43497</v>
      </c>
      <c r="B226" s="94" t="n">
        <f aca="false">B225</f>
        <v>12500</v>
      </c>
      <c r="C226" s="104"/>
      <c r="D226" s="96" t="n">
        <f aca="false">B226+C226</f>
        <v>12500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f aca="false">I225</f>
        <v>0</v>
      </c>
      <c r="J226" s="28" t="n">
        <f aca="false">VLOOKUP($A226,Table,MATCH(J$4,Curves,0))</f>
        <v>-0.01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0.0075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5.6675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28</v>
      </c>
      <c r="V226" s="100" t="n">
        <f aca="false">CHOOSE(F$3,A227+24,A226)</f>
        <v>43497</v>
      </c>
      <c r="W226" s="33" t="n">
        <f aca="false">V226-C$3</f>
        <v>6581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0.383513829363248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-0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43525</v>
      </c>
      <c r="B227" s="94" t="n">
        <f aca="false">B226</f>
        <v>12500</v>
      </c>
      <c r="C227" s="104"/>
      <c r="D227" s="96" t="n">
        <f aca="false">B227+C227</f>
        <v>12500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f aca="false">I226</f>
        <v>0</v>
      </c>
      <c r="J227" s="28" t="n">
        <f aca="false">VLOOKUP($A227,Table,MATCH(J$4,Curves,0))</f>
        <v>-0.01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0.0075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5.6675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43525</v>
      </c>
      <c r="W227" s="33" t="n">
        <f aca="false">V227-C$3</f>
        <v>6609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0.381953200651553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-0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43556</v>
      </c>
      <c r="B228" s="94" t="n">
        <f aca="false">B227</f>
        <v>12500</v>
      </c>
      <c r="C228" s="104"/>
      <c r="D228" s="96" t="n">
        <f aca="false">B228+C228</f>
        <v>12500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f aca="false">I227</f>
        <v>0</v>
      </c>
      <c r="J228" s="28" t="n">
        <f aca="false">VLOOKUP($A228,Table,MATCH(J$4,Curves,0))</f>
        <v>-0.01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0.0075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5.6675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30</v>
      </c>
      <c r="V228" s="100" t="n">
        <f aca="false">CHOOSE(F$3,A229+24,A228)</f>
        <v>43556</v>
      </c>
      <c r="W228" s="33" t="n">
        <f aca="false">V228-C$3</f>
        <v>6640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0.380232768384423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-0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43586</v>
      </c>
      <c r="B229" s="94" t="n">
        <f aca="false">B228</f>
        <v>12500</v>
      </c>
      <c r="C229" s="104"/>
      <c r="D229" s="96" t="n">
        <f aca="false">B229+C229</f>
        <v>12500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f aca="false">I228</f>
        <v>0</v>
      </c>
      <c r="J229" s="28" t="n">
        <f aca="false">VLOOKUP($A229,Table,MATCH(J$4,Curves,0))</f>
        <v>-0.01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0.0075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5.6675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31</v>
      </c>
      <c r="V229" s="100" t="n">
        <f aca="false">CHOOSE(F$3,A230+24,A229)</f>
        <v>43586</v>
      </c>
      <c r="W229" s="33" t="n">
        <f aca="false">V229-C$3</f>
        <v>6670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0.378575212698898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-0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43617</v>
      </c>
      <c r="B230" s="94" t="n">
        <f aca="false">B229</f>
        <v>12500</v>
      </c>
      <c r="C230" s="104"/>
      <c r="D230" s="96" t="n">
        <f aca="false">B230+C230</f>
        <v>12500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f aca="false">I229</f>
        <v>0</v>
      </c>
      <c r="J230" s="28" t="n">
        <f aca="false">VLOOKUP($A230,Table,MATCH(J$4,Curves,0))</f>
        <v>-0.01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0.0075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5.6675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30</v>
      </c>
      <c r="V230" s="100" t="n">
        <f aca="false">CHOOSE(F$3,A231+24,A230)</f>
        <v>43617</v>
      </c>
      <c r="W230" s="33" t="n">
        <f aca="false">V230-C$3</f>
        <v>6701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0.376869995907019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-0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43647</v>
      </c>
      <c r="B231" s="94" t="n">
        <f aca="false">B230</f>
        <v>12500</v>
      </c>
      <c r="C231" s="104"/>
      <c r="D231" s="96" t="n">
        <f aca="false">B231+C231</f>
        <v>12500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f aca="false">I230</f>
        <v>0</v>
      </c>
      <c r="J231" s="28" t="n">
        <f aca="false">VLOOKUP($A231,Table,MATCH(J$4,Curves,0))</f>
        <v>-0.01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0.0075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5.6675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31</v>
      </c>
      <c r="V231" s="100" t="n">
        <f aca="false">CHOOSE(F$3,A232+24,A231)</f>
        <v>43647</v>
      </c>
      <c r="W231" s="33" t="n">
        <f aca="false">V231-C$3</f>
        <v>6731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0.375227099617272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-0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43678</v>
      </c>
      <c r="B232" s="94" t="n">
        <f aca="false">B231</f>
        <v>12500</v>
      </c>
      <c r="C232" s="104"/>
      <c r="D232" s="96" t="n">
        <f aca="false">B232+C232</f>
        <v>12500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f aca="false">I231</f>
        <v>0</v>
      </c>
      <c r="J232" s="28" t="n">
        <f aca="false">VLOOKUP($A232,Table,MATCH(J$4,Curves,0))</f>
        <v>-0.01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0.0075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5.6675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43678</v>
      </c>
      <c r="W232" s="33" t="n">
        <f aca="false">V232-C$3</f>
        <v>6762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0.373536963735226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-0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43709</v>
      </c>
      <c r="B233" s="94" t="n">
        <f aca="false">B232</f>
        <v>12500</v>
      </c>
      <c r="C233" s="104"/>
      <c r="D233" s="96" t="n">
        <f aca="false">B233+C233</f>
        <v>12500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f aca="false">I232</f>
        <v>0</v>
      </c>
      <c r="J233" s="28" t="n">
        <f aca="false">VLOOKUP($A233,Table,MATCH(J$4,Curves,0))</f>
        <v>-0.01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0.0075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5.6675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30</v>
      </c>
      <c r="V233" s="100" t="n">
        <f aca="false">CHOOSE(F$3,A234+24,A233)</f>
        <v>43709</v>
      </c>
      <c r="W233" s="33" t="n">
        <f aca="false">V233-C$3</f>
        <v>6793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0.371854440734294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-0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43739</v>
      </c>
      <c r="B234" s="94" t="n">
        <f aca="false">B233</f>
        <v>12500</v>
      </c>
      <c r="C234" s="104"/>
      <c r="D234" s="96" t="n">
        <f aca="false">B234+C234</f>
        <v>12500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f aca="false">I233</f>
        <v>0</v>
      </c>
      <c r="J234" s="28" t="n">
        <f aca="false">VLOOKUP($A234,Table,MATCH(J$4,Curves,0))</f>
        <v>-0.01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0.0075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5.6675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31</v>
      </c>
      <c r="V234" s="100" t="n">
        <f aca="false">CHOOSE(F$3,A235+24,A234)</f>
        <v>43739</v>
      </c>
      <c r="W234" s="33" t="n">
        <f aca="false">V234-C$3</f>
        <v>6823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0.37023340884626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-0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43770</v>
      </c>
      <c r="B235" s="94" t="n">
        <f aca="false">B234</f>
        <v>12500</v>
      </c>
      <c r="C235" s="104"/>
      <c r="D235" s="96" t="n">
        <f aca="false">B235+C235</f>
        <v>12500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f aca="false">I234</f>
        <v>0</v>
      </c>
      <c r="J235" s="28" t="n">
        <f aca="false">VLOOKUP($A235,Table,MATCH(J$4,Curves,0))</f>
        <v>-0.01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0.0075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5.6675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30</v>
      </c>
      <c r="V235" s="100" t="n">
        <f aca="false">CHOOSE(F$3,A236+24,A235)</f>
        <v>43770</v>
      </c>
      <c r="W235" s="33" t="n">
        <f aca="false">V235-C$3</f>
        <v>6854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0.368565766051639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-0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43800</v>
      </c>
      <c r="B236" s="94" t="n">
        <f aca="false">B235</f>
        <v>12500</v>
      </c>
      <c r="C236" s="104"/>
      <c r="D236" s="96" t="n">
        <f aca="false">B236+C236</f>
        <v>12500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f aca="false">I235</f>
        <v>0</v>
      </c>
      <c r="J236" s="28" t="n">
        <f aca="false">VLOOKUP($A236,Table,MATCH(J$4,Curves,0))</f>
        <v>-0.01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0.0075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5.6675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31</v>
      </c>
      <c r="V236" s="100" t="n">
        <f aca="false">CHOOSE(F$3,A237+24,A236)</f>
        <v>43800</v>
      </c>
      <c r="W236" s="33" t="n">
        <f aca="false">V236-C$3</f>
        <v>6884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0.366959070543506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-0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43831</v>
      </c>
      <c r="B237" s="94" t="n">
        <f aca="false">B236</f>
        <v>12500</v>
      </c>
      <c r="C237" s="104"/>
      <c r="D237" s="96" t="n">
        <f aca="false">B237+C237</f>
        <v>12500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f aca="false">I236</f>
        <v>0</v>
      </c>
      <c r="J237" s="28" t="n">
        <f aca="false">VLOOKUP($A237,Table,MATCH(J$4,Curves,0))</f>
        <v>-0.01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0.0075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5.6675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43831</v>
      </c>
      <c r="W237" s="33" t="n">
        <f aca="false">V237-C$3</f>
        <v>6915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0.365306176354892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-0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43862</v>
      </c>
      <c r="B238" s="94" t="n">
        <f aca="false">B237</f>
        <v>12500</v>
      </c>
      <c r="C238" s="104"/>
      <c r="D238" s="96" t="n">
        <f aca="false">B238+C238</f>
        <v>12500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f aca="false">I237</f>
        <v>0</v>
      </c>
      <c r="J238" s="28" t="n">
        <f aca="false">VLOOKUP($A238,Table,MATCH(J$4,Curves,0))</f>
        <v>-0.01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0.0075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5.6675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29</v>
      </c>
      <c r="V238" s="100" t="n">
        <f aca="false">CHOOSE(F$3,A239+24,A238)</f>
        <v>43862</v>
      </c>
      <c r="W238" s="33" t="n">
        <f aca="false">V238-C$3</f>
        <v>6946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0.363660727299587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-0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43891</v>
      </c>
      <c r="B239" s="94" t="n">
        <f aca="false">B238</f>
        <v>12500</v>
      </c>
      <c r="C239" s="104"/>
      <c r="D239" s="96" t="n">
        <f aca="false">B239+C239</f>
        <v>12500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f aca="false">I238</f>
        <v>0</v>
      </c>
      <c r="J239" s="28" t="n">
        <f aca="false">VLOOKUP($A239,Table,MATCH(J$4,Curves,0))</f>
        <v>-0.01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0.0075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5.6675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43891</v>
      </c>
      <c r="W239" s="33" t="n">
        <f aca="false">V239-C$3</f>
        <v>6975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0.362128146670093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-0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43922</v>
      </c>
      <c r="B240" s="94" t="n">
        <f aca="false">B239</f>
        <v>12500</v>
      </c>
      <c r="C240" s="104"/>
      <c r="D240" s="96" t="n">
        <f aca="false">B240+C240</f>
        <v>12500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f aca="false">I239</f>
        <v>0</v>
      </c>
      <c r="J240" s="28" t="n">
        <f aca="false">VLOOKUP($A240,Table,MATCH(J$4,Curves,0))</f>
        <v>-0.01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0.0075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5.6675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30</v>
      </c>
      <c r="V240" s="100" t="n">
        <f aca="false">CHOOSE(F$3,A241+24,A240)</f>
        <v>43922</v>
      </c>
      <c r="W240" s="33" t="n">
        <f aca="false">V240-C$3</f>
        <v>7006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0.360497012417769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-0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43952</v>
      </c>
      <c r="B241" s="94" t="n">
        <f aca="false">B240</f>
        <v>12500</v>
      </c>
      <c r="C241" s="104"/>
      <c r="D241" s="96" t="n">
        <f aca="false">B241+C241</f>
        <v>12500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f aca="false">I240</f>
        <v>0</v>
      </c>
      <c r="J241" s="28" t="n">
        <f aca="false">VLOOKUP($A241,Table,MATCH(J$4,Curves,0))</f>
        <v>-0.01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0.0075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5.6675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31</v>
      </c>
      <c r="V241" s="100" t="n">
        <f aca="false">CHOOSE(F$3,A242+24,A241)</f>
        <v>43952</v>
      </c>
      <c r="W241" s="33" t="n">
        <f aca="false">V241-C$3</f>
        <v>7036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0.358925491175435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-0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43983</v>
      </c>
      <c r="B242" s="94" t="n">
        <f aca="false">B241</f>
        <v>12500</v>
      </c>
      <c r="C242" s="104"/>
      <c r="D242" s="96" t="n">
        <f aca="false">B242+C242</f>
        <v>12500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f aca="false">I241</f>
        <v>0</v>
      </c>
      <c r="J242" s="28" t="n">
        <f aca="false">VLOOKUP($A242,Table,MATCH(J$4,Curves,0))</f>
        <v>-0.01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0.0075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5.6675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30</v>
      </c>
      <c r="V242" s="100" t="n">
        <f aca="false">CHOOSE(F$3,A243+24,A242)</f>
        <v>43983</v>
      </c>
      <c r="W242" s="33" t="n">
        <f aca="false">V242-C$3</f>
        <v>7067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0.357308782648159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-0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44013</v>
      </c>
      <c r="B243" s="94" t="n">
        <f aca="false">B242</f>
        <v>12500</v>
      </c>
      <c r="C243" s="104"/>
      <c r="D243" s="96" t="n">
        <f aca="false">B243+C243</f>
        <v>12500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f aca="false">I242</f>
        <v>0</v>
      </c>
      <c r="J243" s="28" t="n">
        <f aca="false">VLOOKUP($A243,Table,MATCH(J$4,Curves,0))</f>
        <v>-0.01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0.0075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5.6675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31</v>
      </c>
      <c r="V243" s="100" t="n">
        <f aca="false">CHOOSE(F$3,A244+24,A243)</f>
        <v>44013</v>
      </c>
      <c r="W243" s="33" t="n">
        <f aca="false">V243-C$3</f>
        <v>7097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0.355751159914372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-0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44044</v>
      </c>
      <c r="B244" s="94" t="n">
        <f aca="false">B243</f>
        <v>12500</v>
      </c>
      <c r="C244" s="104"/>
      <c r="D244" s="96" t="n">
        <f aca="false">B244+C244</f>
        <v>12500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f aca="false">I243</f>
        <v>0</v>
      </c>
      <c r="J244" s="28" t="n">
        <f aca="false">VLOOKUP($A244,Table,MATCH(J$4,Curves,0))</f>
        <v>-0.01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0.0075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5.6675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44044</v>
      </c>
      <c r="W244" s="33" t="n">
        <f aca="false">V244-C$3</f>
        <v>7128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0.354148749531263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-0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44075</v>
      </c>
      <c r="B245" s="94" t="n">
        <f aca="false">B244</f>
        <v>12500</v>
      </c>
      <c r="C245" s="104"/>
      <c r="D245" s="96" t="n">
        <f aca="false">B245+C245</f>
        <v>12500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f aca="false">I244</f>
        <v>0</v>
      </c>
      <c r="J245" s="28" t="n">
        <f aca="false">VLOOKUP($A245,Table,MATCH(J$4,Curves,0))</f>
        <v>-0.01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0.0075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5.6675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30</v>
      </c>
      <c r="V245" s="100" t="n">
        <f aca="false">CHOOSE(F$3,A246+24,A245)</f>
        <v>44075</v>
      </c>
      <c r="W245" s="33" t="n">
        <f aca="false">V245-C$3</f>
        <v>7159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0.352553556887195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-0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44105</v>
      </c>
      <c r="B246" s="94" t="n">
        <f aca="false">B245</f>
        <v>12500</v>
      </c>
      <c r="C246" s="104"/>
      <c r="D246" s="96" t="n">
        <f aca="false">B246+C246</f>
        <v>12500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f aca="false">I245</f>
        <v>0</v>
      </c>
      <c r="J246" s="28" t="n">
        <f aca="false">VLOOKUP($A246,Table,MATCH(J$4,Curves,0))</f>
        <v>-0.01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0.0075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5.6675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31</v>
      </c>
      <c r="V246" s="100" t="n">
        <f aca="false">CHOOSE(F$3,A247+24,A246)</f>
        <v>44105</v>
      </c>
      <c r="W246" s="33" t="n">
        <f aca="false">V246-C$3</f>
        <v>7189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0.35101666369634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-0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44136</v>
      </c>
      <c r="B247" s="94" t="n">
        <f aca="false">B246</f>
        <v>12500</v>
      </c>
      <c r="C247" s="104"/>
      <c r="D247" s="96" t="n">
        <f aca="false">B247+C247</f>
        <v>12500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f aca="false">I246</f>
        <v>0</v>
      </c>
      <c r="J247" s="28" t="n">
        <f aca="false">VLOOKUP($A247,Table,MATCH(J$4,Curves,0))</f>
        <v>-0.01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0.0075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5.6675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30</v>
      </c>
      <c r="V247" s="100" t="n">
        <f aca="false">CHOOSE(F$3,A248+24,A247)</f>
        <v>44136</v>
      </c>
      <c r="W247" s="33" t="n">
        <f aca="false">V247-C$3</f>
        <v>7220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0.349435578910315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-0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44166</v>
      </c>
      <c r="B248" s="94" t="n">
        <f aca="false">B247</f>
        <v>12500</v>
      </c>
      <c r="C248" s="104"/>
      <c r="D248" s="96" t="n">
        <f aca="false">B248+C248</f>
        <v>12500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f aca="false">I247</f>
        <v>0</v>
      </c>
      <c r="J248" s="28" t="n">
        <f aca="false">VLOOKUP($A248,Table,MATCH(J$4,Curves,0))</f>
        <v>-0.01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0.0075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5.6675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31</v>
      </c>
      <c r="V248" s="100" t="n">
        <f aca="false">CHOOSE(F$3,A249+24,A248)</f>
        <v>44166</v>
      </c>
      <c r="W248" s="33" t="n">
        <f aca="false">V248-C$3</f>
        <v>7250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0.347912277978078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-0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44197</v>
      </c>
      <c r="B249" s="94" t="n">
        <f aca="false">B248</f>
        <v>12500</v>
      </c>
      <c r="C249" s="104"/>
      <c r="D249" s="96" t="n">
        <f aca="false">B249+C249</f>
        <v>12500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f aca="false">I248</f>
        <v>0</v>
      </c>
      <c r="J249" s="28" t="n">
        <f aca="false">VLOOKUP($A249,Table,MATCH(J$4,Curves,0))</f>
        <v>-0.01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0.0075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5.6675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44197</v>
      </c>
      <c r="W249" s="33" t="n">
        <f aca="false">V249-C$3</f>
        <v>7281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0.346345176280426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-0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44228</v>
      </c>
      <c r="B250" s="94" t="n">
        <f aca="false">B249</f>
        <v>12500</v>
      </c>
      <c r="C250" s="104"/>
      <c r="D250" s="96" t="n">
        <f aca="false">B250+C250</f>
        <v>12500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f aca="false">I249</f>
        <v>0</v>
      </c>
      <c r="J250" s="28" t="n">
        <f aca="false">VLOOKUP($A250,Table,MATCH(J$4,Curves,0))</f>
        <v>-0.01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0.0075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5.6675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28</v>
      </c>
      <c r="V250" s="100" t="n">
        <f aca="false">CHOOSE(F$3,A251+24,A250)</f>
        <v>44228</v>
      </c>
      <c r="W250" s="33" t="n">
        <f aca="false">V250-C$3</f>
        <v>7312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0.344785133280861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-0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44256</v>
      </c>
      <c r="B251" s="94" t="n">
        <f aca="false">B250</f>
        <v>12500</v>
      </c>
      <c r="C251" s="104"/>
      <c r="D251" s="96" t="n">
        <f aca="false">B251+C251</f>
        <v>12500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f aca="false">I250</f>
        <v>0</v>
      </c>
      <c r="J251" s="28" t="n">
        <f aca="false">VLOOKUP($A251,Table,MATCH(J$4,Curves,0))</f>
        <v>-0.01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0.0075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5.6675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44256</v>
      </c>
      <c r="W251" s="33" t="n">
        <f aca="false">V251-C$3</f>
        <v>7340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0.343382102836673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-0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44287</v>
      </c>
      <c r="B252" s="94" t="n">
        <f aca="false">B251</f>
        <v>12500</v>
      </c>
      <c r="C252" s="104"/>
      <c r="D252" s="96" t="n">
        <f aca="false">B252+C252</f>
        <v>12500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f aca="false">I251</f>
        <v>0</v>
      </c>
      <c r="J252" s="28" t="n">
        <f aca="false">VLOOKUP($A252,Table,MATCH(J$4,Curves,0))</f>
        <v>-0.01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0.0075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5.6675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30</v>
      </c>
      <c r="V252" s="100" t="n">
        <f aca="false">CHOOSE(F$3,A253+24,A252)</f>
        <v>44287</v>
      </c>
      <c r="W252" s="33" t="n">
        <f aca="false">V252-C$3</f>
        <v>7371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0.341835406412432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-0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44317</v>
      </c>
      <c r="B253" s="94" t="n">
        <f aca="false">B252</f>
        <v>12500</v>
      </c>
      <c r="C253" s="104"/>
      <c r="D253" s="96" t="n">
        <f aca="false">B253+C253</f>
        <v>12500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f aca="false">I252</f>
        <v>0</v>
      </c>
      <c r="J253" s="28" t="n">
        <f aca="false">VLOOKUP($A253,Table,MATCH(J$4,Curves,0))</f>
        <v>-0.01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0.0075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5.6675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31</v>
      </c>
      <c r="V253" s="100" t="n">
        <f aca="false">CHOOSE(F$3,A254+24,A253)</f>
        <v>44317</v>
      </c>
      <c r="W253" s="33" t="n">
        <f aca="false">V253-C$3</f>
        <v>7401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0.340345237051648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-0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44348</v>
      </c>
      <c r="B254" s="94" t="n">
        <f aca="false">B253</f>
        <v>12500</v>
      </c>
      <c r="C254" s="104"/>
      <c r="D254" s="96" t="n">
        <f aca="false">B254+C254</f>
        <v>12500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f aca="false">I253</f>
        <v>0</v>
      </c>
      <c r="J254" s="28" t="n">
        <f aca="false">VLOOKUP($A254,Table,MATCH(J$4,Curves,0))</f>
        <v>-0.01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0.0075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5.6675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30</v>
      </c>
      <c r="V254" s="100" t="n">
        <f aca="false">CHOOSE(F$3,A255+24,A254)</f>
        <v>44348</v>
      </c>
      <c r="W254" s="33" t="n">
        <f aca="false">V254-C$3</f>
        <v>7432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0.338812219585663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-0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44378</v>
      </c>
      <c r="B255" s="94" t="n">
        <f aca="false">B254</f>
        <v>12500</v>
      </c>
      <c r="C255" s="104"/>
      <c r="D255" s="96" t="n">
        <f aca="false">B255+C255</f>
        <v>12500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f aca="false">I254</f>
        <v>0</v>
      </c>
      <c r="J255" s="28" t="n">
        <f aca="false">VLOOKUP($A255,Table,MATCH(J$4,Curves,0))</f>
        <v>-0.01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0.0075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5.6675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31</v>
      </c>
      <c r="V255" s="100" t="n">
        <f aca="false">CHOOSE(F$3,A256+24,A255)</f>
        <v>44378</v>
      </c>
      <c r="W255" s="33" t="n">
        <f aca="false">V255-C$3</f>
        <v>7462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0.337335229258697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-0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44409</v>
      </c>
      <c r="B256" s="94" t="n">
        <f aca="false">B255</f>
        <v>12500</v>
      </c>
      <c r="C256" s="104"/>
      <c r="D256" s="96" t="n">
        <f aca="false">B256+C256</f>
        <v>12500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f aca="false">I255</f>
        <v>0</v>
      </c>
      <c r="J256" s="28" t="n">
        <f aca="false">VLOOKUP($A256,Table,MATCH(J$4,Curves,0))</f>
        <v>-0.01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0.0075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5.6675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44409</v>
      </c>
      <c r="W256" s="33" t="n">
        <f aca="false">V256-C$3</f>
        <v>7493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0.335815769774481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-0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44440</v>
      </c>
      <c r="B257" s="94" t="n">
        <f aca="false">B256</f>
        <v>12500</v>
      </c>
      <c r="C257" s="104"/>
      <c r="D257" s="96" t="n">
        <f aca="false">B257+C257</f>
        <v>12500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f aca="false">I256</f>
        <v>0</v>
      </c>
      <c r="J257" s="28" t="n">
        <f aca="false">VLOOKUP($A257,Table,MATCH(J$4,Curves,0))</f>
        <v>-0.01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0.0075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5.6675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30</v>
      </c>
      <c r="V257" s="100" t="n">
        <f aca="false">CHOOSE(F$3,A258+24,A257)</f>
        <v>44440</v>
      </c>
      <c r="W257" s="33" t="n">
        <f aca="false">V257-C$3</f>
        <v>7524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0.334303154393472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-0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44470</v>
      </c>
      <c r="B258" s="94" t="n">
        <f aca="false">B257</f>
        <v>12500</v>
      </c>
      <c r="C258" s="104"/>
      <c r="D258" s="96" t="n">
        <f aca="false">B258+C258</f>
        <v>12500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f aca="false">I257</f>
        <v>0</v>
      </c>
      <c r="J258" s="28" t="n">
        <f aca="false">VLOOKUP($A258,Table,MATCH(J$4,Curves,0))</f>
        <v>-0.01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0.0075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5.6675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31</v>
      </c>
      <c r="V258" s="100" t="n">
        <f aca="false">CHOOSE(F$3,A259+24,A258)</f>
        <v>44470</v>
      </c>
      <c r="W258" s="33" t="n">
        <f aca="false">V258-C$3</f>
        <v>7554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0.332845820517152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-0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44501</v>
      </c>
      <c r="B259" s="94" t="n">
        <f aca="false">B258</f>
        <v>12500</v>
      </c>
      <c r="C259" s="104"/>
      <c r="D259" s="96" t="n">
        <f aca="false">B259+C259</f>
        <v>12500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f aca="false">I258</f>
        <v>0</v>
      </c>
      <c r="J259" s="28" t="n">
        <f aca="false">VLOOKUP($A259,Table,MATCH(J$4,Curves,0))</f>
        <v>-0.01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0.0075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5.6675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30</v>
      </c>
      <c r="V259" s="100" t="n">
        <f aca="false">CHOOSE(F$3,A260+24,A259)</f>
        <v>44501</v>
      </c>
      <c r="W259" s="33" t="n">
        <f aca="false">V259-C$3</f>
        <v>7585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0.331346582682201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-0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44531</v>
      </c>
      <c r="B260" s="94" t="n">
        <f aca="false">B259</f>
        <v>12500</v>
      </c>
      <c r="C260" s="104"/>
      <c r="D260" s="96" t="n">
        <f aca="false">B260+C260</f>
        <v>12500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f aca="false">I259</f>
        <v>0</v>
      </c>
      <c r="J260" s="28" t="n">
        <f aca="false">VLOOKUP($A260,Table,MATCH(J$4,Curves,0))</f>
        <v>-0.01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0.0075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5.6675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31</v>
      </c>
      <c r="V260" s="100" t="n">
        <f aca="false">CHOOSE(F$3,A261+24,A260)</f>
        <v>44531</v>
      </c>
      <c r="W260" s="33" t="n">
        <f aca="false">V260-C$3</f>
        <v>7615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0.329902137443203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-0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44562</v>
      </c>
      <c r="B261" s="94" t="n">
        <f aca="false">B260</f>
        <v>12500</v>
      </c>
      <c r="C261" s="104"/>
      <c r="D261" s="96" t="n">
        <f aca="false">B261+C261</f>
        <v>12500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f aca="false">I260</f>
        <v>0</v>
      </c>
      <c r="J261" s="28" t="n">
        <f aca="false">VLOOKUP($A261,Table,MATCH(J$4,Curves,0))</f>
        <v>-0.01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0.0075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5.6675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44562</v>
      </c>
      <c r="W261" s="33" t="n">
        <f aca="false">V261-C$3</f>
        <v>7646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0.32841615884351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-0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44593</v>
      </c>
      <c r="B262" s="94" t="n">
        <f aca="false">B261</f>
        <v>12500</v>
      </c>
      <c r="C262" s="104"/>
      <c r="D262" s="96" t="n">
        <f aca="false">B262+C262</f>
        <v>12500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f aca="false">I261</f>
        <v>0</v>
      </c>
      <c r="J262" s="28" t="n">
        <f aca="false">VLOOKUP($A262,Table,MATCH(J$4,Curves,0))</f>
        <v>-0.01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0.0075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5.6675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28</v>
      </c>
      <c r="V262" s="100" t="n">
        <f aca="false">CHOOSE(F$3,A263+24,A262)</f>
        <v>44593</v>
      </c>
      <c r="W262" s="33" t="n">
        <f aca="false">V262-C$3</f>
        <v>7677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0.326936873539034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-0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44621</v>
      </c>
      <c r="B263" s="94" t="n">
        <f aca="false">B262</f>
        <v>12500</v>
      </c>
      <c r="C263" s="104"/>
      <c r="D263" s="96" t="n">
        <f aca="false">B263+C263</f>
        <v>12500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f aca="false">I262</f>
        <v>0</v>
      </c>
      <c r="J263" s="28" t="n">
        <f aca="false">VLOOKUP($A263,Table,MATCH(J$4,Curves,0))</f>
        <v>-0.01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0.0075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5.6675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44621</v>
      </c>
      <c r="W263" s="33" t="n">
        <f aca="false">V263-C$3</f>
        <v>7705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0.325606472826747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-0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44652</v>
      </c>
      <c r="B264" s="94" t="n">
        <f aca="false">B263</f>
        <v>12500</v>
      </c>
      <c r="C264" s="104"/>
      <c r="D264" s="96" t="n">
        <f aca="false">B264+C264</f>
        <v>12500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f aca="false">I263</f>
        <v>0</v>
      </c>
      <c r="J264" s="28" t="n">
        <f aca="false">VLOOKUP($A264,Table,MATCH(J$4,Curves,0))</f>
        <v>-0.01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0.0075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5.6675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30</v>
      </c>
      <c r="V264" s="100" t="n">
        <f aca="false">CHOOSE(F$3,A265+24,A264)</f>
        <v>44652</v>
      </c>
      <c r="W264" s="33" t="n">
        <f aca="false">V264-C$3</f>
        <v>7736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0.32413984319442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-0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44682</v>
      </c>
      <c r="B265" s="94" t="n">
        <f aca="false">B264</f>
        <v>12500</v>
      </c>
      <c r="C265" s="104"/>
      <c r="D265" s="96" t="n">
        <f aca="false">B265+C265</f>
        <v>12500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f aca="false">I264</f>
        <v>0</v>
      </c>
      <c r="J265" s="28" t="n">
        <f aca="false">VLOOKUP($A265,Table,MATCH(J$4,Curves,0))</f>
        <v>-0.01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0.0075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5.6675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31</v>
      </c>
      <c r="V265" s="100" t="n">
        <f aca="false">CHOOSE(F$3,A266+24,A265)</f>
        <v>44682</v>
      </c>
      <c r="W265" s="33" t="n">
        <f aca="false">V265-C$3</f>
        <v>7766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0.322726814427134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-0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44713</v>
      </c>
      <c r="B266" s="94" t="n">
        <f aca="false">B265</f>
        <v>12500</v>
      </c>
      <c r="C266" s="104"/>
      <c r="D266" s="96" t="n">
        <f aca="false">B266+C266</f>
        <v>12500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f aca="false">I265</f>
        <v>0</v>
      </c>
      <c r="J266" s="28" t="n">
        <f aca="false">VLOOKUP($A266,Table,MATCH(J$4,Curves,0))</f>
        <v>-0.01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0.0075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5.6675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30</v>
      </c>
      <c r="V266" s="100" t="n">
        <f aca="false">CHOOSE(F$3,A267+24,A266)</f>
        <v>44713</v>
      </c>
      <c r="W266" s="33" t="n">
        <f aca="false">V266-C$3</f>
        <v>7797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0.321273155643645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-0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44743</v>
      </c>
      <c r="B267" s="94" t="n">
        <f aca="false">B266</f>
        <v>12500</v>
      </c>
      <c r="C267" s="104"/>
      <c r="D267" s="96" t="n">
        <f aca="false">B267+C267</f>
        <v>12500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f aca="false">I266</f>
        <v>0</v>
      </c>
      <c r="J267" s="28" t="n">
        <f aca="false">VLOOKUP($A267,Table,MATCH(J$4,Curves,0))</f>
        <v>-0.01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0.0075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5.6675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31</v>
      </c>
      <c r="V267" s="100" t="n">
        <f aca="false">CHOOSE(F$3,A268+24,A267)</f>
        <v>44743</v>
      </c>
      <c r="W267" s="33" t="n">
        <f aca="false">V267-C$3</f>
        <v>7827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0.319872623680012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-0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44774</v>
      </c>
      <c r="B268" s="94" t="n">
        <f aca="false">B267</f>
        <v>12500</v>
      </c>
      <c r="C268" s="104"/>
      <c r="D268" s="96" t="n">
        <f aca="false">B268+C268</f>
        <v>12500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f aca="false">I267</f>
        <v>0</v>
      </c>
      <c r="J268" s="28" t="n">
        <f aca="false">VLOOKUP($A268,Table,MATCH(J$4,Curves,0))</f>
        <v>-0.01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0.0075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5.6675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44774</v>
      </c>
      <c r="W268" s="33" t="n">
        <f aca="false">V268-C$3</f>
        <v>7858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0.318431821031383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-0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44805</v>
      </c>
      <c r="B269" s="94" t="n">
        <f aca="false">B268</f>
        <v>12500</v>
      </c>
      <c r="C269" s="104"/>
      <c r="D269" s="96" t="n">
        <f aca="false">B269+C269</f>
        <v>12500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f aca="false">I268</f>
        <v>0</v>
      </c>
      <c r="J269" s="28" t="n">
        <f aca="false">VLOOKUP($A269,Table,MATCH(J$4,Curves,0))</f>
        <v>-0.01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0.0075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5.6675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30</v>
      </c>
      <c r="V269" s="100" t="n">
        <f aca="false">CHOOSE(F$3,A270+24,A269)</f>
        <v>44805</v>
      </c>
      <c r="W269" s="33" t="n">
        <f aca="false">V269-C$3</f>
        <v>7889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0.316997508191881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-0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44835</v>
      </c>
      <c r="B270" s="94" t="n">
        <f aca="false">B269</f>
        <v>12500</v>
      </c>
      <c r="C270" s="104"/>
      <c r="D270" s="96" t="n">
        <f aca="false">B270+C270</f>
        <v>12500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f aca="false">I269</f>
        <v>0</v>
      </c>
      <c r="J270" s="28" t="n">
        <f aca="false">VLOOKUP($A270,Table,MATCH(J$4,Curves,0))</f>
        <v>-0.01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0.0075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5.6675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31</v>
      </c>
      <c r="V270" s="100" t="n">
        <f aca="false">CHOOSE(F$3,A271+24,A270)</f>
        <v>44835</v>
      </c>
      <c r="W270" s="33" t="n">
        <f aca="false">V270-C$3</f>
        <v>7919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0.315615615136653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-0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44866</v>
      </c>
      <c r="B271" s="94" t="n">
        <f aca="false">B270</f>
        <v>12500</v>
      </c>
      <c r="C271" s="104"/>
      <c r="D271" s="96" t="n">
        <f aca="false">B271+C271</f>
        <v>12500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f aca="false">I270</f>
        <v>0</v>
      </c>
      <c r="J271" s="28" t="n">
        <f aca="false">VLOOKUP($A271,Table,MATCH(J$4,Curves,0))</f>
        <v>-0.01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0.0075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5.6675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30</v>
      </c>
      <c r="V271" s="100" t="n">
        <f aca="false">CHOOSE(F$3,A272+24,A271)</f>
        <v>44866</v>
      </c>
      <c r="W271" s="33" t="n">
        <f aca="false">V271-C$3</f>
        <v>7950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0.314193987336794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-0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44896</v>
      </c>
      <c r="B272" s="94" t="n">
        <f aca="false">B271</f>
        <v>12500</v>
      </c>
      <c r="C272" s="104"/>
      <c r="D272" s="96" t="n">
        <f aca="false">B272+C272</f>
        <v>12500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f aca="false">I271</f>
        <v>0</v>
      </c>
      <c r="J272" s="28" t="n">
        <f aca="false">VLOOKUP($A272,Table,MATCH(J$4,Curves,0))</f>
        <v>-0.01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0.0075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5.6675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31</v>
      </c>
      <c r="V272" s="100" t="n">
        <f aca="false">CHOOSE(F$3,A273+24,A272)</f>
        <v>44896</v>
      </c>
      <c r="W272" s="33" t="n">
        <f aca="false">V272-C$3</f>
        <v>7980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0.312824315721482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-0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44927</v>
      </c>
      <c r="B273" s="94" t="n">
        <f aca="false">B272</f>
        <v>12500</v>
      </c>
      <c r="C273" s="104"/>
      <c r="D273" s="96" t="n">
        <f aca="false">B273+C273</f>
        <v>12500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f aca="false">I272</f>
        <v>0</v>
      </c>
      <c r="J273" s="28" t="n">
        <f aca="false">VLOOKUP($A273,Table,MATCH(J$4,Curves,0))</f>
        <v>-0.01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0.0075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5.6675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44927</v>
      </c>
      <c r="W273" s="33" t="n">
        <f aca="false">V273-C$3</f>
        <v>8011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0.311415260774981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-0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44958</v>
      </c>
      <c r="B274" s="94" t="n">
        <f aca="false">B273</f>
        <v>12500</v>
      </c>
      <c r="C274" s="104"/>
      <c r="D274" s="96" t="n">
        <f aca="false">B274+C274</f>
        <v>12500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f aca="false">I273</f>
        <v>0</v>
      </c>
      <c r="J274" s="28" t="n">
        <f aca="false">VLOOKUP($A274,Table,MATCH(J$4,Curves,0))</f>
        <v>-0.01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0.0075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5.6675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28</v>
      </c>
      <c r="V274" s="100" t="n">
        <f aca="false">CHOOSE(F$3,A275+24,A274)</f>
        <v>44958</v>
      </c>
      <c r="W274" s="33" t="n">
        <f aca="false">V274-C$3</f>
        <v>8042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0.310012552636391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-0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44986</v>
      </c>
      <c r="B275" s="94" t="n">
        <f aca="false">B274</f>
        <v>12500</v>
      </c>
      <c r="C275" s="104"/>
      <c r="D275" s="96" t="n">
        <f aca="false">B275+C275</f>
        <v>12500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f aca="false">I274</f>
        <v>0</v>
      </c>
      <c r="J275" s="28" t="n">
        <f aca="false">VLOOKUP($A275,Table,MATCH(J$4,Curves,0))</f>
        <v>-0.01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0.0075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5.6675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44986</v>
      </c>
      <c r="W275" s="33" t="n">
        <f aca="false">V275-C$3</f>
        <v>8070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0.308751021881598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-0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45017</v>
      </c>
      <c r="B276" s="94" t="n">
        <f aca="false">B275</f>
        <v>12500</v>
      </c>
      <c r="C276" s="104"/>
      <c r="D276" s="96" t="n">
        <f aca="false">B276+C276</f>
        <v>12500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f aca="false">I275</f>
        <v>0</v>
      </c>
      <c r="J276" s="28" t="n">
        <f aca="false">VLOOKUP($A276,Table,MATCH(J$4,Curves,0))</f>
        <v>-0.01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0.0075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5.6675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30</v>
      </c>
      <c r="V276" s="100" t="n">
        <f aca="false">CHOOSE(F$3,A277+24,A276)</f>
        <v>45017</v>
      </c>
      <c r="W276" s="33" t="n">
        <f aca="false">V276-C$3</f>
        <v>8101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0.307360314277503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-0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45047</v>
      </c>
      <c r="B277" s="94" t="n">
        <f aca="false">B276</f>
        <v>12500</v>
      </c>
      <c r="C277" s="104"/>
      <c r="D277" s="96" t="n">
        <f aca="false">B277+C277</f>
        <v>12500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f aca="false">I276</f>
        <v>0</v>
      </c>
      <c r="J277" s="28" t="n">
        <f aca="false">VLOOKUP($A277,Table,MATCH(J$4,Curves,0))</f>
        <v>-0.01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0.0075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5.6675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31</v>
      </c>
      <c r="V277" s="100" t="n">
        <f aca="false">CHOOSE(F$3,A278+24,A277)</f>
        <v>45047</v>
      </c>
      <c r="W277" s="33" t="n">
        <f aca="false">V277-C$3</f>
        <v>8131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0.306020432818575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-0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45078</v>
      </c>
      <c r="B278" s="94" t="n">
        <f aca="false">B277</f>
        <v>12500</v>
      </c>
      <c r="C278" s="104"/>
      <c r="D278" s="96" t="n">
        <f aca="false">B278+C278</f>
        <v>12500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f aca="false">I277</f>
        <v>0</v>
      </c>
      <c r="J278" s="28" t="n">
        <f aca="false">VLOOKUP($A278,Table,MATCH(J$4,Curves,0))</f>
        <v>-0.01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0.0075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5.6675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30</v>
      </c>
      <c r="V278" s="100" t="n">
        <f aca="false">CHOOSE(F$3,A279+24,A278)</f>
        <v>45078</v>
      </c>
      <c r="W278" s="33" t="n">
        <f aca="false">V278-C$3</f>
        <v>8162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0.304642024610123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-0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45108</v>
      </c>
      <c r="B279" s="94" t="n">
        <f aca="false">B278</f>
        <v>12500</v>
      </c>
      <c r="C279" s="104"/>
      <c r="D279" s="96" t="n">
        <f aca="false">B279+C279</f>
        <v>12500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f aca="false">I278</f>
        <v>0</v>
      </c>
      <c r="J279" s="28" t="n">
        <f aca="false">VLOOKUP($A279,Table,MATCH(J$4,Curves,0))</f>
        <v>-0.01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0.0075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5.6675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31</v>
      </c>
      <c r="V279" s="100" t="n">
        <f aca="false">CHOOSE(F$3,A280+24,A279)</f>
        <v>45108</v>
      </c>
      <c r="W279" s="33" t="n">
        <f aca="false">V279-C$3</f>
        <v>8192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0.30331399304123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-0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45139</v>
      </c>
      <c r="B280" s="94" t="n">
        <f aca="false">B279</f>
        <v>12500</v>
      </c>
      <c r="C280" s="104"/>
      <c r="D280" s="96" t="n">
        <f aca="false">B280+C280</f>
        <v>12500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f aca="false">I279</f>
        <v>0</v>
      </c>
      <c r="J280" s="28" t="n">
        <f aca="false">VLOOKUP($A280,Table,MATCH(J$4,Curves,0))</f>
        <v>-0.01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0.0075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5.6675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45139</v>
      </c>
      <c r="W280" s="33" t="n">
        <f aca="false">V280-C$3</f>
        <v>8223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0.301947775452766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-0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45170</v>
      </c>
      <c r="B281" s="94" t="n">
        <f aca="false">B280</f>
        <v>12500</v>
      </c>
      <c r="C281" s="104"/>
      <c r="D281" s="96" t="n">
        <f aca="false">B281+C281</f>
        <v>12500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f aca="false">I280</f>
        <v>0</v>
      </c>
      <c r="J281" s="28" t="n">
        <f aca="false">VLOOKUP($A281,Table,MATCH(J$4,Curves,0))</f>
        <v>-0.01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0.0075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5.6675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30</v>
      </c>
      <c r="V281" s="100" t="n">
        <f aca="false">CHOOSE(F$3,A282+24,A281)</f>
        <v>45170</v>
      </c>
      <c r="W281" s="33" t="n">
        <f aca="false">V281-C$3</f>
        <v>8254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0.300587711719851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-0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45200</v>
      </c>
      <c r="B282" s="94" t="n">
        <f aca="false">B281</f>
        <v>12500</v>
      </c>
      <c r="C282" s="104"/>
      <c r="D282" s="96" t="n">
        <f aca="false">B282+C282</f>
        <v>12500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f aca="false">I281</f>
        <v>0</v>
      </c>
      <c r="J282" s="28" t="n">
        <f aca="false">VLOOKUP($A282,Table,MATCH(J$4,Curves,0))</f>
        <v>-0.01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0.0075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5.6675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31</v>
      </c>
      <c r="V282" s="100" t="n">
        <f aca="false">CHOOSE(F$3,A283+24,A282)</f>
        <v>45200</v>
      </c>
      <c r="W282" s="33" t="n">
        <f aca="false">V282-C$3</f>
        <v>8284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0.299277354191548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-0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45231</v>
      </c>
      <c r="B283" s="94" t="n">
        <f aca="false">B282</f>
        <v>12500</v>
      </c>
      <c r="C283" s="104"/>
      <c r="D283" s="96" t="n">
        <f aca="false">B283+C283</f>
        <v>12500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f aca="false">I282</f>
        <v>0</v>
      </c>
      <c r="J283" s="28" t="n">
        <f aca="false">VLOOKUP($A283,Table,MATCH(J$4,Curves,0))</f>
        <v>-0.01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0.0075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5.6675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30</v>
      </c>
      <c r="V283" s="100" t="n">
        <f aca="false">CHOOSE(F$3,A284+24,A283)</f>
        <v>45231</v>
      </c>
      <c r="W283" s="33" t="n">
        <f aca="false">V283-C$3</f>
        <v>8315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0.297929318840373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-0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45261</v>
      </c>
      <c r="B284" s="94" t="n">
        <f aca="false">B283</f>
        <v>12500</v>
      </c>
      <c r="C284" s="104"/>
      <c r="D284" s="96" t="n">
        <f aca="false">B284+C284</f>
        <v>12500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f aca="false">I283</f>
        <v>0</v>
      </c>
      <c r="J284" s="28" t="n">
        <f aca="false">VLOOKUP($A284,Table,MATCH(J$4,Curves,0))</f>
        <v>-0.01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0.0075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5.6675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31</v>
      </c>
      <c r="V284" s="100" t="n">
        <f aca="false">CHOOSE(F$3,A285+24,A284)</f>
        <v>45261</v>
      </c>
      <c r="W284" s="33" t="n">
        <f aca="false">V284-C$3</f>
        <v>8345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0.296630550092939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-0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45292</v>
      </c>
      <c r="B285" s="94" t="n">
        <f aca="false">B284</f>
        <v>12500</v>
      </c>
      <c r="C285" s="104"/>
      <c r="D285" s="96" t="n">
        <f aca="false">B285+C285</f>
        <v>12500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f aca="false">I284</f>
        <v>0</v>
      </c>
      <c r="J285" s="28" t="n">
        <f aca="false">VLOOKUP($A285,Table,MATCH(J$4,Curves,0))</f>
        <v>-0.01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0.0075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5.6675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45292</v>
      </c>
      <c r="W285" s="33" t="n">
        <f aca="false">V285-C$3</f>
        <v>8376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0.295294436744691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-0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45323</v>
      </c>
      <c r="B286" s="94" t="n">
        <f aca="false">B285</f>
        <v>12500</v>
      </c>
      <c r="C286" s="104"/>
      <c r="D286" s="96" t="n">
        <f aca="false">B286+C286</f>
        <v>12500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f aca="false">I285</f>
        <v>0</v>
      </c>
      <c r="J286" s="28" t="n">
        <f aca="false">VLOOKUP($A286,Table,MATCH(J$4,Curves,0))</f>
        <v>-0.01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0.0075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5.6675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29</v>
      </c>
      <c r="V286" s="100" t="n">
        <f aca="false">CHOOSE(F$3,A287+24,A286)</f>
        <v>45323</v>
      </c>
      <c r="W286" s="33" t="n">
        <f aca="false">V286-C$3</f>
        <v>8407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0.293964341653425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-0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45352</v>
      </c>
      <c r="B287" s="94" t="n">
        <f aca="false">B286</f>
        <v>12500</v>
      </c>
      <c r="C287" s="104"/>
      <c r="D287" s="96" t="n">
        <f aca="false">B287+C287</f>
        <v>12500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f aca="false">I286</f>
        <v>0</v>
      </c>
      <c r="J287" s="28" t="n">
        <f aca="false">VLOOKUP($A287,Table,MATCH(J$4,Curves,0))</f>
        <v>-0.01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0.0075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5.6675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45352</v>
      </c>
      <c r="W287" s="33" t="n">
        <f aca="false">V287-C$3</f>
        <v>8436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0.292725483503618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-0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45383</v>
      </c>
      <c r="B288" s="94" t="n">
        <f aca="false">B287</f>
        <v>12500</v>
      </c>
      <c r="C288" s="104"/>
      <c r="D288" s="96" t="n">
        <f aca="false">B288+C288</f>
        <v>12500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f aca="false">I287</f>
        <v>0</v>
      </c>
      <c r="J288" s="28" t="n">
        <f aca="false">VLOOKUP($A288,Table,MATCH(J$4,Curves,0))</f>
        <v>-0.01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0.0075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5.6675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30</v>
      </c>
      <c r="V288" s="100" t="n">
        <f aca="false">CHOOSE(F$3,A289+24,A288)</f>
        <v>45383</v>
      </c>
      <c r="W288" s="33" t="n">
        <f aca="false">V288-C$3</f>
        <v>8467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0.291406959751567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-0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45413</v>
      </c>
      <c r="B289" s="94" t="n">
        <f aca="false">B288</f>
        <v>12500</v>
      </c>
      <c r="C289" s="104"/>
      <c r="D289" s="96" t="n">
        <f aca="false">B289+C289</f>
        <v>12500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f aca="false">I288</f>
        <v>0</v>
      </c>
      <c r="J289" s="28" t="n">
        <f aca="false">VLOOKUP($A289,Table,MATCH(J$4,Curves,0))</f>
        <v>-0.01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0.0075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5.6675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31</v>
      </c>
      <c r="V289" s="100" t="n">
        <f aca="false">CHOOSE(F$3,A290+24,A289)</f>
        <v>45413</v>
      </c>
      <c r="W289" s="33" t="n">
        <f aca="false">V289-C$3</f>
        <v>8497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0.290136624043811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-0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45444</v>
      </c>
      <c r="B290" s="94" t="n">
        <f aca="false">B289</f>
        <v>12500</v>
      </c>
      <c r="C290" s="104"/>
      <c r="D290" s="96" t="n">
        <f aca="false">B290+C290</f>
        <v>12500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f aca="false">I289</f>
        <v>0</v>
      </c>
      <c r="J290" s="28" t="n">
        <f aca="false">VLOOKUP($A290,Table,MATCH(J$4,Curves,0))</f>
        <v>-0.01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0.0075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5.6675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30</v>
      </c>
      <c r="V290" s="100" t="n">
        <f aca="false">CHOOSE(F$3,A291+24,A290)</f>
        <v>45444</v>
      </c>
      <c r="W290" s="33" t="n">
        <f aca="false">V290-C$3</f>
        <v>8528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0.28882976129458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-0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45474</v>
      </c>
      <c r="B291" s="94" t="n">
        <f aca="false">B290</f>
        <v>12500</v>
      </c>
      <c r="C291" s="104"/>
      <c r="D291" s="96" t="n">
        <f aca="false">B291+C291</f>
        <v>12500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f aca="false">I290</f>
        <v>0</v>
      </c>
      <c r="J291" s="28" t="n">
        <f aca="false">VLOOKUP($A291,Table,MATCH(J$4,Curves,0))</f>
        <v>-0.01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0.0075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5.6675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31</v>
      </c>
      <c r="V291" s="100" t="n">
        <f aca="false">CHOOSE(F$3,A292+24,A291)</f>
        <v>45474</v>
      </c>
      <c r="W291" s="33" t="n">
        <f aca="false">V291-C$3</f>
        <v>8558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0.287570660415356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-0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45505</v>
      </c>
      <c r="B292" s="94" t="n">
        <f aca="false">B291</f>
        <v>12500</v>
      </c>
      <c r="C292" s="104"/>
      <c r="D292" s="96" t="n">
        <f aca="false">B292+C292</f>
        <v>12500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f aca="false">I291</f>
        <v>0</v>
      </c>
      <c r="J292" s="28" t="n">
        <f aca="false">VLOOKUP($A292,Table,MATCH(J$4,Curves,0))</f>
        <v>-0.01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0.0075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5.6675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45505</v>
      </c>
      <c r="W292" s="33" t="n">
        <f aca="false">V292-C$3</f>
        <v>8589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0.286275355539223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-0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45536</v>
      </c>
      <c r="B293" s="94" t="n">
        <f aca="false">B292</f>
        <v>12500</v>
      </c>
      <c r="C293" s="104"/>
      <c r="D293" s="96" t="n">
        <f aca="false">B293+C293</f>
        <v>12500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f aca="false">I292</f>
        <v>0</v>
      </c>
      <c r="J293" s="28" t="n">
        <f aca="false">VLOOKUP($A293,Table,MATCH(J$4,Curves,0))</f>
        <v>-0.01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0.0075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5.6675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30</v>
      </c>
      <c r="V293" s="100" t="n">
        <f aca="false">CHOOSE(F$3,A294+24,A293)</f>
        <v>45536</v>
      </c>
      <c r="W293" s="33" t="n">
        <f aca="false">V293-C$3</f>
        <v>8620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0.284985885106422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-0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45566</v>
      </c>
      <c r="B294" s="94" t="n">
        <f aca="false">B293</f>
        <v>12500</v>
      </c>
      <c r="C294" s="104"/>
      <c r="D294" s="96" t="n">
        <f aca="false">B294+C294</f>
        <v>12500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f aca="false">I293</f>
        <v>0</v>
      </c>
      <c r="J294" s="28" t="n">
        <f aca="false">VLOOKUP($A294,Table,MATCH(J$4,Curves,0))</f>
        <v>-0.01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0.0075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5.6675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31</v>
      </c>
      <c r="V294" s="100" t="n">
        <f aca="false">CHOOSE(F$3,A295+24,A294)</f>
        <v>45566</v>
      </c>
      <c r="W294" s="33" t="n">
        <f aca="false">V294-C$3</f>
        <v>8650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0.283743540907211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-0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45597</v>
      </c>
      <c r="B295" s="94" t="n">
        <f aca="false">B294</f>
        <v>12500</v>
      </c>
      <c r="C295" s="104"/>
      <c r="D295" s="96" t="n">
        <f aca="false">B295+C295</f>
        <v>12500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f aca="false">I294</f>
        <v>0</v>
      </c>
      <c r="J295" s="28" t="n">
        <f aca="false">VLOOKUP($A295,Table,MATCH(J$4,Curves,0))</f>
        <v>-0.01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0.0075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5.6675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30</v>
      </c>
      <c r="V295" s="100" t="n">
        <f aca="false">CHOOSE(F$3,A296+24,A295)</f>
        <v>45597</v>
      </c>
      <c r="W295" s="33" t="n">
        <f aca="false">V295-C$3</f>
        <v>8681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0.282465474530142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-0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45627</v>
      </c>
      <c r="B296" s="94" t="n">
        <f aca="false">B295</f>
        <v>12500</v>
      </c>
      <c r="C296" s="104"/>
      <c r="D296" s="96" t="n">
        <f aca="false">B296+C296</f>
        <v>12500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f aca="false">I295</f>
        <v>0</v>
      </c>
      <c r="J296" s="28" t="n">
        <f aca="false">VLOOKUP($A296,Table,MATCH(J$4,Curves,0))</f>
        <v>-0.01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0.0075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5.6675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31</v>
      </c>
      <c r="V296" s="100" t="n">
        <f aca="false">CHOOSE(F$3,A297+24,A296)</f>
        <v>45627</v>
      </c>
      <c r="W296" s="33" t="n">
        <f aca="false">V296-C$3</f>
        <v>8711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0.281234117603013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-0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45658</v>
      </c>
      <c r="B297" s="94" t="n">
        <f aca="false">B296</f>
        <v>12500</v>
      </c>
      <c r="C297" s="104"/>
      <c r="D297" s="96" t="n">
        <f aca="false">B297+C297</f>
        <v>12500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f aca="false">I296</f>
        <v>0</v>
      </c>
      <c r="J297" s="28" t="n">
        <f aca="false">VLOOKUP($A297,Table,MATCH(J$4,Curves,0))</f>
        <v>-0.01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0.0075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5.6675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45658</v>
      </c>
      <c r="W297" s="33" t="n">
        <f aca="false">V297-C$3</f>
        <v>8742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0.279967354424391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-0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45689</v>
      </c>
      <c r="B298" s="94" t="n">
        <f aca="false">B297</f>
        <v>12500</v>
      </c>
      <c r="C298" s="104"/>
      <c r="D298" s="96" t="n">
        <f aca="false">B298+C298</f>
        <v>12500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f aca="false">I297</f>
        <v>0</v>
      </c>
      <c r="J298" s="28" t="n">
        <f aca="false">VLOOKUP($A298,Table,MATCH(J$4,Curves,0))</f>
        <v>-0.01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0.0075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5.6675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28</v>
      </c>
      <c r="V298" s="100" t="n">
        <f aca="false">CHOOSE(F$3,A299+24,A298)</f>
        <v>45689</v>
      </c>
      <c r="W298" s="33" t="n">
        <f aca="false">V298-C$3</f>
        <v>8773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0.278706297128698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-0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45717</v>
      </c>
      <c r="B299" s="94" t="n">
        <f aca="false">B298</f>
        <v>12500</v>
      </c>
      <c r="C299" s="104"/>
      <c r="D299" s="96" t="n">
        <f aca="false">B299+C299</f>
        <v>12500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f aca="false">I298</f>
        <v>0</v>
      </c>
      <c r="J299" s="28" t="n">
        <f aca="false">VLOOKUP($A299,Table,MATCH(J$4,Curves,0))</f>
        <v>-0.01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0.0075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5.6675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45717</v>
      </c>
      <c r="W299" s="33" t="n">
        <f aca="false">V299-C$3</f>
        <v>8801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0.277572160583605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-0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45748</v>
      </c>
      <c r="B300" s="94" t="n">
        <f aca="false">B299</f>
        <v>12500</v>
      </c>
      <c r="C300" s="104"/>
      <c r="D300" s="96" t="n">
        <f aca="false">B300+C300</f>
        <v>12500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f aca="false">I299</f>
        <v>0</v>
      </c>
      <c r="J300" s="28" t="n">
        <f aca="false">VLOOKUP($A300,Table,MATCH(J$4,Curves,0))</f>
        <v>-0.01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0.0075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5.6675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30</v>
      </c>
      <c r="V300" s="100" t="n">
        <f aca="false">CHOOSE(F$3,A301+24,A300)</f>
        <v>45748</v>
      </c>
      <c r="W300" s="33" t="n">
        <f aca="false">V300-C$3</f>
        <v>8832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0.276321891962448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-0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45778</v>
      </c>
      <c r="B301" s="94" t="n">
        <f aca="false">B300</f>
        <v>12500</v>
      </c>
      <c r="C301" s="104"/>
      <c r="D301" s="96" t="n">
        <f aca="false">B301+C301</f>
        <v>12500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f aca="false">I300</f>
        <v>0</v>
      </c>
      <c r="J301" s="28" t="n">
        <f aca="false">VLOOKUP($A301,Table,MATCH(J$4,Curves,0))</f>
        <v>-0.01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0.0075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5.6675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31</v>
      </c>
      <c r="V301" s="100" t="n">
        <f aca="false">CHOOSE(F$3,A302+24,A301)</f>
        <v>45778</v>
      </c>
      <c r="W301" s="33" t="n">
        <f aca="false">V301-C$3</f>
        <v>8862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0.275117316867557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-0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45809</v>
      </c>
      <c r="B302" s="94" t="n">
        <f aca="false">B301</f>
        <v>12500</v>
      </c>
      <c r="C302" s="104"/>
      <c r="D302" s="96" t="n">
        <f aca="false">B302+C302</f>
        <v>12500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f aca="false">I301</f>
        <v>0</v>
      </c>
      <c r="J302" s="28" t="n">
        <f aca="false">VLOOKUP($A302,Table,MATCH(J$4,Curves,0))</f>
        <v>-0.01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0.0075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5.6675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30</v>
      </c>
      <c r="V302" s="100" t="n">
        <f aca="false">CHOOSE(F$3,A303+24,A302)</f>
        <v>45809</v>
      </c>
      <c r="W302" s="33" t="n">
        <f aca="false">V302-C$3</f>
        <v>8893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0.273878105601942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-0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45839</v>
      </c>
      <c r="B303" s="94" t="n">
        <f aca="false">B302</f>
        <v>12500</v>
      </c>
      <c r="C303" s="104"/>
      <c r="D303" s="96" t="n">
        <f aca="false">B303+C303</f>
        <v>12500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f aca="false">I302</f>
        <v>0</v>
      </c>
      <c r="J303" s="28" t="n">
        <f aca="false">VLOOKUP($A303,Table,MATCH(J$4,Curves,0))</f>
        <v>-0.01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0.0075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5.6675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31</v>
      </c>
      <c r="V303" s="100" t="n">
        <f aca="false">CHOOSE(F$3,A304+24,A303)</f>
        <v>45839</v>
      </c>
      <c r="W303" s="33" t="n">
        <f aca="false">V303-C$3</f>
        <v>8923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0.272684183749783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-0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45870</v>
      </c>
      <c r="B304" s="94" t="n">
        <f aca="false">B303</f>
        <v>12500</v>
      </c>
      <c r="C304" s="104"/>
      <c r="D304" s="96" t="n">
        <f aca="false">B304+C304</f>
        <v>12500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f aca="false">I303</f>
        <v>0</v>
      </c>
      <c r="J304" s="28" t="n">
        <f aca="false">VLOOKUP($A304,Table,MATCH(J$4,Curves,0))</f>
        <v>-0.01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0.0075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5.6675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45870</v>
      </c>
      <c r="W304" s="33" t="n">
        <f aca="false">V304-C$3</f>
        <v>8954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0.271455932048635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-0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45901</v>
      </c>
      <c r="B305" s="94" t="n">
        <f aca="false">B304</f>
        <v>12500</v>
      </c>
      <c r="C305" s="104"/>
      <c r="D305" s="96" t="n">
        <f aca="false">B305+C305</f>
        <v>12500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f aca="false">I304</f>
        <v>0</v>
      </c>
      <c r="J305" s="28" t="n">
        <f aca="false">VLOOKUP($A305,Table,MATCH(J$4,Curves,0))</f>
        <v>-0.01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0.0075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5.6675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30</v>
      </c>
      <c r="V305" s="100" t="n">
        <f aca="false">CHOOSE(F$3,A306+24,A305)</f>
        <v>45901</v>
      </c>
      <c r="W305" s="33" t="n">
        <f aca="false">V305-C$3</f>
        <v>8985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0.270233212763121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-0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45931</v>
      </c>
      <c r="B306" s="94" t="n">
        <f aca="false">B305</f>
        <v>12500</v>
      </c>
      <c r="C306" s="104"/>
      <c r="D306" s="96" t="n">
        <f aca="false">B306+C306</f>
        <v>12500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f aca="false">I305</f>
        <v>0</v>
      </c>
      <c r="J306" s="28" t="n">
        <f aca="false">VLOOKUP($A306,Table,MATCH(J$4,Curves,0))</f>
        <v>-0.01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0.0075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5.6675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31</v>
      </c>
      <c r="V306" s="100" t="n">
        <f aca="false">CHOOSE(F$3,A307+24,A306)</f>
        <v>45931</v>
      </c>
      <c r="W306" s="33" t="n">
        <f aca="false">V306-C$3</f>
        <v>9015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0.269055180159208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-0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45962</v>
      </c>
      <c r="B307" s="94" t="n">
        <f aca="false">B306</f>
        <v>12500</v>
      </c>
      <c r="C307" s="104"/>
      <c r="D307" s="96" t="n">
        <f aca="false">B307+C307</f>
        <v>12500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f aca="false">I306</f>
        <v>0</v>
      </c>
      <c r="J307" s="28" t="n">
        <f aca="false">VLOOKUP($A307,Table,MATCH(J$4,Curves,0))</f>
        <v>-0.01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0.0075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5.6675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30</v>
      </c>
      <c r="V307" s="100" t="n">
        <f aca="false">CHOOSE(F$3,A308+24,A307)</f>
        <v>45962</v>
      </c>
      <c r="W307" s="33" t="n">
        <f aca="false">V307-C$3</f>
        <v>9046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0.267843274583355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-0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45992</v>
      </c>
      <c r="B308" s="94" t="n">
        <f aca="false">B307</f>
        <v>12500</v>
      </c>
      <c r="C308" s="104"/>
      <c r="D308" s="96" t="n">
        <f aca="false">B308+C308</f>
        <v>12500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f aca="false">I307</f>
        <v>0</v>
      </c>
      <c r="J308" s="28" t="n">
        <f aca="false">VLOOKUP($A308,Table,MATCH(J$4,Curves,0))</f>
        <v>-0.01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0.0075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5.6675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31</v>
      </c>
      <c r="V308" s="100" t="n">
        <f aca="false">CHOOSE(F$3,A309+24,A308)</f>
        <v>45992</v>
      </c>
      <c r="W308" s="33" t="n">
        <f aca="false">V308-C$3</f>
        <v>9076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0.26667566048081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-0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46023</v>
      </c>
      <c r="B309" s="94" t="n">
        <f aca="false">B308</f>
        <v>12500</v>
      </c>
      <c r="C309" s="104"/>
      <c r="D309" s="96" t="n">
        <f aca="false">B309+C309</f>
        <v>12500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f aca="false">I308</f>
        <v>0</v>
      </c>
      <c r="J309" s="28" t="n">
        <f aca="false">VLOOKUP($A309,Table,MATCH(J$4,Curves,0))</f>
        <v>-0.01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0.0075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5.6675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46023</v>
      </c>
      <c r="W309" s="33" t="n">
        <f aca="false">V309-C$3</f>
        <v>9107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0.265474472978344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-0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46054</v>
      </c>
      <c r="B310" s="94" t="n">
        <f aca="false">B309</f>
        <v>12500</v>
      </c>
      <c r="C310" s="104"/>
      <c r="D310" s="96" t="n">
        <f aca="false">B310+C310</f>
        <v>12500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f aca="false">I309</f>
        <v>0</v>
      </c>
      <c r="J310" s="28" t="n">
        <f aca="false">VLOOKUP($A310,Table,MATCH(J$4,Curves,0))</f>
        <v>-0.01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0.0075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5.6675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28</v>
      </c>
      <c r="V310" s="100" t="n">
        <f aca="false">CHOOSE(F$3,A311+24,A310)</f>
        <v>46054</v>
      </c>
      <c r="W310" s="33" t="n">
        <f aca="false">V310-C$3</f>
        <v>9138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0.264278695986209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-0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46082</v>
      </c>
      <c r="B311" s="94" t="n">
        <f aca="false">B310</f>
        <v>12500</v>
      </c>
      <c r="C311" s="104"/>
      <c r="D311" s="96" t="n">
        <f aca="false">B311+C311</f>
        <v>12500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f aca="false">I310</f>
        <v>0</v>
      </c>
      <c r="J311" s="28" t="n">
        <f aca="false">VLOOKUP($A311,Table,MATCH(J$4,Curves,0))</f>
        <v>-0.01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0.0075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5.6675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46082</v>
      </c>
      <c r="W311" s="33" t="n">
        <f aca="false">V311-C$3</f>
        <v>9166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0.263203269523674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-0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46113</v>
      </c>
      <c r="B312" s="94" t="n">
        <f aca="false">B311</f>
        <v>12500</v>
      </c>
      <c r="C312" s="104"/>
      <c r="D312" s="96" t="n">
        <f aca="false">B312+C312</f>
        <v>12500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f aca="false">I311</f>
        <v>0</v>
      </c>
      <c r="J312" s="28" t="n">
        <f aca="false">VLOOKUP($A312,Table,MATCH(J$4,Curves,0))</f>
        <v>-0.01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0.0075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5.6675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30</v>
      </c>
      <c r="V312" s="100" t="n">
        <f aca="false">CHOOSE(F$3,A313+24,A312)</f>
        <v>46113</v>
      </c>
      <c r="W312" s="33" t="n">
        <f aca="false">V312-C$3</f>
        <v>9197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0.262017722716028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-0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46143</v>
      </c>
      <c r="B313" s="94" t="n">
        <f aca="false">B312</f>
        <v>12500</v>
      </c>
      <c r="C313" s="104"/>
      <c r="D313" s="96" t="n">
        <f aca="false">B313+C313</f>
        <v>12500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f aca="false">I312</f>
        <v>0</v>
      </c>
      <c r="J313" s="28" t="n">
        <f aca="false">VLOOKUP($A313,Table,MATCH(J$4,Curves,0))</f>
        <v>-0.01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0.0075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5.6675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31</v>
      </c>
      <c r="V313" s="100" t="n">
        <f aca="false">CHOOSE(F$3,A314+24,A313)</f>
        <v>46143</v>
      </c>
      <c r="W313" s="33" t="n">
        <f aca="false">V313-C$3</f>
        <v>9227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0.260875504048654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-0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46174</v>
      </c>
      <c r="B314" s="94" t="n">
        <f aca="false">B313</f>
        <v>12500</v>
      </c>
      <c r="C314" s="104"/>
      <c r="D314" s="96" t="n">
        <f aca="false">B314+C314</f>
        <v>12500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f aca="false">I313</f>
        <v>0</v>
      </c>
      <c r="J314" s="28" t="n">
        <f aca="false">VLOOKUP($A314,Table,MATCH(J$4,Curves,0))</f>
        <v>-0.01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0.0075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5.6675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30</v>
      </c>
      <c r="V314" s="100" t="n">
        <f aca="false">CHOOSE(F$3,A315+24,A314)</f>
        <v>46174</v>
      </c>
      <c r="W314" s="33" t="n">
        <f aca="false">V314-C$3</f>
        <v>9258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0.259700442197873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-0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46204</v>
      </c>
      <c r="B315" s="94" t="n">
        <f aca="false">B314</f>
        <v>12500</v>
      </c>
      <c r="C315" s="104"/>
      <c r="D315" s="96" t="n">
        <f aca="false">B315+C315</f>
        <v>12500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f aca="false">I314</f>
        <v>0</v>
      </c>
      <c r="J315" s="28" t="n">
        <f aca="false">VLOOKUP($A315,Table,MATCH(J$4,Curves,0))</f>
        <v>-0.01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0.0075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5.6675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31</v>
      </c>
      <c r="V315" s="100" t="n">
        <f aca="false">CHOOSE(F$3,A316+24,A315)</f>
        <v>46204</v>
      </c>
      <c r="W315" s="33" t="n">
        <f aca="false">V315-C$3</f>
        <v>9288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0.25856832529399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-0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46235</v>
      </c>
      <c r="B316" s="94" t="n">
        <f aca="false">B315</f>
        <v>12500</v>
      </c>
      <c r="C316" s="104"/>
      <c r="D316" s="96" t="n">
        <f aca="false">B316+C316</f>
        <v>12500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f aca="false">I315</f>
        <v>0</v>
      </c>
      <c r="J316" s="28" t="n">
        <f aca="false">VLOOKUP($A316,Table,MATCH(J$4,Curves,0))</f>
        <v>-0.01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0.0075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5.6675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46235</v>
      </c>
      <c r="W316" s="33" t="n">
        <f aca="false">V316-C$3</f>
        <v>9319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0.257403655671285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-0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46266</v>
      </c>
      <c r="B317" s="94" t="n">
        <f aca="false">B316</f>
        <v>12500</v>
      </c>
      <c r="C317" s="104"/>
      <c r="D317" s="96" t="n">
        <f aca="false">B317+C317</f>
        <v>12500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f aca="false">I316</f>
        <v>0</v>
      </c>
      <c r="J317" s="28" t="n">
        <f aca="false">VLOOKUP($A317,Table,MATCH(J$4,Curves,0))</f>
        <v>-0.01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0.0075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5.6675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30</v>
      </c>
      <c r="V317" s="100" t="n">
        <f aca="false">CHOOSE(F$3,A318+24,A317)</f>
        <v>46266</v>
      </c>
      <c r="W317" s="33" t="n">
        <f aca="false">V317-C$3</f>
        <v>9350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0.256244232071381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-0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46296</v>
      </c>
      <c r="B318" s="94" t="n">
        <f aca="false">B317</f>
        <v>12500</v>
      </c>
      <c r="C318" s="104"/>
      <c r="D318" s="96" t="n">
        <f aca="false">B318+C318</f>
        <v>12500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f aca="false">I317</f>
        <v>0</v>
      </c>
      <c r="J318" s="28" t="n">
        <f aca="false">VLOOKUP($A318,Table,MATCH(J$4,Curves,0))</f>
        <v>-0.01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0.0075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5.6675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31</v>
      </c>
      <c r="V318" s="100" t="n">
        <f aca="false">CHOOSE(F$3,A319+24,A318)</f>
        <v>46296</v>
      </c>
      <c r="W318" s="33" t="n">
        <f aca="false">V318-C$3</f>
        <v>9380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0.255127181887734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-0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46327</v>
      </c>
      <c r="B319" s="94" t="n">
        <f aca="false">B318</f>
        <v>12500</v>
      </c>
      <c r="C319" s="104"/>
      <c r="D319" s="96" t="n">
        <f aca="false">B319+C319</f>
        <v>12500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f aca="false">I318</f>
        <v>0</v>
      </c>
      <c r="J319" s="28" t="n">
        <f aca="false">VLOOKUP($A319,Table,MATCH(J$4,Curves,0))</f>
        <v>-0.01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0.0075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5.6675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30</v>
      </c>
      <c r="V319" s="100" t="n">
        <f aca="false">CHOOSE(F$3,A320+24,A319)</f>
        <v>46327</v>
      </c>
      <c r="W319" s="33" t="n">
        <f aca="false">V319-C$3</f>
        <v>9411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0.253978012211467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-0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46357</v>
      </c>
      <c r="B320" s="94" t="n">
        <f aca="false">B319</f>
        <v>12500</v>
      </c>
      <c r="C320" s="104"/>
      <c r="D320" s="96" t="n">
        <f aca="false">B320+C320</f>
        <v>12500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f aca="false">I319</f>
        <v>0</v>
      </c>
      <c r="J320" s="28" t="n">
        <f aca="false">VLOOKUP($A320,Table,MATCH(J$4,Curves,0))</f>
        <v>-0.01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0.0075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5.6675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31</v>
      </c>
      <c r="V320" s="100" t="n">
        <f aca="false">CHOOSE(F$3,A321+24,A320)</f>
        <v>46357</v>
      </c>
      <c r="W320" s="33" t="n">
        <f aca="false">V320-C$3</f>
        <v>9441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0.252870841201646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-0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46388</v>
      </c>
      <c r="B321" s="94" t="n">
        <f aca="false">B320</f>
        <v>12500</v>
      </c>
      <c r="C321" s="104"/>
      <c r="D321" s="96" t="n">
        <f aca="false">B321+C321</f>
        <v>12500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f aca="false">I320</f>
        <v>0</v>
      </c>
      <c r="J321" s="28" t="n">
        <f aca="false">VLOOKUP($A321,Table,MATCH(J$4,Curves,0))</f>
        <v>-0.01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0.0075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5.6675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46388</v>
      </c>
      <c r="W321" s="33" t="n">
        <f aca="false">V321-C$3</f>
        <v>9472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0.251731834763481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-0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46419</v>
      </c>
      <c r="B322" s="94" t="n">
        <f aca="false">B321</f>
        <v>12500</v>
      </c>
      <c r="C322" s="104"/>
      <c r="D322" s="96" t="n">
        <f aca="false">B322+C322</f>
        <v>12500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f aca="false">I321</f>
        <v>0</v>
      </c>
      <c r="J322" s="28" t="n">
        <f aca="false">VLOOKUP($A322,Table,MATCH(J$4,Curves,0))</f>
        <v>-0.01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0.0075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5.6675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28</v>
      </c>
      <c r="V322" s="100" t="n">
        <f aca="false">CHOOSE(F$3,A323+24,A322)</f>
        <v>46419</v>
      </c>
      <c r="W322" s="33" t="n">
        <f aca="false">V322-C$3</f>
        <v>9503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0.250597958753404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-0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46447</v>
      </c>
      <c r="B323" s="94" t="n">
        <f aca="false">B322</f>
        <v>12500</v>
      </c>
      <c r="C323" s="104"/>
      <c r="D323" s="96" t="n">
        <f aca="false">B323+C323</f>
        <v>12500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f aca="false">I322</f>
        <v>0</v>
      </c>
      <c r="J323" s="28" t="n">
        <f aca="false">VLOOKUP($A323,Table,MATCH(J$4,Curves,0))</f>
        <v>-0.01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0.0075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5.6675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46447</v>
      </c>
      <c r="W323" s="33" t="n">
        <f aca="false">V323-C$3</f>
        <v>9531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0.24957820316813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-0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46478</v>
      </c>
      <c r="B324" s="94" t="n">
        <f aca="false">B323</f>
        <v>12500</v>
      </c>
      <c r="C324" s="104"/>
      <c r="D324" s="96" t="n">
        <f aca="false">B324+C324</f>
        <v>12500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f aca="false">I323</f>
        <v>0</v>
      </c>
      <c r="J324" s="28" t="n">
        <f aca="false">VLOOKUP($A324,Table,MATCH(J$4,Curves,0))</f>
        <v>-0.01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0.0075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5.6675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30</v>
      </c>
      <c r="V324" s="100" t="n">
        <f aca="false">CHOOSE(F$3,A325+24,A324)</f>
        <v>46478</v>
      </c>
      <c r="W324" s="33" t="n">
        <f aca="false">V324-C$3</f>
        <v>9562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0.248454027763472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-0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46508</v>
      </c>
      <c r="B325" s="94" t="n">
        <f aca="false">B324</f>
        <v>12500</v>
      </c>
      <c r="C325" s="104"/>
      <c r="D325" s="96" t="n">
        <f aca="false">B325+C325</f>
        <v>12500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f aca="false">I324</f>
        <v>0</v>
      </c>
      <c r="J325" s="28" t="n">
        <f aca="false">VLOOKUP($A325,Table,MATCH(J$4,Curves,0))</f>
        <v>-0.01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0.0075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5.6675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31</v>
      </c>
      <c r="V325" s="100" t="n">
        <f aca="false">CHOOSE(F$3,A326+24,A325)</f>
        <v>46508</v>
      </c>
      <c r="W325" s="33" t="n">
        <f aca="false">V325-C$3</f>
        <v>9592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0.247370937560436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-0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46539</v>
      </c>
      <c r="B326" s="94" t="n">
        <f aca="false">B325</f>
        <v>12500</v>
      </c>
      <c r="C326" s="104"/>
      <c r="D326" s="96" t="n">
        <f aca="false">B326+C326</f>
        <v>12500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f aca="false">I325</f>
        <v>0</v>
      </c>
      <c r="J326" s="28" t="n">
        <f aca="false">VLOOKUP($A326,Table,MATCH(J$4,Curves,0))</f>
        <v>-0.01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0.0075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5.6675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30</v>
      </c>
      <c r="V326" s="100" t="n">
        <f aca="false">CHOOSE(F$3,A327+24,A326)</f>
        <v>46539</v>
      </c>
      <c r="W326" s="33" t="n">
        <f aca="false">V326-C$3</f>
        <v>9623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0.246256704344944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-0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46569</v>
      </c>
      <c r="B327" s="94" t="n">
        <f aca="false">B326</f>
        <v>12500</v>
      </c>
      <c r="C327" s="104"/>
      <c r="D327" s="96" t="n">
        <f aca="false">B327+C327</f>
        <v>12500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f aca="false">I326</f>
        <v>0</v>
      </c>
      <c r="J327" s="28" t="n">
        <f aca="false">VLOOKUP($A327,Table,MATCH(J$4,Curves,0))</f>
        <v>-0.01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0.0075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5.6675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31</v>
      </c>
      <c r="V327" s="100" t="n">
        <f aca="false">CHOOSE(F$3,A328+24,A327)</f>
        <v>46569</v>
      </c>
      <c r="W327" s="33" t="n">
        <f aca="false">V327-C$3</f>
        <v>9653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0.245183192974212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-0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46600</v>
      </c>
      <c r="B328" s="94" t="n">
        <f aca="false">B327</f>
        <v>12500</v>
      </c>
      <c r="C328" s="104"/>
      <c r="D328" s="96" t="n">
        <f aca="false">B328+C328</f>
        <v>12500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f aca="false">I327</f>
        <v>0</v>
      </c>
      <c r="J328" s="28" t="n">
        <f aca="false">VLOOKUP($A328,Table,MATCH(J$4,Curves,0))</f>
        <v>-0.01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0.0075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5.6675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46600</v>
      </c>
      <c r="W328" s="33" t="n">
        <f aca="false">V328-C$3</f>
        <v>9684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0.244078814019326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-0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46631</v>
      </c>
      <c r="B329" s="94" t="n">
        <f aca="false">B328</f>
        <v>12500</v>
      </c>
      <c r="C329" s="104"/>
      <c r="D329" s="96" t="n">
        <f aca="false">B329+C329</f>
        <v>12500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f aca="false">I328</f>
        <v>0</v>
      </c>
      <c r="J329" s="28" t="n">
        <f aca="false">VLOOKUP($A329,Table,MATCH(J$4,Curves,0))</f>
        <v>-0.01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0.0075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5.6675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30</v>
      </c>
      <c r="V329" s="100" t="n">
        <f aca="false">CHOOSE(F$3,A330+24,A329)</f>
        <v>46631</v>
      </c>
      <c r="W329" s="33" t="n">
        <f aca="false">V329-C$3</f>
        <v>9715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0.242979409519913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-0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46661</v>
      </c>
      <c r="B330" s="94" t="n">
        <f aca="false">B329</f>
        <v>12500</v>
      </c>
      <c r="C330" s="104"/>
      <c r="D330" s="96" t="n">
        <f aca="false">B330+C330</f>
        <v>12500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f aca="false">I329</f>
        <v>0</v>
      </c>
      <c r="J330" s="28" t="n">
        <f aca="false">VLOOKUP($A330,Table,MATCH(J$4,Curves,0))</f>
        <v>-0.01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0.0075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5.6675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31</v>
      </c>
      <c r="V330" s="100" t="n">
        <f aca="false">CHOOSE(F$3,A331+24,A330)</f>
        <v>46661</v>
      </c>
      <c r="W330" s="33" t="n">
        <f aca="false">V330-C$3</f>
        <v>9745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0.241920184920659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-0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46692</v>
      </c>
      <c r="B331" s="94" t="n">
        <f aca="false">B330</f>
        <v>12500</v>
      </c>
      <c r="C331" s="104"/>
      <c r="D331" s="96" t="n">
        <f aca="false">B331+C331</f>
        <v>12500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f aca="false">I330</f>
        <v>0</v>
      </c>
      <c r="J331" s="28" t="n">
        <f aca="false">VLOOKUP($A331,Table,MATCH(J$4,Curves,0))</f>
        <v>-0.01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0.0075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5.6675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30</v>
      </c>
      <c r="V331" s="100" t="n">
        <f aca="false">CHOOSE(F$3,A332+24,A331)</f>
        <v>46692</v>
      </c>
      <c r="W331" s="33" t="n">
        <f aca="false">V331-C$3</f>
        <v>9776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0.240830503536925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-0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46722</v>
      </c>
      <c r="B332" s="94" t="n">
        <f aca="false">B331</f>
        <v>12500</v>
      </c>
      <c r="C332" s="104"/>
      <c r="D332" s="96" t="n">
        <f aca="false">B332+C332</f>
        <v>12500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f aca="false">I331</f>
        <v>0</v>
      </c>
      <c r="J332" s="28" t="n">
        <f aca="false">VLOOKUP($A332,Table,MATCH(J$4,Curves,0))</f>
        <v>-0.01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0.0075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5.6675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31</v>
      </c>
      <c r="V332" s="100" t="n">
        <f aca="false">CHOOSE(F$3,A333+24,A332)</f>
        <v>46722</v>
      </c>
      <c r="W332" s="33" t="n">
        <f aca="false">V332-C$3</f>
        <v>9806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0.239780646702961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-0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46753</v>
      </c>
      <c r="B333" s="94" t="n">
        <f aca="false">B332</f>
        <v>12500</v>
      </c>
      <c r="C333" s="104"/>
      <c r="D333" s="96" t="n">
        <f aca="false">B333+C333</f>
        <v>12500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f aca="false">I332</f>
        <v>0</v>
      </c>
      <c r="J333" s="28" t="n">
        <f aca="false">VLOOKUP($A333,Table,MATCH(J$4,Curves,0))</f>
        <v>-0.01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0.0075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5.6675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46753</v>
      </c>
      <c r="W333" s="33" t="n">
        <f aca="false">V333-C$3</f>
        <v>9837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0.238700602443828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-0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46784</v>
      </c>
      <c r="B334" s="94" t="n">
        <f aca="false">B333</f>
        <v>12500</v>
      </c>
      <c r="C334" s="104"/>
      <c r="D334" s="96" t="n">
        <f aca="false">B334+C334</f>
        <v>12500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f aca="false">I333</f>
        <v>0</v>
      </c>
      <c r="J334" s="28" t="n">
        <f aca="false">VLOOKUP($A334,Table,MATCH(J$4,Curves,0))</f>
        <v>-0.01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0.0075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5.6675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29</v>
      </c>
      <c r="V334" s="100" t="n">
        <f aca="false">CHOOSE(F$3,A335+24,A334)</f>
        <v>46784</v>
      </c>
      <c r="W334" s="33" t="n">
        <f aca="false">V334-C$3</f>
        <v>9868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0.237625423029368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-0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46813</v>
      </c>
      <c r="B335" s="94" t="n">
        <f aca="false">B334</f>
        <v>12500</v>
      </c>
      <c r="C335" s="104"/>
      <c r="D335" s="96" t="n">
        <f aca="false">B335+C335</f>
        <v>12500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f aca="false">I334</f>
        <v>0</v>
      </c>
      <c r="J335" s="28" t="n">
        <f aca="false">VLOOKUP($A335,Table,MATCH(J$4,Curves,0))</f>
        <v>-0.01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0.0075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5.6675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46813</v>
      </c>
      <c r="W335" s="33" t="n">
        <f aca="false">V335-C$3</f>
        <v>9897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0.236623994794006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-0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46844</v>
      </c>
      <c r="B336" s="94" t="n">
        <f aca="false">B335</f>
        <v>12500</v>
      </c>
      <c r="C336" s="104"/>
      <c r="D336" s="96" t="n">
        <f aca="false">B336+C336</f>
        <v>12500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f aca="false">I335</f>
        <v>0</v>
      </c>
      <c r="J336" s="28" t="n">
        <f aca="false">VLOOKUP($A336,Table,MATCH(J$4,Curves,0))</f>
        <v>-0.01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0.0075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5.6675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30</v>
      </c>
      <c r="V336" s="100" t="n">
        <f aca="false">CHOOSE(F$3,A337+24,A336)</f>
        <v>46844</v>
      </c>
      <c r="W336" s="33" t="n">
        <f aca="false">V336-C$3</f>
        <v>9928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0.235558169045913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-0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46874</v>
      </c>
      <c r="B337" s="94" t="n">
        <f aca="false">B336</f>
        <v>12500</v>
      </c>
      <c r="C337" s="104"/>
      <c r="D337" s="96" t="n">
        <f aca="false">B337+C337</f>
        <v>12500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f aca="false">I336</f>
        <v>0</v>
      </c>
      <c r="J337" s="28" t="n">
        <f aca="false">VLOOKUP($A337,Table,MATCH(J$4,Curves,0))</f>
        <v>-0.01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0.0075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5.6675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31</v>
      </c>
      <c r="V337" s="100" t="n">
        <f aca="false">CHOOSE(F$3,A338+24,A337)</f>
        <v>46874</v>
      </c>
      <c r="W337" s="33" t="n">
        <f aca="false">V337-C$3</f>
        <v>9958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0.234531295996458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-0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46905</v>
      </c>
      <c r="B338" s="94" t="n">
        <f aca="false">B337</f>
        <v>12500</v>
      </c>
      <c r="C338" s="104"/>
      <c r="D338" s="96" t="n">
        <f aca="false">B338+C338</f>
        <v>12500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f aca="false">I337</f>
        <v>0</v>
      </c>
      <c r="J338" s="28" t="n">
        <f aca="false">VLOOKUP($A338,Table,MATCH(J$4,Curves,0))</f>
        <v>-0.01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0.0075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5.6675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30</v>
      </c>
      <c r="V338" s="100" t="n">
        <f aca="false">CHOOSE(F$3,A339+24,A338)</f>
        <v>46905</v>
      </c>
      <c r="W338" s="33" t="n">
        <f aca="false">V338-C$3</f>
        <v>9989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0.233474896394109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-0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46935</v>
      </c>
      <c r="B339" s="94" t="n">
        <f aca="false">B338</f>
        <v>12500</v>
      </c>
      <c r="C339" s="104"/>
      <c r="D339" s="96" t="n">
        <f aca="false">B339+C339</f>
        <v>12500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f aca="false">I338</f>
        <v>0</v>
      </c>
      <c r="J339" s="28" t="n">
        <f aca="false">VLOOKUP($A339,Table,MATCH(J$4,Curves,0))</f>
        <v>-0.01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0.0075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5.6675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31</v>
      </c>
      <c r="V339" s="100" t="n">
        <f aca="false">CHOOSE(F$3,A340+24,A339)</f>
        <v>46935</v>
      </c>
      <c r="W339" s="33" t="n">
        <f aca="false">V339-C$3</f>
        <v>10019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0.232457104993358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-0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46966</v>
      </c>
      <c r="B340" s="94" t="n">
        <f aca="false">B339</f>
        <v>12500</v>
      </c>
      <c r="C340" s="104"/>
      <c r="D340" s="96" t="n">
        <f aca="false">B340+C340</f>
        <v>12500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f aca="false">I339</f>
        <v>0</v>
      </c>
      <c r="J340" s="28" t="n">
        <f aca="false">VLOOKUP($A340,Table,MATCH(J$4,Curves,0))</f>
        <v>-0.01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0.0075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5.6675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46966</v>
      </c>
      <c r="W340" s="33" t="n">
        <f aca="false">V340-C$3</f>
        <v>10050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0.231410048172072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-0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46997</v>
      </c>
      <c r="B341" s="94" t="n">
        <f aca="false">B340</f>
        <v>12500</v>
      </c>
      <c r="C341" s="104"/>
      <c r="D341" s="96" t="n">
        <f aca="false">B341+C341</f>
        <v>12500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f aca="false">I340</f>
        <v>0</v>
      </c>
      <c r="J341" s="28" t="n">
        <f aca="false">VLOOKUP($A341,Table,MATCH(J$4,Curves,0))</f>
        <v>-0.01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0.0075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5.6675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30</v>
      </c>
      <c r="V341" s="100" t="n">
        <f aca="false">CHOOSE(F$3,A342+24,A341)</f>
        <v>46997</v>
      </c>
      <c r="W341" s="33" t="n">
        <f aca="false">V341-C$3</f>
        <v>10081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0.230367707610102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-0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47027</v>
      </c>
      <c r="B342" s="94" t="n">
        <f aca="false">B341</f>
        <v>12500</v>
      </c>
      <c r="C342" s="104"/>
      <c r="D342" s="96" t="n">
        <f aca="false">B342+C342</f>
        <v>12500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f aca="false">I341</f>
        <v>0</v>
      </c>
      <c r="J342" s="28" t="n">
        <f aca="false">VLOOKUP($A342,Table,MATCH(J$4,Curves,0))</f>
        <v>-0.01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0.0075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5.6675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31</v>
      </c>
      <c r="V342" s="100" t="n">
        <f aca="false">CHOOSE(F$3,A343+24,A342)</f>
        <v>47027</v>
      </c>
      <c r="W342" s="33" t="n">
        <f aca="false">V342-C$3</f>
        <v>10111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0.229363461434443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-0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47058</v>
      </c>
      <c r="B343" s="94" t="n">
        <f aca="false">B342</f>
        <v>12500</v>
      </c>
      <c r="C343" s="104"/>
      <c r="D343" s="96" t="n">
        <f aca="false">B343+C343</f>
        <v>12500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f aca="false">I342</f>
        <v>0</v>
      </c>
      <c r="J343" s="28" t="n">
        <f aca="false">VLOOKUP($A343,Table,MATCH(J$4,Curves,0))</f>
        <v>-0.01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0.0075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5.6675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30</v>
      </c>
      <c r="V343" s="100" t="n">
        <f aca="false">CHOOSE(F$3,A344+24,A343)</f>
        <v>47058</v>
      </c>
      <c r="W343" s="33" t="n">
        <f aca="false">V343-C$3</f>
        <v>10142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0.228330339315609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-0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47088</v>
      </c>
      <c r="B344" s="94" t="n">
        <f aca="false">B343</f>
        <v>12500</v>
      </c>
      <c r="C344" s="104"/>
      <c r="D344" s="96" t="n">
        <f aca="false">B344+C344</f>
        <v>12500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f aca="false">I343</f>
        <v>0</v>
      </c>
      <c r="J344" s="28" t="n">
        <f aca="false">VLOOKUP($A344,Table,MATCH(J$4,Curves,0))</f>
        <v>-0.01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0.0075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5.6675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31</v>
      </c>
      <c r="V344" s="100" t="n">
        <f aca="false">CHOOSE(F$3,A345+24,A344)</f>
        <v>47088</v>
      </c>
      <c r="W344" s="33" t="n">
        <f aca="false">V344-C$3</f>
        <v>10172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0.227334974676947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-0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47119</v>
      </c>
      <c r="B345" s="94" t="n">
        <f aca="false">B344</f>
        <v>12500</v>
      </c>
      <c r="C345" s="104"/>
      <c r="D345" s="96" t="n">
        <f aca="false">B345+C345</f>
        <v>12500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f aca="false">I344</f>
        <v>0</v>
      </c>
      <c r="J345" s="28" t="n">
        <f aca="false">VLOOKUP($A345,Table,MATCH(J$4,Curves,0))</f>
        <v>-0.01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0.0075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5.6675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47119</v>
      </c>
      <c r="W345" s="33" t="n">
        <f aca="false">V345-C$3</f>
        <v>10203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0.226310989473487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-0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47150</v>
      </c>
      <c r="B346" s="94" t="n">
        <f aca="false">B345</f>
        <v>12500</v>
      </c>
      <c r="C346" s="104"/>
      <c r="D346" s="96" t="n">
        <f aca="false">B346+C346</f>
        <v>12500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f aca="false">I345</f>
        <v>0</v>
      </c>
      <c r="J346" s="28" t="n">
        <f aca="false">VLOOKUP($A346,Table,MATCH(J$4,Curves,0))</f>
        <v>-0.01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0.0075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5.6675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28</v>
      </c>
      <c r="V346" s="100" t="n">
        <f aca="false">CHOOSE(F$3,A347+24,A346)</f>
        <v>47150</v>
      </c>
      <c r="W346" s="33" t="n">
        <f aca="false">V346-C$3</f>
        <v>10234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0.225291616607826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-0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47178</v>
      </c>
      <c r="B347" s="94" t="n">
        <f aca="false">B346</f>
        <v>12500</v>
      </c>
      <c r="C347" s="104"/>
      <c r="D347" s="96" t="n">
        <f aca="false">B347+C347</f>
        <v>12500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f aca="false">I346</f>
        <v>0</v>
      </c>
      <c r="J347" s="28" t="n">
        <f aca="false">VLOOKUP($A347,Table,MATCH(J$4,Curves,0))</f>
        <v>-0.01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0.0075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5.6675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47178</v>
      </c>
      <c r="W347" s="33" t="n">
        <f aca="false">V347-C$3</f>
        <v>10262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0.224374839849173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-0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47209</v>
      </c>
      <c r="B348" s="94" t="n">
        <f aca="false">B347</f>
        <v>12500</v>
      </c>
      <c r="C348" s="104"/>
      <c r="D348" s="96" t="n">
        <f aca="false">B348+C348</f>
        <v>12500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f aca="false">I347</f>
        <v>0</v>
      </c>
      <c r="J348" s="28" t="n">
        <f aca="false">VLOOKUP($A348,Table,MATCH(J$4,Curves,0))</f>
        <v>-0.01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0.0075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5.6675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30</v>
      </c>
      <c r="V348" s="100" t="n">
        <f aca="false">CHOOSE(F$3,A349+24,A348)</f>
        <v>47209</v>
      </c>
      <c r="W348" s="33" t="n">
        <f aca="false">V348-C$3</f>
        <v>10293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0.223364187984624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-0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47239</v>
      </c>
      <c r="B349" s="94" t="n">
        <f aca="false">B348</f>
        <v>12500</v>
      </c>
      <c r="C349" s="104"/>
      <c r="D349" s="96" t="n">
        <f aca="false">B349+C349</f>
        <v>12500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f aca="false">I348</f>
        <v>0</v>
      </c>
      <c r="J349" s="28" t="n">
        <f aca="false">VLOOKUP($A349,Table,MATCH(J$4,Curves,0))</f>
        <v>-0.01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0.0075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5.6675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31</v>
      </c>
      <c r="V349" s="100" t="n">
        <f aca="false">CHOOSE(F$3,A350+24,A349)</f>
        <v>47239</v>
      </c>
      <c r="W349" s="33" t="n">
        <f aca="false">V349-C$3</f>
        <v>10323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0.222390472380602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-0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47270</v>
      </c>
      <c r="B350" s="94" t="n">
        <f aca="false">B349</f>
        <v>12500</v>
      </c>
      <c r="C350" s="104"/>
      <c r="D350" s="96" t="n">
        <f aca="false">B350+C350</f>
        <v>12500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f aca="false">I349</f>
        <v>0</v>
      </c>
      <c r="J350" s="28" t="n">
        <f aca="false">VLOOKUP($A350,Table,MATCH(J$4,Curves,0))</f>
        <v>-0.01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0.0075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5.6675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30</v>
      </c>
      <c r="V350" s="100" t="n">
        <f aca="false">CHOOSE(F$3,A351+24,A350)</f>
        <v>47270</v>
      </c>
      <c r="W350" s="33" t="n">
        <f aca="false">V350-C$3</f>
        <v>10354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0.22138875870486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-0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47300</v>
      </c>
      <c r="B351" s="94" t="n">
        <f aca="false">B350</f>
        <v>12500</v>
      </c>
      <c r="C351" s="104"/>
      <c r="D351" s="96" t="n">
        <f aca="false">B351+C351</f>
        <v>12500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f aca="false">I350</f>
        <v>0</v>
      </c>
      <c r="J351" s="28" t="n">
        <f aca="false">VLOOKUP($A351,Table,MATCH(J$4,Curves,0))</f>
        <v>-0.01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0.0075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5.6675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31</v>
      </c>
      <c r="V351" s="100" t="n">
        <f aca="false">CHOOSE(F$3,A352+24,A351)</f>
        <v>47300</v>
      </c>
      <c r="W351" s="33" t="n">
        <f aca="false">V351-C$3</f>
        <v>10384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0.220423654625952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-0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47331</v>
      </c>
      <c r="B352" s="94" t="n">
        <f aca="false">B351</f>
        <v>12500</v>
      </c>
      <c r="C352" s="104"/>
      <c r="D352" s="96" t="n">
        <f aca="false">B352+C352</f>
        <v>12500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f aca="false">I351</f>
        <v>0</v>
      </c>
      <c r="J352" s="28" t="n">
        <f aca="false">VLOOKUP($A352,Table,MATCH(J$4,Curves,0))</f>
        <v>-0.01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0.0075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5.6675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47331</v>
      </c>
      <c r="W352" s="33" t="n">
        <f aca="false">V352-C$3</f>
        <v>10415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0.219430800089819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-0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47362</v>
      </c>
      <c r="B353" s="94" t="n">
        <f aca="false">B352</f>
        <v>12500</v>
      </c>
      <c r="C353" s="104"/>
      <c r="D353" s="96" t="n">
        <f aca="false">B353+C353</f>
        <v>12500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f aca="false">I352</f>
        <v>0</v>
      </c>
      <c r="J353" s="28" t="n">
        <f aca="false">VLOOKUP($A353,Table,MATCH(J$4,Curves,0))</f>
        <v>-0.01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0.0075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5.6675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30</v>
      </c>
      <c r="V353" s="100" t="n">
        <f aca="false">CHOOSE(F$3,A354+24,A353)</f>
        <v>47362</v>
      </c>
      <c r="W353" s="33" t="n">
        <f aca="false">V353-C$3</f>
        <v>10446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0.218442417669583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-0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47392</v>
      </c>
      <c r="B354" s="94" t="n">
        <f aca="false">B353</f>
        <v>12500</v>
      </c>
      <c r="C354" s="104"/>
      <c r="D354" s="96" t="n">
        <f aca="false">B354+C354</f>
        <v>12500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f aca="false">I353</f>
        <v>0</v>
      </c>
      <c r="J354" s="28" t="n">
        <f aca="false">VLOOKUP($A354,Table,MATCH(J$4,Curves,0))</f>
        <v>-0.01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0.0075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5.6675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31</v>
      </c>
      <c r="V354" s="100" t="n">
        <f aca="false">CHOOSE(F$3,A355+24,A354)</f>
        <v>47392</v>
      </c>
      <c r="W354" s="33" t="n">
        <f aca="false">V354-C$3</f>
        <v>10476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0.217490157629224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-0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47423</v>
      </c>
      <c r="B355" s="94" t="n">
        <f aca="false">B354</f>
        <v>12500</v>
      </c>
      <c r="C355" s="104"/>
      <c r="D355" s="96" t="n">
        <f aca="false">B355+C355</f>
        <v>12500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f aca="false">I354</f>
        <v>0</v>
      </c>
      <c r="J355" s="28" t="n">
        <f aca="false">VLOOKUP($A355,Table,MATCH(J$4,Curves,0))</f>
        <v>-0.01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0.0075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5.6675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30</v>
      </c>
      <c r="V355" s="100" t="n">
        <f aca="false">CHOOSE(F$3,A356+24,A355)</f>
        <v>47423</v>
      </c>
      <c r="W355" s="33" t="n">
        <f aca="false">V355-C$3</f>
        <v>10507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0.216510516447188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-0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47453</v>
      </c>
      <c r="B356" s="94" t="n">
        <f aca="false">B355</f>
        <v>12500</v>
      </c>
      <c r="C356" s="104"/>
      <c r="D356" s="96" t="n">
        <f aca="false">B356+C356</f>
        <v>12500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f aca="false">I355</f>
        <v>0</v>
      </c>
      <c r="J356" s="28" t="n">
        <f aca="false">VLOOKUP($A356,Table,MATCH(J$4,Curves,0))</f>
        <v>-0.01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0.0075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5.6675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31</v>
      </c>
      <c r="V356" s="100" t="n">
        <f aca="false">CHOOSE(F$3,A357+24,A356)</f>
        <v>47453</v>
      </c>
      <c r="W356" s="33" t="n">
        <f aca="false">V356-C$3</f>
        <v>10537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0.215566678179283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-0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47484</v>
      </c>
      <c r="B357" s="94" t="n">
        <f aca="false">B356</f>
        <v>12500</v>
      </c>
      <c r="C357" s="104"/>
      <c r="D357" s="96" t="n">
        <f aca="false">B357+C357</f>
        <v>12500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f aca="false">I356</f>
        <v>0</v>
      </c>
      <c r="J357" s="28" t="n">
        <f aca="false">VLOOKUP($A357,Table,MATCH(J$4,Curves,0))</f>
        <v>-0.01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0.0075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5.6675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47484</v>
      </c>
      <c r="W357" s="33" t="n">
        <f aca="false">V357-C$3</f>
        <v>10568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0.214595700928077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-0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47515</v>
      </c>
      <c r="B358" s="94" t="n">
        <f aca="false">B357</f>
        <v>12500</v>
      </c>
      <c r="C358" s="104"/>
      <c r="D358" s="96" t="n">
        <f aca="false">B358+C358</f>
        <v>12500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f aca="false">I357</f>
        <v>0</v>
      </c>
      <c r="J358" s="28" t="n">
        <f aca="false">VLOOKUP($A358,Table,MATCH(J$4,Curves,0))</f>
        <v>-0.01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0.0075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5.6675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28</v>
      </c>
      <c r="V358" s="100" t="n">
        <f aca="false">CHOOSE(F$3,A359+24,A358)</f>
        <v>47515</v>
      </c>
      <c r="W358" s="33" t="n">
        <f aca="false">V358-C$3</f>
        <v>10599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0.213629097250887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-0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47543</v>
      </c>
      <c r="B359" s="94" t="n">
        <f aca="false">B358</f>
        <v>12500</v>
      </c>
      <c r="C359" s="104"/>
      <c r="D359" s="96" t="n">
        <f aca="false">B359+C359</f>
        <v>12500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f aca="false">I358</f>
        <v>0</v>
      </c>
      <c r="J359" s="28" t="n">
        <f aca="false">VLOOKUP($A359,Table,MATCH(J$4,Curves,0))</f>
        <v>-0.01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0.0075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5.6675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47543</v>
      </c>
      <c r="W359" s="33" t="n">
        <f aca="false">V359-C$3</f>
        <v>10627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0.212759778657144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-0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47574</v>
      </c>
      <c r="B360" s="94" t="n">
        <f aca="false">B359</f>
        <v>12500</v>
      </c>
      <c r="C360" s="104"/>
      <c r="D360" s="96" t="n">
        <f aca="false">B360+C360</f>
        <v>12500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f aca="false">I359</f>
        <v>0</v>
      </c>
      <c r="J360" s="28" t="n">
        <f aca="false">VLOOKUP($A360,Table,MATCH(J$4,Curves,0))</f>
        <v>-0.01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0.0075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5.6675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30</v>
      </c>
      <c r="V360" s="100" t="n">
        <f aca="false">CHOOSE(F$3,A361+24,A360)</f>
        <v>47574</v>
      </c>
      <c r="W360" s="33" t="n">
        <f aca="false">V360-C$3</f>
        <v>10658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0.211801444526876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-0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47604</v>
      </c>
      <c r="B361" s="94" t="n">
        <f aca="false">B360</f>
        <v>12500</v>
      </c>
      <c r="C361" s="104"/>
      <c r="D361" s="96" t="n">
        <f aca="false">B361+C361</f>
        <v>12500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f aca="false">I360</f>
        <v>0</v>
      </c>
      <c r="J361" s="28" t="n">
        <f aca="false">VLOOKUP($A361,Table,MATCH(J$4,Curves,0))</f>
        <v>-0.01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0.0075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5.6675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31</v>
      </c>
      <c r="V361" s="100" t="n">
        <f aca="false">CHOOSE(F$3,A362+24,A361)</f>
        <v>47604</v>
      </c>
      <c r="W361" s="33" t="n">
        <f aca="false">V361-C$3</f>
        <v>10688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0.210878134602617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-0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47635</v>
      </c>
      <c r="B362" s="94" t="n">
        <f aca="false">B361</f>
        <v>12500</v>
      </c>
      <c r="C362" s="104"/>
      <c r="D362" s="96" t="n">
        <f aca="false">B362+C362</f>
        <v>12500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f aca="false">I361</f>
        <v>0</v>
      </c>
      <c r="J362" s="28" t="n">
        <f aca="false">VLOOKUP($A362,Table,MATCH(J$4,Curves,0))</f>
        <v>-0.01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0.0075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5.6675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30</v>
      </c>
      <c r="V362" s="100" t="n">
        <f aca="false">CHOOSE(F$3,A363+24,A362)</f>
        <v>47635</v>
      </c>
      <c r="W362" s="33" t="n">
        <f aca="false">V362-C$3</f>
        <v>10719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0.209928275963958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-0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47665</v>
      </c>
      <c r="B363" s="94" t="n">
        <f aca="false">B362</f>
        <v>12500</v>
      </c>
      <c r="C363" s="104"/>
      <c r="D363" s="96" t="n">
        <f aca="false">B363+C363</f>
        <v>12500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f aca="false">I362</f>
        <v>0</v>
      </c>
      <c r="J363" s="28" t="n">
        <f aca="false">VLOOKUP($A363,Table,MATCH(J$4,Curves,0))</f>
        <v>-0.01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0.0075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5.6675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31</v>
      </c>
      <c r="V363" s="100" t="n">
        <f aca="false">CHOOSE(F$3,A364+24,A363)</f>
        <v>47665</v>
      </c>
      <c r="W363" s="33" t="n">
        <f aca="false">V363-C$3</f>
        <v>10749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0.209013131777793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-0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47696</v>
      </c>
      <c r="B364" s="94" t="n">
        <f aca="false">B363</f>
        <v>12500</v>
      </c>
      <c r="C364" s="104"/>
      <c r="D364" s="96" t="n">
        <f aca="false">B364+C364</f>
        <v>12500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f aca="false">I363</f>
        <v>0</v>
      </c>
      <c r="J364" s="28" t="n">
        <f aca="false">VLOOKUP($A364,Table,MATCH(J$4,Curves,0))</f>
        <v>-0.01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0.0075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5.6675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47696</v>
      </c>
      <c r="W364" s="33" t="n">
        <f aca="false">V364-C$3</f>
        <v>10780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0.20807167367363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-0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47727</v>
      </c>
      <c r="B365" s="94" t="n">
        <f aca="false">B364</f>
        <v>12500</v>
      </c>
      <c r="C365" s="104"/>
      <c r="D365" s="96" t="n">
        <f aca="false">B365+C365</f>
        <v>12500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f aca="false">I364</f>
        <v>0</v>
      </c>
      <c r="J365" s="28" t="n">
        <f aca="false">VLOOKUP($A365,Table,MATCH(J$4,Curves,0))</f>
        <v>-0.01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0.0075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5.6675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30</v>
      </c>
      <c r="V365" s="100" t="n">
        <f aca="false">CHOOSE(F$3,A366+24,A365)</f>
        <v>47727</v>
      </c>
      <c r="W365" s="33" t="n">
        <f aca="false">V365-C$3</f>
        <v>10811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0.207134456180352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-0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47757</v>
      </c>
      <c r="B366" s="94" t="n">
        <f aca="false">B365</f>
        <v>12500</v>
      </c>
      <c r="C366" s="104"/>
      <c r="D366" s="96" t="n">
        <f aca="false">B366+C366</f>
        <v>12500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f aca="false">I365</f>
        <v>0</v>
      </c>
      <c r="J366" s="28" t="n">
        <f aca="false">VLOOKUP($A366,Table,MATCH(J$4,Curves,0))</f>
        <v>-0.01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0.0075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5.6675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31</v>
      </c>
      <c r="V366" s="100" t="n">
        <f aca="false">CHOOSE(F$3,A367+24,A366)</f>
        <v>47757</v>
      </c>
      <c r="W366" s="33" t="n">
        <f aca="false">V366-C$3</f>
        <v>10841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0.206231491144044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-0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47788</v>
      </c>
      <c r="B367" s="94" t="n">
        <f aca="false">B366</f>
        <v>12500</v>
      </c>
      <c r="C367" s="104"/>
      <c r="D367" s="96" t="n">
        <f aca="false">B367+C367</f>
        <v>12500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f aca="false">I366</f>
        <v>0</v>
      </c>
      <c r="J367" s="28" t="n">
        <f aca="false">VLOOKUP($A367,Table,MATCH(J$4,Curves,0))</f>
        <v>-0.01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0.0075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5.6675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30</v>
      </c>
      <c r="V367" s="100" t="n">
        <f aca="false">CHOOSE(F$3,A368+24,A367)</f>
        <v>47788</v>
      </c>
      <c r="W367" s="33" t="n">
        <f aca="false">V367-C$3</f>
        <v>10872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0.205302562387177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-0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47818</v>
      </c>
      <c r="B368" s="94" t="n">
        <f aca="false">B367</f>
        <v>12500</v>
      </c>
      <c r="C368" s="104"/>
      <c r="D368" s="96" t="n">
        <f aca="false">B368+C368</f>
        <v>12500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f aca="false">I367</f>
        <v>0</v>
      </c>
      <c r="J368" s="28" t="n">
        <f aca="false">VLOOKUP($A368,Table,MATCH(J$4,Curves,0))</f>
        <v>-0.01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0.0075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5.6675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31</v>
      </c>
      <c r="V368" s="100" t="n">
        <f aca="false">CHOOSE(F$3,A369+24,A368)</f>
        <v>47818</v>
      </c>
      <c r="W368" s="33" t="n">
        <f aca="false">V368-C$3</f>
        <v>10902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0.204407583159102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-0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47849</v>
      </c>
      <c r="B369" s="94" t="n">
        <f aca="false">B368</f>
        <v>12500</v>
      </c>
      <c r="C369" s="104"/>
      <c r="D369" s="96" t="n">
        <f aca="false">B369+C369</f>
        <v>12500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f aca="false">I368</f>
        <v>0</v>
      </c>
      <c r="J369" s="28" t="n">
        <f aca="false">VLOOKUP($A369,Table,MATCH(J$4,Curves,0))</f>
        <v>-0.01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0.0075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5.6675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47849</v>
      </c>
      <c r="W369" s="33" t="n">
        <f aca="false">V369-C$3</f>
        <v>10933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0.203486869833194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-0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47880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257" min="52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Summary!B13</f>
        <v>36923</v>
      </c>
      <c r="B3" s="52" t="n">
        <f aca="false">Summary!C13</f>
        <v>36923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- 1 M</v>
      </c>
      <c r="F3" s="55" t="n">
        <f aca="false">'FGT Z1 Supply'!F3</f>
        <v>2</v>
      </c>
      <c r="G3" s="55" t="n">
        <v>1</v>
      </c>
      <c r="H3" s="56" t="n">
        <v>1</v>
      </c>
      <c r="I3" s="57" t="s">
        <v>97</v>
      </c>
      <c r="J3" s="57" t="s">
        <v>97</v>
      </c>
      <c r="K3" s="57" t="n">
        <f aca="false">Summary!F4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IF-FGT/Z3-D</v>
      </c>
      <c r="K4" s="61" t="s">
        <v>49</v>
      </c>
      <c r="L4" s="61" t="str">
        <f aca="false">I3</f>
        <v>IF-FGT/Z3</v>
      </c>
      <c r="M4" s="60" t="str">
        <f aca="false">CONCATENATE(J3,"-","I")</f>
        <v>IF-FGT/Z3-I</v>
      </c>
      <c r="N4" s="61" t="s">
        <v>51</v>
      </c>
      <c r="O4" s="61" t="str">
        <f aca="false">J3</f>
        <v>IF-FGT/Z3</v>
      </c>
      <c r="Q4" s="61" t="str">
        <f aca="false">K4</f>
        <v>IF-FGT/Z3-D b/o</v>
      </c>
      <c r="R4" s="61" t="str">
        <f aca="false">J4</f>
        <v>IF-FGT/Z3-D</v>
      </c>
      <c r="S4" s="61" t="str">
        <f aca="false">K4</f>
        <v>IF-FGT/Z3-D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IF-FGT/Z3-D b/o</v>
      </c>
      <c r="AG4" s="63" t="str">
        <f aca="false">AF4</f>
        <v>IF-FGT/Z3-D b/o</v>
      </c>
      <c r="AH4" s="63" t="str">
        <f aca="false">AG4</f>
        <v>IF-FGT/Z3-D b/o</v>
      </c>
      <c r="AI4" s="63" t="str">
        <f aca="false">AH4</f>
        <v>IF-FGT/Z3-D b/o</v>
      </c>
      <c r="AJ4" s="63" t="str">
        <f aca="false">AI4</f>
        <v>IF-FGT/Z3-D b/o</v>
      </c>
      <c r="AK4" s="63" t="str">
        <f aca="false">AJ4</f>
        <v>IF-FGT/Z3-D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Bid-Contract</v>
      </c>
      <c r="AN5" s="71" t="str">
        <f aca="false">AM5</f>
        <v>Bid-Contract</v>
      </c>
      <c r="AO5" s="71" t="str">
        <f aca="false">AM5</f>
        <v>Bid-Contract</v>
      </c>
      <c r="AP5" s="71" t="str">
        <f aca="false">AM5</f>
        <v>Bid-Contract</v>
      </c>
      <c r="AR5" s="71" t="str">
        <f aca="false">CHOOSE(G3,"Mid-Bid","Offer-Mid")</f>
        <v>Mid-Bid</v>
      </c>
      <c r="AS5" s="71" t="str">
        <f aca="false">AR5</f>
        <v>Mid-Bid</v>
      </c>
      <c r="AT5" s="71" t="str">
        <f aca="false">AR5</f>
        <v>Mid-Bid</v>
      </c>
      <c r="AU5" s="71" t="str">
        <f aca="false">AR5</f>
        <v>Mid-Bid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Bid</v>
      </c>
      <c r="I6" s="73" t="s">
        <v>11</v>
      </c>
      <c r="J6" s="73" t="s">
        <v>87</v>
      </c>
      <c r="K6" s="73" t="str">
        <f aca="false">H6</f>
        <v>Bid</v>
      </c>
      <c r="L6" s="73" t="s">
        <v>11</v>
      </c>
      <c r="M6" s="73" t="s">
        <v>87</v>
      </c>
      <c r="N6" s="73" t="str">
        <f aca="false">K6</f>
        <v>Bid</v>
      </c>
      <c r="O6" s="73" t="s">
        <v>11</v>
      </c>
      <c r="Q6" s="73" t="s">
        <v>87</v>
      </c>
      <c r="R6" s="73" t="str">
        <f aca="false">K6</f>
        <v>Bid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Bid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Bid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Bid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7200000</v>
      </c>
      <c r="E8" s="82" t="n">
        <f aca="false">SUM(E10:E370)</f>
        <v>560000</v>
      </c>
      <c r="F8" s="82" t="n">
        <f aca="false">SUM(F10:F370)</f>
        <v>559348.134096896</v>
      </c>
      <c r="G8" s="83" t="n">
        <f aca="false">AC8/$F$8</f>
        <v>7.115</v>
      </c>
      <c r="H8" s="83" t="n">
        <f aca="false">AD8/$F$8</f>
        <v>7.21</v>
      </c>
      <c r="I8" s="83" t="n">
        <f aca="false">AE8/$F$8</f>
        <v>0</v>
      </c>
      <c r="J8" s="83" t="n">
        <f aca="false">AF8/$F$8</f>
        <v>-0.0475</v>
      </c>
      <c r="K8" s="83" t="n">
        <f aca="false">AG8/$F$8</f>
        <v>-0.06</v>
      </c>
      <c r="L8" s="83" t="n">
        <f aca="false">AH8/$F$8</f>
        <v>0</v>
      </c>
      <c r="M8" s="84" t="n">
        <f aca="false">AI8/$F$8</f>
        <v>0.00752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7.07502</v>
      </c>
      <c r="R8" s="83" t="n">
        <f aca="false">(AD8+AG8+AJ8)/F8</f>
        <v>7.15</v>
      </c>
      <c r="S8" s="83" t="n">
        <f aca="false">AY8/$F$8</f>
        <v>0</v>
      </c>
      <c r="X8" s="85"/>
      <c r="Z8" s="86" t="n">
        <f aca="false">SUM(Z10:Z370)</f>
        <v>1</v>
      </c>
      <c r="AA8" s="86" t="n">
        <f aca="false">SUM(AA10:AA370)</f>
        <v>28</v>
      </c>
      <c r="AC8" s="87" t="n">
        <f aca="false">SUM(AC10:AC370)</f>
        <v>3979761.97409942</v>
      </c>
      <c r="AD8" s="87" t="n">
        <f aca="false">SUM(AD10:AD370)</f>
        <v>4032900.04683862</v>
      </c>
      <c r="AE8" s="87" t="n">
        <f aca="false">SUM(AE10:AE370)</f>
        <v>0</v>
      </c>
      <c r="AF8" s="87" t="n">
        <f aca="false">SUM(AF10:AF370)</f>
        <v>-26569.0363696026</v>
      </c>
      <c r="AG8" s="87" t="n">
        <f aca="false">SUM(AG10:AG370)</f>
        <v>-33560.8880458138</v>
      </c>
      <c r="AH8" s="87" t="n">
        <f aca="false">SUM(AH10:AH370)</f>
        <v>0</v>
      </c>
      <c r="AI8" s="87" t="n">
        <f aca="false">SUM(AI10:AI370)</f>
        <v>4206.29796840866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4032900.04683862</v>
      </c>
      <c r="AN8" s="87" t="n">
        <f aca="false">SUM(AN10:AN370)</f>
        <v>-33560.8880458138</v>
      </c>
      <c r="AO8" s="87" t="n">
        <f aca="false">SUM(AO10:AO370)</f>
        <v>0</v>
      </c>
      <c r="AP8" s="87" t="n">
        <f aca="false">SUM(AP10:AP370)</f>
        <v>3999339.15879281</v>
      </c>
      <c r="AR8" s="87" t="n">
        <f aca="false">SUM(AR10:AR370)</f>
        <v>-53138.0727392053</v>
      </c>
      <c r="AS8" s="87" t="n">
        <f aca="false">SUM(AS10:AS370)</f>
        <v>6991.8516762112</v>
      </c>
      <c r="AT8" s="87" t="n">
        <f aca="false">SUM(AT10:AT370)</f>
        <v>4206.29796840866</v>
      </c>
      <c r="AU8" s="87" t="n">
        <f aca="false">SUM(AU10:AU370)</f>
        <v>-41939.9230945855</v>
      </c>
      <c r="AV8" s="87"/>
      <c r="AW8" s="88" t="n">
        <f aca="false">SUM(AW10:AW370)</f>
        <v>3957399.23569822</v>
      </c>
      <c r="AY8" s="88" t="n">
        <f aca="false">SUM(AY10:AY370)</f>
        <v>0</v>
      </c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Y9" s="91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36923</v>
      </c>
      <c r="B10" s="94" t="n">
        <f aca="false">Summary!D13</f>
        <v>20000</v>
      </c>
      <c r="C10" s="95"/>
      <c r="D10" s="96" t="n">
        <f aca="false">B10+C10</f>
        <v>20000</v>
      </c>
      <c r="E10" s="82" t="n">
        <f aca="false">IF(Z10=0,0,IF(AND(Z10=1,$H$3=1),D10*U10,IF($H$3=2,D10,"N/A")))</f>
        <v>560000</v>
      </c>
      <c r="F10" s="82" t="n">
        <f aca="false">E10*Y10</f>
        <v>559348.134096896</v>
      </c>
      <c r="G10" s="28" t="n">
        <f aca="false">VLOOKUP($A10,Table,MATCH(G$4,Curves,0))</f>
        <v>7.115</v>
      </c>
      <c r="H10" s="97" t="n">
        <f aca="false">VLOOKUP($A10,Table,MATCH(H$4,Curves,0))</f>
        <v>7.21</v>
      </c>
      <c r="I10" s="98" t="n">
        <f aca="false">Summary!H13</f>
        <v>0</v>
      </c>
      <c r="J10" s="28" t="n">
        <f aca="false">VLOOKUP($A10,Table,MATCH(J$4,Curves,0))</f>
        <v>-0.0475</v>
      </c>
      <c r="K10" s="97" t="n">
        <f aca="false">VLOOKUP($A10,Table,MATCH(K$4,Curves,0))</f>
        <v>-0.06</v>
      </c>
      <c r="L10" s="98" t="n">
        <v>0</v>
      </c>
      <c r="M10" s="28" t="n">
        <f aca="false">VLOOKUP($A10,Table,MATCH(M$4,Curves,0))</f>
        <v>0.00752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7.07502</v>
      </c>
      <c r="R10" s="98" t="n">
        <f aca="false">N10+K10+H10</f>
        <v>7.15</v>
      </c>
      <c r="S10" s="98" t="n">
        <f aca="false">O10+L10+I10</f>
        <v>0</v>
      </c>
      <c r="T10" s="99"/>
      <c r="U10" s="33" t="n">
        <f aca="false">A11-A10</f>
        <v>28</v>
      </c>
      <c r="V10" s="100" t="n">
        <f aca="false">CHOOSE(F$3,A11+24,A10)</f>
        <v>36923</v>
      </c>
      <c r="W10" s="33" t="n">
        <f aca="false">V10-C$3</f>
        <v>7</v>
      </c>
      <c r="X10" s="28" t="n">
        <f aca="false">VLOOKUP($A10,Table,MATCH(X$4,Curves,0))</f>
        <v>0.061706432470638</v>
      </c>
      <c r="Y10" s="91" t="n">
        <f aca="false">1/(1+CHOOSE(F$3,(X11+($K$3/10000))/2,(X10+($K$3/10000))/2))^(2*W10/365.25)</f>
        <v>0.998835953744457</v>
      </c>
      <c r="Z10" s="33" t="n">
        <f aca="false">IF(AND(mthbeg&lt;=A10,mthend&gt;=A10),1,0)</f>
        <v>1</v>
      </c>
      <c r="AA10" s="33" t="n">
        <f aca="false">U10*Z10</f>
        <v>28</v>
      </c>
      <c r="AC10" s="87" t="n">
        <f aca="false">F10*G10</f>
        <v>3979761.97409942</v>
      </c>
      <c r="AD10" s="87" t="n">
        <f aca="false">$F10*H10</f>
        <v>4032900.04683862</v>
      </c>
      <c r="AE10" s="87" t="n">
        <f aca="false">$F10*I10</f>
        <v>0</v>
      </c>
      <c r="AF10" s="87" t="n">
        <f aca="false">$F10*J10</f>
        <v>-26569.0363696026</v>
      </c>
      <c r="AG10" s="87" t="n">
        <f aca="false">$F10*K10</f>
        <v>-33560.8880458138</v>
      </c>
      <c r="AH10" s="87" t="n">
        <f aca="false">$F10*L10</f>
        <v>0</v>
      </c>
      <c r="AI10" s="87" t="n">
        <f aca="false">$F10*M10</f>
        <v>4206.29796840866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4032900.04683862</v>
      </c>
      <c r="AN10" s="87" t="n">
        <f aca="false">CHOOSE($G$3,AG10-AH10,AH10-AG10)</f>
        <v>-33560.8880458138</v>
      </c>
      <c r="AO10" s="87" t="n">
        <f aca="false">CHOOSE($G$3,AJ10-AK10,AK10-AJ10)</f>
        <v>0</v>
      </c>
      <c r="AP10" s="101" t="n">
        <f aca="false">SUM(AM10:AO10)</f>
        <v>3999339.15879281</v>
      </c>
      <c r="AR10" s="87" t="n">
        <f aca="false">CHOOSE($G$3,AC10-AD10,AD10-AC10)</f>
        <v>-53138.0727392053</v>
      </c>
      <c r="AS10" s="87" t="n">
        <f aca="false">CHOOSE($G$3,AF10-AG10,AG10-AF10)</f>
        <v>6991.8516762112</v>
      </c>
      <c r="AT10" s="87" t="n">
        <f aca="false">CHOOSE($G$3,AI10-AJ10,AJ10-AI10)</f>
        <v>4206.29796840866</v>
      </c>
      <c r="AU10" s="101" t="n">
        <f aca="false">AR10+AS10+AT10</f>
        <v>-41939.9230945855</v>
      </c>
      <c r="AV10" s="101"/>
      <c r="AW10" s="88" t="n">
        <f aca="false">AU10+AP10</f>
        <v>3957399.23569822</v>
      </c>
      <c r="AY10" s="88" t="n">
        <f aca="false">AK10+AH10+AE10</f>
        <v>0</v>
      </c>
      <c r="AZ10" s="102"/>
      <c r="BC10" s="103"/>
    </row>
    <row r="11" customFormat="false" ht="12.75" hidden="false" customHeight="false" outlineLevel="0" collapsed="false">
      <c r="A11" s="93" t="n">
        <f aca="false">EDATE(A10,1)</f>
        <v>36951</v>
      </c>
      <c r="B11" s="94" t="n">
        <f aca="false">B10</f>
        <v>20000</v>
      </c>
      <c r="C11" s="104"/>
      <c r="D11" s="96" t="n">
        <f aca="false">B11+C11</f>
        <v>20000</v>
      </c>
      <c r="E11" s="82" t="n">
        <f aca="false">IF(Z11=0,0,IF(AND(Z11=1,$H$3=1),D11*U11,IF($H$3=2,D11,"N/A")))</f>
        <v>0</v>
      </c>
      <c r="F11" s="82" t="n">
        <f aca="false">E11*Y11</f>
        <v>0</v>
      </c>
      <c r="G11" s="28" t="n">
        <f aca="false">VLOOKUP($A11,Table,MATCH(G$4,Curves,0))</f>
        <v>6.692</v>
      </c>
      <c r="H11" s="97" t="n">
        <f aca="false">VLOOKUP($A11,Table,MATCH(H$4,Curves,0))</f>
        <v>6.692</v>
      </c>
      <c r="I11" s="98" t="n">
        <f aca="false">I10</f>
        <v>0</v>
      </c>
      <c r="J11" s="28" t="n">
        <f aca="false">VLOOKUP($A11,Table,MATCH(J$4,Curves,0))</f>
        <v>-0.0475</v>
      </c>
      <c r="K11" s="97" t="n">
        <f aca="false">VLOOKUP($A11,Table,MATCH(K$4,Curves,0))</f>
        <v>-0.0575</v>
      </c>
      <c r="L11" s="98" t="n">
        <v>0</v>
      </c>
      <c r="M11" s="28" t="n">
        <f aca="false">VLOOKUP($A11,Table,MATCH(M$4,Curves,0))</f>
        <v>0.00752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6.65202</v>
      </c>
      <c r="R11" s="98" t="n">
        <f aca="false">N11+K11+H11</f>
        <v>6.6345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36951</v>
      </c>
      <c r="W11" s="33" t="n">
        <f aca="false">V11-C$3</f>
        <v>35</v>
      </c>
      <c r="X11" s="28" t="n">
        <f aca="false">VLOOKUP($A11,Table,MATCH(X$4,Curves,0))</f>
        <v>0.059047660484835</v>
      </c>
      <c r="Y11" s="91" t="n">
        <f aca="false">1/(1+CHOOSE(F$3,(X12+($K$3/10000))/2,(X11+($K$3/10000))/2))^(2*W11/365.25)</f>
        <v>0.994439207681026</v>
      </c>
      <c r="Z11" s="33" t="n">
        <f aca="false">IF(AND(mthbeg&lt;=A11,mthend&gt;=A11),1,0)</f>
        <v>0</v>
      </c>
      <c r="AA11" s="33" t="n">
        <f aca="false">U11*Z11</f>
        <v>0</v>
      </c>
      <c r="AC11" s="87" t="n">
        <f aca="false">F11*G11</f>
        <v>0</v>
      </c>
      <c r="AD11" s="87" t="n">
        <f aca="false">$F11*H11</f>
        <v>0</v>
      </c>
      <c r="AE11" s="87" t="n">
        <f aca="false">$F11*I11</f>
        <v>0</v>
      </c>
      <c r="AF11" s="87" t="n">
        <f aca="false">$F11*J11</f>
        <v>-0</v>
      </c>
      <c r="AG11" s="87" t="n">
        <f aca="false">$F11*K11</f>
        <v>-0</v>
      </c>
      <c r="AH11" s="87" t="n">
        <f aca="false">$F11*L11</f>
        <v>0</v>
      </c>
      <c r="AI11" s="87" t="n">
        <f aca="false">$F11*M11</f>
        <v>0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0</v>
      </c>
      <c r="AN11" s="87" t="n">
        <f aca="false">CHOOSE($G$3,AG11-AH11,AH11-AG11)</f>
        <v>-0</v>
      </c>
      <c r="AO11" s="87" t="n">
        <f aca="false">CHOOSE($G$3,AJ11-AK11,AK11-AJ11)</f>
        <v>0</v>
      </c>
      <c r="AP11" s="101" t="n">
        <f aca="false">SUM(AM11:AO11)</f>
        <v>0</v>
      </c>
      <c r="AR11" s="87" t="n">
        <f aca="false">CHOOSE($G$3,AC11-AD11,AD11-AC11)</f>
        <v>0</v>
      </c>
      <c r="AS11" s="87" t="n">
        <f aca="false">CHOOSE($G$3,AF11-AG11,AG11-AF11)</f>
        <v>0</v>
      </c>
      <c r="AT11" s="87" t="n">
        <f aca="false">CHOOSE($G$3,AI11-AJ11,AJ11-AI11)</f>
        <v>0</v>
      </c>
      <c r="AU11" s="101" t="n">
        <f aca="false">AR11+AS11+AT11</f>
        <v>0</v>
      </c>
      <c r="AV11" s="101"/>
      <c r="AW11" s="88" t="n">
        <f aca="false">AU11+AP11</f>
        <v>0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36982</v>
      </c>
      <c r="B12" s="94" t="n">
        <f aca="false">B11</f>
        <v>20000</v>
      </c>
      <c r="C12" s="104"/>
      <c r="D12" s="96" t="n">
        <f aca="false">B12+C12</f>
        <v>20000</v>
      </c>
      <c r="E12" s="82" t="n">
        <f aca="false">IF(Z12=0,0,IF(AND(Z12=1,$H$3=1),D12*U12,IF($H$3=2,D12,"N/A")))</f>
        <v>0</v>
      </c>
      <c r="F12" s="82" t="n">
        <f aca="false">E12*Y12</f>
        <v>0</v>
      </c>
      <c r="G12" s="28" t="n">
        <f aca="false">VLOOKUP($A12,Table,MATCH(G$4,Curves,0))</f>
        <v>5.835</v>
      </c>
      <c r="H12" s="97" t="n">
        <f aca="false">VLOOKUP($A12,Table,MATCH(H$4,Curves,0))</f>
        <v>5.835</v>
      </c>
      <c r="I12" s="98" t="n">
        <f aca="false">I11</f>
        <v>0</v>
      </c>
      <c r="J12" s="28" t="n">
        <f aca="false">VLOOKUP($A12,Table,MATCH(J$4,Curves,0))</f>
        <v>-0.035</v>
      </c>
      <c r="K12" s="97" t="n">
        <f aca="false">VLOOKUP($A12,Table,MATCH(K$4,Curves,0))</f>
        <v>-0.045</v>
      </c>
      <c r="L12" s="98" t="n">
        <v>0</v>
      </c>
      <c r="M12" s="28" t="n">
        <f aca="false">VLOOKUP($A12,Table,MATCH(M$4,Curves,0))</f>
        <v>0.00752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5.80752</v>
      </c>
      <c r="R12" s="98" t="n">
        <f aca="false">N12+K12+H12</f>
        <v>5.79</v>
      </c>
      <c r="S12" s="98" t="n">
        <f aca="false">O12+L12+I12</f>
        <v>0</v>
      </c>
      <c r="T12" s="99"/>
      <c r="U12" s="33" t="n">
        <f aca="false">A13-A12</f>
        <v>30</v>
      </c>
      <c r="V12" s="100" t="n">
        <f aca="false">CHOOSE(F$3,A13+24,A12)</f>
        <v>36982</v>
      </c>
      <c r="W12" s="33" t="n">
        <f aca="false">V12-C$3</f>
        <v>66</v>
      </c>
      <c r="X12" s="28" t="n">
        <f aca="false">VLOOKUP($A12,Table,MATCH(X$4,Curves,0))</f>
        <v>0.058119283562962</v>
      </c>
      <c r="Y12" s="91" t="n">
        <f aca="false">1/(1+CHOOSE(F$3,(X13+($K$3/10000))/2,(X12+($K$3/10000))/2))^(2*W12/365.25)</f>
        <v>0.98970105361723</v>
      </c>
      <c r="Z12" s="33" t="n">
        <f aca="false">IF(AND(mthbeg&lt;=A12,mthend&gt;=A12),1,0)</f>
        <v>0</v>
      </c>
      <c r="AA12" s="33" t="n">
        <f aca="false">U12*Z12</f>
        <v>0</v>
      </c>
      <c r="AC12" s="87" t="n">
        <f aca="false">F12*G12</f>
        <v>0</v>
      </c>
      <c r="AD12" s="87" t="n">
        <f aca="false">$F12*H12</f>
        <v>0</v>
      </c>
      <c r="AE12" s="87" t="n">
        <f aca="false">$F12*I12</f>
        <v>0</v>
      </c>
      <c r="AF12" s="87" t="n">
        <f aca="false">$F12*J12</f>
        <v>-0</v>
      </c>
      <c r="AG12" s="87" t="n">
        <f aca="false">$F12*K12</f>
        <v>-0</v>
      </c>
      <c r="AH12" s="87" t="n">
        <f aca="false">$F12*L12</f>
        <v>0</v>
      </c>
      <c r="AI12" s="87" t="n">
        <f aca="false">$F12*M12</f>
        <v>0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0</v>
      </c>
      <c r="AN12" s="87" t="n">
        <f aca="false">CHOOSE($G$3,AG12-AH12,AH12-AG12)</f>
        <v>-0</v>
      </c>
      <c r="AO12" s="87" t="n">
        <f aca="false">CHOOSE($G$3,AJ12-AK12,AK12-AJ12)</f>
        <v>0</v>
      </c>
      <c r="AP12" s="101" t="n">
        <f aca="false">SUM(AM12:AO12)</f>
        <v>0</v>
      </c>
      <c r="AR12" s="87" t="n">
        <f aca="false">CHOOSE($G$3,AC12-AD12,AD12-AC12)</f>
        <v>0</v>
      </c>
      <c r="AS12" s="87" t="n">
        <f aca="false">CHOOSE($G$3,AF12-AG12,AG12-AF12)</f>
        <v>0</v>
      </c>
      <c r="AT12" s="87" t="n">
        <f aca="false">CHOOSE($G$3,AI12-AJ12,AJ12-AI12)</f>
        <v>0</v>
      </c>
      <c r="AU12" s="101" t="n">
        <f aca="false">AR12+AS12+AT12</f>
        <v>0</v>
      </c>
      <c r="AV12" s="101"/>
      <c r="AW12" s="88" t="n">
        <f aca="false">AU12+AP12</f>
        <v>0</v>
      </c>
      <c r="AY12" s="88" t="n">
        <f aca="false">AK12+AH12+AE12</f>
        <v>0</v>
      </c>
      <c r="AZ12" s="102"/>
    </row>
    <row r="13" customFormat="false" ht="12.75" hidden="false" customHeight="false" outlineLevel="0" collapsed="false">
      <c r="A13" s="93" t="n">
        <f aca="false">EDATE(A12,1)</f>
        <v>37012</v>
      </c>
      <c r="B13" s="94" t="n">
        <f aca="false">B12</f>
        <v>20000</v>
      </c>
      <c r="C13" s="104"/>
      <c r="D13" s="96" t="n">
        <f aca="false">B13+C13</f>
        <v>20000</v>
      </c>
      <c r="E13" s="82" t="n">
        <f aca="false">IF(Z13=0,0,IF(AND(Z13=1,$H$3=1),D13*U13,IF($H$3=2,D13,"N/A")))</f>
        <v>0</v>
      </c>
      <c r="F13" s="82" t="n">
        <f aca="false">E13*Y13</f>
        <v>0</v>
      </c>
      <c r="G13" s="28" t="n">
        <f aca="false">VLOOKUP($A13,Table,MATCH(G$4,Curves,0))</f>
        <v>5.515</v>
      </c>
      <c r="H13" s="97" t="n">
        <f aca="false">VLOOKUP($A13,Table,MATCH(H$4,Curves,0))</f>
        <v>5.515</v>
      </c>
      <c r="I13" s="98" t="n">
        <f aca="false">I12</f>
        <v>0</v>
      </c>
      <c r="J13" s="28" t="n">
        <f aca="false">VLOOKUP($A13,Table,MATCH(J$4,Curves,0))</f>
        <v>-0.03525</v>
      </c>
      <c r="K13" s="97" t="n">
        <f aca="false">VLOOKUP($A13,Table,MATCH(K$4,Curves,0))</f>
        <v>-0.04525</v>
      </c>
      <c r="L13" s="98" t="n">
        <v>0</v>
      </c>
      <c r="M13" s="28" t="n">
        <f aca="false">VLOOKUP($A13,Table,MATCH(M$4,Curves,0))</f>
        <v>0.00752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5.48727</v>
      </c>
      <c r="R13" s="98" t="n">
        <f aca="false">N13+K13+H13</f>
        <v>5.46975</v>
      </c>
      <c r="S13" s="98" t="n">
        <f aca="false">O13+L13+I13</f>
        <v>0</v>
      </c>
      <c r="T13" s="99"/>
      <c r="U13" s="33" t="n">
        <f aca="false">A14-A13</f>
        <v>31</v>
      </c>
      <c r="V13" s="100" t="n">
        <f aca="false">CHOOSE(F$3,A14+24,A13)</f>
        <v>37012</v>
      </c>
      <c r="W13" s="33" t="n">
        <f aca="false">V13-C$3</f>
        <v>96</v>
      </c>
      <c r="X13" s="28" t="n">
        <f aca="false">VLOOKUP($A13,Table,MATCH(X$4,Curves,0))</f>
        <v>0.05730407937634</v>
      </c>
      <c r="Y13" s="91" t="n">
        <f aca="false">1/(1+CHOOSE(F$3,(X14+($K$3/10000))/2,(X13+($K$3/10000))/2))^(2*W13/365.25)</f>
        <v>0.985260006927808</v>
      </c>
      <c r="Z13" s="33" t="n">
        <f aca="false">IF(AND(mthbeg&lt;=A13,mthend&gt;=A13),1,0)</f>
        <v>0</v>
      </c>
      <c r="AA13" s="33" t="n">
        <f aca="false">U13*Z13</f>
        <v>0</v>
      </c>
      <c r="AC13" s="87" t="n">
        <f aca="false">F13*G13</f>
        <v>0</v>
      </c>
      <c r="AD13" s="87" t="n">
        <f aca="false">$F13*H13</f>
        <v>0</v>
      </c>
      <c r="AE13" s="87" t="n">
        <f aca="false">$F13*I13</f>
        <v>0</v>
      </c>
      <c r="AF13" s="87" t="n">
        <f aca="false">$F13*J13</f>
        <v>-0</v>
      </c>
      <c r="AG13" s="87" t="n">
        <f aca="false">$F13*K13</f>
        <v>-0</v>
      </c>
      <c r="AH13" s="87" t="n">
        <f aca="false">$F13*L13</f>
        <v>0</v>
      </c>
      <c r="AI13" s="87" t="n">
        <f aca="false">$F13*M13</f>
        <v>0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0</v>
      </c>
      <c r="AN13" s="87" t="n">
        <f aca="false">CHOOSE($G$3,AG13-AH13,AH13-AG13)</f>
        <v>-0</v>
      </c>
      <c r="AO13" s="87" t="n">
        <f aca="false">CHOOSE($G$3,AJ13-AK13,AK13-AJ13)</f>
        <v>0</v>
      </c>
      <c r="AP13" s="101" t="n">
        <f aca="false">SUM(AM13:AO13)</f>
        <v>0</v>
      </c>
      <c r="AR13" s="87" t="n">
        <f aca="false">CHOOSE($G$3,AC13-AD13,AD13-AC13)</f>
        <v>0</v>
      </c>
      <c r="AS13" s="87" t="n">
        <f aca="false">CHOOSE($G$3,AF13-AG13,AG13-AF13)</f>
        <v>0</v>
      </c>
      <c r="AT13" s="87" t="n">
        <f aca="false">CHOOSE($G$3,AI13-AJ13,AJ13-AI13)</f>
        <v>0</v>
      </c>
      <c r="AU13" s="101" t="n">
        <f aca="false">AR13+AS13+AT13</f>
        <v>0</v>
      </c>
      <c r="AV13" s="101"/>
      <c r="AW13" s="88" t="n">
        <f aca="false">AU13+AP13</f>
        <v>0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37043</v>
      </c>
      <c r="B14" s="94" t="n">
        <f aca="false">B13</f>
        <v>20000</v>
      </c>
      <c r="C14" s="104"/>
      <c r="D14" s="96" t="n">
        <f aca="false">B14+C14</f>
        <v>20000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5.495</v>
      </c>
      <c r="H14" s="97" t="n">
        <f aca="false">VLOOKUP($A14,Table,MATCH(H$4,Curves,0))</f>
        <v>5.59</v>
      </c>
      <c r="I14" s="98" t="n">
        <f aca="false">I13</f>
        <v>0</v>
      </c>
      <c r="J14" s="28" t="n">
        <f aca="false">VLOOKUP($A14,Table,MATCH(J$4,Curves,0))</f>
        <v>-0.03525</v>
      </c>
      <c r="K14" s="97" t="n">
        <f aca="false">VLOOKUP($A14,Table,MATCH(K$4,Curves,0))</f>
        <v>-0.0075</v>
      </c>
      <c r="L14" s="98" t="n">
        <v>0</v>
      </c>
      <c r="M14" s="28" t="n">
        <f aca="false">VLOOKUP($A14,Table,MATCH(M$4,Curves,0))</f>
        <v>0.00752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5.46727</v>
      </c>
      <c r="R14" s="98" t="n">
        <f aca="false">N14+K14+H14</f>
        <v>5.5825</v>
      </c>
      <c r="S14" s="98" t="n">
        <f aca="false">O14+L14+I14</f>
        <v>0</v>
      </c>
      <c r="T14" s="99"/>
      <c r="U14" s="33" t="n">
        <f aca="false">A15-A14</f>
        <v>30</v>
      </c>
      <c r="V14" s="100" t="n">
        <f aca="false">CHOOSE(F$3,A15+24,A14)</f>
        <v>37043</v>
      </c>
      <c r="W14" s="33" t="n">
        <f aca="false">V14-C$3</f>
        <v>127</v>
      </c>
      <c r="X14" s="28" t="n">
        <f aca="false">VLOOKUP($A14,Table,MATCH(X$4,Curves,0))</f>
        <v>0.056547072099688</v>
      </c>
      <c r="Y14" s="91" t="n">
        <f aca="false">1/(1+CHOOSE(F$3,(X15+($K$3/10000))/2,(X14+($K$3/10000))/2))^(2*W14/365.25)</f>
        <v>0.980797765910239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-0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-0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37073</v>
      </c>
      <c r="B15" s="94" t="n">
        <f aca="false">B14</f>
        <v>20000</v>
      </c>
      <c r="C15" s="104"/>
      <c r="D15" s="96" t="n">
        <f aca="false">B15+C15</f>
        <v>20000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5.51</v>
      </c>
      <c r="H15" s="97" t="n">
        <f aca="false">VLOOKUP($A15,Table,MATCH(H$4,Curves,0))</f>
        <v>5.59</v>
      </c>
      <c r="I15" s="98" t="n">
        <f aca="false">I14</f>
        <v>0</v>
      </c>
      <c r="J15" s="28" t="n">
        <f aca="false">VLOOKUP($A15,Table,MATCH(J$4,Curves,0))</f>
        <v>-0.03525</v>
      </c>
      <c r="K15" s="97" t="n">
        <f aca="false">VLOOKUP($A15,Table,MATCH(K$4,Curves,0))</f>
        <v>-0.0075</v>
      </c>
      <c r="L15" s="98" t="n">
        <v>0</v>
      </c>
      <c r="M15" s="28" t="n">
        <f aca="false">VLOOKUP($A15,Table,MATCH(M$4,Curves,0))</f>
        <v>0.00752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5.48227</v>
      </c>
      <c r="R15" s="98" t="n">
        <f aca="false">N15+K15+H15</f>
        <v>5.5825</v>
      </c>
      <c r="S15" s="98" t="n">
        <f aca="false">O15+L15+I15</f>
        <v>0</v>
      </c>
      <c r="T15" s="99"/>
      <c r="U15" s="33" t="n">
        <f aca="false">A16-A15</f>
        <v>31</v>
      </c>
      <c r="V15" s="100" t="n">
        <f aca="false">CHOOSE(F$3,A16+24,A15)</f>
        <v>37073</v>
      </c>
      <c r="W15" s="33" t="n">
        <f aca="false">V15-C$3</f>
        <v>157</v>
      </c>
      <c r="X15" s="28" t="n">
        <f aca="false">VLOOKUP($A15,Table,MATCH(X$4,Curves,0))</f>
        <v>0.055893076000179</v>
      </c>
      <c r="Y15" s="91" t="n">
        <f aca="false">1/(1+CHOOSE(F$3,(X16+($K$3/10000))/2,(X15+($K$3/10000))/2))^(2*W15/365.25)</f>
        <v>0.976582898153005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-0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-0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37104</v>
      </c>
      <c r="B16" s="94" t="n">
        <f aca="false">B15</f>
        <v>20000</v>
      </c>
      <c r="C16" s="104"/>
      <c r="D16" s="96" t="n">
        <f aca="false">B16+C16</f>
        <v>20000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5.51</v>
      </c>
      <c r="H16" s="97" t="n">
        <f aca="false">VLOOKUP($A16,Table,MATCH(H$4,Curves,0))</f>
        <v>5.59</v>
      </c>
      <c r="I16" s="98" t="n">
        <f aca="false">I15</f>
        <v>0</v>
      </c>
      <c r="J16" s="28" t="n">
        <f aca="false">VLOOKUP($A16,Table,MATCH(J$4,Curves,0))</f>
        <v>-0.03525</v>
      </c>
      <c r="K16" s="97" t="n">
        <f aca="false">VLOOKUP($A16,Table,MATCH(K$4,Curves,0))</f>
        <v>-0.0075</v>
      </c>
      <c r="L16" s="98" t="n">
        <v>0</v>
      </c>
      <c r="M16" s="28" t="n">
        <f aca="false">VLOOKUP($A16,Table,MATCH(M$4,Curves,0))</f>
        <v>0.00752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5.48227</v>
      </c>
      <c r="R16" s="98" t="n">
        <f aca="false">N16+K16+H16</f>
        <v>5.5825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37104</v>
      </c>
      <c r="W16" s="33" t="n">
        <f aca="false">V16-C$3</f>
        <v>188</v>
      </c>
      <c r="X16" s="28" t="n">
        <f aca="false">VLOOKUP($A16,Table,MATCH(X$4,Curves,0))</f>
        <v>0.055369911069327</v>
      </c>
      <c r="Y16" s="91" t="n">
        <f aca="false">1/(1+CHOOSE(F$3,(X17+($K$3/10000))/2,(X16+($K$3/10000))/2))^(2*W16/365.25)</f>
        <v>0.972279074434726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-0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-0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37135</v>
      </c>
      <c r="B17" s="94" t="n">
        <f aca="false">B16</f>
        <v>20000</v>
      </c>
      <c r="C17" s="104"/>
      <c r="D17" s="96" t="n">
        <f aca="false">B17+C17</f>
        <v>20000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5.475</v>
      </c>
      <c r="H17" s="97" t="n">
        <f aca="false">VLOOKUP($A17,Table,MATCH(H$4,Curves,0))</f>
        <v>5.59</v>
      </c>
      <c r="I17" s="98" t="n">
        <f aca="false">I16</f>
        <v>0</v>
      </c>
      <c r="J17" s="28" t="n">
        <f aca="false">VLOOKUP($A17,Table,MATCH(J$4,Curves,0))</f>
        <v>-0.03525</v>
      </c>
      <c r="K17" s="97" t="n">
        <f aca="false">VLOOKUP($A17,Table,MATCH(K$4,Curves,0))</f>
        <v>-0.0075</v>
      </c>
      <c r="L17" s="98" t="n">
        <v>0</v>
      </c>
      <c r="M17" s="28" t="n">
        <f aca="false">VLOOKUP($A17,Table,MATCH(M$4,Curves,0))</f>
        <v>0.00752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5.44727</v>
      </c>
      <c r="R17" s="98" t="n">
        <f aca="false">N17+K17+H17</f>
        <v>5.5825</v>
      </c>
      <c r="S17" s="98" t="n">
        <f aca="false">O17+L17+I17</f>
        <v>0</v>
      </c>
      <c r="T17" s="99"/>
      <c r="U17" s="33" t="n">
        <f aca="false">A18-A17</f>
        <v>30</v>
      </c>
      <c r="V17" s="100" t="n">
        <f aca="false">CHOOSE(F$3,A18+24,A17)</f>
        <v>37135</v>
      </c>
      <c r="W17" s="33" t="n">
        <f aca="false">V17-C$3</f>
        <v>219</v>
      </c>
      <c r="X17" s="28" t="n">
        <f aca="false">VLOOKUP($A17,Table,MATCH(X$4,Curves,0))</f>
        <v>0.05484674622962</v>
      </c>
      <c r="Y17" s="91" t="n">
        <f aca="false">1/(1+CHOOSE(F$3,(X18+($K$3/10000))/2,(X17+($K$3/10000))/2))^(2*W17/365.25)</f>
        <v>0.96807793337758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-0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-0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37165</v>
      </c>
      <c r="B18" s="94" t="n">
        <f aca="false">B17</f>
        <v>20000</v>
      </c>
      <c r="C18" s="104"/>
      <c r="D18" s="96" t="n">
        <f aca="false">B18+C18</f>
        <v>20000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5.465</v>
      </c>
      <c r="H18" s="97" t="n">
        <f aca="false">VLOOKUP($A18,Table,MATCH(H$4,Curves,0))</f>
        <v>5.465</v>
      </c>
      <c r="I18" s="98" t="n">
        <f aca="false">I17</f>
        <v>0</v>
      </c>
      <c r="J18" s="28" t="n">
        <f aca="false">VLOOKUP($A18,Table,MATCH(J$4,Curves,0))</f>
        <v>-0.03525</v>
      </c>
      <c r="K18" s="97" t="n">
        <f aca="false">VLOOKUP($A18,Table,MATCH(K$4,Curves,0))</f>
        <v>-0.04525</v>
      </c>
      <c r="L18" s="98" t="n">
        <v>0</v>
      </c>
      <c r="M18" s="28" t="n">
        <f aca="false">VLOOKUP($A18,Table,MATCH(M$4,Curves,0))</f>
        <v>0.00752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5.43727</v>
      </c>
      <c r="R18" s="98" t="n">
        <f aca="false">N18+K18+H18</f>
        <v>5.41975</v>
      </c>
      <c r="S18" s="98" t="n">
        <f aca="false">O18+L18+I18</f>
        <v>0</v>
      </c>
      <c r="T18" s="99"/>
      <c r="U18" s="33" t="n">
        <f aca="false">A19-A18</f>
        <v>31</v>
      </c>
      <c r="V18" s="100" t="n">
        <f aca="false">CHOOSE(F$3,A19+24,A18)</f>
        <v>37165</v>
      </c>
      <c r="W18" s="33" t="n">
        <f aca="false">V18-C$3</f>
        <v>249</v>
      </c>
      <c r="X18" s="28" t="n">
        <f aca="false">VLOOKUP($A18,Table,MATCH(X$4,Curves,0))</f>
        <v>0.054435878078851</v>
      </c>
      <c r="Y18" s="91" t="n">
        <f aca="false">1/(1+CHOOSE(F$3,(X19+($K$3/10000))/2,(X18+($K$3/10000))/2))^(2*W18/365.25)</f>
        <v>0.964047956049806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-0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-0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37196</v>
      </c>
      <c r="B19" s="94" t="n">
        <f aca="false">B18</f>
        <v>20000</v>
      </c>
      <c r="C19" s="104"/>
      <c r="D19" s="96" t="n">
        <f aca="false">B19+C19</f>
        <v>20000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5.545</v>
      </c>
      <c r="H19" s="97" t="n">
        <f aca="false">VLOOKUP($A19,Table,MATCH(H$4,Curves,0))</f>
        <v>5.545</v>
      </c>
      <c r="I19" s="98" t="n">
        <f aca="false">I18</f>
        <v>0</v>
      </c>
      <c r="J19" s="28" t="n">
        <f aca="false">VLOOKUP($A19,Table,MATCH(J$4,Curves,0))</f>
        <v>-0.0475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0.01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5.5075</v>
      </c>
      <c r="R19" s="98" t="n">
        <f aca="false">N19+K19+H19</f>
        <v>5.485</v>
      </c>
      <c r="S19" s="98" t="n">
        <f aca="false">O19+L19+I19</f>
        <v>0</v>
      </c>
      <c r="T19" s="99"/>
      <c r="U19" s="33" t="n">
        <f aca="false">A20-A19</f>
        <v>30</v>
      </c>
      <c r="V19" s="100" t="n">
        <f aca="false">CHOOSE(F$3,A20+24,A19)</f>
        <v>37196</v>
      </c>
      <c r="W19" s="33" t="n">
        <f aca="false">V19-C$3</f>
        <v>280</v>
      </c>
      <c r="X19" s="28" t="n">
        <f aca="false">VLOOKUP($A19,Table,MATCH(X$4,Curves,0))</f>
        <v>0.054165756526329</v>
      </c>
      <c r="Y19" s="91" t="n">
        <f aca="false">1/(1+CHOOSE(F$3,(X20+($K$3/10000))/2,(X19+($K$3/10000))/2))^(2*W19/365.25)</f>
        <v>0.959856930157084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-0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37226</v>
      </c>
      <c r="B20" s="94" t="n">
        <f aca="false">B19</f>
        <v>20000</v>
      </c>
      <c r="C20" s="104"/>
      <c r="D20" s="96" t="n">
        <f aca="false">B20+C20</f>
        <v>20000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f aca="false">I19</f>
        <v>0</v>
      </c>
      <c r="J20" s="28" t="n">
        <f aca="false">VLOOKUP($A20,Table,MATCH(J$4,Curves,0))</f>
        <v>-0.0475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0.01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5.6325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31</v>
      </c>
      <c r="V20" s="100" t="n">
        <f aca="false">CHOOSE(F$3,A21+24,A20)</f>
        <v>37226</v>
      </c>
      <c r="W20" s="33" t="n">
        <f aca="false">V20-C$3</f>
        <v>310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0.955859100231848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-0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37257</v>
      </c>
      <c r="B21" s="94" t="n">
        <f aca="false">B20</f>
        <v>20000</v>
      </c>
      <c r="C21" s="104"/>
      <c r="D21" s="96" t="n">
        <f aca="false">B21+C21</f>
        <v>20000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f aca="false">I20</f>
        <v>0</v>
      </c>
      <c r="J21" s="28" t="n">
        <f aca="false">VLOOKUP($A21,Table,MATCH(J$4,Curves,0))</f>
        <v>-0.0475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0.01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5.6325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37257</v>
      </c>
      <c r="W21" s="33" t="n">
        <f aca="false">V21-C$3</f>
        <v>341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0.951553622921895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-0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37288</v>
      </c>
      <c r="B22" s="94" t="n">
        <f aca="false">B21</f>
        <v>20000</v>
      </c>
      <c r="C22" s="104"/>
      <c r="D22" s="96" t="n">
        <f aca="false">B22+C22</f>
        <v>20000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f aca="false">I21</f>
        <v>0</v>
      </c>
      <c r="J22" s="28" t="n">
        <f aca="false">VLOOKUP($A22,Table,MATCH(J$4,Curves,0))</f>
        <v>-0.0475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0.01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5.6325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28</v>
      </c>
      <c r="V22" s="100" t="n">
        <f aca="false">CHOOSE(F$3,A23+24,A22)</f>
        <v>37288</v>
      </c>
      <c r="W22" s="33" t="n">
        <f aca="false">V22-C$3</f>
        <v>372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0.947267538778635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-0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37316</v>
      </c>
      <c r="B23" s="94" t="n">
        <f aca="false">B22</f>
        <v>20000</v>
      </c>
      <c r="C23" s="104"/>
      <c r="D23" s="96" t="n">
        <f aca="false">B23+C23</f>
        <v>20000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f aca="false">I22</f>
        <v>0</v>
      </c>
      <c r="J23" s="28" t="n">
        <f aca="false">VLOOKUP($A23,Table,MATCH(J$4,Curves,0))</f>
        <v>-0.0475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0.01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5.6325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37316</v>
      </c>
      <c r="W23" s="33" t="n">
        <f aca="false">V23-C$3</f>
        <v>400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0.943412833144866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-0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37347</v>
      </c>
      <c r="B24" s="94" t="n">
        <f aca="false">B23</f>
        <v>20000</v>
      </c>
      <c r="C24" s="104"/>
      <c r="D24" s="96" t="n">
        <f aca="false">B24+C24</f>
        <v>20000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f aca="false">I23</f>
        <v>0</v>
      </c>
      <c r="J24" s="28" t="n">
        <f aca="false">VLOOKUP($A24,Table,MATCH(J$4,Curves,0))</f>
        <v>-0.0475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0.01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5.6325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30</v>
      </c>
      <c r="V24" s="100" t="n">
        <f aca="false">CHOOSE(F$3,A25+24,A24)</f>
        <v>37347</v>
      </c>
      <c r="W24" s="33" t="n">
        <f aca="false">V24-C$3</f>
        <v>431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0.939163417570919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-0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37377</v>
      </c>
      <c r="B25" s="94" t="n">
        <f aca="false">B24</f>
        <v>20000</v>
      </c>
      <c r="C25" s="104"/>
      <c r="D25" s="96" t="n">
        <f aca="false">B25+C25</f>
        <v>20000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f aca="false">I24</f>
        <v>0</v>
      </c>
      <c r="J25" s="28" t="n">
        <f aca="false">VLOOKUP($A25,Table,MATCH(J$4,Curves,0))</f>
        <v>-0.0475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0.01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5.6325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31</v>
      </c>
      <c r="V25" s="100" t="n">
        <f aca="false">CHOOSE(F$3,A26+24,A25)</f>
        <v>37377</v>
      </c>
      <c r="W25" s="33" t="n">
        <f aca="false">V25-C$3</f>
        <v>461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0.935069305248498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-0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37408</v>
      </c>
      <c r="B26" s="94" t="n">
        <f aca="false">B25</f>
        <v>20000</v>
      </c>
      <c r="C26" s="104"/>
      <c r="D26" s="96" t="n">
        <f aca="false">B26+C26</f>
        <v>20000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f aca="false">I25</f>
        <v>0</v>
      </c>
      <c r="J26" s="28" t="n">
        <f aca="false">VLOOKUP($A26,Table,MATCH(J$4,Curves,0))</f>
        <v>-0.0475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0.01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5.6325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30</v>
      </c>
      <c r="V26" s="100" t="n">
        <f aca="false">CHOOSE(F$3,A27+24,A26)</f>
        <v>37408</v>
      </c>
      <c r="W26" s="33" t="n">
        <f aca="false">V26-C$3</f>
        <v>492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0.930857471437423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-0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37438</v>
      </c>
      <c r="B27" s="94" t="n">
        <f aca="false">B26</f>
        <v>20000</v>
      </c>
      <c r="C27" s="104"/>
      <c r="D27" s="96" t="n">
        <f aca="false">B27+C27</f>
        <v>20000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f aca="false">I26</f>
        <v>0</v>
      </c>
      <c r="J27" s="28" t="n">
        <f aca="false">VLOOKUP($A27,Table,MATCH(J$4,Curves,0))</f>
        <v>-0.0475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0.01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5.6325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31</v>
      </c>
      <c r="V27" s="100" t="n">
        <f aca="false">CHOOSE(F$3,A28+24,A27)</f>
        <v>37438</v>
      </c>
      <c r="W27" s="33" t="n">
        <f aca="false">V27-C$3</f>
        <v>522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0.926799567378418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-0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37469</v>
      </c>
      <c r="B28" s="94" t="n">
        <f aca="false">B27</f>
        <v>20000</v>
      </c>
      <c r="C28" s="104"/>
      <c r="D28" s="96" t="n">
        <f aca="false">B28+C28</f>
        <v>20000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f aca="false">I27</f>
        <v>0</v>
      </c>
      <c r="J28" s="28" t="n">
        <f aca="false">VLOOKUP($A28,Table,MATCH(J$4,Curves,0))</f>
        <v>-0.0475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0.01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5.6325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37469</v>
      </c>
      <c r="W28" s="33" t="n">
        <f aca="false">V28-C$3</f>
        <v>553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0.922624982957707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-0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37500</v>
      </c>
      <c r="B29" s="94" t="n">
        <f aca="false">B28</f>
        <v>20000</v>
      </c>
      <c r="C29" s="104"/>
      <c r="D29" s="96" t="n">
        <f aca="false">B29+C29</f>
        <v>20000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f aca="false">I28</f>
        <v>0</v>
      </c>
      <c r="J29" s="28" t="n">
        <f aca="false">VLOOKUP($A29,Table,MATCH(J$4,Curves,0))</f>
        <v>-0.0475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0.01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5.6325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30</v>
      </c>
      <c r="V29" s="100" t="n">
        <f aca="false">CHOOSE(F$3,A30+24,A29)</f>
        <v>37500</v>
      </c>
      <c r="W29" s="33" t="n">
        <f aca="false">V29-C$3</f>
        <v>584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0.91846920212269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-0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37530</v>
      </c>
      <c r="B30" s="94" t="n">
        <f aca="false">B29</f>
        <v>20000</v>
      </c>
      <c r="C30" s="104"/>
      <c r="D30" s="96" t="n">
        <f aca="false">B30+C30</f>
        <v>20000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f aca="false">I29</f>
        <v>0</v>
      </c>
      <c r="J30" s="28" t="n">
        <f aca="false">VLOOKUP($A30,Table,MATCH(J$4,Curves,0))</f>
        <v>-0.0475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0.01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5.6325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31</v>
      </c>
      <c r="V30" s="100" t="n">
        <f aca="false">CHOOSE(F$3,A31+24,A30)</f>
        <v>37530</v>
      </c>
      <c r="W30" s="33" t="n">
        <f aca="false">V30-C$3</f>
        <v>614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0.914465302473468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-0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37561</v>
      </c>
      <c r="B31" s="94" t="n">
        <f aca="false">B30</f>
        <v>20000</v>
      </c>
      <c r="C31" s="104"/>
      <c r="D31" s="96" t="n">
        <f aca="false">B31+C31</f>
        <v>20000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f aca="false">I30</f>
        <v>0</v>
      </c>
      <c r="J31" s="28" t="n">
        <f aca="false">VLOOKUP($A31,Table,MATCH(J$4,Curves,0))</f>
        <v>-0.0475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0.01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5.6325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30</v>
      </c>
      <c r="V31" s="100" t="n">
        <f aca="false">CHOOSE(F$3,A32+24,A31)</f>
        <v>37561</v>
      </c>
      <c r="W31" s="33" t="n">
        <f aca="false">V31-C$3</f>
        <v>645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0.910346275297199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-0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37591</v>
      </c>
      <c r="B32" s="94" t="n">
        <f aca="false">B31</f>
        <v>20000</v>
      </c>
      <c r="C32" s="104"/>
      <c r="D32" s="96" t="n">
        <f aca="false">B32+C32</f>
        <v>20000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f aca="false">I31</f>
        <v>0</v>
      </c>
      <c r="J32" s="28" t="n">
        <f aca="false">VLOOKUP($A32,Table,MATCH(J$4,Curves,0))</f>
        <v>-0.0475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0.01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5.6325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31</v>
      </c>
      <c r="V32" s="100" t="n">
        <f aca="false">CHOOSE(F$3,A33+24,A32)</f>
        <v>37591</v>
      </c>
      <c r="W32" s="33" t="n">
        <f aca="false">V32-C$3</f>
        <v>675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0.906377786071965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-0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37622</v>
      </c>
      <c r="B33" s="94" t="n">
        <f aca="false">B32</f>
        <v>20000</v>
      </c>
      <c r="C33" s="104"/>
      <c r="D33" s="96" t="n">
        <f aca="false">B33+C33</f>
        <v>20000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f aca="false">I32</f>
        <v>0</v>
      </c>
      <c r="J33" s="28" t="n">
        <f aca="false">VLOOKUP($A33,Table,MATCH(J$4,Curves,0))</f>
        <v>-0.0475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0.01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5.6325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37622</v>
      </c>
      <c r="W33" s="33" t="n">
        <f aca="false">V33-C$3</f>
        <v>706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0.902295187505678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-0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37653</v>
      </c>
      <c r="B34" s="94" t="n">
        <f aca="false">B33</f>
        <v>20000</v>
      </c>
      <c r="C34" s="104"/>
      <c r="D34" s="96" t="n">
        <f aca="false">B34+C34</f>
        <v>20000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f aca="false">I33</f>
        <v>0</v>
      </c>
      <c r="J34" s="28" t="n">
        <f aca="false">VLOOKUP($A34,Table,MATCH(J$4,Curves,0))</f>
        <v>-0.0475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0.01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5.6325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28</v>
      </c>
      <c r="V34" s="100" t="n">
        <f aca="false">CHOOSE(F$3,A35+24,A34)</f>
        <v>37653</v>
      </c>
      <c r="W34" s="33" t="n">
        <f aca="false">V34-C$3</f>
        <v>737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0.898230978193089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-0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37681</v>
      </c>
      <c r="B35" s="94" t="n">
        <f aca="false">B34</f>
        <v>20000</v>
      </c>
      <c r="C35" s="104"/>
      <c r="D35" s="96" t="n">
        <f aca="false">B35+C35</f>
        <v>20000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f aca="false">I34</f>
        <v>0</v>
      </c>
      <c r="J35" s="28" t="n">
        <f aca="false">VLOOKUP($A35,Table,MATCH(J$4,Curves,0))</f>
        <v>-0.0475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0.01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5.6325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37681</v>
      </c>
      <c r="W35" s="33" t="n">
        <f aca="false">V35-C$3</f>
        <v>765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0.894575816509272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-0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37712</v>
      </c>
      <c r="B36" s="94" t="n">
        <f aca="false">B35</f>
        <v>20000</v>
      </c>
      <c r="C36" s="104"/>
      <c r="D36" s="96" t="n">
        <f aca="false">B36+C36</f>
        <v>20000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f aca="false">I35</f>
        <v>0</v>
      </c>
      <c r="J36" s="28" t="n">
        <f aca="false">VLOOKUP($A36,Table,MATCH(J$4,Curves,0))</f>
        <v>-0.0475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0.01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5.6325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30</v>
      </c>
      <c r="V36" s="100" t="n">
        <f aca="false">CHOOSE(F$3,A37+24,A36)</f>
        <v>37712</v>
      </c>
      <c r="W36" s="33" t="n">
        <f aca="false">V36-C$3</f>
        <v>796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0.890546377568868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-0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37742</v>
      </c>
      <c r="B37" s="94" t="n">
        <f aca="false">B36</f>
        <v>20000</v>
      </c>
      <c r="C37" s="104"/>
      <c r="D37" s="96" t="n">
        <f aca="false">B37+C37</f>
        <v>20000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f aca="false">I36</f>
        <v>0</v>
      </c>
      <c r="J37" s="28" t="n">
        <f aca="false">VLOOKUP($A37,Table,MATCH(J$4,Curves,0))</f>
        <v>-0.0475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0.01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5.6325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31</v>
      </c>
      <c r="V37" s="100" t="n">
        <f aca="false">CHOOSE(F$3,A38+24,A37)</f>
        <v>37742</v>
      </c>
      <c r="W37" s="33" t="n">
        <f aca="false">V37-C$3</f>
        <v>826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0.886664202401183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-0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37773</v>
      </c>
      <c r="B38" s="94" t="n">
        <f aca="false">B37</f>
        <v>20000</v>
      </c>
      <c r="C38" s="104"/>
      <c r="D38" s="96" t="n">
        <f aca="false">B38+C38</f>
        <v>20000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f aca="false">I37</f>
        <v>0</v>
      </c>
      <c r="J38" s="28" t="n">
        <f aca="false">VLOOKUP($A38,Table,MATCH(J$4,Curves,0))</f>
        <v>-0.0475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0.01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5.6325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30</v>
      </c>
      <c r="V38" s="100" t="n">
        <f aca="false">CHOOSE(F$3,A39+24,A38)</f>
        <v>37773</v>
      </c>
      <c r="W38" s="33" t="n">
        <f aca="false">V38-C$3</f>
        <v>857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0.882670399753847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-0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37803</v>
      </c>
      <c r="B39" s="94" t="n">
        <f aca="false">B38</f>
        <v>20000</v>
      </c>
      <c r="C39" s="104"/>
      <c r="D39" s="96" t="n">
        <f aca="false">B39+C39</f>
        <v>20000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f aca="false">I38</f>
        <v>0</v>
      </c>
      <c r="J39" s="28" t="n">
        <f aca="false">VLOOKUP($A39,Table,MATCH(J$4,Curves,0))</f>
        <v>-0.0475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0.01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5.6325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31</v>
      </c>
      <c r="V39" s="100" t="n">
        <f aca="false">CHOOSE(F$3,A40+24,A39)</f>
        <v>37803</v>
      </c>
      <c r="W39" s="33" t="n">
        <f aca="false">V39-C$3</f>
        <v>887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0.878822558480797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-0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37834</v>
      </c>
      <c r="B40" s="94" t="n">
        <f aca="false">B39</f>
        <v>20000</v>
      </c>
      <c r="C40" s="104"/>
      <c r="D40" s="96" t="n">
        <f aca="false">B40+C40</f>
        <v>20000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f aca="false">I39</f>
        <v>0</v>
      </c>
      <c r="J40" s="28" t="n">
        <f aca="false">VLOOKUP($A40,Table,MATCH(J$4,Curves,0))</f>
        <v>-0.0475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0.01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5.6325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37834</v>
      </c>
      <c r="W40" s="33" t="n">
        <f aca="false">V40-C$3</f>
        <v>918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0.874864076959727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-0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37865</v>
      </c>
      <c r="B41" s="94" t="n">
        <f aca="false">B40</f>
        <v>20000</v>
      </c>
      <c r="C41" s="104"/>
      <c r="D41" s="96" t="n">
        <f aca="false">B41+C41</f>
        <v>20000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f aca="false">I40</f>
        <v>0</v>
      </c>
      <c r="J41" s="28" t="n">
        <f aca="false">VLOOKUP($A41,Table,MATCH(J$4,Curves,0))</f>
        <v>-0.0475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0.01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5.6325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30</v>
      </c>
      <c r="V41" s="100" t="n">
        <f aca="false">CHOOSE(F$3,A42+24,A41)</f>
        <v>37865</v>
      </c>
      <c r="W41" s="33" t="n">
        <f aca="false">V41-C$3</f>
        <v>949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0.870923425631797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-0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37895</v>
      </c>
      <c r="B42" s="94" t="n">
        <f aca="false">B41</f>
        <v>20000</v>
      </c>
      <c r="C42" s="104"/>
      <c r="D42" s="96" t="n">
        <f aca="false">B42+C42</f>
        <v>20000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f aca="false">I41</f>
        <v>0</v>
      </c>
      <c r="J42" s="28" t="n">
        <f aca="false">VLOOKUP($A42,Table,MATCH(J$4,Curves,0))</f>
        <v>-0.0475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0.01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5.6325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31</v>
      </c>
      <c r="V42" s="100" t="n">
        <f aca="false">CHOOSE(F$3,A43+24,A42)</f>
        <v>37895</v>
      </c>
      <c r="W42" s="33" t="n">
        <f aca="false">V42-C$3</f>
        <v>979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0.867126793158625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-0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37926</v>
      </c>
      <c r="B43" s="94" t="n">
        <f aca="false">B42</f>
        <v>20000</v>
      </c>
      <c r="C43" s="104"/>
      <c r="D43" s="96" t="n">
        <f aca="false">B43+C43</f>
        <v>20000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f aca="false">I42</f>
        <v>0</v>
      </c>
      <c r="J43" s="28" t="n">
        <f aca="false">VLOOKUP($A43,Table,MATCH(J$4,Curves,0))</f>
        <v>-0.0475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0.01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5.6325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30</v>
      </c>
      <c r="V43" s="100" t="n">
        <f aca="false">CHOOSE(F$3,A44+24,A43)</f>
        <v>37926</v>
      </c>
      <c r="W43" s="33" t="n">
        <f aca="false">V43-C$3</f>
        <v>1010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0.863220992887548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-0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37956</v>
      </c>
      <c r="B44" s="94" t="n">
        <f aca="false">B43</f>
        <v>20000</v>
      </c>
      <c r="C44" s="104"/>
      <c r="D44" s="96" t="n">
        <f aca="false">B44+C44</f>
        <v>20000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f aca="false">I43</f>
        <v>0</v>
      </c>
      <c r="J44" s="28" t="n">
        <f aca="false">VLOOKUP($A44,Table,MATCH(J$4,Curves,0))</f>
        <v>-0.0475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0.01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5.6325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31</v>
      </c>
      <c r="V44" s="100" t="n">
        <f aca="false">CHOOSE(F$3,A45+24,A44)</f>
        <v>37956</v>
      </c>
      <c r="W44" s="33" t="n">
        <f aca="false">V44-C$3</f>
        <v>1040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0.8594579377708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-0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37987</v>
      </c>
      <c r="B45" s="94" t="n">
        <f aca="false">B44</f>
        <v>20000</v>
      </c>
      <c r="C45" s="104"/>
      <c r="D45" s="96" t="n">
        <f aca="false">B45+C45</f>
        <v>20000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f aca="false">I44</f>
        <v>0</v>
      </c>
      <c r="J45" s="28" t="n">
        <f aca="false">VLOOKUP($A45,Table,MATCH(J$4,Curves,0))</f>
        <v>-0.0475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0.01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5.6325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37987</v>
      </c>
      <c r="W45" s="33" t="n">
        <f aca="false">V45-C$3</f>
        <v>1071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0.855586680334391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-0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38018</v>
      </c>
      <c r="B46" s="94" t="n">
        <f aca="false">B45</f>
        <v>20000</v>
      </c>
      <c r="C46" s="104"/>
      <c r="D46" s="96" t="n">
        <f aca="false">B46+C46</f>
        <v>20000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f aca="false">I45</f>
        <v>0</v>
      </c>
      <c r="J46" s="28" t="n">
        <f aca="false">VLOOKUP($A46,Table,MATCH(J$4,Curves,0))</f>
        <v>-0.0475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0.01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5.6325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29</v>
      </c>
      <c r="V46" s="100" t="n">
        <f aca="false">CHOOSE(F$3,A47+24,A46)</f>
        <v>38018</v>
      </c>
      <c r="W46" s="33" t="n">
        <f aca="false">V46-C$3</f>
        <v>1102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0.85173286020757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-0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38047</v>
      </c>
      <c r="B47" s="94" t="n">
        <f aca="false">B46</f>
        <v>20000</v>
      </c>
      <c r="C47" s="104"/>
      <c r="D47" s="96" t="n">
        <f aca="false">B47+C47</f>
        <v>20000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f aca="false">I46</f>
        <v>0</v>
      </c>
      <c r="J47" s="28" t="n">
        <f aca="false">VLOOKUP($A47,Table,MATCH(J$4,Curves,0))</f>
        <v>-0.0475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0.01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5.6325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38047</v>
      </c>
      <c r="W47" s="33" t="n">
        <f aca="false">V47-C$3</f>
        <v>1131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0.84814339017392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-0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38078</v>
      </c>
      <c r="B48" s="94" t="n">
        <f aca="false">B47</f>
        <v>20000</v>
      </c>
      <c r="C48" s="104"/>
      <c r="D48" s="96" t="n">
        <f aca="false">B48+C48</f>
        <v>20000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f aca="false">I47</f>
        <v>0</v>
      </c>
      <c r="J48" s="28" t="n">
        <f aca="false">VLOOKUP($A48,Table,MATCH(J$4,Curves,0))</f>
        <v>-0.0475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0.01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5.6325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30</v>
      </c>
      <c r="V48" s="100" t="n">
        <f aca="false">CHOOSE(F$3,A49+24,A48)</f>
        <v>38078</v>
      </c>
      <c r="W48" s="33" t="n">
        <f aca="false">V48-C$3</f>
        <v>1162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0.844323096868039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-0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38108</v>
      </c>
      <c r="B49" s="94" t="n">
        <f aca="false">B48</f>
        <v>20000</v>
      </c>
      <c r="C49" s="104"/>
      <c r="D49" s="96" t="n">
        <f aca="false">B49+C49</f>
        <v>20000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f aca="false">I48</f>
        <v>0</v>
      </c>
      <c r="J49" s="28" t="n">
        <f aca="false">VLOOKUP($A49,Table,MATCH(J$4,Curves,0))</f>
        <v>-0.0475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0.01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5.6325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31</v>
      </c>
      <c r="V49" s="100" t="n">
        <f aca="false">CHOOSE(F$3,A50+24,A49)</f>
        <v>38108</v>
      </c>
      <c r="W49" s="33" t="n">
        <f aca="false">V49-C$3</f>
        <v>1192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0.840642423696236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-0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38139</v>
      </c>
      <c r="B50" s="94" t="n">
        <f aca="false">B49</f>
        <v>20000</v>
      </c>
      <c r="C50" s="104"/>
      <c r="D50" s="96" t="n">
        <f aca="false">B50+C50</f>
        <v>20000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f aca="false">I49</f>
        <v>0</v>
      </c>
      <c r="J50" s="28" t="n">
        <f aca="false">VLOOKUP($A50,Table,MATCH(J$4,Curves,0))</f>
        <v>-0.0475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0.01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5.6325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30</v>
      </c>
      <c r="V50" s="100" t="n">
        <f aca="false">CHOOSE(F$3,A51+24,A50)</f>
        <v>38139</v>
      </c>
      <c r="W50" s="33" t="n">
        <f aca="false">V50-C$3</f>
        <v>1223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0.836855917002802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-0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38169</v>
      </c>
      <c r="B51" s="94" t="n">
        <f aca="false">B50</f>
        <v>20000</v>
      </c>
      <c r="C51" s="104"/>
      <c r="D51" s="96" t="n">
        <f aca="false">B51+C51</f>
        <v>20000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f aca="false">I50</f>
        <v>0</v>
      </c>
      <c r="J51" s="28" t="n">
        <f aca="false">VLOOKUP($A51,Table,MATCH(J$4,Curves,0))</f>
        <v>-0.0475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0.01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5.6325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31</v>
      </c>
      <c r="V51" s="100" t="n">
        <f aca="false">CHOOSE(F$3,A52+24,A51)</f>
        <v>38169</v>
      </c>
      <c r="W51" s="33" t="n">
        <f aca="false">V51-C$3</f>
        <v>1253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0.833207795645228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-0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38200</v>
      </c>
      <c r="B52" s="94" t="n">
        <f aca="false">B51</f>
        <v>20000</v>
      </c>
      <c r="C52" s="104"/>
      <c r="D52" s="96" t="n">
        <f aca="false">B52+C52</f>
        <v>20000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f aca="false">I51</f>
        <v>0</v>
      </c>
      <c r="J52" s="28" t="n">
        <f aca="false">VLOOKUP($A52,Table,MATCH(J$4,Curves,0))</f>
        <v>-0.0475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0.01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5.6325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38200</v>
      </c>
      <c r="W52" s="33" t="n">
        <f aca="false">V52-C$3</f>
        <v>1284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0.829454776755984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-0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38231</v>
      </c>
      <c r="B53" s="94" t="n">
        <f aca="false">B52</f>
        <v>20000</v>
      </c>
      <c r="C53" s="104"/>
      <c r="D53" s="96" t="n">
        <f aca="false">B53+C53</f>
        <v>20000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f aca="false">I52</f>
        <v>0</v>
      </c>
      <c r="J53" s="28" t="n">
        <f aca="false">VLOOKUP($A53,Table,MATCH(J$4,Curves,0))</f>
        <v>-0.0475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0.01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5.6325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30</v>
      </c>
      <c r="V53" s="100" t="n">
        <f aca="false">CHOOSE(F$3,A54+24,A53)</f>
        <v>38231</v>
      </c>
      <c r="W53" s="33" t="n">
        <f aca="false">V53-C$3</f>
        <v>1315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0.825718662594295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-0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38261</v>
      </c>
      <c r="B54" s="94" t="n">
        <f aca="false">B53</f>
        <v>20000</v>
      </c>
      <c r="C54" s="104"/>
      <c r="D54" s="96" t="n">
        <f aca="false">B54+C54</f>
        <v>20000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f aca="false">I53</f>
        <v>0</v>
      </c>
      <c r="J54" s="28" t="n">
        <f aca="false">VLOOKUP($A54,Table,MATCH(J$4,Curves,0))</f>
        <v>-0.0475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0.01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5.6325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31</v>
      </c>
      <c r="V54" s="100" t="n">
        <f aca="false">CHOOSE(F$3,A55+24,A54)</f>
        <v>38261</v>
      </c>
      <c r="W54" s="33" t="n">
        <f aca="false">V54-C$3</f>
        <v>1345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0.822119092074263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-0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38292</v>
      </c>
      <c r="B55" s="94" t="n">
        <f aca="false">B54</f>
        <v>20000</v>
      </c>
      <c r="C55" s="104"/>
      <c r="D55" s="96" t="n">
        <f aca="false">B55+C55</f>
        <v>20000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f aca="false">I54</f>
        <v>0</v>
      </c>
      <c r="J55" s="28" t="n">
        <f aca="false">VLOOKUP($A55,Table,MATCH(J$4,Curves,0))</f>
        <v>-0.0475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0.01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5.6325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30</v>
      </c>
      <c r="V55" s="100" t="n">
        <f aca="false">CHOOSE(F$3,A56+24,A55)</f>
        <v>38292</v>
      </c>
      <c r="W55" s="33" t="n">
        <f aca="false">V55-C$3</f>
        <v>1376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0.818416020046026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-0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38322</v>
      </c>
      <c r="B56" s="94" t="n">
        <f aca="false">B55</f>
        <v>20000</v>
      </c>
      <c r="C56" s="104"/>
      <c r="D56" s="96" t="n">
        <f aca="false">B56+C56</f>
        <v>20000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f aca="false">I55</f>
        <v>0</v>
      </c>
      <c r="J56" s="28" t="n">
        <f aca="false">VLOOKUP($A56,Table,MATCH(J$4,Curves,0))</f>
        <v>-0.0475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0.01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5.6325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31</v>
      </c>
      <c r="V56" s="100" t="n">
        <f aca="false">CHOOSE(F$3,A57+24,A56)</f>
        <v>38322</v>
      </c>
      <c r="W56" s="33" t="n">
        <f aca="false">V56-C$3</f>
        <v>1406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0.814848284069678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-0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38353</v>
      </c>
      <c r="B57" s="94" t="n">
        <f aca="false">B56</f>
        <v>20000</v>
      </c>
      <c r="C57" s="104"/>
      <c r="D57" s="96" t="n">
        <f aca="false">B57+C57</f>
        <v>20000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f aca="false">I56</f>
        <v>0</v>
      </c>
      <c r="J57" s="28" t="n">
        <f aca="false">VLOOKUP($A57,Table,MATCH(J$4,Curves,0))</f>
        <v>-0.0475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0.01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5.6325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38353</v>
      </c>
      <c r="W57" s="33" t="n">
        <f aca="false">V57-C$3</f>
        <v>1437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0.811177961950795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-0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38384</v>
      </c>
      <c r="B58" s="94" t="n">
        <f aca="false">B57</f>
        <v>20000</v>
      </c>
      <c r="C58" s="104"/>
      <c r="D58" s="96" t="n">
        <f aca="false">B58+C58</f>
        <v>20000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f aca="false">I57</f>
        <v>0</v>
      </c>
      <c r="J58" s="28" t="n">
        <f aca="false">VLOOKUP($A58,Table,MATCH(J$4,Curves,0))</f>
        <v>-0.0475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0.01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5.6325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28</v>
      </c>
      <c r="V58" s="100" t="n">
        <f aca="false">CHOOSE(F$3,A59+24,A58)</f>
        <v>38384</v>
      </c>
      <c r="W58" s="33" t="n">
        <f aca="false">V58-C$3</f>
        <v>1468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0.807524172068305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-0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38412</v>
      </c>
      <c r="B59" s="94" t="n">
        <f aca="false">B58</f>
        <v>20000</v>
      </c>
      <c r="C59" s="104"/>
      <c r="D59" s="96" t="n">
        <f aca="false">B59+C59</f>
        <v>20000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f aca="false">I58</f>
        <v>0</v>
      </c>
      <c r="J59" s="28" t="n">
        <f aca="false">VLOOKUP($A59,Table,MATCH(J$4,Curves,0))</f>
        <v>-0.0475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0.01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5.6325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38412</v>
      </c>
      <c r="W59" s="33" t="n">
        <f aca="false">V59-C$3</f>
        <v>1496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0.804238122617598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-0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38443</v>
      </c>
      <c r="B60" s="94" t="n">
        <f aca="false">B59</f>
        <v>20000</v>
      </c>
      <c r="C60" s="104"/>
      <c r="D60" s="96" t="n">
        <f aca="false">B60+C60</f>
        <v>20000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f aca="false">I59</f>
        <v>0</v>
      </c>
      <c r="J60" s="28" t="n">
        <f aca="false">VLOOKUP($A60,Table,MATCH(J$4,Curves,0))</f>
        <v>-0.0475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0.01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5.6325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30</v>
      </c>
      <c r="V60" s="100" t="n">
        <f aca="false">CHOOSE(F$3,A61+24,A60)</f>
        <v>38443</v>
      </c>
      <c r="W60" s="33" t="n">
        <f aca="false">V60-C$3</f>
        <v>1527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0.800615591861873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-0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38473</v>
      </c>
      <c r="B61" s="94" t="n">
        <f aca="false">B60</f>
        <v>20000</v>
      </c>
      <c r="C61" s="104"/>
      <c r="D61" s="96" t="n">
        <f aca="false">B61+C61</f>
        <v>20000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f aca="false">I60</f>
        <v>0</v>
      </c>
      <c r="J61" s="28" t="n">
        <f aca="false">VLOOKUP($A61,Table,MATCH(J$4,Curves,0))</f>
        <v>-0.0475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0.01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5.6325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31</v>
      </c>
      <c r="V61" s="100" t="n">
        <f aca="false">CHOOSE(F$3,A62+24,A61)</f>
        <v>38473</v>
      </c>
      <c r="W61" s="33" t="n">
        <f aca="false">V61-C$3</f>
        <v>1557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0.797125453618795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-0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38504</v>
      </c>
      <c r="B62" s="94" t="n">
        <f aca="false">B61</f>
        <v>20000</v>
      </c>
      <c r="C62" s="104"/>
      <c r="D62" s="96" t="n">
        <f aca="false">B62+C62</f>
        <v>20000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f aca="false">I61</f>
        <v>0</v>
      </c>
      <c r="J62" s="28" t="n">
        <f aca="false">VLOOKUP($A62,Table,MATCH(J$4,Curves,0))</f>
        <v>-0.0475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0.01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5.6325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30</v>
      </c>
      <c r="V62" s="100" t="n">
        <f aca="false">CHOOSE(F$3,A63+24,A62)</f>
        <v>38504</v>
      </c>
      <c r="W62" s="33" t="n">
        <f aca="false">V62-C$3</f>
        <v>1588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0.793534960466709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-0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38534</v>
      </c>
      <c r="B63" s="94" t="n">
        <f aca="false">B62</f>
        <v>20000</v>
      </c>
      <c r="C63" s="104"/>
      <c r="D63" s="96" t="n">
        <f aca="false">B63+C63</f>
        <v>20000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f aca="false">I62</f>
        <v>0</v>
      </c>
      <c r="J63" s="28" t="n">
        <f aca="false">VLOOKUP($A63,Table,MATCH(J$4,Curves,0))</f>
        <v>-0.0475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0.01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5.6325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31</v>
      </c>
      <c r="V63" s="100" t="n">
        <f aca="false">CHOOSE(F$3,A64+24,A63)</f>
        <v>38534</v>
      </c>
      <c r="W63" s="33" t="n">
        <f aca="false">V63-C$3</f>
        <v>1618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0.790075688950021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-0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38565</v>
      </c>
      <c r="B64" s="94" t="n">
        <f aca="false">B63</f>
        <v>20000</v>
      </c>
      <c r="C64" s="104"/>
      <c r="D64" s="96" t="n">
        <f aca="false">B64+C64</f>
        <v>20000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f aca="false">I63</f>
        <v>0</v>
      </c>
      <c r="J64" s="28" t="n">
        <f aca="false">VLOOKUP($A64,Table,MATCH(J$4,Curves,0))</f>
        <v>-0.0475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0.01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5.6325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38565</v>
      </c>
      <c r="W64" s="33" t="n">
        <f aca="false">V64-C$3</f>
        <v>1649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0.786516950061522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-0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38596</v>
      </c>
      <c r="B65" s="94" t="n">
        <f aca="false">B64</f>
        <v>20000</v>
      </c>
      <c r="C65" s="104"/>
      <c r="D65" s="96" t="n">
        <f aca="false">B65+C65</f>
        <v>20000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f aca="false">I64</f>
        <v>0</v>
      </c>
      <c r="J65" s="28" t="n">
        <f aca="false">VLOOKUP($A65,Table,MATCH(J$4,Curves,0))</f>
        <v>-0.0475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0.01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5.6325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30</v>
      </c>
      <c r="V65" s="100" t="n">
        <f aca="false">CHOOSE(F$3,A66+24,A65)</f>
        <v>38596</v>
      </c>
      <c r="W65" s="33" t="n">
        <f aca="false">V65-C$3</f>
        <v>1680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0.782974240804936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-0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38626</v>
      </c>
      <c r="B66" s="94" t="n">
        <f aca="false">B65</f>
        <v>20000</v>
      </c>
      <c r="C66" s="104"/>
      <c r="D66" s="96" t="n">
        <f aca="false">B66+C66</f>
        <v>20000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f aca="false">I65</f>
        <v>0</v>
      </c>
      <c r="J66" s="28" t="n">
        <f aca="false">VLOOKUP($A66,Table,MATCH(J$4,Curves,0))</f>
        <v>-0.0475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0.01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5.6325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31</v>
      </c>
      <c r="V66" s="100" t="n">
        <f aca="false">CHOOSE(F$3,A67+24,A66)</f>
        <v>38626</v>
      </c>
      <c r="W66" s="33" t="n">
        <f aca="false">V66-C$3</f>
        <v>1710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0.779561006827288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-0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38657</v>
      </c>
      <c r="B67" s="94" t="n">
        <f aca="false">B66</f>
        <v>20000</v>
      </c>
      <c r="C67" s="104"/>
      <c r="D67" s="96" t="n">
        <f aca="false">B67+C67</f>
        <v>20000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f aca="false">I66</f>
        <v>0</v>
      </c>
      <c r="J67" s="28" t="n">
        <f aca="false">VLOOKUP($A67,Table,MATCH(J$4,Curves,0))</f>
        <v>-0.0475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0.01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5.6325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30</v>
      </c>
      <c r="V67" s="100" t="n">
        <f aca="false">CHOOSE(F$3,A68+24,A67)</f>
        <v>38657</v>
      </c>
      <c r="W67" s="33" t="n">
        <f aca="false">V67-C$3</f>
        <v>1741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0.776049629234288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-0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38687</v>
      </c>
      <c r="B68" s="94" t="n">
        <f aca="false">B67</f>
        <v>20000</v>
      </c>
      <c r="C68" s="104"/>
      <c r="D68" s="96" t="n">
        <f aca="false">B68+C68</f>
        <v>20000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f aca="false">I67</f>
        <v>0</v>
      </c>
      <c r="J68" s="28" t="n">
        <f aca="false">VLOOKUP($A68,Table,MATCH(J$4,Curves,0))</f>
        <v>-0.0475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0.01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5.6325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31</v>
      </c>
      <c r="V68" s="100" t="n">
        <f aca="false">CHOOSE(F$3,A69+24,A68)</f>
        <v>38687</v>
      </c>
      <c r="W68" s="33" t="n">
        <f aca="false">V68-C$3</f>
        <v>1771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0.772666581842944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-0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38718</v>
      </c>
      <c r="B69" s="94" t="n">
        <f aca="false">B68</f>
        <v>20000</v>
      </c>
      <c r="C69" s="104"/>
      <c r="D69" s="96" t="n">
        <f aca="false">B69+C69</f>
        <v>20000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f aca="false">I68</f>
        <v>0</v>
      </c>
      <c r="J69" s="28" t="n">
        <f aca="false">VLOOKUP($A69,Table,MATCH(J$4,Curves,0))</f>
        <v>-0.0475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0.01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5.6325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38718</v>
      </c>
      <c r="W69" s="33" t="n">
        <f aca="false">V69-C$3</f>
        <v>1802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0.769186258816803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-0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38749</v>
      </c>
      <c r="B70" s="94" t="n">
        <f aca="false">B69</f>
        <v>20000</v>
      </c>
      <c r="C70" s="104"/>
      <c r="D70" s="96" t="n">
        <f aca="false">B70+C70</f>
        <v>20000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f aca="false">I69</f>
        <v>0</v>
      </c>
      <c r="J70" s="28" t="n">
        <f aca="false">VLOOKUP($A70,Table,MATCH(J$4,Curves,0))</f>
        <v>-0.0475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0.01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5.6325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28</v>
      </c>
      <c r="V70" s="100" t="n">
        <f aca="false">CHOOSE(F$3,A71+24,A70)</f>
        <v>38749</v>
      </c>
      <c r="W70" s="33" t="n">
        <f aca="false">V70-C$3</f>
        <v>1833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0.765721612213909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-0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38777</v>
      </c>
      <c r="B71" s="94" t="n">
        <f aca="false">B70</f>
        <v>20000</v>
      </c>
      <c r="C71" s="104"/>
      <c r="D71" s="96" t="n">
        <f aca="false">B71+C71</f>
        <v>20000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f aca="false">I70</f>
        <v>0</v>
      </c>
      <c r="J71" s="28" t="n">
        <f aca="false">VLOOKUP($A71,Table,MATCH(J$4,Curves,0))</f>
        <v>-0.0475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0.01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5.6325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38777</v>
      </c>
      <c r="W71" s="33" t="n">
        <f aca="false">V71-C$3</f>
        <v>1861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0.762605669471581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-0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38808</v>
      </c>
      <c r="B72" s="94" t="n">
        <f aca="false">B71</f>
        <v>20000</v>
      </c>
      <c r="C72" s="104"/>
      <c r="D72" s="96" t="n">
        <f aca="false">B72+C72</f>
        <v>20000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f aca="false">I71</f>
        <v>0</v>
      </c>
      <c r="J72" s="28" t="n">
        <f aca="false">VLOOKUP($A72,Table,MATCH(J$4,Curves,0))</f>
        <v>-0.0475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0.01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5.6325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30</v>
      </c>
      <c r="V72" s="100" t="n">
        <f aca="false">CHOOSE(F$3,A73+24,A72)</f>
        <v>38808</v>
      </c>
      <c r="W72" s="33" t="n">
        <f aca="false">V72-C$3</f>
        <v>1892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0.759170663825294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-0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38838</v>
      </c>
      <c r="B73" s="94" t="n">
        <f aca="false">B72</f>
        <v>20000</v>
      </c>
      <c r="C73" s="104"/>
      <c r="D73" s="96" t="n">
        <f aca="false">B73+C73</f>
        <v>20000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f aca="false">I72</f>
        <v>0</v>
      </c>
      <c r="J73" s="28" t="n">
        <f aca="false">VLOOKUP($A73,Table,MATCH(J$4,Curves,0))</f>
        <v>-0.0475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0.01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5.6325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31</v>
      </c>
      <c r="V73" s="100" t="n">
        <f aca="false">CHOOSE(F$3,A74+24,A73)</f>
        <v>38838</v>
      </c>
      <c r="W73" s="33" t="n">
        <f aca="false">V73-C$3</f>
        <v>1922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0.755861197217633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-0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38869</v>
      </c>
      <c r="B74" s="94" t="n">
        <f aca="false">B73</f>
        <v>20000</v>
      </c>
      <c r="C74" s="104"/>
      <c r="D74" s="96" t="n">
        <f aca="false">B74+C74</f>
        <v>20000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f aca="false">I73</f>
        <v>0</v>
      </c>
      <c r="J74" s="28" t="n">
        <f aca="false">VLOOKUP($A74,Table,MATCH(J$4,Curves,0))</f>
        <v>-0.0475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0.01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5.6325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30</v>
      </c>
      <c r="V74" s="100" t="n">
        <f aca="false">CHOOSE(F$3,A75+24,A74)</f>
        <v>38869</v>
      </c>
      <c r="W74" s="33" t="n">
        <f aca="false">V74-C$3</f>
        <v>1953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0.752456570705938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-0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38899</v>
      </c>
      <c r="B75" s="94" t="n">
        <f aca="false">B74</f>
        <v>20000</v>
      </c>
      <c r="C75" s="104"/>
      <c r="D75" s="96" t="n">
        <f aca="false">B75+C75</f>
        <v>20000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f aca="false">I74</f>
        <v>0</v>
      </c>
      <c r="J75" s="28" t="n">
        <f aca="false">VLOOKUP($A75,Table,MATCH(J$4,Curves,0))</f>
        <v>-0.0475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0.01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5.6325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31</v>
      </c>
      <c r="V75" s="100" t="n">
        <f aca="false">CHOOSE(F$3,A76+24,A75)</f>
        <v>38899</v>
      </c>
      <c r="W75" s="33" t="n">
        <f aca="false">V75-C$3</f>
        <v>1983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0.749176372967634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-0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38930</v>
      </c>
      <c r="B76" s="94" t="n">
        <f aca="false">B75</f>
        <v>20000</v>
      </c>
      <c r="C76" s="104"/>
      <c r="D76" s="96" t="n">
        <f aca="false">B76+C76</f>
        <v>20000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f aca="false">I75</f>
        <v>0</v>
      </c>
      <c r="J76" s="28" t="n">
        <f aca="false">VLOOKUP($A76,Table,MATCH(J$4,Curves,0))</f>
        <v>-0.0475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0.01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5.6325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38930</v>
      </c>
      <c r="W76" s="33" t="n">
        <f aca="false">V76-C$3</f>
        <v>2014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0.745801856917954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-0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38961</v>
      </c>
      <c r="B77" s="94" t="n">
        <f aca="false">B76</f>
        <v>20000</v>
      </c>
      <c r="C77" s="104"/>
      <c r="D77" s="96" t="n">
        <f aca="false">B77+C77</f>
        <v>20000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f aca="false">I76</f>
        <v>0</v>
      </c>
      <c r="J77" s="28" t="n">
        <f aca="false">VLOOKUP($A77,Table,MATCH(J$4,Curves,0))</f>
        <v>-0.0475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0.01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5.6325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30</v>
      </c>
      <c r="V77" s="100" t="n">
        <f aca="false">CHOOSE(F$3,A78+24,A77)</f>
        <v>38961</v>
      </c>
      <c r="W77" s="33" t="n">
        <f aca="false">V77-C$3</f>
        <v>2045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0.742442540705028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-0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38991</v>
      </c>
      <c r="B78" s="94" t="n">
        <f aca="false">B77</f>
        <v>20000</v>
      </c>
      <c r="C78" s="104"/>
      <c r="D78" s="96" t="n">
        <f aca="false">B78+C78</f>
        <v>20000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f aca="false">I77</f>
        <v>0</v>
      </c>
      <c r="J78" s="28" t="n">
        <f aca="false">VLOOKUP($A78,Table,MATCH(J$4,Curves,0))</f>
        <v>-0.0475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0.01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5.6325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31</v>
      </c>
      <c r="V78" s="100" t="n">
        <f aca="false">CHOOSE(F$3,A79+24,A78)</f>
        <v>38991</v>
      </c>
      <c r="W78" s="33" t="n">
        <f aca="false">V78-C$3</f>
        <v>2075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0.739205997311492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-0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39022</v>
      </c>
      <c r="B79" s="94" t="n">
        <f aca="false">B78</f>
        <v>20000</v>
      </c>
      <c r="C79" s="104"/>
      <c r="D79" s="96" t="n">
        <f aca="false">B79+C79</f>
        <v>20000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f aca="false">I78</f>
        <v>0</v>
      </c>
      <c r="J79" s="28" t="n">
        <f aca="false">VLOOKUP($A79,Table,MATCH(J$4,Curves,0))</f>
        <v>-0.0475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0.01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5.6325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30</v>
      </c>
      <c r="V79" s="100" t="n">
        <f aca="false">CHOOSE(F$3,A80+24,A79)</f>
        <v>39022</v>
      </c>
      <c r="W79" s="33" t="n">
        <f aca="false">V79-C$3</f>
        <v>2106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0.735876390837029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-0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39052</v>
      </c>
      <c r="B80" s="94" t="n">
        <f aca="false">B79</f>
        <v>20000</v>
      </c>
      <c r="C80" s="104"/>
      <c r="D80" s="96" t="n">
        <f aca="false">B80+C80</f>
        <v>20000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f aca="false">I79</f>
        <v>0</v>
      </c>
      <c r="J80" s="28" t="n">
        <f aca="false">VLOOKUP($A80,Table,MATCH(J$4,Curves,0))</f>
        <v>-0.0475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0.01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5.6325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31</v>
      </c>
      <c r="V80" s="100" t="n">
        <f aca="false">CHOOSE(F$3,A81+24,A80)</f>
        <v>39052</v>
      </c>
      <c r="W80" s="33" t="n">
        <f aca="false">V80-C$3</f>
        <v>2136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0.73266847138112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-0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39083</v>
      </c>
      <c r="B81" s="94" t="n">
        <f aca="false">B80</f>
        <v>20000</v>
      </c>
      <c r="C81" s="104"/>
      <c r="D81" s="96" t="n">
        <f aca="false">B81+C81</f>
        <v>20000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f aca="false">I80</f>
        <v>0</v>
      </c>
      <c r="J81" s="28" t="n">
        <f aca="false">VLOOKUP($A81,Table,MATCH(J$4,Curves,0))</f>
        <v>-0.0475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0.01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5.6325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39083</v>
      </c>
      <c r="W81" s="33" t="n">
        <f aca="false">V81-C$3</f>
        <v>2167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0.729368311892672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-0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39114</v>
      </c>
      <c r="B82" s="94" t="n">
        <f aca="false">B81</f>
        <v>20000</v>
      </c>
      <c r="C82" s="104"/>
      <c r="D82" s="96" t="n">
        <f aca="false">B82+C82</f>
        <v>20000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f aca="false">I81</f>
        <v>0</v>
      </c>
      <c r="J82" s="28" t="n">
        <f aca="false">VLOOKUP($A82,Table,MATCH(J$4,Curves,0))</f>
        <v>-0.0475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0.01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5.6325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28</v>
      </c>
      <c r="V82" s="100" t="n">
        <f aca="false">CHOOSE(F$3,A83+24,A82)</f>
        <v>39114</v>
      </c>
      <c r="W82" s="33" t="n">
        <f aca="false">V82-C$3</f>
        <v>2198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0.726083017316629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-0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39142</v>
      </c>
      <c r="B83" s="94" t="n">
        <f aca="false">B82</f>
        <v>20000</v>
      </c>
      <c r="C83" s="104"/>
      <c r="D83" s="96" t="n">
        <f aca="false">B83+C83</f>
        <v>20000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f aca="false">I82</f>
        <v>0</v>
      </c>
      <c r="J83" s="28" t="n">
        <f aca="false">VLOOKUP($A83,Table,MATCH(J$4,Curves,0))</f>
        <v>-0.0475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0.01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5.6325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39142</v>
      </c>
      <c r="W83" s="33" t="n">
        <f aca="false">V83-C$3</f>
        <v>2226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0.723128375483295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-0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39173</v>
      </c>
      <c r="B84" s="94" t="n">
        <f aca="false">B83</f>
        <v>20000</v>
      </c>
      <c r="C84" s="104"/>
      <c r="D84" s="96" t="n">
        <f aca="false">B84+C84</f>
        <v>20000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f aca="false">I83</f>
        <v>0</v>
      </c>
      <c r="J84" s="28" t="n">
        <f aca="false">VLOOKUP($A84,Table,MATCH(J$4,Curves,0))</f>
        <v>-0.0475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0.01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5.6325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30</v>
      </c>
      <c r="V84" s="100" t="n">
        <f aca="false">CHOOSE(F$3,A85+24,A84)</f>
        <v>39173</v>
      </c>
      <c r="W84" s="33" t="n">
        <f aca="false">V84-C$3</f>
        <v>2257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0.719871187460425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-0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39203</v>
      </c>
      <c r="B85" s="94" t="n">
        <f aca="false">B84</f>
        <v>20000</v>
      </c>
      <c r="C85" s="104"/>
      <c r="D85" s="96" t="n">
        <f aca="false">B85+C85</f>
        <v>20000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f aca="false">I84</f>
        <v>0</v>
      </c>
      <c r="J85" s="28" t="n">
        <f aca="false">VLOOKUP($A85,Table,MATCH(J$4,Curves,0))</f>
        <v>-0.0475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0.01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5.6325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31</v>
      </c>
      <c r="V85" s="100" t="n">
        <f aca="false">CHOOSE(F$3,A86+24,A85)</f>
        <v>39203</v>
      </c>
      <c r="W85" s="33" t="n">
        <f aca="false">V85-C$3</f>
        <v>2287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0.716733039781334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-0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39234</v>
      </c>
      <c r="B86" s="94" t="n">
        <f aca="false">B85</f>
        <v>20000</v>
      </c>
      <c r="C86" s="104"/>
      <c r="D86" s="96" t="n">
        <f aca="false">B86+C86</f>
        <v>20000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f aca="false">I85</f>
        <v>0</v>
      </c>
      <c r="J86" s="28" t="n">
        <f aca="false">VLOOKUP($A86,Table,MATCH(J$4,Curves,0))</f>
        <v>-0.0475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0.01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5.6325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30</v>
      </c>
      <c r="V86" s="100" t="n">
        <f aca="false">CHOOSE(F$3,A87+24,A86)</f>
        <v>39234</v>
      </c>
      <c r="W86" s="33" t="n">
        <f aca="false">V86-C$3</f>
        <v>2318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0.713504658276859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-0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39264</v>
      </c>
      <c r="B87" s="94" t="n">
        <f aca="false">B86</f>
        <v>20000</v>
      </c>
      <c r="C87" s="104"/>
      <c r="D87" s="96" t="n">
        <f aca="false">B87+C87</f>
        <v>20000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f aca="false">I86</f>
        <v>0</v>
      </c>
      <c r="J87" s="28" t="n">
        <f aca="false">VLOOKUP($A87,Table,MATCH(J$4,Curves,0))</f>
        <v>-0.0475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0.01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5.6325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31</v>
      </c>
      <c r="V87" s="100" t="n">
        <f aca="false">CHOOSE(F$3,A88+24,A87)</f>
        <v>39264</v>
      </c>
      <c r="W87" s="33" t="n">
        <f aca="false">V87-C$3</f>
        <v>2348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0.710394264325281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-0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39295</v>
      </c>
      <c r="B88" s="94" t="n">
        <f aca="false">B87</f>
        <v>20000</v>
      </c>
      <c r="C88" s="104"/>
      <c r="D88" s="96" t="n">
        <f aca="false">B88+C88</f>
        <v>20000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f aca="false">I87</f>
        <v>0</v>
      </c>
      <c r="J88" s="28" t="n">
        <f aca="false">VLOOKUP($A88,Table,MATCH(J$4,Curves,0))</f>
        <v>-0.0475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0.01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5.6325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39295</v>
      </c>
      <c r="W88" s="33" t="n">
        <f aca="false">V88-C$3</f>
        <v>2379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0.707194434574817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-0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39326</v>
      </c>
      <c r="B89" s="94" t="n">
        <f aca="false">B88</f>
        <v>20000</v>
      </c>
      <c r="C89" s="104"/>
      <c r="D89" s="96" t="n">
        <f aca="false">B89+C89</f>
        <v>20000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f aca="false">I88</f>
        <v>0</v>
      </c>
      <c r="J89" s="28" t="n">
        <f aca="false">VLOOKUP($A89,Table,MATCH(J$4,Curves,0))</f>
        <v>-0.0475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0.01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5.6325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30</v>
      </c>
      <c r="V89" s="100" t="n">
        <f aca="false">CHOOSE(F$3,A90+24,A89)</f>
        <v>39326</v>
      </c>
      <c r="W89" s="33" t="n">
        <f aca="false">V89-C$3</f>
        <v>2410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0.704009017821398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-0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39356</v>
      </c>
      <c r="B90" s="94" t="n">
        <f aca="false">B89</f>
        <v>20000</v>
      </c>
      <c r="C90" s="104"/>
      <c r="D90" s="96" t="n">
        <f aca="false">B90+C90</f>
        <v>20000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f aca="false">I89</f>
        <v>0</v>
      </c>
      <c r="J90" s="28" t="n">
        <f aca="false">VLOOKUP($A90,Table,MATCH(J$4,Curves,0))</f>
        <v>-0.0475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0.01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5.6325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31</v>
      </c>
      <c r="V90" s="100" t="n">
        <f aca="false">CHOOSE(F$3,A91+24,A90)</f>
        <v>39356</v>
      </c>
      <c r="W90" s="33" t="n">
        <f aca="false">V90-C$3</f>
        <v>2440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0.700940018389528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-0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39387</v>
      </c>
      <c r="B91" s="94" t="n">
        <f aca="false">B90</f>
        <v>20000</v>
      </c>
      <c r="C91" s="104"/>
      <c r="D91" s="96" t="n">
        <f aca="false">B91+C91</f>
        <v>20000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f aca="false">I90</f>
        <v>0</v>
      </c>
      <c r="J91" s="28" t="n">
        <f aca="false">VLOOKUP($A91,Table,MATCH(J$4,Curves,0))</f>
        <v>-0.0475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0.01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5.6325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30</v>
      </c>
      <c r="V91" s="100" t="n">
        <f aca="false">CHOOSE(F$3,A92+24,A91)</f>
        <v>39387</v>
      </c>
      <c r="W91" s="33" t="n">
        <f aca="false">V91-C$3</f>
        <v>2471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0.697782773410553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-0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39417</v>
      </c>
      <c r="B92" s="94" t="n">
        <f aca="false">B91</f>
        <v>20000</v>
      </c>
      <c r="C92" s="104"/>
      <c r="D92" s="96" t="n">
        <f aca="false">B92+C92</f>
        <v>20000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f aca="false">I91</f>
        <v>0</v>
      </c>
      <c r="J92" s="28" t="n">
        <f aca="false">VLOOKUP($A92,Table,MATCH(J$4,Curves,0))</f>
        <v>-0.0475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0.01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5.6325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31</v>
      </c>
      <c r="V92" s="100" t="n">
        <f aca="false">CHOOSE(F$3,A93+24,A92)</f>
        <v>39417</v>
      </c>
      <c r="W92" s="33" t="n">
        <f aca="false">V92-C$3</f>
        <v>2501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0.694740916160212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-0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39448</v>
      </c>
      <c r="B93" s="94" t="n">
        <f aca="false">B92</f>
        <v>20000</v>
      </c>
      <c r="C93" s="104"/>
      <c r="D93" s="96" t="n">
        <f aca="false">B93+C93</f>
        <v>20000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f aca="false">I92</f>
        <v>0</v>
      </c>
      <c r="J93" s="28" t="n">
        <f aca="false">VLOOKUP($A93,Table,MATCH(J$4,Curves,0))</f>
        <v>-0.0475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0.01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5.6325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39448</v>
      </c>
      <c r="W93" s="33" t="n">
        <f aca="false">V93-C$3</f>
        <v>2532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0.691611593804963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-0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39479</v>
      </c>
      <c r="B94" s="94" t="n">
        <f aca="false">B93</f>
        <v>20000</v>
      </c>
      <c r="C94" s="104"/>
      <c r="D94" s="96" t="n">
        <f aca="false">B94+C94</f>
        <v>20000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f aca="false">I93</f>
        <v>0</v>
      </c>
      <c r="J94" s="28" t="n">
        <f aca="false">VLOOKUP($A94,Table,MATCH(J$4,Curves,0))</f>
        <v>-0.0475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0.01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5.6325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29</v>
      </c>
      <c r="V94" s="100" t="n">
        <f aca="false">CHOOSE(F$3,A95+24,A94)</f>
        <v>39479</v>
      </c>
      <c r="W94" s="33" t="n">
        <f aca="false">V94-C$3</f>
        <v>2563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0.688496366860211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-0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39508</v>
      </c>
      <c r="B95" s="94" t="n">
        <f aca="false">B94</f>
        <v>20000</v>
      </c>
      <c r="C95" s="104"/>
      <c r="D95" s="96" t="n">
        <f aca="false">B95+C95</f>
        <v>20000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f aca="false">I94</f>
        <v>0</v>
      </c>
      <c r="J95" s="28" t="n">
        <f aca="false">VLOOKUP($A95,Table,MATCH(J$4,Curves,0))</f>
        <v>-0.0475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0.01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5.6325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39508</v>
      </c>
      <c r="W95" s="33" t="n">
        <f aca="false">V95-C$3</f>
        <v>2592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0.685594826726466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-0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39539</v>
      </c>
      <c r="B96" s="94" t="n">
        <f aca="false">B95</f>
        <v>20000</v>
      </c>
      <c r="C96" s="104"/>
      <c r="D96" s="96" t="n">
        <f aca="false">B96+C96</f>
        <v>20000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f aca="false">I95</f>
        <v>0</v>
      </c>
      <c r="J96" s="28" t="n">
        <f aca="false">VLOOKUP($A96,Table,MATCH(J$4,Curves,0))</f>
        <v>-0.0475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0.01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5.6325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30</v>
      </c>
      <c r="V96" s="100" t="n">
        <f aca="false">CHOOSE(F$3,A97+24,A96)</f>
        <v>39539</v>
      </c>
      <c r="W96" s="33" t="n">
        <f aca="false">V96-C$3</f>
        <v>2623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0.682506701112998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-0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39569</v>
      </c>
      <c r="B97" s="94" t="n">
        <f aca="false">B96</f>
        <v>20000</v>
      </c>
      <c r="C97" s="104"/>
      <c r="D97" s="96" t="n">
        <f aca="false">B97+C97</f>
        <v>20000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f aca="false">I96</f>
        <v>0</v>
      </c>
      <c r="J97" s="28" t="n">
        <f aca="false">VLOOKUP($A97,Table,MATCH(J$4,Curves,0))</f>
        <v>-0.0475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0.01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5.6325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31</v>
      </c>
      <c r="V97" s="100" t="n">
        <f aca="false">CHOOSE(F$3,A98+24,A97)</f>
        <v>39569</v>
      </c>
      <c r="W97" s="33" t="n">
        <f aca="false">V97-C$3</f>
        <v>2653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0.679531437124981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-0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39600</v>
      </c>
      <c r="B98" s="94" t="n">
        <f aca="false">B97</f>
        <v>20000</v>
      </c>
      <c r="C98" s="104"/>
      <c r="D98" s="96" t="n">
        <f aca="false">B98+C98</f>
        <v>20000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f aca="false">I97</f>
        <v>0</v>
      </c>
      <c r="J98" s="28" t="n">
        <f aca="false">VLOOKUP($A98,Table,MATCH(J$4,Curves,0))</f>
        <v>-0.0475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0.01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5.6325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30</v>
      </c>
      <c r="V98" s="100" t="n">
        <f aca="false">CHOOSE(F$3,A99+24,A98)</f>
        <v>39600</v>
      </c>
      <c r="W98" s="33" t="n">
        <f aca="false">V98-C$3</f>
        <v>2684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0.676470622844684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-0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39630</v>
      </c>
      <c r="B99" s="94" t="n">
        <f aca="false">B98</f>
        <v>20000</v>
      </c>
      <c r="C99" s="104"/>
      <c r="D99" s="96" t="n">
        <f aca="false">B99+C99</f>
        <v>20000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f aca="false">I98</f>
        <v>0</v>
      </c>
      <c r="J99" s="28" t="n">
        <f aca="false">VLOOKUP($A99,Table,MATCH(J$4,Curves,0))</f>
        <v>-0.0475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0.01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5.6325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31</v>
      </c>
      <c r="V99" s="100" t="n">
        <f aca="false">CHOOSE(F$3,A100+24,A99)</f>
        <v>39630</v>
      </c>
      <c r="W99" s="33" t="n">
        <f aca="false">V99-C$3</f>
        <v>2714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0.673521672043441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-0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39661</v>
      </c>
      <c r="B100" s="94" t="n">
        <f aca="false">B99</f>
        <v>20000</v>
      </c>
      <c r="C100" s="104"/>
      <c r="D100" s="96" t="n">
        <f aca="false">B100+C100</f>
        <v>20000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f aca="false">I99</f>
        <v>0</v>
      </c>
      <c r="J100" s="28" t="n">
        <f aca="false">VLOOKUP($A100,Table,MATCH(J$4,Curves,0))</f>
        <v>-0.0475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0.01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5.6325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39661</v>
      </c>
      <c r="W100" s="33" t="n">
        <f aca="false">V100-C$3</f>
        <v>2745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0.670487927555324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-0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39692</v>
      </c>
      <c r="B101" s="94" t="n">
        <f aca="false">B100</f>
        <v>20000</v>
      </c>
      <c r="C101" s="104"/>
      <c r="D101" s="96" t="n">
        <f aca="false">B101+C101</f>
        <v>20000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f aca="false">I100</f>
        <v>0</v>
      </c>
      <c r="J101" s="28" t="n">
        <f aca="false">VLOOKUP($A101,Table,MATCH(J$4,Curves,0))</f>
        <v>-0.0475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0.01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5.6325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30</v>
      </c>
      <c r="V101" s="100" t="n">
        <f aca="false">CHOOSE(F$3,A102+24,A101)</f>
        <v>39692</v>
      </c>
      <c r="W101" s="33" t="n">
        <f aca="false">V101-C$3</f>
        <v>2776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0.667467847966202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-0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39722</v>
      </c>
      <c r="B102" s="94" t="n">
        <f aca="false">B101</f>
        <v>20000</v>
      </c>
      <c r="C102" s="104"/>
      <c r="D102" s="96" t="n">
        <f aca="false">B102+C102</f>
        <v>20000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f aca="false">I101</f>
        <v>0</v>
      </c>
      <c r="J102" s="28" t="n">
        <f aca="false">VLOOKUP($A102,Table,MATCH(J$4,Curves,0))</f>
        <v>-0.0475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0.01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5.6325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31</v>
      </c>
      <c r="V102" s="100" t="n">
        <f aca="false">CHOOSE(F$3,A103+24,A102)</f>
        <v>39722</v>
      </c>
      <c r="W102" s="33" t="n">
        <f aca="false">V102-C$3</f>
        <v>2806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0.664558143126712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-0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39753</v>
      </c>
      <c r="B103" s="94" t="n">
        <f aca="false">B102</f>
        <v>20000</v>
      </c>
      <c r="C103" s="104"/>
      <c r="D103" s="96" t="n">
        <f aca="false">B103+C103</f>
        <v>20000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f aca="false">I102</f>
        <v>0</v>
      </c>
      <c r="J103" s="28" t="n">
        <f aca="false">VLOOKUP($A103,Table,MATCH(J$4,Curves,0))</f>
        <v>-0.0475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0.01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5.6325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30</v>
      </c>
      <c r="V103" s="100" t="n">
        <f aca="false">CHOOSE(F$3,A104+24,A103)</f>
        <v>39753</v>
      </c>
      <c r="W103" s="33" t="n">
        <f aca="false">V103-C$3</f>
        <v>2837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0.661564773072817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-0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39783</v>
      </c>
      <c r="B104" s="94" t="n">
        <f aca="false">B103</f>
        <v>20000</v>
      </c>
      <c r="C104" s="104"/>
      <c r="D104" s="96" t="n">
        <f aca="false">B104+C104</f>
        <v>20000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f aca="false">I103</f>
        <v>0</v>
      </c>
      <c r="J104" s="28" t="n">
        <f aca="false">VLOOKUP($A104,Table,MATCH(J$4,Curves,0))</f>
        <v>-0.0475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0.01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5.6325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31</v>
      </c>
      <c r="V104" s="100" t="n">
        <f aca="false">CHOOSE(F$3,A105+24,A104)</f>
        <v>39783</v>
      </c>
      <c r="W104" s="33" t="n">
        <f aca="false">V104-C$3</f>
        <v>2867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0.658680801616047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-0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39814</v>
      </c>
      <c r="B105" s="94" t="n">
        <f aca="false">B104</f>
        <v>20000</v>
      </c>
      <c r="C105" s="104"/>
      <c r="D105" s="96" t="n">
        <f aca="false">B105+C105</f>
        <v>20000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f aca="false">I104</f>
        <v>0</v>
      </c>
      <c r="J105" s="28" t="n">
        <f aca="false">VLOOKUP($A105,Table,MATCH(J$4,Curves,0))</f>
        <v>-0.0475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0.01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5.6325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39814</v>
      </c>
      <c r="W105" s="33" t="n">
        <f aca="false">V105-C$3</f>
        <v>2898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0.655713904878681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-0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39845</v>
      </c>
      <c r="B106" s="94" t="n">
        <f aca="false">B105</f>
        <v>20000</v>
      </c>
      <c r="C106" s="104"/>
      <c r="D106" s="96" t="n">
        <f aca="false">B106+C106</f>
        <v>20000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f aca="false">I105</f>
        <v>0</v>
      </c>
      <c r="J106" s="28" t="n">
        <f aca="false">VLOOKUP($A106,Table,MATCH(J$4,Curves,0))</f>
        <v>-0.0475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0.01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5.6325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28</v>
      </c>
      <c r="V106" s="100" t="n">
        <f aca="false">CHOOSE(F$3,A107+24,A106)</f>
        <v>39845</v>
      </c>
      <c r="W106" s="33" t="n">
        <f aca="false">V106-C$3</f>
        <v>2929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0.652760371937904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-0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39873</v>
      </c>
      <c r="B107" s="94" t="n">
        <f aca="false">B106</f>
        <v>20000</v>
      </c>
      <c r="C107" s="104"/>
      <c r="D107" s="96" t="n">
        <f aca="false">B107+C107</f>
        <v>20000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f aca="false">I106</f>
        <v>0</v>
      </c>
      <c r="J107" s="28" t="n">
        <f aca="false">VLOOKUP($A107,Table,MATCH(J$4,Curves,0))</f>
        <v>-0.0475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0.01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5.6325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39873</v>
      </c>
      <c r="W107" s="33" t="n">
        <f aca="false">V107-C$3</f>
        <v>2957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0.650104101158844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-0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39904</v>
      </c>
      <c r="B108" s="94" t="n">
        <f aca="false">B107</f>
        <v>20000</v>
      </c>
      <c r="C108" s="104"/>
      <c r="D108" s="96" t="n">
        <f aca="false">B108+C108</f>
        <v>20000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f aca="false">I107</f>
        <v>0</v>
      </c>
      <c r="J108" s="28" t="n">
        <f aca="false">VLOOKUP($A108,Table,MATCH(J$4,Curves,0))</f>
        <v>-0.0475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0.01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5.6325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30</v>
      </c>
      <c r="V108" s="100" t="n">
        <f aca="false">CHOOSE(F$3,A109+24,A108)</f>
        <v>39904</v>
      </c>
      <c r="W108" s="33" t="n">
        <f aca="false">V108-C$3</f>
        <v>2988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0.647175836463798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-0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39934</v>
      </c>
      <c r="B109" s="94" t="n">
        <f aca="false">B108</f>
        <v>20000</v>
      </c>
      <c r="C109" s="104"/>
      <c r="D109" s="96" t="n">
        <f aca="false">B109+C109</f>
        <v>20000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f aca="false">I108</f>
        <v>0</v>
      </c>
      <c r="J109" s="28" t="n">
        <f aca="false">VLOOKUP($A109,Table,MATCH(J$4,Curves,0))</f>
        <v>-0.0475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0.01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5.6325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31</v>
      </c>
      <c r="V109" s="100" t="n">
        <f aca="false">CHOOSE(F$3,A110+24,A109)</f>
        <v>39934</v>
      </c>
      <c r="W109" s="33" t="n">
        <f aca="false">V109-C$3</f>
        <v>3018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0.644354590962464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-0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39965</v>
      </c>
      <c r="B110" s="94" t="n">
        <f aca="false">B109</f>
        <v>20000</v>
      </c>
      <c r="C110" s="104"/>
      <c r="D110" s="96" t="n">
        <f aca="false">B110+C110</f>
        <v>20000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f aca="false">I109</f>
        <v>0</v>
      </c>
      <c r="J110" s="28" t="n">
        <f aca="false">VLOOKUP($A110,Table,MATCH(J$4,Curves,0))</f>
        <v>-0.0475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0.01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5.6325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30</v>
      </c>
      <c r="V110" s="100" t="n">
        <f aca="false">CHOOSE(F$3,A111+24,A110)</f>
        <v>39965</v>
      </c>
      <c r="W110" s="33" t="n">
        <f aca="false">V110-C$3</f>
        <v>3049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0.641452223793202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-0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39995</v>
      </c>
      <c r="B111" s="94" t="n">
        <f aca="false">B110</f>
        <v>20000</v>
      </c>
      <c r="C111" s="104"/>
      <c r="D111" s="96" t="n">
        <f aca="false">B111+C111</f>
        <v>20000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f aca="false">I110</f>
        <v>0</v>
      </c>
      <c r="J111" s="28" t="n">
        <f aca="false">VLOOKUP($A111,Table,MATCH(J$4,Curves,0))</f>
        <v>-0.0475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0.01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5.6325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31</v>
      </c>
      <c r="V111" s="100" t="n">
        <f aca="false">CHOOSE(F$3,A112+24,A111)</f>
        <v>39995</v>
      </c>
      <c r="W111" s="33" t="n">
        <f aca="false">V111-C$3</f>
        <v>3079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0.638655929341627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-0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40026</v>
      </c>
      <c r="B112" s="94" t="n">
        <f aca="false">B111</f>
        <v>20000</v>
      </c>
      <c r="C112" s="104"/>
      <c r="D112" s="96" t="n">
        <f aca="false">B112+C112</f>
        <v>20000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f aca="false">I111</f>
        <v>0</v>
      </c>
      <c r="J112" s="28" t="n">
        <f aca="false">VLOOKUP($A112,Table,MATCH(J$4,Curves,0))</f>
        <v>-0.0475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0.01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5.6325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40026</v>
      </c>
      <c r="W112" s="33" t="n">
        <f aca="false">V112-C$3</f>
        <v>3110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0.635779230660848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-0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40057</v>
      </c>
      <c r="B113" s="94" t="n">
        <f aca="false">B112</f>
        <v>20000</v>
      </c>
      <c r="C113" s="104"/>
      <c r="D113" s="96" t="n">
        <f aca="false">B113+C113</f>
        <v>20000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f aca="false">I112</f>
        <v>0</v>
      </c>
      <c r="J113" s="28" t="n">
        <f aca="false">VLOOKUP($A113,Table,MATCH(J$4,Curves,0))</f>
        <v>-0.0475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0.01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5.6325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30</v>
      </c>
      <c r="V113" s="100" t="n">
        <f aca="false">CHOOSE(F$3,A114+24,A113)</f>
        <v>40057</v>
      </c>
      <c r="W113" s="33" t="n">
        <f aca="false">V113-C$3</f>
        <v>3141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0.632915489497442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-0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40087</v>
      </c>
      <c r="B114" s="94" t="n">
        <f aca="false">B113</f>
        <v>20000</v>
      </c>
      <c r="C114" s="104"/>
      <c r="D114" s="96" t="n">
        <f aca="false">B114+C114</f>
        <v>20000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f aca="false">I113</f>
        <v>0</v>
      </c>
      <c r="J114" s="28" t="n">
        <f aca="false">VLOOKUP($A114,Table,MATCH(J$4,Curves,0))</f>
        <v>-0.0475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0.01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5.6325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31</v>
      </c>
      <c r="V114" s="100" t="n">
        <f aca="false">CHOOSE(F$3,A115+24,A114)</f>
        <v>40087</v>
      </c>
      <c r="W114" s="33" t="n">
        <f aca="false">V114-C$3</f>
        <v>3171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0.630156409388355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-0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40118</v>
      </c>
      <c r="B115" s="94" t="n">
        <f aca="false">B114</f>
        <v>20000</v>
      </c>
      <c r="C115" s="104"/>
      <c r="D115" s="96" t="n">
        <f aca="false">B115+C115</f>
        <v>20000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f aca="false">I114</f>
        <v>0</v>
      </c>
      <c r="J115" s="28" t="n">
        <f aca="false">VLOOKUP($A115,Table,MATCH(J$4,Curves,0))</f>
        <v>-0.0475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0.01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5.6325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30</v>
      </c>
      <c r="V115" s="100" t="n">
        <f aca="false">CHOOSE(F$3,A116+24,A115)</f>
        <v>40118</v>
      </c>
      <c r="W115" s="33" t="n">
        <f aca="false">V115-C$3</f>
        <v>3202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0.627317995105658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-0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40148</v>
      </c>
      <c r="B116" s="94" t="n">
        <f aca="false">B115</f>
        <v>20000</v>
      </c>
      <c r="C116" s="104"/>
      <c r="D116" s="96" t="n">
        <f aca="false">B116+C116</f>
        <v>20000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f aca="false">I115</f>
        <v>0</v>
      </c>
      <c r="J116" s="28" t="n">
        <f aca="false">VLOOKUP($A116,Table,MATCH(J$4,Curves,0))</f>
        <v>-0.0475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0.01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5.6325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31</v>
      </c>
      <c r="V116" s="100" t="n">
        <f aca="false">CHOOSE(F$3,A117+24,A116)</f>
        <v>40148</v>
      </c>
      <c r="W116" s="33" t="n">
        <f aca="false">V116-C$3</f>
        <v>3232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0.624583316256602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-0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40179</v>
      </c>
      <c r="B117" s="94" t="n">
        <f aca="false">B116</f>
        <v>20000</v>
      </c>
      <c r="C117" s="104"/>
      <c r="D117" s="96" t="n">
        <f aca="false">B117+C117</f>
        <v>20000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f aca="false">I116</f>
        <v>0</v>
      </c>
      <c r="J117" s="28" t="n">
        <f aca="false">VLOOKUP($A117,Table,MATCH(J$4,Curves,0))</f>
        <v>-0.0475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0.01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5.6325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40179</v>
      </c>
      <c r="W117" s="33" t="n">
        <f aca="false">V117-C$3</f>
        <v>3263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0.621770004864091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-0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40210</v>
      </c>
      <c r="B118" s="94" t="n">
        <f aca="false">B117</f>
        <v>20000</v>
      </c>
      <c r="C118" s="104"/>
      <c r="D118" s="96" t="n">
        <f aca="false">B118+C118</f>
        <v>20000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f aca="false">I117</f>
        <v>0</v>
      </c>
      <c r="J118" s="28" t="n">
        <f aca="false">VLOOKUP($A118,Table,MATCH(J$4,Curves,0))</f>
        <v>-0.0475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0.01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5.6325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28</v>
      </c>
      <c r="V118" s="100" t="n">
        <f aca="false">CHOOSE(F$3,A119+24,A118)</f>
        <v>40210</v>
      </c>
      <c r="W118" s="33" t="n">
        <f aca="false">V118-C$3</f>
        <v>3294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0.618969365473512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-0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40238</v>
      </c>
      <c r="B119" s="94" t="n">
        <f aca="false">B118</f>
        <v>20000</v>
      </c>
      <c r="C119" s="104"/>
      <c r="D119" s="96" t="n">
        <f aca="false">B119+C119</f>
        <v>20000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f aca="false">I118</f>
        <v>0</v>
      </c>
      <c r="J119" s="28" t="n">
        <f aca="false">VLOOKUP($A119,Table,MATCH(J$4,Curves,0))</f>
        <v>-0.0475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0.01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5.6325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40238</v>
      </c>
      <c r="W119" s="33" t="n">
        <f aca="false">V119-C$3</f>
        <v>3322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0.616450600074566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-0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40269</v>
      </c>
      <c r="B120" s="94" t="n">
        <f aca="false">B119</f>
        <v>20000</v>
      </c>
      <c r="C120" s="104"/>
      <c r="D120" s="96" t="n">
        <f aca="false">B120+C120</f>
        <v>20000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f aca="false">I119</f>
        <v>0</v>
      </c>
      <c r="J120" s="28" t="n">
        <f aca="false">VLOOKUP($A120,Table,MATCH(J$4,Curves,0))</f>
        <v>-0.0475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0.01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5.6325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30</v>
      </c>
      <c r="V120" s="100" t="n">
        <f aca="false">CHOOSE(F$3,A121+24,A120)</f>
        <v>40269</v>
      </c>
      <c r="W120" s="33" t="n">
        <f aca="false">V120-C$3</f>
        <v>3353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0.613673920885463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-0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40299</v>
      </c>
      <c r="B121" s="94" t="n">
        <f aca="false">B120</f>
        <v>20000</v>
      </c>
      <c r="C121" s="104"/>
      <c r="D121" s="96" t="n">
        <f aca="false">B121+C121</f>
        <v>20000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f aca="false">I120</f>
        <v>0</v>
      </c>
      <c r="J121" s="28" t="n">
        <f aca="false">VLOOKUP($A121,Table,MATCH(J$4,Curves,0))</f>
        <v>-0.0475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0.01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5.6325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31</v>
      </c>
      <c r="V121" s="100" t="n">
        <f aca="false">CHOOSE(F$3,A122+24,A121)</f>
        <v>40299</v>
      </c>
      <c r="W121" s="33" t="n">
        <f aca="false">V121-C$3</f>
        <v>3383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0.610998720899561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-0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40330</v>
      </c>
      <c r="B122" s="94" t="n">
        <f aca="false">B121</f>
        <v>20000</v>
      </c>
      <c r="C122" s="104"/>
      <c r="D122" s="96" t="n">
        <f aca="false">B122+C122</f>
        <v>20000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f aca="false">I121</f>
        <v>0</v>
      </c>
      <c r="J122" s="28" t="n">
        <f aca="false">VLOOKUP($A122,Table,MATCH(J$4,Curves,0))</f>
        <v>-0.0475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0.01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5.6325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30</v>
      </c>
      <c r="V122" s="100" t="n">
        <f aca="false">CHOOSE(F$3,A123+24,A122)</f>
        <v>40330</v>
      </c>
      <c r="W122" s="33" t="n">
        <f aca="false">V122-C$3</f>
        <v>3414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0.60824659861647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-0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40360</v>
      </c>
      <c r="B123" s="94" t="n">
        <f aca="false">B122</f>
        <v>20000</v>
      </c>
      <c r="C123" s="104"/>
      <c r="D123" s="96" t="n">
        <f aca="false">B123+C123</f>
        <v>20000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f aca="false">I122</f>
        <v>0</v>
      </c>
      <c r="J123" s="28" t="n">
        <f aca="false">VLOOKUP($A123,Table,MATCH(J$4,Curves,0))</f>
        <v>-0.0475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0.01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5.6325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31</v>
      </c>
      <c r="V123" s="100" t="n">
        <f aca="false">CHOOSE(F$3,A124+24,A123)</f>
        <v>40360</v>
      </c>
      <c r="W123" s="33" t="n">
        <f aca="false">V123-C$3</f>
        <v>3444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0.605595058056141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-0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40391</v>
      </c>
      <c r="B124" s="94" t="n">
        <f aca="false">B123</f>
        <v>20000</v>
      </c>
      <c r="C124" s="104"/>
      <c r="D124" s="96" t="n">
        <f aca="false">B124+C124</f>
        <v>20000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f aca="false">I123</f>
        <v>0</v>
      </c>
      <c r="J124" s="28" t="n">
        <f aca="false">VLOOKUP($A124,Table,MATCH(J$4,Curves,0))</f>
        <v>-0.0475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0.01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5.6325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40391</v>
      </c>
      <c r="W124" s="33" t="n">
        <f aca="false">V124-C$3</f>
        <v>3475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0.60286727549818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-0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40422</v>
      </c>
      <c r="B125" s="94" t="n">
        <f aca="false">B124</f>
        <v>20000</v>
      </c>
      <c r="C125" s="104"/>
      <c r="D125" s="96" t="n">
        <f aca="false">B125+C125</f>
        <v>20000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f aca="false">I124</f>
        <v>0</v>
      </c>
      <c r="J125" s="28" t="n">
        <f aca="false">VLOOKUP($A125,Table,MATCH(J$4,Curves,0))</f>
        <v>-0.0475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0.01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5.6325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30</v>
      </c>
      <c r="V125" s="100" t="n">
        <f aca="false">CHOOSE(F$3,A126+24,A125)</f>
        <v>40422</v>
      </c>
      <c r="W125" s="33" t="n">
        <f aca="false">V125-C$3</f>
        <v>3506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0.600151779694519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-0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40452</v>
      </c>
      <c r="B126" s="94" t="n">
        <f aca="false">B125</f>
        <v>20000</v>
      </c>
      <c r="C126" s="104"/>
      <c r="D126" s="96" t="n">
        <f aca="false">B126+C126</f>
        <v>20000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f aca="false">I125</f>
        <v>0</v>
      </c>
      <c r="J126" s="28" t="n">
        <f aca="false">VLOOKUP($A126,Table,MATCH(J$4,Curves,0))</f>
        <v>-0.0475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0.01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5.6325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31</v>
      </c>
      <c r="V126" s="100" t="n">
        <f aca="false">CHOOSE(F$3,A127+24,A126)</f>
        <v>40452</v>
      </c>
      <c r="W126" s="33" t="n">
        <f aca="false">V126-C$3</f>
        <v>3536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0.597535527026879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-0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40483</v>
      </c>
      <c r="B127" s="94" t="n">
        <f aca="false">B126</f>
        <v>20000</v>
      </c>
      <c r="C127" s="104"/>
      <c r="D127" s="96" t="n">
        <f aca="false">B127+C127</f>
        <v>20000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f aca="false">I126</f>
        <v>0</v>
      </c>
      <c r="J127" s="28" t="n">
        <f aca="false">VLOOKUP($A127,Table,MATCH(J$4,Curves,0))</f>
        <v>-0.0475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0.01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5.6325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30</v>
      </c>
      <c r="V127" s="100" t="n">
        <f aca="false">CHOOSE(F$3,A128+24,A127)</f>
        <v>40483</v>
      </c>
      <c r="W127" s="33" t="n">
        <f aca="false">V127-C$3</f>
        <v>3567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0.594844047024354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-0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40513</v>
      </c>
      <c r="B128" s="94" t="n">
        <f aca="false">B127</f>
        <v>20000</v>
      </c>
      <c r="C128" s="104"/>
      <c r="D128" s="96" t="n">
        <f aca="false">B128+C128</f>
        <v>20000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f aca="false">I127</f>
        <v>0</v>
      </c>
      <c r="J128" s="28" t="n">
        <f aca="false">VLOOKUP($A128,Table,MATCH(J$4,Curves,0))</f>
        <v>-0.0475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0.01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5.6325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31</v>
      </c>
      <c r="V128" s="100" t="n">
        <f aca="false">CHOOSE(F$3,A129+24,A128)</f>
        <v>40513</v>
      </c>
      <c r="W128" s="33" t="n">
        <f aca="false">V128-C$3</f>
        <v>3597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0.592250932453154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-0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40544</v>
      </c>
      <c r="B129" s="94" t="n">
        <f aca="false">B128</f>
        <v>20000</v>
      </c>
      <c r="C129" s="104"/>
      <c r="D129" s="96" t="n">
        <f aca="false">B129+C129</f>
        <v>20000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f aca="false">I128</f>
        <v>0</v>
      </c>
      <c r="J129" s="28" t="n">
        <f aca="false">VLOOKUP($A129,Table,MATCH(J$4,Curves,0))</f>
        <v>-0.0475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0.01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5.6325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40544</v>
      </c>
      <c r="W129" s="33" t="n">
        <f aca="false">V129-C$3</f>
        <v>3628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0.589583255856408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-0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40575</v>
      </c>
      <c r="B130" s="94" t="n">
        <f aca="false">B129</f>
        <v>20000</v>
      </c>
      <c r="C130" s="104"/>
      <c r="D130" s="96" t="n">
        <f aca="false">B130+C130</f>
        <v>20000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f aca="false">I129</f>
        <v>0</v>
      </c>
      <c r="J130" s="28" t="n">
        <f aca="false">VLOOKUP($A130,Table,MATCH(J$4,Curves,0))</f>
        <v>-0.0475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0.01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5.6325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28</v>
      </c>
      <c r="V130" s="100" t="n">
        <f aca="false">CHOOSE(F$3,A131+24,A130)</f>
        <v>40575</v>
      </c>
      <c r="W130" s="33" t="n">
        <f aca="false">V130-C$3</f>
        <v>3659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0.586927595278607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-0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40603</v>
      </c>
      <c r="B131" s="94" t="n">
        <f aca="false">B130</f>
        <v>20000</v>
      </c>
      <c r="C131" s="104"/>
      <c r="D131" s="96" t="n">
        <f aca="false">B131+C131</f>
        <v>20000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f aca="false">I130</f>
        <v>0</v>
      </c>
      <c r="J131" s="28" t="n">
        <f aca="false">VLOOKUP($A131,Table,MATCH(J$4,Curves,0))</f>
        <v>-0.0475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0.01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5.6325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40603</v>
      </c>
      <c r="W131" s="33" t="n">
        <f aca="false">V131-C$3</f>
        <v>3687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0.584539217111387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-0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40634</v>
      </c>
      <c r="B132" s="94" t="n">
        <f aca="false">B131</f>
        <v>20000</v>
      </c>
      <c r="C132" s="104"/>
      <c r="D132" s="96" t="n">
        <f aca="false">B132+C132</f>
        <v>20000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f aca="false">I131</f>
        <v>0</v>
      </c>
      <c r="J132" s="28" t="n">
        <f aca="false">VLOOKUP($A132,Table,MATCH(J$4,Curves,0))</f>
        <v>-0.0475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0.01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5.6325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30</v>
      </c>
      <c r="V132" s="100" t="n">
        <f aca="false">CHOOSE(F$3,A133+24,A132)</f>
        <v>40634</v>
      </c>
      <c r="W132" s="33" t="n">
        <f aca="false">V132-C$3</f>
        <v>3718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0.581906276403451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-0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40664</v>
      </c>
      <c r="B133" s="94" t="n">
        <f aca="false">B132</f>
        <v>20000</v>
      </c>
      <c r="C133" s="104"/>
      <c r="D133" s="96" t="n">
        <f aca="false">B133+C133</f>
        <v>20000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f aca="false">I132</f>
        <v>0</v>
      </c>
      <c r="J133" s="28" t="n">
        <f aca="false">VLOOKUP($A133,Table,MATCH(J$4,Curves,0))</f>
        <v>-0.0475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0.01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5.6325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31</v>
      </c>
      <c r="V133" s="100" t="n">
        <f aca="false">CHOOSE(F$3,A134+24,A133)</f>
        <v>40664</v>
      </c>
      <c r="W133" s="33" t="n">
        <f aca="false">V133-C$3</f>
        <v>3748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0.579369561693162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-0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40695</v>
      </c>
      <c r="B134" s="94" t="n">
        <f aca="false">B133</f>
        <v>20000</v>
      </c>
      <c r="C134" s="104"/>
      <c r="D134" s="96" t="n">
        <f aca="false">B134+C134</f>
        <v>20000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f aca="false">I133</f>
        <v>0</v>
      </c>
      <c r="J134" s="28" t="n">
        <f aca="false">VLOOKUP($A134,Table,MATCH(J$4,Curves,0))</f>
        <v>-0.0475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0.01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5.6325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30</v>
      </c>
      <c r="V134" s="100" t="n">
        <f aca="false">CHOOSE(F$3,A135+24,A134)</f>
        <v>40695</v>
      </c>
      <c r="W134" s="33" t="n">
        <f aca="false">V134-C$3</f>
        <v>3779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0.576759906670427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-0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40725</v>
      </c>
      <c r="B135" s="94" t="n">
        <f aca="false">B134</f>
        <v>20000</v>
      </c>
      <c r="C135" s="104"/>
      <c r="D135" s="96" t="n">
        <f aca="false">B135+C135</f>
        <v>20000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f aca="false">I134</f>
        <v>0</v>
      </c>
      <c r="J135" s="28" t="n">
        <f aca="false">VLOOKUP($A135,Table,MATCH(J$4,Curves,0))</f>
        <v>-0.0475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0.01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5.6325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31</v>
      </c>
      <c r="V135" s="100" t="n">
        <f aca="false">CHOOSE(F$3,A136+24,A135)</f>
        <v>40725</v>
      </c>
      <c r="W135" s="33" t="n">
        <f aca="false">V135-C$3</f>
        <v>3809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0.574245626624165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-0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40756</v>
      </c>
      <c r="B136" s="94" t="n">
        <f aca="false">B135</f>
        <v>20000</v>
      </c>
      <c r="C136" s="104"/>
      <c r="D136" s="96" t="n">
        <f aca="false">B136+C136</f>
        <v>20000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f aca="false">I135</f>
        <v>0</v>
      </c>
      <c r="J136" s="28" t="n">
        <f aca="false">VLOOKUP($A136,Table,MATCH(J$4,Curves,0))</f>
        <v>-0.0475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0.01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5.6325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40756</v>
      </c>
      <c r="W136" s="33" t="n">
        <f aca="false">V136-C$3</f>
        <v>3840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0.571659051348405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-0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40787</v>
      </c>
      <c r="B137" s="94" t="n">
        <f aca="false">B136</f>
        <v>20000</v>
      </c>
      <c r="C137" s="104"/>
      <c r="D137" s="96" t="n">
        <f aca="false">B137+C137</f>
        <v>20000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f aca="false">I136</f>
        <v>0</v>
      </c>
      <c r="J137" s="28" t="n">
        <f aca="false">VLOOKUP($A137,Table,MATCH(J$4,Curves,0))</f>
        <v>-0.0475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0.01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5.6325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30</v>
      </c>
      <c r="V137" s="100" t="n">
        <f aca="false">CHOOSE(F$3,A138+24,A137)</f>
        <v>40787</v>
      </c>
      <c r="W137" s="33" t="n">
        <f aca="false">V137-C$3</f>
        <v>3871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0.569084126786811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-0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40817</v>
      </c>
      <c r="B138" s="94" t="n">
        <f aca="false">B137</f>
        <v>20000</v>
      </c>
      <c r="C138" s="104"/>
      <c r="D138" s="96" t="n">
        <f aca="false">B138+C138</f>
        <v>20000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f aca="false">I137</f>
        <v>0</v>
      </c>
      <c r="J138" s="28" t="n">
        <f aca="false">VLOOKUP($A138,Table,MATCH(J$4,Curves,0))</f>
        <v>-0.0475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0.01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5.6325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31</v>
      </c>
      <c r="V138" s="100" t="n">
        <f aca="false">CHOOSE(F$3,A139+24,A138)</f>
        <v>40817</v>
      </c>
      <c r="W138" s="33" t="n">
        <f aca="false">V138-C$3</f>
        <v>3901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0.566603307908667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-0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40848</v>
      </c>
      <c r="B139" s="94" t="n">
        <f aca="false">B138</f>
        <v>20000</v>
      </c>
      <c r="C139" s="104"/>
      <c r="D139" s="96" t="n">
        <f aca="false">B139+C139</f>
        <v>20000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f aca="false">I138</f>
        <v>0</v>
      </c>
      <c r="J139" s="28" t="n">
        <f aca="false">VLOOKUP($A139,Table,MATCH(J$4,Curves,0))</f>
        <v>-0.0475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0.01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5.6325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30</v>
      </c>
      <c r="V139" s="100" t="n">
        <f aca="false">CHOOSE(F$3,A140+24,A139)</f>
        <v>40848</v>
      </c>
      <c r="W139" s="33" t="n">
        <f aca="false">V139-C$3</f>
        <v>3932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0.564051155938409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-0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40878</v>
      </c>
      <c r="B140" s="94" t="n">
        <f aca="false">B139</f>
        <v>20000</v>
      </c>
      <c r="C140" s="104"/>
      <c r="D140" s="96" t="n">
        <f aca="false">B140+C140</f>
        <v>20000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f aca="false">I139</f>
        <v>0</v>
      </c>
      <c r="J140" s="28" t="n">
        <f aca="false">VLOOKUP($A140,Table,MATCH(J$4,Curves,0))</f>
        <v>-0.0475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0.01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5.6325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31</v>
      </c>
      <c r="V140" s="100" t="n">
        <f aca="false">CHOOSE(F$3,A141+24,A140)</f>
        <v>40878</v>
      </c>
      <c r="W140" s="33" t="n">
        <f aca="false">V140-C$3</f>
        <v>3962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0.561592277382454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-0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40909</v>
      </c>
      <c r="B141" s="94" t="n">
        <f aca="false">B140</f>
        <v>20000</v>
      </c>
      <c r="C141" s="104"/>
      <c r="D141" s="96" t="n">
        <f aca="false">B141+C141</f>
        <v>20000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f aca="false">I140</f>
        <v>0</v>
      </c>
      <c r="J141" s="28" t="n">
        <f aca="false">VLOOKUP($A141,Table,MATCH(J$4,Curves,0))</f>
        <v>-0.0475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0.01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5.6325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40909</v>
      </c>
      <c r="W141" s="33" t="n">
        <f aca="false">V141-C$3</f>
        <v>3993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0.559062696603102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-0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40940</v>
      </c>
      <c r="B142" s="94" t="n">
        <f aca="false">B141</f>
        <v>20000</v>
      </c>
      <c r="C142" s="104"/>
      <c r="D142" s="96" t="n">
        <f aca="false">B142+C142</f>
        <v>20000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f aca="false">I141</f>
        <v>0</v>
      </c>
      <c r="J142" s="28" t="n">
        <f aca="false">VLOOKUP($A142,Table,MATCH(J$4,Curves,0))</f>
        <v>-0.0475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0.01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5.6325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29</v>
      </c>
      <c r="V142" s="100" t="n">
        <f aca="false">CHOOSE(F$3,A143+24,A142)</f>
        <v>40940</v>
      </c>
      <c r="W142" s="33" t="n">
        <f aca="false">V142-C$3</f>
        <v>4024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0.556544509817537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-0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40969</v>
      </c>
      <c r="B143" s="94" t="n">
        <f aca="false">B142</f>
        <v>20000</v>
      </c>
      <c r="C143" s="104"/>
      <c r="D143" s="96" t="n">
        <f aca="false">B143+C143</f>
        <v>20000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f aca="false">I142</f>
        <v>0</v>
      </c>
      <c r="J143" s="28" t="n">
        <f aca="false">VLOOKUP($A143,Table,MATCH(J$4,Curves,0))</f>
        <v>-0.0475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0.01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5.6325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40969</v>
      </c>
      <c r="W143" s="33" t="n">
        <f aca="false">V143-C$3</f>
        <v>4053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0.554199056291303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-0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41000</v>
      </c>
      <c r="B144" s="94" t="n">
        <f aca="false">B143</f>
        <v>20000</v>
      </c>
      <c r="C144" s="104"/>
      <c r="D144" s="96" t="n">
        <f aca="false">B144+C144</f>
        <v>20000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f aca="false">I143</f>
        <v>0</v>
      </c>
      <c r="J144" s="28" t="n">
        <f aca="false">VLOOKUP($A144,Table,MATCH(J$4,Curves,0))</f>
        <v>-0.0475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0.01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5.6325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30</v>
      </c>
      <c r="V144" s="100" t="n">
        <f aca="false">CHOOSE(F$3,A145+24,A144)</f>
        <v>41000</v>
      </c>
      <c r="W144" s="33" t="n">
        <f aca="false">V144-C$3</f>
        <v>4084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0.551702776806721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-0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41030</v>
      </c>
      <c r="B145" s="94" t="n">
        <f aca="false">B144</f>
        <v>20000</v>
      </c>
      <c r="C145" s="104"/>
      <c r="D145" s="96" t="n">
        <f aca="false">B145+C145</f>
        <v>20000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f aca="false">I144</f>
        <v>0</v>
      </c>
      <c r="J145" s="28" t="n">
        <f aca="false">VLOOKUP($A145,Table,MATCH(J$4,Curves,0))</f>
        <v>-0.0475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0.01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5.6325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31</v>
      </c>
      <c r="V145" s="100" t="n">
        <f aca="false">CHOOSE(F$3,A146+24,A145)</f>
        <v>41030</v>
      </c>
      <c r="W145" s="33" t="n">
        <f aca="false">V145-C$3</f>
        <v>4114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0.549297728766541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-0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41061</v>
      </c>
      <c r="B146" s="94" t="n">
        <f aca="false">B145</f>
        <v>20000</v>
      </c>
      <c r="C146" s="104"/>
      <c r="D146" s="96" t="n">
        <f aca="false">B146+C146</f>
        <v>20000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f aca="false">I145</f>
        <v>0</v>
      </c>
      <c r="J146" s="28" t="n">
        <f aca="false">VLOOKUP($A146,Table,MATCH(J$4,Curves,0))</f>
        <v>-0.0475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0.01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5.6325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30</v>
      </c>
      <c r="V146" s="100" t="n">
        <f aca="false">CHOOSE(F$3,A147+24,A146)</f>
        <v>41061</v>
      </c>
      <c r="W146" s="33" t="n">
        <f aca="false">V146-C$3</f>
        <v>4145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0.546823526337501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-0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41091</v>
      </c>
      <c r="B147" s="94" t="n">
        <f aca="false">B146</f>
        <v>20000</v>
      </c>
      <c r="C147" s="104"/>
      <c r="D147" s="96" t="n">
        <f aca="false">B147+C147</f>
        <v>20000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f aca="false">I146</f>
        <v>0</v>
      </c>
      <c r="J147" s="28" t="n">
        <f aca="false">VLOOKUP($A147,Table,MATCH(J$4,Curves,0))</f>
        <v>-0.0475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0.01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5.6325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31</v>
      </c>
      <c r="V147" s="100" t="n">
        <f aca="false">CHOOSE(F$3,A148+24,A147)</f>
        <v>41091</v>
      </c>
      <c r="W147" s="33" t="n">
        <f aca="false">V147-C$3</f>
        <v>4175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0.544439748503438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-0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41122</v>
      </c>
      <c r="B148" s="94" t="n">
        <f aca="false">B147</f>
        <v>20000</v>
      </c>
      <c r="C148" s="104"/>
      <c r="D148" s="96" t="n">
        <f aca="false">B148+C148</f>
        <v>20000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f aca="false">I147</f>
        <v>0</v>
      </c>
      <c r="J148" s="28" t="n">
        <f aca="false">VLOOKUP($A148,Table,MATCH(J$4,Curves,0))</f>
        <v>-0.0475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0.01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5.6325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41122</v>
      </c>
      <c r="W148" s="33" t="n">
        <f aca="false">V148-C$3</f>
        <v>4206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0.541987427880818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-0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41153</v>
      </c>
      <c r="B149" s="94" t="n">
        <f aca="false">B148</f>
        <v>20000</v>
      </c>
      <c r="C149" s="104"/>
      <c r="D149" s="96" t="n">
        <f aca="false">B149+C149</f>
        <v>20000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f aca="false">I148</f>
        <v>0</v>
      </c>
      <c r="J149" s="28" t="n">
        <f aca="false">VLOOKUP($A149,Table,MATCH(J$4,Curves,0))</f>
        <v>-0.0475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0.01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5.6325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30</v>
      </c>
      <c r="V149" s="100" t="n">
        <f aca="false">CHOOSE(F$3,A150+24,A149)</f>
        <v>41153</v>
      </c>
      <c r="W149" s="33" t="n">
        <f aca="false">V149-C$3</f>
        <v>4237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0.539546153248966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-0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41183</v>
      </c>
      <c r="B150" s="94" t="n">
        <f aca="false">B149</f>
        <v>20000</v>
      </c>
      <c r="C150" s="104"/>
      <c r="D150" s="96" t="n">
        <f aca="false">B150+C150</f>
        <v>20000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f aca="false">I149</f>
        <v>0</v>
      </c>
      <c r="J150" s="28" t="n">
        <f aca="false">VLOOKUP($A150,Table,MATCH(J$4,Curves,0))</f>
        <v>-0.0475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0.01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5.6325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31</v>
      </c>
      <c r="V150" s="100" t="n">
        <f aca="false">CHOOSE(F$3,A151+24,A150)</f>
        <v>41183</v>
      </c>
      <c r="W150" s="33" t="n">
        <f aca="false">V150-C$3</f>
        <v>4267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0.537194099800968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-0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41214</v>
      </c>
      <c r="B151" s="94" t="n">
        <f aca="false">B150</f>
        <v>20000</v>
      </c>
      <c r="C151" s="104"/>
      <c r="D151" s="96" t="n">
        <f aca="false">B151+C151</f>
        <v>20000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f aca="false">I150</f>
        <v>0</v>
      </c>
      <c r="J151" s="28" t="n">
        <f aca="false">VLOOKUP($A151,Table,MATCH(J$4,Curves,0))</f>
        <v>-0.0475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0.01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5.6325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30</v>
      </c>
      <c r="V151" s="100" t="n">
        <f aca="false">CHOOSE(F$3,A152+24,A151)</f>
        <v>41214</v>
      </c>
      <c r="W151" s="33" t="n">
        <f aca="false">V151-C$3</f>
        <v>4298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0.534774415762627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-0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41244</v>
      </c>
      <c r="B152" s="94" t="n">
        <f aca="false">B151</f>
        <v>20000</v>
      </c>
      <c r="C152" s="104"/>
      <c r="D152" s="96" t="n">
        <f aca="false">B152+C152</f>
        <v>20000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f aca="false">I151</f>
        <v>0</v>
      </c>
      <c r="J152" s="28" t="n">
        <f aca="false">VLOOKUP($A152,Table,MATCH(J$4,Curves,0))</f>
        <v>-0.0475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0.01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5.6325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31</v>
      </c>
      <c r="V152" s="100" t="n">
        <f aca="false">CHOOSE(F$3,A153+24,A152)</f>
        <v>41244</v>
      </c>
      <c r="W152" s="33" t="n">
        <f aca="false">V152-C$3</f>
        <v>4328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0.532443163837427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-0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41275</v>
      </c>
      <c r="B153" s="94" t="n">
        <f aca="false">B152</f>
        <v>20000</v>
      </c>
      <c r="C153" s="104"/>
      <c r="D153" s="96" t="n">
        <f aca="false">B153+C153</f>
        <v>20000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f aca="false">I152</f>
        <v>0</v>
      </c>
      <c r="J153" s="28" t="n">
        <f aca="false">VLOOKUP($A153,Table,MATCH(J$4,Curves,0))</f>
        <v>-0.0475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0.01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5.6325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41275</v>
      </c>
      <c r="W153" s="33" t="n">
        <f aca="false">V153-C$3</f>
        <v>4359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0.530044879445736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-0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41306</v>
      </c>
      <c r="B154" s="94" t="n">
        <f aca="false">B153</f>
        <v>20000</v>
      </c>
      <c r="C154" s="104"/>
      <c r="D154" s="96" t="n">
        <f aca="false">B154+C154</f>
        <v>20000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f aca="false">I153</f>
        <v>0</v>
      </c>
      <c r="J154" s="28" t="n">
        <f aca="false">VLOOKUP($A154,Table,MATCH(J$4,Curves,0))</f>
        <v>-0.0475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0.01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5.6325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28</v>
      </c>
      <c r="V154" s="100" t="n">
        <f aca="false">CHOOSE(F$3,A155+24,A154)</f>
        <v>41306</v>
      </c>
      <c r="W154" s="33" t="n">
        <f aca="false">V154-C$3</f>
        <v>4390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0.527657397649353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-0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41334</v>
      </c>
      <c r="B155" s="94" t="n">
        <f aca="false">B154</f>
        <v>20000</v>
      </c>
      <c r="C155" s="104"/>
      <c r="D155" s="96" t="n">
        <f aca="false">B155+C155</f>
        <v>20000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f aca="false">I154</f>
        <v>0</v>
      </c>
      <c r="J155" s="28" t="n">
        <f aca="false">VLOOKUP($A155,Table,MATCH(J$4,Curves,0))</f>
        <v>-0.0475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0.01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5.6325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41334</v>
      </c>
      <c r="W155" s="33" t="n">
        <f aca="false">V155-C$3</f>
        <v>4418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0.525510207061527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-0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41365</v>
      </c>
      <c r="B156" s="94" t="n">
        <f aca="false">B155</f>
        <v>20000</v>
      </c>
      <c r="C156" s="104"/>
      <c r="D156" s="96" t="n">
        <f aca="false">B156+C156</f>
        <v>20000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f aca="false">I155</f>
        <v>0</v>
      </c>
      <c r="J156" s="28" t="n">
        <f aca="false">VLOOKUP($A156,Table,MATCH(J$4,Curves,0))</f>
        <v>-0.0475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0.01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5.6325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30</v>
      </c>
      <c r="V156" s="100" t="n">
        <f aca="false">CHOOSE(F$3,A157+24,A156)</f>
        <v>41365</v>
      </c>
      <c r="W156" s="33" t="n">
        <f aca="false">V156-C$3</f>
        <v>4449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0.52314315079549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-0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41395</v>
      </c>
      <c r="B157" s="94" t="n">
        <f aca="false">B156</f>
        <v>20000</v>
      </c>
      <c r="C157" s="104"/>
      <c r="D157" s="96" t="n">
        <f aca="false">B157+C157</f>
        <v>20000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f aca="false">I156</f>
        <v>0</v>
      </c>
      <c r="J157" s="28" t="n">
        <f aca="false">VLOOKUP($A157,Table,MATCH(J$4,Curves,0))</f>
        <v>-0.0475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0.01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5.6325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31</v>
      </c>
      <c r="V157" s="100" t="n">
        <f aca="false">CHOOSE(F$3,A158+24,A157)</f>
        <v>41395</v>
      </c>
      <c r="W157" s="33" t="n">
        <f aca="false">V157-C$3</f>
        <v>4479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0.520862603257127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-0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41426</v>
      </c>
      <c r="B158" s="94" t="n">
        <f aca="false">B157</f>
        <v>20000</v>
      </c>
      <c r="C158" s="104"/>
      <c r="D158" s="96" t="n">
        <f aca="false">B158+C158</f>
        <v>20000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f aca="false">I157</f>
        <v>0</v>
      </c>
      <c r="J158" s="28" t="n">
        <f aca="false">VLOOKUP($A158,Table,MATCH(J$4,Curves,0))</f>
        <v>-0.0475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0.01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5.6325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30</v>
      </c>
      <c r="V158" s="100" t="n">
        <f aca="false">CHOOSE(F$3,A159+24,A158)</f>
        <v>41426</v>
      </c>
      <c r="W158" s="33" t="n">
        <f aca="false">V158-C$3</f>
        <v>4510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0.51851648119857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-0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41456</v>
      </c>
      <c r="B159" s="94" t="n">
        <f aca="false">B158</f>
        <v>20000</v>
      </c>
      <c r="C159" s="104"/>
      <c r="D159" s="96" t="n">
        <f aca="false">B159+C159</f>
        <v>20000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f aca="false">I158</f>
        <v>0</v>
      </c>
      <c r="J159" s="28" t="n">
        <f aca="false">VLOOKUP($A159,Table,MATCH(J$4,Curves,0))</f>
        <v>-0.0475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0.01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5.6325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31</v>
      </c>
      <c r="V159" s="100" t="n">
        <f aca="false">CHOOSE(F$3,A160+24,A159)</f>
        <v>41456</v>
      </c>
      <c r="W159" s="33" t="n">
        <f aca="false">V159-C$3</f>
        <v>4540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0.516256102785893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-0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41487</v>
      </c>
      <c r="B160" s="94" t="n">
        <f aca="false">B159</f>
        <v>20000</v>
      </c>
      <c r="C160" s="104"/>
      <c r="D160" s="96" t="n">
        <f aca="false">B160+C160</f>
        <v>20000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f aca="false">I159</f>
        <v>0</v>
      </c>
      <c r="J160" s="28" t="n">
        <f aca="false">VLOOKUP($A160,Table,MATCH(J$4,Curves,0))</f>
        <v>-0.0475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0.01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5.6325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41487</v>
      </c>
      <c r="W160" s="33" t="n">
        <f aca="false">V160-C$3</f>
        <v>4571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0.513930729793021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-0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41518</v>
      </c>
      <c r="B161" s="94" t="n">
        <f aca="false">B160</f>
        <v>20000</v>
      </c>
      <c r="C161" s="104"/>
      <c r="D161" s="96" t="n">
        <f aca="false">B161+C161</f>
        <v>20000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f aca="false">I160</f>
        <v>0</v>
      </c>
      <c r="J161" s="28" t="n">
        <f aca="false">VLOOKUP($A161,Table,MATCH(J$4,Curves,0))</f>
        <v>-0.0475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0.01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5.6325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30</v>
      </c>
      <c r="V161" s="100" t="n">
        <f aca="false">CHOOSE(F$3,A162+24,A161)</f>
        <v>41518</v>
      </c>
      <c r="W161" s="33" t="n">
        <f aca="false">V161-C$3</f>
        <v>4602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0.511615830980555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-0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41548</v>
      </c>
      <c r="B162" s="94" t="n">
        <f aca="false">B161</f>
        <v>20000</v>
      </c>
      <c r="C162" s="104"/>
      <c r="D162" s="96" t="n">
        <f aca="false">B162+C162</f>
        <v>20000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f aca="false">I161</f>
        <v>0</v>
      </c>
      <c r="J162" s="28" t="n">
        <f aca="false">VLOOKUP($A162,Table,MATCH(J$4,Curves,0))</f>
        <v>-0.0475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0.01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5.6325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31</v>
      </c>
      <c r="V162" s="100" t="n">
        <f aca="false">CHOOSE(F$3,A163+24,A162)</f>
        <v>41548</v>
      </c>
      <c r="W162" s="33" t="n">
        <f aca="false">V162-C$3</f>
        <v>4632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0.509385534699019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-0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41579</v>
      </c>
      <c r="B163" s="94" t="n">
        <f aca="false">B162</f>
        <v>20000</v>
      </c>
      <c r="C163" s="104"/>
      <c r="D163" s="96" t="n">
        <f aca="false">B163+C163</f>
        <v>20000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f aca="false">I162</f>
        <v>0</v>
      </c>
      <c r="J163" s="28" t="n">
        <f aca="false">VLOOKUP($A163,Table,MATCH(J$4,Curves,0))</f>
        <v>-0.0475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0.01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5.6325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30</v>
      </c>
      <c r="V163" s="100" t="n">
        <f aca="false">CHOOSE(F$3,A164+24,A163)</f>
        <v>41579</v>
      </c>
      <c r="W163" s="33" t="n">
        <f aca="false">V163-C$3</f>
        <v>4663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0.507091108814354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-0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41609</v>
      </c>
      <c r="B164" s="94" t="n">
        <f aca="false">B163</f>
        <v>20000</v>
      </c>
      <c r="C164" s="104"/>
      <c r="D164" s="96" t="n">
        <f aca="false">B164+C164</f>
        <v>20000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f aca="false">I163</f>
        <v>0</v>
      </c>
      <c r="J164" s="28" t="n">
        <f aca="false">VLOOKUP($A164,Table,MATCH(J$4,Curves,0))</f>
        <v>-0.0475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0.01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5.6325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31</v>
      </c>
      <c r="V164" s="100" t="n">
        <f aca="false">CHOOSE(F$3,A165+24,A164)</f>
        <v>41609</v>
      </c>
      <c r="W164" s="33" t="n">
        <f aca="false">V164-C$3</f>
        <v>4693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0.504880537237198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-0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41640</v>
      </c>
      <c r="B165" s="94" t="n">
        <f aca="false">B164</f>
        <v>20000</v>
      </c>
      <c r="C165" s="104"/>
      <c r="D165" s="96" t="n">
        <f aca="false">B165+C165</f>
        <v>20000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f aca="false">I164</f>
        <v>0</v>
      </c>
      <c r="J165" s="28" t="n">
        <f aca="false">VLOOKUP($A165,Table,MATCH(J$4,Curves,0))</f>
        <v>-0.0475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0.01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5.6325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41640</v>
      </c>
      <c r="W165" s="33" t="n">
        <f aca="false">V165-C$3</f>
        <v>4724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0.502606403218089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-0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41671</v>
      </c>
      <c r="B166" s="94" t="n">
        <f aca="false">B165</f>
        <v>20000</v>
      </c>
      <c r="C166" s="104"/>
      <c r="D166" s="96" t="n">
        <f aca="false">B166+C166</f>
        <v>20000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f aca="false">I165</f>
        <v>0</v>
      </c>
      <c r="J166" s="28" t="n">
        <f aca="false">VLOOKUP($A166,Table,MATCH(J$4,Curves,0))</f>
        <v>-0.0475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0.01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5.6325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28</v>
      </c>
      <c r="V166" s="100" t="n">
        <f aca="false">CHOOSE(F$3,A167+24,A166)</f>
        <v>41671</v>
      </c>
      <c r="W166" s="33" t="n">
        <f aca="false">V166-C$3</f>
        <v>4755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0.500342512583614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-0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41699</v>
      </c>
      <c r="B167" s="94" t="n">
        <f aca="false">B166</f>
        <v>20000</v>
      </c>
      <c r="C167" s="104"/>
      <c r="D167" s="96" t="n">
        <f aca="false">B167+C167</f>
        <v>20000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f aca="false">I166</f>
        <v>0</v>
      </c>
      <c r="J167" s="28" t="n">
        <f aca="false">VLOOKUP($A167,Table,MATCH(J$4,Curves,0))</f>
        <v>-0.0475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0.01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5.6325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41699</v>
      </c>
      <c r="W167" s="33" t="n">
        <f aca="false">V167-C$3</f>
        <v>4783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0.498306474164566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-0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41730</v>
      </c>
      <c r="B168" s="94" t="n">
        <f aca="false">B167</f>
        <v>20000</v>
      </c>
      <c r="C168" s="104"/>
      <c r="D168" s="96" t="n">
        <f aca="false">B168+C168</f>
        <v>20000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f aca="false">I167</f>
        <v>0</v>
      </c>
      <c r="J168" s="28" t="n">
        <f aca="false">VLOOKUP($A168,Table,MATCH(J$4,Curves,0))</f>
        <v>-0.0475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0.01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5.6325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30</v>
      </c>
      <c r="V168" s="100" t="n">
        <f aca="false">CHOOSE(F$3,A169+24,A168)</f>
        <v>41730</v>
      </c>
      <c r="W168" s="33" t="n">
        <f aca="false">V168-C$3</f>
        <v>4814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0.496061951705766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-0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41760</v>
      </c>
      <c r="B169" s="94" t="n">
        <f aca="false">B168</f>
        <v>20000</v>
      </c>
      <c r="C169" s="104"/>
      <c r="D169" s="96" t="n">
        <f aca="false">B169+C169</f>
        <v>20000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f aca="false">I168</f>
        <v>0</v>
      </c>
      <c r="J169" s="28" t="n">
        <f aca="false">VLOOKUP($A169,Table,MATCH(J$4,Curves,0))</f>
        <v>-0.0475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0.01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5.6325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31</v>
      </c>
      <c r="V169" s="100" t="n">
        <f aca="false">CHOOSE(F$3,A170+24,A169)</f>
        <v>41760</v>
      </c>
      <c r="W169" s="33" t="n">
        <f aca="false">V169-C$3</f>
        <v>4844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0.493899459735609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-0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41791</v>
      </c>
      <c r="B170" s="94" t="n">
        <f aca="false">B169</f>
        <v>20000</v>
      </c>
      <c r="C170" s="104"/>
      <c r="D170" s="96" t="n">
        <f aca="false">B170+C170</f>
        <v>20000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f aca="false">I169</f>
        <v>0</v>
      </c>
      <c r="J170" s="28" t="n">
        <f aca="false">VLOOKUP($A170,Table,MATCH(J$4,Curves,0))</f>
        <v>-0.0475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0.01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5.6325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30</v>
      </c>
      <c r="V170" s="100" t="n">
        <f aca="false">CHOOSE(F$3,A171+24,A170)</f>
        <v>41791</v>
      </c>
      <c r="W170" s="33" t="n">
        <f aca="false">V170-C$3</f>
        <v>4875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0.491674787797272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-0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41821</v>
      </c>
      <c r="B171" s="94" t="n">
        <f aca="false">B170</f>
        <v>20000</v>
      </c>
      <c r="C171" s="104"/>
      <c r="D171" s="96" t="n">
        <f aca="false">B171+C171</f>
        <v>20000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f aca="false">I170</f>
        <v>0</v>
      </c>
      <c r="J171" s="28" t="n">
        <f aca="false">VLOOKUP($A171,Table,MATCH(J$4,Curves,0))</f>
        <v>-0.0475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0.01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5.6325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31</v>
      </c>
      <c r="V171" s="100" t="n">
        <f aca="false">CHOOSE(F$3,A172+24,A171)</f>
        <v>41821</v>
      </c>
      <c r="W171" s="33" t="n">
        <f aca="false">V171-C$3</f>
        <v>4905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0.489531420871257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-0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41852</v>
      </c>
      <c r="B172" s="94" t="n">
        <f aca="false">B171</f>
        <v>20000</v>
      </c>
      <c r="C172" s="104"/>
      <c r="D172" s="96" t="n">
        <f aca="false">B172+C172</f>
        <v>20000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f aca="false">I171</f>
        <v>0</v>
      </c>
      <c r="J172" s="28" t="n">
        <f aca="false">VLOOKUP($A172,Table,MATCH(J$4,Curves,0))</f>
        <v>-0.0475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0.01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5.6325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41852</v>
      </c>
      <c r="W172" s="33" t="n">
        <f aca="false">V172-C$3</f>
        <v>4936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0.4873264238957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-0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41883</v>
      </c>
      <c r="B173" s="94" t="n">
        <f aca="false">B172</f>
        <v>20000</v>
      </c>
      <c r="C173" s="104"/>
      <c r="D173" s="96" t="n">
        <f aca="false">B173+C173</f>
        <v>20000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f aca="false">I172</f>
        <v>0</v>
      </c>
      <c r="J173" s="28" t="n">
        <f aca="false">VLOOKUP($A173,Table,MATCH(J$4,Curves,0))</f>
        <v>-0.0475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0.01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5.6325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30</v>
      </c>
      <c r="V173" s="100" t="n">
        <f aca="false">CHOOSE(F$3,A174+24,A173)</f>
        <v>41883</v>
      </c>
      <c r="W173" s="33" t="n">
        <f aca="false">V173-C$3</f>
        <v>4967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0.485131358890706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-0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41913</v>
      </c>
      <c r="B174" s="94" t="n">
        <f aca="false">B173</f>
        <v>20000</v>
      </c>
      <c r="C174" s="104"/>
      <c r="D174" s="96" t="n">
        <f aca="false">B174+C174</f>
        <v>20000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f aca="false">I173</f>
        <v>0</v>
      </c>
      <c r="J174" s="28" t="n">
        <f aca="false">VLOOKUP($A174,Table,MATCH(J$4,Curves,0))</f>
        <v>-0.0475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0.01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5.6325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31</v>
      </c>
      <c r="V174" s="100" t="n">
        <f aca="false">CHOOSE(F$3,A175+24,A174)</f>
        <v>41913</v>
      </c>
      <c r="W174" s="33" t="n">
        <f aca="false">V174-C$3</f>
        <v>4997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0.483016516854413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-0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41944</v>
      </c>
      <c r="B175" s="94" t="n">
        <f aca="false">B174</f>
        <v>20000</v>
      </c>
      <c r="C175" s="104"/>
      <c r="D175" s="96" t="n">
        <f aca="false">B175+C175</f>
        <v>20000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f aca="false">I174</f>
        <v>0</v>
      </c>
      <c r="J175" s="28" t="n">
        <f aca="false">VLOOKUP($A175,Table,MATCH(J$4,Curves,0))</f>
        <v>-0.0475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0.01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5.6325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30</v>
      </c>
      <c r="V175" s="100" t="n">
        <f aca="false">CHOOSE(F$3,A176+24,A175)</f>
        <v>41944</v>
      </c>
      <c r="W175" s="33" t="n">
        <f aca="false">V175-C$3</f>
        <v>5028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0.480840864968958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-0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41974</v>
      </c>
      <c r="B176" s="94" t="n">
        <f aca="false">B175</f>
        <v>20000</v>
      </c>
      <c r="C176" s="104"/>
      <c r="D176" s="96" t="n">
        <f aca="false">B176+C176</f>
        <v>20000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f aca="false">I175</f>
        <v>0</v>
      </c>
      <c r="J176" s="28" t="n">
        <f aca="false">VLOOKUP($A176,Table,MATCH(J$4,Curves,0))</f>
        <v>-0.0475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0.01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5.6325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31</v>
      </c>
      <c r="V176" s="100" t="n">
        <f aca="false">CHOOSE(F$3,A177+24,A176)</f>
        <v>41974</v>
      </c>
      <c r="W176" s="33" t="n">
        <f aca="false">V176-C$3</f>
        <v>5058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0.47874472656156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-0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42005</v>
      </c>
      <c r="B177" s="94" t="n">
        <f aca="false">B176</f>
        <v>20000</v>
      </c>
      <c r="C177" s="104"/>
      <c r="D177" s="96" t="n">
        <f aca="false">B177+C177</f>
        <v>20000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f aca="false">I176</f>
        <v>0</v>
      </c>
      <c r="J177" s="28" t="n">
        <f aca="false">VLOOKUP($A177,Table,MATCH(J$4,Curves,0))</f>
        <v>-0.0475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0.01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5.6325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42005</v>
      </c>
      <c r="W177" s="33" t="n">
        <f aca="false">V177-C$3</f>
        <v>5089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0.476588316106326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-0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42036</v>
      </c>
      <c r="B178" s="94" t="n">
        <f aca="false">B177</f>
        <v>20000</v>
      </c>
      <c r="C178" s="104"/>
      <c r="D178" s="96" t="n">
        <f aca="false">B178+C178</f>
        <v>20000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f aca="false">I177</f>
        <v>0</v>
      </c>
      <c r="J178" s="28" t="n">
        <f aca="false">VLOOKUP($A178,Table,MATCH(J$4,Curves,0))</f>
        <v>-0.0475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0.01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5.6325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28</v>
      </c>
      <c r="V178" s="100" t="n">
        <f aca="false">CHOOSE(F$3,A179+24,A178)</f>
        <v>42036</v>
      </c>
      <c r="W178" s="33" t="n">
        <f aca="false">V178-C$3</f>
        <v>5120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0.474441618773334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-0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42064</v>
      </c>
      <c r="B179" s="94" t="n">
        <f aca="false">B178</f>
        <v>20000</v>
      </c>
      <c r="C179" s="104"/>
      <c r="D179" s="96" t="n">
        <f aca="false">B179+C179</f>
        <v>20000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f aca="false">I178</f>
        <v>0</v>
      </c>
      <c r="J179" s="28" t="n">
        <f aca="false">VLOOKUP($A179,Table,MATCH(J$4,Curves,0))</f>
        <v>-0.0475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0.01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5.6325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42064</v>
      </c>
      <c r="W179" s="33" t="n">
        <f aca="false">V179-C$3</f>
        <v>5148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0.472510978583617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-0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42095</v>
      </c>
      <c r="B180" s="94" t="n">
        <f aca="false">B179</f>
        <v>20000</v>
      </c>
      <c r="C180" s="104"/>
      <c r="D180" s="96" t="n">
        <f aca="false">B180+C180</f>
        <v>20000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f aca="false">I179</f>
        <v>0</v>
      </c>
      <c r="J180" s="28" t="n">
        <f aca="false">VLOOKUP($A180,Table,MATCH(J$4,Curves,0))</f>
        <v>-0.0475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0.01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5.6325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30</v>
      </c>
      <c r="V180" s="100" t="n">
        <f aca="false">CHOOSE(F$3,A181+24,A180)</f>
        <v>42095</v>
      </c>
      <c r="W180" s="33" t="n">
        <f aca="false">V180-C$3</f>
        <v>5179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0.470382646806996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-0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42125</v>
      </c>
      <c r="B181" s="94" t="n">
        <f aca="false">B180</f>
        <v>20000</v>
      </c>
      <c r="C181" s="104"/>
      <c r="D181" s="96" t="n">
        <f aca="false">B181+C181</f>
        <v>20000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f aca="false">I180</f>
        <v>0</v>
      </c>
      <c r="J181" s="28" t="n">
        <f aca="false">VLOOKUP($A181,Table,MATCH(J$4,Curves,0))</f>
        <v>-0.0475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0.01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5.6325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31</v>
      </c>
      <c r="V181" s="100" t="n">
        <f aca="false">CHOOSE(F$3,A182+24,A181)</f>
        <v>42125</v>
      </c>
      <c r="W181" s="33" t="n">
        <f aca="false">V181-C$3</f>
        <v>5209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0.468332099101969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-0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42156</v>
      </c>
      <c r="B182" s="94" t="n">
        <f aca="false">B181</f>
        <v>20000</v>
      </c>
      <c r="C182" s="104"/>
      <c r="D182" s="96" t="n">
        <f aca="false">B182+C182</f>
        <v>20000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f aca="false">I181</f>
        <v>0</v>
      </c>
      <c r="J182" s="28" t="n">
        <f aca="false">VLOOKUP($A182,Table,MATCH(J$4,Curves,0))</f>
        <v>-0.0475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0.01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5.6325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30</v>
      </c>
      <c r="V182" s="100" t="n">
        <f aca="false">CHOOSE(F$3,A183+24,A182)</f>
        <v>42156</v>
      </c>
      <c r="W182" s="33" t="n">
        <f aca="false">V182-C$3</f>
        <v>5240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0.46622259025729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-0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42186</v>
      </c>
      <c r="B183" s="94" t="n">
        <f aca="false">B182</f>
        <v>20000</v>
      </c>
      <c r="C183" s="104"/>
      <c r="D183" s="96" t="n">
        <f aca="false">B183+C183</f>
        <v>20000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f aca="false">I182</f>
        <v>0</v>
      </c>
      <c r="J183" s="28" t="n">
        <f aca="false">VLOOKUP($A183,Table,MATCH(J$4,Curves,0))</f>
        <v>-0.0475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0.01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5.6325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31</v>
      </c>
      <c r="V183" s="100" t="n">
        <f aca="false">CHOOSE(F$3,A184+24,A183)</f>
        <v>42186</v>
      </c>
      <c r="W183" s="33" t="n">
        <f aca="false">V183-C$3</f>
        <v>5270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0.464190177563128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-0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42217</v>
      </c>
      <c r="B184" s="94" t="n">
        <f aca="false">B183</f>
        <v>20000</v>
      </c>
      <c r="C184" s="104"/>
      <c r="D184" s="96" t="n">
        <f aca="false">B184+C184</f>
        <v>20000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f aca="false">I183</f>
        <v>0</v>
      </c>
      <c r="J184" s="28" t="n">
        <f aca="false">VLOOKUP($A184,Table,MATCH(J$4,Curves,0))</f>
        <v>-0.0475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0.01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5.6325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42217</v>
      </c>
      <c r="W184" s="33" t="n">
        <f aca="false">V184-C$3</f>
        <v>5301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0.462099325180683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-0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42248</v>
      </c>
      <c r="B185" s="94" t="n">
        <f aca="false">B184</f>
        <v>20000</v>
      </c>
      <c r="C185" s="104"/>
      <c r="D185" s="96" t="n">
        <f aca="false">B185+C185</f>
        <v>20000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f aca="false">I184</f>
        <v>0</v>
      </c>
      <c r="J185" s="28" t="n">
        <f aca="false">VLOOKUP($A185,Table,MATCH(J$4,Curves,0))</f>
        <v>-0.0475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0.01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5.6325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30</v>
      </c>
      <c r="V185" s="100" t="n">
        <f aca="false">CHOOSE(F$3,A186+24,A185)</f>
        <v>42248</v>
      </c>
      <c r="W185" s="33" t="n">
        <f aca="false">V185-C$3</f>
        <v>5332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0.460017890627173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-0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42278</v>
      </c>
      <c r="B186" s="94" t="n">
        <f aca="false">B185</f>
        <v>20000</v>
      </c>
      <c r="C186" s="104"/>
      <c r="D186" s="96" t="n">
        <f aca="false">B186+C186</f>
        <v>20000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f aca="false">I185</f>
        <v>0</v>
      </c>
      <c r="J186" s="28" t="n">
        <f aca="false">VLOOKUP($A186,Table,MATCH(J$4,Curves,0))</f>
        <v>-0.0475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0.01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5.6325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31</v>
      </c>
      <c r="V186" s="100" t="n">
        <f aca="false">CHOOSE(F$3,A187+24,A186)</f>
        <v>42278</v>
      </c>
      <c r="W186" s="33" t="n">
        <f aca="false">V186-C$3</f>
        <v>5362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0.458012526193982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-0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42309</v>
      </c>
      <c r="B187" s="94" t="n">
        <f aca="false">B186</f>
        <v>20000</v>
      </c>
      <c r="C187" s="104"/>
      <c r="D187" s="96" t="n">
        <f aca="false">B187+C187</f>
        <v>20000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f aca="false">I186</f>
        <v>0</v>
      </c>
      <c r="J187" s="28" t="n">
        <f aca="false">VLOOKUP($A187,Table,MATCH(J$4,Curves,0))</f>
        <v>-0.0475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0.01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5.6325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30</v>
      </c>
      <c r="V187" s="100" t="n">
        <f aca="false">CHOOSE(F$3,A188+24,A187)</f>
        <v>42309</v>
      </c>
      <c r="W187" s="33" t="n">
        <f aca="false">V187-C$3</f>
        <v>5393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0.455949499814127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-0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42339</v>
      </c>
      <c r="B188" s="94" t="n">
        <f aca="false">B187</f>
        <v>20000</v>
      </c>
      <c r="C188" s="104"/>
      <c r="D188" s="96" t="n">
        <f aca="false">B188+C188</f>
        <v>20000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f aca="false">I187</f>
        <v>0</v>
      </c>
      <c r="J188" s="28" t="n">
        <f aca="false">VLOOKUP($A188,Table,MATCH(J$4,Curves,0))</f>
        <v>-0.0475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0.01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5.6325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31</v>
      </c>
      <c r="V188" s="100" t="n">
        <f aca="false">CHOOSE(F$3,A189+24,A188)</f>
        <v>42339</v>
      </c>
      <c r="W188" s="33" t="n">
        <f aca="false">V188-C$3</f>
        <v>5423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0.453961870791673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-0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42370</v>
      </c>
      <c r="B189" s="94" t="n">
        <f aca="false">B188</f>
        <v>20000</v>
      </c>
      <c r="C189" s="104"/>
      <c r="D189" s="96" t="n">
        <f aca="false">B189+C189</f>
        <v>20000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f aca="false">I188</f>
        <v>0</v>
      </c>
      <c r="J189" s="28" t="n">
        <f aca="false">VLOOKUP($A189,Table,MATCH(J$4,Curves,0))</f>
        <v>-0.0475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0.01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5.6325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42370</v>
      </c>
      <c r="W189" s="33" t="n">
        <f aca="false">V189-C$3</f>
        <v>5454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0.451917089783883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-0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42401</v>
      </c>
      <c r="B190" s="94" t="n">
        <f aca="false">B189</f>
        <v>20000</v>
      </c>
      <c r="C190" s="104"/>
      <c r="D190" s="96" t="n">
        <f aca="false">B190+C190</f>
        <v>20000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f aca="false">I189</f>
        <v>0</v>
      </c>
      <c r="J190" s="28" t="n">
        <f aca="false">VLOOKUP($A190,Table,MATCH(J$4,Curves,0))</f>
        <v>-0.0475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0.01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5.6325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29</v>
      </c>
      <c r="V190" s="100" t="n">
        <f aca="false">CHOOSE(F$3,A191+24,A190)</f>
        <v>42401</v>
      </c>
      <c r="W190" s="33" t="n">
        <f aca="false">V190-C$3</f>
        <v>5485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0.449881519085678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-0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42430</v>
      </c>
      <c r="B191" s="94" t="n">
        <f aca="false">B190</f>
        <v>20000</v>
      </c>
      <c r="C191" s="104"/>
      <c r="D191" s="96" t="n">
        <f aca="false">B191+C191</f>
        <v>20000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f aca="false">I190</f>
        <v>0</v>
      </c>
      <c r="J191" s="28" t="n">
        <f aca="false">VLOOKUP($A191,Table,MATCH(J$4,Curves,0))</f>
        <v>-0.0475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0.01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5.6325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42430</v>
      </c>
      <c r="W191" s="33" t="n">
        <f aca="false">V191-C$3</f>
        <v>5514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0.447985576934218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-0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42461</v>
      </c>
      <c r="B192" s="94" t="n">
        <f aca="false">B191</f>
        <v>20000</v>
      </c>
      <c r="C192" s="104"/>
      <c r="D192" s="96" t="n">
        <f aca="false">B192+C192</f>
        <v>20000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f aca="false">I191</f>
        <v>0</v>
      </c>
      <c r="J192" s="28" t="n">
        <f aca="false">VLOOKUP($A192,Table,MATCH(J$4,Curves,0))</f>
        <v>-0.0475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0.01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5.6325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30</v>
      </c>
      <c r="V192" s="100" t="n">
        <f aca="false">CHOOSE(F$3,A193+24,A192)</f>
        <v>42461</v>
      </c>
      <c r="W192" s="33" t="n">
        <f aca="false">V192-C$3</f>
        <v>5545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0.445967714954132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-0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42491</v>
      </c>
      <c r="B193" s="94" t="n">
        <f aca="false">B192</f>
        <v>20000</v>
      </c>
      <c r="C193" s="104"/>
      <c r="D193" s="96" t="n">
        <f aca="false">B193+C193</f>
        <v>20000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f aca="false">I192</f>
        <v>0</v>
      </c>
      <c r="J193" s="28" t="n">
        <f aca="false">VLOOKUP($A193,Table,MATCH(J$4,Curves,0))</f>
        <v>-0.0475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0.01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5.6325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31</v>
      </c>
      <c r="V193" s="100" t="n">
        <f aca="false">CHOOSE(F$3,A194+24,A193)</f>
        <v>42491</v>
      </c>
      <c r="W193" s="33" t="n">
        <f aca="false">V193-C$3</f>
        <v>5575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0.444023599709612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-0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42522</v>
      </c>
      <c r="B194" s="94" t="n">
        <f aca="false">B193</f>
        <v>20000</v>
      </c>
      <c r="C194" s="104"/>
      <c r="D194" s="96" t="n">
        <f aca="false">B194+C194</f>
        <v>20000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f aca="false">I193</f>
        <v>0</v>
      </c>
      <c r="J194" s="28" t="n">
        <f aca="false">VLOOKUP($A194,Table,MATCH(J$4,Curves,0))</f>
        <v>-0.0475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0.01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5.6325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30</v>
      </c>
      <c r="V194" s="100" t="n">
        <f aca="false">CHOOSE(F$3,A195+24,A194)</f>
        <v>42522</v>
      </c>
      <c r="W194" s="33" t="n">
        <f aca="false">V194-C$3</f>
        <v>5606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0.442023583668367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-0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42552</v>
      </c>
      <c r="B195" s="94" t="n">
        <f aca="false">B194</f>
        <v>20000</v>
      </c>
      <c r="C195" s="104"/>
      <c r="D195" s="96" t="n">
        <f aca="false">B195+C195</f>
        <v>20000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f aca="false">I194</f>
        <v>0</v>
      </c>
      <c r="J195" s="28" t="n">
        <f aca="false">VLOOKUP($A195,Table,MATCH(J$4,Curves,0))</f>
        <v>-0.0475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0.01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5.6325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31</v>
      </c>
      <c r="V195" s="100" t="n">
        <f aca="false">CHOOSE(F$3,A196+24,A195)</f>
        <v>42552</v>
      </c>
      <c r="W195" s="33" t="n">
        <f aca="false">V195-C$3</f>
        <v>5636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0.440096662147746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-0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42583</v>
      </c>
      <c r="B196" s="94" t="n">
        <f aca="false">B195</f>
        <v>20000</v>
      </c>
      <c r="C196" s="104"/>
      <c r="D196" s="96" t="n">
        <f aca="false">B196+C196</f>
        <v>20000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f aca="false">I195</f>
        <v>0</v>
      </c>
      <c r="J196" s="28" t="n">
        <f aca="false">VLOOKUP($A196,Table,MATCH(J$4,Curves,0))</f>
        <v>-0.0475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0.01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5.6325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42583</v>
      </c>
      <c r="W196" s="33" t="n">
        <f aca="false">V196-C$3</f>
        <v>5667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0.438114334216146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-0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42614</v>
      </c>
      <c r="B197" s="94" t="n">
        <f aca="false">B196</f>
        <v>20000</v>
      </c>
      <c r="C197" s="104"/>
      <c r="D197" s="96" t="n">
        <f aca="false">B197+C197</f>
        <v>20000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f aca="false">I196</f>
        <v>0</v>
      </c>
      <c r="J197" s="28" t="n">
        <f aca="false">VLOOKUP($A197,Table,MATCH(J$4,Curves,0))</f>
        <v>-0.0475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0.01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5.6325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30</v>
      </c>
      <c r="V197" s="100" t="n">
        <f aca="false">CHOOSE(F$3,A198+24,A197)</f>
        <v>42614</v>
      </c>
      <c r="W197" s="33" t="n">
        <f aca="false">V197-C$3</f>
        <v>5698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0.436140935286665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-0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42644</v>
      </c>
      <c r="B198" s="94" t="n">
        <f aca="false">B197</f>
        <v>20000</v>
      </c>
      <c r="C198" s="104"/>
      <c r="D198" s="96" t="n">
        <f aca="false">B198+C198</f>
        <v>20000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f aca="false">I197</f>
        <v>0</v>
      </c>
      <c r="J198" s="28" t="n">
        <f aca="false">VLOOKUP($A198,Table,MATCH(J$4,Curves,0))</f>
        <v>-0.0475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0.01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5.6325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31</v>
      </c>
      <c r="V198" s="100" t="n">
        <f aca="false">CHOOSE(F$3,A199+24,A198)</f>
        <v>42644</v>
      </c>
      <c r="W198" s="33" t="n">
        <f aca="false">V198-C$3</f>
        <v>5728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0.434239658103097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-0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42675</v>
      </c>
      <c r="B199" s="94" t="n">
        <f aca="false">B198</f>
        <v>20000</v>
      </c>
      <c r="C199" s="104"/>
      <c r="D199" s="96" t="n">
        <f aca="false">B199+C199</f>
        <v>20000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f aca="false">I198</f>
        <v>0</v>
      </c>
      <c r="J199" s="28" t="n">
        <f aca="false">VLOOKUP($A199,Table,MATCH(J$4,Curves,0))</f>
        <v>-0.0475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0.01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5.6325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30</v>
      </c>
      <c r="V199" s="100" t="n">
        <f aca="false">CHOOSE(F$3,A200+24,A199)</f>
        <v>42675</v>
      </c>
      <c r="W199" s="33" t="n">
        <f aca="false">V199-C$3</f>
        <v>5759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0.432283711881953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-0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42705</v>
      </c>
      <c r="B200" s="94" t="n">
        <f aca="false">B199</f>
        <v>20000</v>
      </c>
      <c r="C200" s="104"/>
      <c r="D200" s="96" t="n">
        <f aca="false">B200+C200</f>
        <v>20000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f aca="false">I199</f>
        <v>0</v>
      </c>
      <c r="J200" s="28" t="n">
        <f aca="false">VLOOKUP($A200,Table,MATCH(J$4,Curves,0))</f>
        <v>-0.0475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0.01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5.6325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31</v>
      </c>
      <c r="V200" s="100" t="n">
        <f aca="false">CHOOSE(F$3,A201+24,A200)</f>
        <v>42705</v>
      </c>
      <c r="W200" s="33" t="n">
        <f aca="false">V200-C$3</f>
        <v>5789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0.430399249563163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-0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42736</v>
      </c>
      <c r="B201" s="94" t="n">
        <f aca="false">B200</f>
        <v>20000</v>
      </c>
      <c r="C201" s="104"/>
      <c r="D201" s="96" t="n">
        <f aca="false">B201+C201</f>
        <v>20000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f aca="false">I200</f>
        <v>0</v>
      </c>
      <c r="J201" s="28" t="n">
        <f aca="false">VLOOKUP($A201,Table,MATCH(J$4,Curves,0))</f>
        <v>-0.0475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0.01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5.6325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42736</v>
      </c>
      <c r="W201" s="33" t="n">
        <f aca="false">V201-C$3</f>
        <v>5820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0.428460601698885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-0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42767</v>
      </c>
      <c r="B202" s="94" t="n">
        <f aca="false">B201</f>
        <v>20000</v>
      </c>
      <c r="C202" s="104"/>
      <c r="D202" s="96" t="n">
        <f aca="false">B202+C202</f>
        <v>20000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f aca="false">I201</f>
        <v>0</v>
      </c>
      <c r="J202" s="28" t="n">
        <f aca="false">VLOOKUP($A202,Table,MATCH(J$4,Curves,0))</f>
        <v>-0.0475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0.01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5.6325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28</v>
      </c>
      <c r="V202" s="100" t="n">
        <f aca="false">CHOOSE(F$3,A203+24,A202)</f>
        <v>42767</v>
      </c>
      <c r="W202" s="33" t="n">
        <f aca="false">V202-C$3</f>
        <v>5851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0.426530686088545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-0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42795</v>
      </c>
      <c r="B203" s="94" t="n">
        <f aca="false">B202</f>
        <v>20000</v>
      </c>
      <c r="C203" s="104"/>
      <c r="D203" s="96" t="n">
        <f aca="false">B203+C203</f>
        <v>20000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f aca="false">I202</f>
        <v>0</v>
      </c>
      <c r="J203" s="28" t="n">
        <f aca="false">VLOOKUP($A203,Table,MATCH(J$4,Curves,0))</f>
        <v>-0.0475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0.01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5.6325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42795</v>
      </c>
      <c r="W203" s="33" t="n">
        <f aca="false">V203-C$3</f>
        <v>5879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0.424795009343239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-0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42826</v>
      </c>
      <c r="B204" s="94" t="n">
        <f aca="false">B203</f>
        <v>20000</v>
      </c>
      <c r="C204" s="104"/>
      <c r="D204" s="96" t="n">
        <f aca="false">B204+C204</f>
        <v>20000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f aca="false">I203</f>
        <v>0</v>
      </c>
      <c r="J204" s="28" t="n">
        <f aca="false">VLOOKUP($A204,Table,MATCH(J$4,Curves,0))</f>
        <v>-0.0475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0.01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5.6325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30</v>
      </c>
      <c r="V204" s="100" t="n">
        <f aca="false">CHOOSE(F$3,A205+24,A204)</f>
        <v>42826</v>
      </c>
      <c r="W204" s="33" t="n">
        <f aca="false">V204-C$3</f>
        <v>5910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0.422881604665013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-0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42856</v>
      </c>
      <c r="B205" s="94" t="n">
        <f aca="false">B204</f>
        <v>20000</v>
      </c>
      <c r="C205" s="104"/>
      <c r="D205" s="96" t="n">
        <f aca="false">B205+C205</f>
        <v>20000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f aca="false">I204</f>
        <v>0</v>
      </c>
      <c r="J205" s="28" t="n">
        <f aca="false">VLOOKUP($A205,Table,MATCH(J$4,Curves,0))</f>
        <v>-0.0475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0.01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5.6325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31</v>
      </c>
      <c r="V205" s="100" t="n">
        <f aca="false">CHOOSE(F$3,A206+24,A205)</f>
        <v>42856</v>
      </c>
      <c r="W205" s="33" t="n">
        <f aca="false">V205-C$3</f>
        <v>5940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0.421038129124769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-0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42887</v>
      </c>
      <c r="B206" s="94" t="n">
        <f aca="false">B205</f>
        <v>20000</v>
      </c>
      <c r="C206" s="104"/>
      <c r="D206" s="96" t="n">
        <f aca="false">B206+C206</f>
        <v>20000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f aca="false">I205</f>
        <v>0</v>
      </c>
      <c r="J206" s="28" t="n">
        <f aca="false">VLOOKUP($A206,Table,MATCH(J$4,Curves,0))</f>
        <v>-0.0475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0.01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5.6325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30</v>
      </c>
      <c r="V206" s="100" t="n">
        <f aca="false">CHOOSE(F$3,A207+24,A206)</f>
        <v>42887</v>
      </c>
      <c r="W206" s="33" t="n">
        <f aca="false">V206-C$3</f>
        <v>5971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0.419141646566689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-0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42917</v>
      </c>
      <c r="B207" s="94" t="n">
        <f aca="false">B206</f>
        <v>20000</v>
      </c>
      <c r="C207" s="104"/>
      <c r="D207" s="96" t="n">
        <f aca="false">B207+C207</f>
        <v>20000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f aca="false">I206</f>
        <v>0</v>
      </c>
      <c r="J207" s="28" t="n">
        <f aca="false">VLOOKUP($A207,Table,MATCH(J$4,Curves,0))</f>
        <v>-0.0475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0.01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5.6325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31</v>
      </c>
      <c r="V207" s="100" t="n">
        <f aca="false">CHOOSE(F$3,A208+24,A207)</f>
        <v>42917</v>
      </c>
      <c r="W207" s="33" t="n">
        <f aca="false">V207-C$3</f>
        <v>6001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0.417314474694421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-0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42948</v>
      </c>
      <c r="B208" s="94" t="n">
        <f aca="false">B207</f>
        <v>20000</v>
      </c>
      <c r="C208" s="104"/>
      <c r="D208" s="96" t="n">
        <f aca="false">B208+C208</f>
        <v>20000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f aca="false">I207</f>
        <v>0</v>
      </c>
      <c r="J208" s="28" t="n">
        <f aca="false">VLOOKUP($A208,Table,MATCH(J$4,Curves,0))</f>
        <v>-0.0475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0.01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5.6325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42948</v>
      </c>
      <c r="W208" s="33" t="n">
        <f aca="false">V208-C$3</f>
        <v>6032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0.415434764597529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-0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42979</v>
      </c>
      <c r="B209" s="94" t="n">
        <f aca="false">B208</f>
        <v>20000</v>
      </c>
      <c r="C209" s="104"/>
      <c r="D209" s="96" t="n">
        <f aca="false">B209+C209</f>
        <v>20000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f aca="false">I208</f>
        <v>0</v>
      </c>
      <c r="J209" s="28" t="n">
        <f aca="false">VLOOKUP($A209,Table,MATCH(J$4,Curves,0))</f>
        <v>-0.0475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0.01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5.6325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30</v>
      </c>
      <c r="V209" s="100" t="n">
        <f aca="false">CHOOSE(F$3,A210+24,A209)</f>
        <v>42979</v>
      </c>
      <c r="W209" s="33" t="n">
        <f aca="false">V209-C$3</f>
        <v>6063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0.413563521281117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-0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43009</v>
      </c>
      <c r="B210" s="94" t="n">
        <f aca="false">B209</f>
        <v>20000</v>
      </c>
      <c r="C210" s="104"/>
      <c r="D210" s="96" t="n">
        <f aca="false">B210+C210</f>
        <v>20000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f aca="false">I209</f>
        <v>0</v>
      </c>
      <c r="J210" s="28" t="n">
        <f aca="false">VLOOKUP($A210,Table,MATCH(J$4,Curves,0))</f>
        <v>-0.0475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0.01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5.6325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31</v>
      </c>
      <c r="V210" s="100" t="n">
        <f aca="false">CHOOSE(F$3,A211+24,A210)</f>
        <v>43009</v>
      </c>
      <c r="W210" s="33" t="n">
        <f aca="false">V210-C$3</f>
        <v>6093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0.41176066623278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-0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43040</v>
      </c>
      <c r="B211" s="94" t="n">
        <f aca="false">B210</f>
        <v>20000</v>
      </c>
      <c r="C211" s="104"/>
      <c r="D211" s="96" t="n">
        <f aca="false">B211+C211</f>
        <v>20000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f aca="false">I210</f>
        <v>0</v>
      </c>
      <c r="J211" s="28" t="n">
        <f aca="false">VLOOKUP($A211,Table,MATCH(J$4,Curves,0))</f>
        <v>-0.0475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0.01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5.6325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30</v>
      </c>
      <c r="V211" s="100" t="n">
        <f aca="false">CHOOSE(F$3,A212+24,A211)</f>
        <v>43040</v>
      </c>
      <c r="W211" s="33" t="n">
        <f aca="false">V211-C$3</f>
        <v>6124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0.40990597216211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-0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43070</v>
      </c>
      <c r="B212" s="94" t="n">
        <f aca="false">B211</f>
        <v>20000</v>
      </c>
      <c r="C212" s="104"/>
      <c r="D212" s="96" t="n">
        <f aca="false">B212+C212</f>
        <v>20000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f aca="false">I211</f>
        <v>0</v>
      </c>
      <c r="J212" s="28" t="n">
        <f aca="false">VLOOKUP($A212,Table,MATCH(J$4,Curves,0))</f>
        <v>-0.0475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0.01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5.6325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31</v>
      </c>
      <c r="V212" s="100" t="n">
        <f aca="false">CHOOSE(F$3,A213+24,A212)</f>
        <v>43070</v>
      </c>
      <c r="W212" s="33" t="n">
        <f aca="false">V212-C$3</f>
        <v>6154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0.408119061534774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-0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43101</v>
      </c>
      <c r="B213" s="94" t="n">
        <f aca="false">B212</f>
        <v>20000</v>
      </c>
      <c r="C213" s="104"/>
      <c r="D213" s="96" t="n">
        <f aca="false">B213+C213</f>
        <v>20000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f aca="false">I212</f>
        <v>0</v>
      </c>
      <c r="J213" s="28" t="n">
        <f aca="false">VLOOKUP($A213,Table,MATCH(J$4,Curves,0))</f>
        <v>-0.0475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0.01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5.6325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43101</v>
      </c>
      <c r="W213" s="33" t="n">
        <f aca="false">V213-C$3</f>
        <v>6185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0.406280770348582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-0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43132</v>
      </c>
      <c r="B214" s="94" t="n">
        <f aca="false">B213</f>
        <v>20000</v>
      </c>
      <c r="C214" s="104"/>
      <c r="D214" s="96" t="n">
        <f aca="false">B214+C214</f>
        <v>20000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f aca="false">I213</f>
        <v>0</v>
      </c>
      <c r="J214" s="28" t="n">
        <f aca="false">VLOOKUP($A214,Table,MATCH(J$4,Curves,0))</f>
        <v>-0.0475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0.01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5.6325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28</v>
      </c>
      <c r="V214" s="100" t="n">
        <f aca="false">CHOOSE(F$3,A215+24,A214)</f>
        <v>43132</v>
      </c>
      <c r="W214" s="33" t="n">
        <f aca="false">V214-C$3</f>
        <v>6216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0.40445075937962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-0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43160</v>
      </c>
      <c r="B215" s="94" t="n">
        <f aca="false">B214</f>
        <v>20000</v>
      </c>
      <c r="C215" s="104"/>
      <c r="D215" s="96" t="n">
        <f aca="false">B215+C215</f>
        <v>20000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f aca="false">I214</f>
        <v>0</v>
      </c>
      <c r="J215" s="28" t="n">
        <f aca="false">VLOOKUP($A215,Table,MATCH(J$4,Curves,0))</f>
        <v>-0.0475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0.01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5.6325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43160</v>
      </c>
      <c r="W215" s="33" t="n">
        <f aca="false">V215-C$3</f>
        <v>6244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0.40280493224321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-0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43191</v>
      </c>
      <c r="B216" s="94" t="n">
        <f aca="false">B215</f>
        <v>20000</v>
      </c>
      <c r="C216" s="104"/>
      <c r="D216" s="96" t="n">
        <f aca="false">B216+C216</f>
        <v>20000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f aca="false">I215</f>
        <v>0</v>
      </c>
      <c r="J216" s="28" t="n">
        <f aca="false">VLOOKUP($A216,Table,MATCH(J$4,Curves,0))</f>
        <v>-0.0475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0.01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5.6325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30</v>
      </c>
      <c r="V216" s="100" t="n">
        <f aca="false">CHOOSE(F$3,A217+24,A216)</f>
        <v>43191</v>
      </c>
      <c r="W216" s="33" t="n">
        <f aca="false">V216-C$3</f>
        <v>6275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0.400990577496061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-0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43221</v>
      </c>
      <c r="B217" s="94" t="n">
        <f aca="false">B216</f>
        <v>20000</v>
      </c>
      <c r="C217" s="104"/>
      <c r="D217" s="96" t="n">
        <f aca="false">B217+C217</f>
        <v>20000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f aca="false">I216</f>
        <v>0</v>
      </c>
      <c r="J217" s="28" t="n">
        <f aca="false">VLOOKUP($A217,Table,MATCH(J$4,Curves,0))</f>
        <v>-0.0475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0.01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5.6325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31</v>
      </c>
      <c r="V217" s="100" t="n">
        <f aca="false">CHOOSE(F$3,A218+24,A217)</f>
        <v>43221</v>
      </c>
      <c r="W217" s="33" t="n">
        <f aca="false">V217-C$3</f>
        <v>6305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0.399242531912315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-0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43252</v>
      </c>
      <c r="B218" s="94" t="n">
        <f aca="false">B217</f>
        <v>20000</v>
      </c>
      <c r="C218" s="104"/>
      <c r="D218" s="96" t="n">
        <f aca="false">B218+C218</f>
        <v>20000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f aca="false">I217</f>
        <v>0</v>
      </c>
      <c r="J218" s="28" t="n">
        <f aca="false">VLOOKUP($A218,Table,MATCH(J$4,Curves,0))</f>
        <v>-0.0475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0.01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5.6325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30</v>
      </c>
      <c r="V218" s="100" t="n">
        <f aca="false">CHOOSE(F$3,A219+24,A218)</f>
        <v>43252</v>
      </c>
      <c r="W218" s="33" t="n">
        <f aca="false">V218-C$3</f>
        <v>6336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0.397444223289318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-0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43282</v>
      </c>
      <c r="B219" s="94" t="n">
        <f aca="false">B218</f>
        <v>20000</v>
      </c>
      <c r="C219" s="104"/>
      <c r="D219" s="96" t="n">
        <f aca="false">B219+C219</f>
        <v>20000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f aca="false">I218</f>
        <v>0</v>
      </c>
      <c r="J219" s="28" t="n">
        <f aca="false">VLOOKUP($A219,Table,MATCH(J$4,Curves,0))</f>
        <v>-0.0475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0.01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5.6325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31</v>
      </c>
      <c r="V219" s="100" t="n">
        <f aca="false">CHOOSE(F$3,A220+24,A219)</f>
        <v>43282</v>
      </c>
      <c r="W219" s="33" t="n">
        <f aca="false">V219-C$3</f>
        <v>6366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0.39571163739255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-0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43313</v>
      </c>
      <c r="B220" s="94" t="n">
        <f aca="false">B219</f>
        <v>20000</v>
      </c>
      <c r="C220" s="104"/>
      <c r="D220" s="96" t="n">
        <f aca="false">B220+C220</f>
        <v>20000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f aca="false">I219</f>
        <v>0</v>
      </c>
      <c r="J220" s="28" t="n">
        <f aca="false">VLOOKUP($A220,Table,MATCH(J$4,Curves,0))</f>
        <v>-0.0475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0.01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5.6325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43313</v>
      </c>
      <c r="W220" s="33" t="n">
        <f aca="false">V220-C$3</f>
        <v>6397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0.393929232982041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-0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43344</v>
      </c>
      <c r="B221" s="94" t="n">
        <f aca="false">B220</f>
        <v>20000</v>
      </c>
      <c r="C221" s="104"/>
      <c r="D221" s="96" t="n">
        <f aca="false">B221+C221</f>
        <v>20000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f aca="false">I220</f>
        <v>0</v>
      </c>
      <c r="J221" s="28" t="n">
        <f aca="false">VLOOKUP($A221,Table,MATCH(J$4,Curves,0))</f>
        <v>-0.0475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0.01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5.6325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30</v>
      </c>
      <c r="V221" s="100" t="n">
        <f aca="false">CHOOSE(F$3,A222+24,A221)</f>
        <v>43344</v>
      </c>
      <c r="W221" s="33" t="n">
        <f aca="false">V221-C$3</f>
        <v>6428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0.392154857057891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-0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43374</v>
      </c>
      <c r="B222" s="94" t="n">
        <f aca="false">B221</f>
        <v>20000</v>
      </c>
      <c r="C222" s="104"/>
      <c r="D222" s="96" t="n">
        <f aca="false">B222+C222</f>
        <v>20000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f aca="false">I221</f>
        <v>0</v>
      </c>
      <c r="J222" s="28" t="n">
        <f aca="false">VLOOKUP($A222,Table,MATCH(J$4,Curves,0))</f>
        <v>-0.0475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0.01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5.6325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31</v>
      </c>
      <c r="V222" s="100" t="n">
        <f aca="false">CHOOSE(F$3,A223+24,A222)</f>
        <v>43374</v>
      </c>
      <c r="W222" s="33" t="n">
        <f aca="false">V222-C$3</f>
        <v>6458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0.39044532919241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-0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43405</v>
      </c>
      <c r="B223" s="94" t="n">
        <f aca="false">B222</f>
        <v>20000</v>
      </c>
      <c r="C223" s="104"/>
      <c r="D223" s="96" t="n">
        <f aca="false">B223+C223</f>
        <v>20000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f aca="false">I222</f>
        <v>0</v>
      </c>
      <c r="J223" s="28" t="n">
        <f aca="false">VLOOKUP($A223,Table,MATCH(J$4,Curves,0))</f>
        <v>-0.0475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0.01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5.6325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30</v>
      </c>
      <c r="V223" s="100" t="n">
        <f aca="false">CHOOSE(F$3,A224+24,A223)</f>
        <v>43405</v>
      </c>
      <c r="W223" s="33" t="n">
        <f aca="false">V223-C$3</f>
        <v>6489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0.388686645820344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-0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43435</v>
      </c>
      <c r="B224" s="94" t="n">
        <f aca="false">B223</f>
        <v>20000</v>
      </c>
      <c r="C224" s="104"/>
      <c r="D224" s="96" t="n">
        <f aca="false">B224+C224</f>
        <v>20000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f aca="false">I223</f>
        <v>0</v>
      </c>
      <c r="J224" s="28" t="n">
        <f aca="false">VLOOKUP($A224,Table,MATCH(J$4,Curves,0))</f>
        <v>-0.0475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0.01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5.6325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31</v>
      </c>
      <c r="V224" s="100" t="n">
        <f aca="false">CHOOSE(F$3,A225+24,A224)</f>
        <v>43435</v>
      </c>
      <c r="W224" s="33" t="n">
        <f aca="false">V224-C$3</f>
        <v>6519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0.386992236991762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-0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43466</v>
      </c>
      <c r="B225" s="94" t="n">
        <f aca="false">B224</f>
        <v>20000</v>
      </c>
      <c r="C225" s="104"/>
      <c r="D225" s="96" t="n">
        <f aca="false">B225+C225</f>
        <v>20000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f aca="false">I224</f>
        <v>0</v>
      </c>
      <c r="J225" s="28" t="n">
        <f aca="false">VLOOKUP($A225,Table,MATCH(J$4,Curves,0))</f>
        <v>-0.0475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0.01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5.6325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43466</v>
      </c>
      <c r="W225" s="33" t="n">
        <f aca="false">V225-C$3</f>
        <v>6550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0.385249107387104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-0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43497</v>
      </c>
      <c r="B226" s="94" t="n">
        <f aca="false">B225</f>
        <v>20000</v>
      </c>
      <c r="C226" s="104"/>
      <c r="D226" s="96" t="n">
        <f aca="false">B226+C226</f>
        <v>20000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f aca="false">I225</f>
        <v>0</v>
      </c>
      <c r="J226" s="28" t="n">
        <f aca="false">VLOOKUP($A226,Table,MATCH(J$4,Curves,0))</f>
        <v>-0.0475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0.01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5.6325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28</v>
      </c>
      <c r="V226" s="100" t="n">
        <f aca="false">CHOOSE(F$3,A227+24,A226)</f>
        <v>43497</v>
      </c>
      <c r="W226" s="33" t="n">
        <f aca="false">V226-C$3</f>
        <v>6581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0.383513829363248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-0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43525</v>
      </c>
      <c r="B227" s="94" t="n">
        <f aca="false">B226</f>
        <v>20000</v>
      </c>
      <c r="C227" s="104"/>
      <c r="D227" s="96" t="n">
        <f aca="false">B227+C227</f>
        <v>20000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f aca="false">I226</f>
        <v>0</v>
      </c>
      <c r="J227" s="28" t="n">
        <f aca="false">VLOOKUP($A227,Table,MATCH(J$4,Curves,0))</f>
        <v>-0.0475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0.01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5.6325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43525</v>
      </c>
      <c r="W227" s="33" t="n">
        <f aca="false">V227-C$3</f>
        <v>6609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0.381953200651553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-0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43556</v>
      </c>
      <c r="B228" s="94" t="n">
        <f aca="false">B227</f>
        <v>20000</v>
      </c>
      <c r="C228" s="104"/>
      <c r="D228" s="96" t="n">
        <f aca="false">B228+C228</f>
        <v>20000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f aca="false">I227</f>
        <v>0</v>
      </c>
      <c r="J228" s="28" t="n">
        <f aca="false">VLOOKUP($A228,Table,MATCH(J$4,Curves,0))</f>
        <v>-0.0475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0.01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5.6325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30</v>
      </c>
      <c r="V228" s="100" t="n">
        <f aca="false">CHOOSE(F$3,A229+24,A228)</f>
        <v>43556</v>
      </c>
      <c r="W228" s="33" t="n">
        <f aca="false">V228-C$3</f>
        <v>6640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0.380232768384423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-0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43586</v>
      </c>
      <c r="B229" s="94" t="n">
        <f aca="false">B228</f>
        <v>20000</v>
      </c>
      <c r="C229" s="104"/>
      <c r="D229" s="96" t="n">
        <f aca="false">B229+C229</f>
        <v>20000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f aca="false">I228</f>
        <v>0</v>
      </c>
      <c r="J229" s="28" t="n">
        <f aca="false">VLOOKUP($A229,Table,MATCH(J$4,Curves,0))</f>
        <v>-0.0475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0.01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5.6325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31</v>
      </c>
      <c r="V229" s="100" t="n">
        <f aca="false">CHOOSE(F$3,A230+24,A229)</f>
        <v>43586</v>
      </c>
      <c r="W229" s="33" t="n">
        <f aca="false">V229-C$3</f>
        <v>6670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0.378575212698898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-0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43617</v>
      </c>
      <c r="B230" s="94" t="n">
        <f aca="false">B229</f>
        <v>20000</v>
      </c>
      <c r="C230" s="104"/>
      <c r="D230" s="96" t="n">
        <f aca="false">B230+C230</f>
        <v>20000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f aca="false">I229</f>
        <v>0</v>
      </c>
      <c r="J230" s="28" t="n">
        <f aca="false">VLOOKUP($A230,Table,MATCH(J$4,Curves,0))</f>
        <v>-0.0475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0.01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5.6325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30</v>
      </c>
      <c r="V230" s="100" t="n">
        <f aca="false">CHOOSE(F$3,A231+24,A230)</f>
        <v>43617</v>
      </c>
      <c r="W230" s="33" t="n">
        <f aca="false">V230-C$3</f>
        <v>6701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0.376869995907019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-0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43647</v>
      </c>
      <c r="B231" s="94" t="n">
        <f aca="false">B230</f>
        <v>20000</v>
      </c>
      <c r="C231" s="104"/>
      <c r="D231" s="96" t="n">
        <f aca="false">B231+C231</f>
        <v>20000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f aca="false">I230</f>
        <v>0</v>
      </c>
      <c r="J231" s="28" t="n">
        <f aca="false">VLOOKUP($A231,Table,MATCH(J$4,Curves,0))</f>
        <v>-0.0475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0.01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5.6325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31</v>
      </c>
      <c r="V231" s="100" t="n">
        <f aca="false">CHOOSE(F$3,A232+24,A231)</f>
        <v>43647</v>
      </c>
      <c r="W231" s="33" t="n">
        <f aca="false">V231-C$3</f>
        <v>6731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0.375227099617272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-0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43678</v>
      </c>
      <c r="B232" s="94" t="n">
        <f aca="false">B231</f>
        <v>20000</v>
      </c>
      <c r="C232" s="104"/>
      <c r="D232" s="96" t="n">
        <f aca="false">B232+C232</f>
        <v>20000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f aca="false">I231</f>
        <v>0</v>
      </c>
      <c r="J232" s="28" t="n">
        <f aca="false">VLOOKUP($A232,Table,MATCH(J$4,Curves,0))</f>
        <v>-0.0475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0.01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5.6325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43678</v>
      </c>
      <c r="W232" s="33" t="n">
        <f aca="false">V232-C$3</f>
        <v>6762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0.373536963735226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-0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43709</v>
      </c>
      <c r="B233" s="94" t="n">
        <f aca="false">B232</f>
        <v>20000</v>
      </c>
      <c r="C233" s="104"/>
      <c r="D233" s="96" t="n">
        <f aca="false">B233+C233</f>
        <v>20000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f aca="false">I232</f>
        <v>0</v>
      </c>
      <c r="J233" s="28" t="n">
        <f aca="false">VLOOKUP($A233,Table,MATCH(J$4,Curves,0))</f>
        <v>-0.0475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0.01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5.6325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30</v>
      </c>
      <c r="V233" s="100" t="n">
        <f aca="false">CHOOSE(F$3,A234+24,A233)</f>
        <v>43709</v>
      </c>
      <c r="W233" s="33" t="n">
        <f aca="false">V233-C$3</f>
        <v>6793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0.371854440734294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-0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43739</v>
      </c>
      <c r="B234" s="94" t="n">
        <f aca="false">B233</f>
        <v>20000</v>
      </c>
      <c r="C234" s="104"/>
      <c r="D234" s="96" t="n">
        <f aca="false">B234+C234</f>
        <v>20000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f aca="false">I233</f>
        <v>0</v>
      </c>
      <c r="J234" s="28" t="n">
        <f aca="false">VLOOKUP($A234,Table,MATCH(J$4,Curves,0))</f>
        <v>-0.0475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0.01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5.6325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31</v>
      </c>
      <c r="V234" s="100" t="n">
        <f aca="false">CHOOSE(F$3,A235+24,A234)</f>
        <v>43739</v>
      </c>
      <c r="W234" s="33" t="n">
        <f aca="false">V234-C$3</f>
        <v>6823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0.37023340884626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-0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43770</v>
      </c>
      <c r="B235" s="94" t="n">
        <f aca="false">B234</f>
        <v>20000</v>
      </c>
      <c r="C235" s="104"/>
      <c r="D235" s="96" t="n">
        <f aca="false">B235+C235</f>
        <v>20000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f aca="false">I234</f>
        <v>0</v>
      </c>
      <c r="J235" s="28" t="n">
        <f aca="false">VLOOKUP($A235,Table,MATCH(J$4,Curves,0))</f>
        <v>-0.0475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0.01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5.6325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30</v>
      </c>
      <c r="V235" s="100" t="n">
        <f aca="false">CHOOSE(F$3,A236+24,A235)</f>
        <v>43770</v>
      </c>
      <c r="W235" s="33" t="n">
        <f aca="false">V235-C$3</f>
        <v>6854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0.368565766051639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-0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43800</v>
      </c>
      <c r="B236" s="94" t="n">
        <f aca="false">B235</f>
        <v>20000</v>
      </c>
      <c r="C236" s="104"/>
      <c r="D236" s="96" t="n">
        <f aca="false">B236+C236</f>
        <v>20000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f aca="false">I235</f>
        <v>0</v>
      </c>
      <c r="J236" s="28" t="n">
        <f aca="false">VLOOKUP($A236,Table,MATCH(J$4,Curves,0))</f>
        <v>-0.0475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0.01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5.6325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31</v>
      </c>
      <c r="V236" s="100" t="n">
        <f aca="false">CHOOSE(F$3,A237+24,A236)</f>
        <v>43800</v>
      </c>
      <c r="W236" s="33" t="n">
        <f aca="false">V236-C$3</f>
        <v>6884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0.366959070543506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-0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43831</v>
      </c>
      <c r="B237" s="94" t="n">
        <f aca="false">B236</f>
        <v>20000</v>
      </c>
      <c r="C237" s="104"/>
      <c r="D237" s="96" t="n">
        <f aca="false">B237+C237</f>
        <v>20000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f aca="false">I236</f>
        <v>0</v>
      </c>
      <c r="J237" s="28" t="n">
        <f aca="false">VLOOKUP($A237,Table,MATCH(J$4,Curves,0))</f>
        <v>-0.0475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0.01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5.6325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43831</v>
      </c>
      <c r="W237" s="33" t="n">
        <f aca="false">V237-C$3</f>
        <v>6915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0.365306176354892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-0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43862</v>
      </c>
      <c r="B238" s="94" t="n">
        <f aca="false">B237</f>
        <v>20000</v>
      </c>
      <c r="C238" s="104"/>
      <c r="D238" s="96" t="n">
        <f aca="false">B238+C238</f>
        <v>20000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f aca="false">I237</f>
        <v>0</v>
      </c>
      <c r="J238" s="28" t="n">
        <f aca="false">VLOOKUP($A238,Table,MATCH(J$4,Curves,0))</f>
        <v>-0.0475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0.01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5.6325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29</v>
      </c>
      <c r="V238" s="100" t="n">
        <f aca="false">CHOOSE(F$3,A239+24,A238)</f>
        <v>43862</v>
      </c>
      <c r="W238" s="33" t="n">
        <f aca="false">V238-C$3</f>
        <v>6946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0.363660727299587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-0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43891</v>
      </c>
      <c r="B239" s="94" t="n">
        <f aca="false">B238</f>
        <v>20000</v>
      </c>
      <c r="C239" s="104"/>
      <c r="D239" s="96" t="n">
        <f aca="false">B239+C239</f>
        <v>20000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f aca="false">I238</f>
        <v>0</v>
      </c>
      <c r="J239" s="28" t="n">
        <f aca="false">VLOOKUP($A239,Table,MATCH(J$4,Curves,0))</f>
        <v>-0.0475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0.01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5.6325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43891</v>
      </c>
      <c r="W239" s="33" t="n">
        <f aca="false">V239-C$3</f>
        <v>6975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0.362128146670093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-0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43922</v>
      </c>
      <c r="B240" s="94" t="n">
        <f aca="false">B239</f>
        <v>20000</v>
      </c>
      <c r="C240" s="104"/>
      <c r="D240" s="96" t="n">
        <f aca="false">B240+C240</f>
        <v>20000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f aca="false">I239</f>
        <v>0</v>
      </c>
      <c r="J240" s="28" t="n">
        <f aca="false">VLOOKUP($A240,Table,MATCH(J$4,Curves,0))</f>
        <v>-0.0475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0.01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5.6325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30</v>
      </c>
      <c r="V240" s="100" t="n">
        <f aca="false">CHOOSE(F$3,A241+24,A240)</f>
        <v>43922</v>
      </c>
      <c r="W240" s="33" t="n">
        <f aca="false">V240-C$3</f>
        <v>7006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0.360497012417769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-0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43952</v>
      </c>
      <c r="B241" s="94" t="n">
        <f aca="false">B240</f>
        <v>20000</v>
      </c>
      <c r="C241" s="104"/>
      <c r="D241" s="96" t="n">
        <f aca="false">B241+C241</f>
        <v>20000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f aca="false">I240</f>
        <v>0</v>
      </c>
      <c r="J241" s="28" t="n">
        <f aca="false">VLOOKUP($A241,Table,MATCH(J$4,Curves,0))</f>
        <v>-0.0475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0.01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5.6325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31</v>
      </c>
      <c r="V241" s="100" t="n">
        <f aca="false">CHOOSE(F$3,A242+24,A241)</f>
        <v>43952</v>
      </c>
      <c r="W241" s="33" t="n">
        <f aca="false">V241-C$3</f>
        <v>7036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0.358925491175435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-0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43983</v>
      </c>
      <c r="B242" s="94" t="n">
        <f aca="false">B241</f>
        <v>20000</v>
      </c>
      <c r="C242" s="104"/>
      <c r="D242" s="96" t="n">
        <f aca="false">B242+C242</f>
        <v>20000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f aca="false">I241</f>
        <v>0</v>
      </c>
      <c r="J242" s="28" t="n">
        <f aca="false">VLOOKUP($A242,Table,MATCH(J$4,Curves,0))</f>
        <v>-0.0475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0.01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5.6325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30</v>
      </c>
      <c r="V242" s="100" t="n">
        <f aca="false">CHOOSE(F$3,A243+24,A242)</f>
        <v>43983</v>
      </c>
      <c r="W242" s="33" t="n">
        <f aca="false">V242-C$3</f>
        <v>7067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0.357308782648159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-0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44013</v>
      </c>
      <c r="B243" s="94" t="n">
        <f aca="false">B242</f>
        <v>20000</v>
      </c>
      <c r="C243" s="104"/>
      <c r="D243" s="96" t="n">
        <f aca="false">B243+C243</f>
        <v>20000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f aca="false">I242</f>
        <v>0</v>
      </c>
      <c r="J243" s="28" t="n">
        <f aca="false">VLOOKUP($A243,Table,MATCH(J$4,Curves,0))</f>
        <v>-0.0475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0.01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5.6325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31</v>
      </c>
      <c r="V243" s="100" t="n">
        <f aca="false">CHOOSE(F$3,A244+24,A243)</f>
        <v>44013</v>
      </c>
      <c r="W243" s="33" t="n">
        <f aca="false">V243-C$3</f>
        <v>7097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0.355751159914372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-0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44044</v>
      </c>
      <c r="B244" s="94" t="n">
        <f aca="false">B243</f>
        <v>20000</v>
      </c>
      <c r="C244" s="104"/>
      <c r="D244" s="96" t="n">
        <f aca="false">B244+C244</f>
        <v>20000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f aca="false">I243</f>
        <v>0</v>
      </c>
      <c r="J244" s="28" t="n">
        <f aca="false">VLOOKUP($A244,Table,MATCH(J$4,Curves,0))</f>
        <v>-0.0475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0.01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5.6325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44044</v>
      </c>
      <c r="W244" s="33" t="n">
        <f aca="false">V244-C$3</f>
        <v>7128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0.354148749531263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-0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44075</v>
      </c>
      <c r="B245" s="94" t="n">
        <f aca="false">B244</f>
        <v>20000</v>
      </c>
      <c r="C245" s="104"/>
      <c r="D245" s="96" t="n">
        <f aca="false">B245+C245</f>
        <v>20000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f aca="false">I244</f>
        <v>0</v>
      </c>
      <c r="J245" s="28" t="n">
        <f aca="false">VLOOKUP($A245,Table,MATCH(J$4,Curves,0))</f>
        <v>-0.0475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0.01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5.6325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30</v>
      </c>
      <c r="V245" s="100" t="n">
        <f aca="false">CHOOSE(F$3,A246+24,A245)</f>
        <v>44075</v>
      </c>
      <c r="W245" s="33" t="n">
        <f aca="false">V245-C$3</f>
        <v>7159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0.352553556887195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-0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44105</v>
      </c>
      <c r="B246" s="94" t="n">
        <f aca="false">B245</f>
        <v>20000</v>
      </c>
      <c r="C246" s="104"/>
      <c r="D246" s="96" t="n">
        <f aca="false">B246+C246</f>
        <v>20000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f aca="false">I245</f>
        <v>0</v>
      </c>
      <c r="J246" s="28" t="n">
        <f aca="false">VLOOKUP($A246,Table,MATCH(J$4,Curves,0))</f>
        <v>-0.0475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0.01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5.6325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31</v>
      </c>
      <c r="V246" s="100" t="n">
        <f aca="false">CHOOSE(F$3,A247+24,A246)</f>
        <v>44105</v>
      </c>
      <c r="W246" s="33" t="n">
        <f aca="false">V246-C$3</f>
        <v>7189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0.35101666369634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-0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44136</v>
      </c>
      <c r="B247" s="94" t="n">
        <f aca="false">B246</f>
        <v>20000</v>
      </c>
      <c r="C247" s="104"/>
      <c r="D247" s="96" t="n">
        <f aca="false">B247+C247</f>
        <v>20000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f aca="false">I246</f>
        <v>0</v>
      </c>
      <c r="J247" s="28" t="n">
        <f aca="false">VLOOKUP($A247,Table,MATCH(J$4,Curves,0))</f>
        <v>-0.0475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0.01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5.6325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30</v>
      </c>
      <c r="V247" s="100" t="n">
        <f aca="false">CHOOSE(F$3,A248+24,A247)</f>
        <v>44136</v>
      </c>
      <c r="W247" s="33" t="n">
        <f aca="false">V247-C$3</f>
        <v>7220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0.349435578910315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-0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44166</v>
      </c>
      <c r="B248" s="94" t="n">
        <f aca="false">B247</f>
        <v>20000</v>
      </c>
      <c r="C248" s="104"/>
      <c r="D248" s="96" t="n">
        <f aca="false">B248+C248</f>
        <v>20000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f aca="false">I247</f>
        <v>0</v>
      </c>
      <c r="J248" s="28" t="n">
        <f aca="false">VLOOKUP($A248,Table,MATCH(J$4,Curves,0))</f>
        <v>-0.0475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0.01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5.6325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31</v>
      </c>
      <c r="V248" s="100" t="n">
        <f aca="false">CHOOSE(F$3,A249+24,A248)</f>
        <v>44166</v>
      </c>
      <c r="W248" s="33" t="n">
        <f aca="false">V248-C$3</f>
        <v>7250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0.347912277978078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-0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44197</v>
      </c>
      <c r="B249" s="94" t="n">
        <f aca="false">B248</f>
        <v>20000</v>
      </c>
      <c r="C249" s="104"/>
      <c r="D249" s="96" t="n">
        <f aca="false">B249+C249</f>
        <v>20000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f aca="false">I248</f>
        <v>0</v>
      </c>
      <c r="J249" s="28" t="n">
        <f aca="false">VLOOKUP($A249,Table,MATCH(J$4,Curves,0))</f>
        <v>-0.0475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0.01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5.6325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44197</v>
      </c>
      <c r="W249" s="33" t="n">
        <f aca="false">V249-C$3</f>
        <v>7281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0.346345176280426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-0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44228</v>
      </c>
      <c r="B250" s="94" t="n">
        <f aca="false">B249</f>
        <v>20000</v>
      </c>
      <c r="C250" s="104"/>
      <c r="D250" s="96" t="n">
        <f aca="false">B250+C250</f>
        <v>20000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f aca="false">I249</f>
        <v>0</v>
      </c>
      <c r="J250" s="28" t="n">
        <f aca="false">VLOOKUP($A250,Table,MATCH(J$4,Curves,0))</f>
        <v>-0.0475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0.01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5.6325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28</v>
      </c>
      <c r="V250" s="100" t="n">
        <f aca="false">CHOOSE(F$3,A251+24,A250)</f>
        <v>44228</v>
      </c>
      <c r="W250" s="33" t="n">
        <f aca="false">V250-C$3</f>
        <v>7312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0.344785133280861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-0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44256</v>
      </c>
      <c r="B251" s="94" t="n">
        <f aca="false">B250</f>
        <v>20000</v>
      </c>
      <c r="C251" s="104"/>
      <c r="D251" s="96" t="n">
        <f aca="false">B251+C251</f>
        <v>20000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f aca="false">I250</f>
        <v>0</v>
      </c>
      <c r="J251" s="28" t="n">
        <f aca="false">VLOOKUP($A251,Table,MATCH(J$4,Curves,0))</f>
        <v>-0.0475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0.01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5.6325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44256</v>
      </c>
      <c r="W251" s="33" t="n">
        <f aca="false">V251-C$3</f>
        <v>7340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0.343382102836673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-0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44287</v>
      </c>
      <c r="B252" s="94" t="n">
        <f aca="false">B251</f>
        <v>20000</v>
      </c>
      <c r="C252" s="104"/>
      <c r="D252" s="96" t="n">
        <f aca="false">B252+C252</f>
        <v>20000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f aca="false">I251</f>
        <v>0</v>
      </c>
      <c r="J252" s="28" t="n">
        <f aca="false">VLOOKUP($A252,Table,MATCH(J$4,Curves,0))</f>
        <v>-0.0475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0.01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5.6325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30</v>
      </c>
      <c r="V252" s="100" t="n">
        <f aca="false">CHOOSE(F$3,A253+24,A252)</f>
        <v>44287</v>
      </c>
      <c r="W252" s="33" t="n">
        <f aca="false">V252-C$3</f>
        <v>7371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0.341835406412432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-0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44317</v>
      </c>
      <c r="B253" s="94" t="n">
        <f aca="false">B252</f>
        <v>20000</v>
      </c>
      <c r="C253" s="104"/>
      <c r="D253" s="96" t="n">
        <f aca="false">B253+C253</f>
        <v>20000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f aca="false">I252</f>
        <v>0</v>
      </c>
      <c r="J253" s="28" t="n">
        <f aca="false">VLOOKUP($A253,Table,MATCH(J$4,Curves,0))</f>
        <v>-0.0475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0.01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5.6325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31</v>
      </c>
      <c r="V253" s="100" t="n">
        <f aca="false">CHOOSE(F$3,A254+24,A253)</f>
        <v>44317</v>
      </c>
      <c r="W253" s="33" t="n">
        <f aca="false">V253-C$3</f>
        <v>7401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0.340345237051648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-0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44348</v>
      </c>
      <c r="B254" s="94" t="n">
        <f aca="false">B253</f>
        <v>20000</v>
      </c>
      <c r="C254" s="104"/>
      <c r="D254" s="96" t="n">
        <f aca="false">B254+C254</f>
        <v>20000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f aca="false">I253</f>
        <v>0</v>
      </c>
      <c r="J254" s="28" t="n">
        <f aca="false">VLOOKUP($A254,Table,MATCH(J$4,Curves,0))</f>
        <v>-0.0475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0.01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5.6325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30</v>
      </c>
      <c r="V254" s="100" t="n">
        <f aca="false">CHOOSE(F$3,A255+24,A254)</f>
        <v>44348</v>
      </c>
      <c r="W254" s="33" t="n">
        <f aca="false">V254-C$3</f>
        <v>7432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0.338812219585663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-0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44378</v>
      </c>
      <c r="B255" s="94" t="n">
        <f aca="false">B254</f>
        <v>20000</v>
      </c>
      <c r="C255" s="104"/>
      <c r="D255" s="96" t="n">
        <f aca="false">B255+C255</f>
        <v>20000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f aca="false">I254</f>
        <v>0</v>
      </c>
      <c r="J255" s="28" t="n">
        <f aca="false">VLOOKUP($A255,Table,MATCH(J$4,Curves,0))</f>
        <v>-0.0475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0.01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5.6325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31</v>
      </c>
      <c r="V255" s="100" t="n">
        <f aca="false">CHOOSE(F$3,A256+24,A255)</f>
        <v>44378</v>
      </c>
      <c r="W255" s="33" t="n">
        <f aca="false">V255-C$3</f>
        <v>7462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0.337335229258697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-0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44409</v>
      </c>
      <c r="B256" s="94" t="n">
        <f aca="false">B255</f>
        <v>20000</v>
      </c>
      <c r="C256" s="104"/>
      <c r="D256" s="96" t="n">
        <f aca="false">B256+C256</f>
        <v>20000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f aca="false">I255</f>
        <v>0</v>
      </c>
      <c r="J256" s="28" t="n">
        <f aca="false">VLOOKUP($A256,Table,MATCH(J$4,Curves,0))</f>
        <v>-0.0475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0.01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5.6325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44409</v>
      </c>
      <c r="W256" s="33" t="n">
        <f aca="false">V256-C$3</f>
        <v>7493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0.335815769774481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-0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44440</v>
      </c>
      <c r="B257" s="94" t="n">
        <f aca="false">B256</f>
        <v>20000</v>
      </c>
      <c r="C257" s="104"/>
      <c r="D257" s="96" t="n">
        <f aca="false">B257+C257</f>
        <v>20000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f aca="false">I256</f>
        <v>0</v>
      </c>
      <c r="J257" s="28" t="n">
        <f aca="false">VLOOKUP($A257,Table,MATCH(J$4,Curves,0))</f>
        <v>-0.0475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0.01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5.6325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30</v>
      </c>
      <c r="V257" s="100" t="n">
        <f aca="false">CHOOSE(F$3,A258+24,A257)</f>
        <v>44440</v>
      </c>
      <c r="W257" s="33" t="n">
        <f aca="false">V257-C$3</f>
        <v>7524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0.334303154393472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-0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44470</v>
      </c>
      <c r="B258" s="94" t="n">
        <f aca="false">B257</f>
        <v>20000</v>
      </c>
      <c r="C258" s="104"/>
      <c r="D258" s="96" t="n">
        <f aca="false">B258+C258</f>
        <v>20000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f aca="false">I257</f>
        <v>0</v>
      </c>
      <c r="J258" s="28" t="n">
        <f aca="false">VLOOKUP($A258,Table,MATCH(J$4,Curves,0))</f>
        <v>-0.0475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0.01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5.6325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31</v>
      </c>
      <c r="V258" s="100" t="n">
        <f aca="false">CHOOSE(F$3,A259+24,A258)</f>
        <v>44470</v>
      </c>
      <c r="W258" s="33" t="n">
        <f aca="false">V258-C$3</f>
        <v>7554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0.332845820517152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-0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44501</v>
      </c>
      <c r="B259" s="94" t="n">
        <f aca="false">B258</f>
        <v>20000</v>
      </c>
      <c r="C259" s="104"/>
      <c r="D259" s="96" t="n">
        <f aca="false">B259+C259</f>
        <v>20000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f aca="false">I258</f>
        <v>0</v>
      </c>
      <c r="J259" s="28" t="n">
        <f aca="false">VLOOKUP($A259,Table,MATCH(J$4,Curves,0))</f>
        <v>-0.0475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0.01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5.6325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30</v>
      </c>
      <c r="V259" s="100" t="n">
        <f aca="false">CHOOSE(F$3,A260+24,A259)</f>
        <v>44501</v>
      </c>
      <c r="W259" s="33" t="n">
        <f aca="false">V259-C$3</f>
        <v>7585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0.331346582682201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-0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44531</v>
      </c>
      <c r="B260" s="94" t="n">
        <f aca="false">B259</f>
        <v>20000</v>
      </c>
      <c r="C260" s="104"/>
      <c r="D260" s="96" t="n">
        <f aca="false">B260+C260</f>
        <v>20000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f aca="false">I259</f>
        <v>0</v>
      </c>
      <c r="J260" s="28" t="n">
        <f aca="false">VLOOKUP($A260,Table,MATCH(J$4,Curves,0))</f>
        <v>-0.0475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0.01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5.6325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31</v>
      </c>
      <c r="V260" s="100" t="n">
        <f aca="false">CHOOSE(F$3,A261+24,A260)</f>
        <v>44531</v>
      </c>
      <c r="W260" s="33" t="n">
        <f aca="false">V260-C$3</f>
        <v>7615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0.329902137443203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-0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44562</v>
      </c>
      <c r="B261" s="94" t="n">
        <f aca="false">B260</f>
        <v>20000</v>
      </c>
      <c r="C261" s="104"/>
      <c r="D261" s="96" t="n">
        <f aca="false">B261+C261</f>
        <v>20000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f aca="false">I260</f>
        <v>0</v>
      </c>
      <c r="J261" s="28" t="n">
        <f aca="false">VLOOKUP($A261,Table,MATCH(J$4,Curves,0))</f>
        <v>-0.0475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0.01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5.6325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44562</v>
      </c>
      <c r="W261" s="33" t="n">
        <f aca="false">V261-C$3</f>
        <v>7646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0.32841615884351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-0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44593</v>
      </c>
      <c r="B262" s="94" t="n">
        <f aca="false">B261</f>
        <v>20000</v>
      </c>
      <c r="C262" s="104"/>
      <c r="D262" s="96" t="n">
        <f aca="false">B262+C262</f>
        <v>20000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f aca="false">I261</f>
        <v>0</v>
      </c>
      <c r="J262" s="28" t="n">
        <f aca="false">VLOOKUP($A262,Table,MATCH(J$4,Curves,0))</f>
        <v>-0.0475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0.01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5.6325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28</v>
      </c>
      <c r="V262" s="100" t="n">
        <f aca="false">CHOOSE(F$3,A263+24,A262)</f>
        <v>44593</v>
      </c>
      <c r="W262" s="33" t="n">
        <f aca="false">V262-C$3</f>
        <v>7677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0.326936873539034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-0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44621</v>
      </c>
      <c r="B263" s="94" t="n">
        <f aca="false">B262</f>
        <v>20000</v>
      </c>
      <c r="C263" s="104"/>
      <c r="D263" s="96" t="n">
        <f aca="false">B263+C263</f>
        <v>20000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f aca="false">I262</f>
        <v>0</v>
      </c>
      <c r="J263" s="28" t="n">
        <f aca="false">VLOOKUP($A263,Table,MATCH(J$4,Curves,0))</f>
        <v>-0.0475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0.01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5.6325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44621</v>
      </c>
      <c r="W263" s="33" t="n">
        <f aca="false">V263-C$3</f>
        <v>7705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0.325606472826747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-0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44652</v>
      </c>
      <c r="B264" s="94" t="n">
        <f aca="false">B263</f>
        <v>20000</v>
      </c>
      <c r="C264" s="104"/>
      <c r="D264" s="96" t="n">
        <f aca="false">B264+C264</f>
        <v>20000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f aca="false">I263</f>
        <v>0</v>
      </c>
      <c r="J264" s="28" t="n">
        <f aca="false">VLOOKUP($A264,Table,MATCH(J$4,Curves,0))</f>
        <v>-0.0475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0.01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5.6325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30</v>
      </c>
      <c r="V264" s="100" t="n">
        <f aca="false">CHOOSE(F$3,A265+24,A264)</f>
        <v>44652</v>
      </c>
      <c r="W264" s="33" t="n">
        <f aca="false">V264-C$3</f>
        <v>7736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0.32413984319442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-0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44682</v>
      </c>
      <c r="B265" s="94" t="n">
        <f aca="false">B264</f>
        <v>20000</v>
      </c>
      <c r="C265" s="104"/>
      <c r="D265" s="96" t="n">
        <f aca="false">B265+C265</f>
        <v>20000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f aca="false">I264</f>
        <v>0</v>
      </c>
      <c r="J265" s="28" t="n">
        <f aca="false">VLOOKUP($A265,Table,MATCH(J$4,Curves,0))</f>
        <v>-0.0475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0.01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5.6325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31</v>
      </c>
      <c r="V265" s="100" t="n">
        <f aca="false">CHOOSE(F$3,A266+24,A265)</f>
        <v>44682</v>
      </c>
      <c r="W265" s="33" t="n">
        <f aca="false">V265-C$3</f>
        <v>7766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0.322726814427134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-0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44713</v>
      </c>
      <c r="B266" s="94" t="n">
        <f aca="false">B265</f>
        <v>20000</v>
      </c>
      <c r="C266" s="104"/>
      <c r="D266" s="96" t="n">
        <f aca="false">B266+C266</f>
        <v>20000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f aca="false">I265</f>
        <v>0</v>
      </c>
      <c r="J266" s="28" t="n">
        <f aca="false">VLOOKUP($A266,Table,MATCH(J$4,Curves,0))</f>
        <v>-0.0475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0.01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5.6325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30</v>
      </c>
      <c r="V266" s="100" t="n">
        <f aca="false">CHOOSE(F$3,A267+24,A266)</f>
        <v>44713</v>
      </c>
      <c r="W266" s="33" t="n">
        <f aca="false">V266-C$3</f>
        <v>7797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0.321273155643645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-0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44743</v>
      </c>
      <c r="B267" s="94" t="n">
        <f aca="false">B266</f>
        <v>20000</v>
      </c>
      <c r="C267" s="104"/>
      <c r="D267" s="96" t="n">
        <f aca="false">B267+C267</f>
        <v>20000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f aca="false">I266</f>
        <v>0</v>
      </c>
      <c r="J267" s="28" t="n">
        <f aca="false">VLOOKUP($A267,Table,MATCH(J$4,Curves,0))</f>
        <v>-0.0475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0.01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5.6325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31</v>
      </c>
      <c r="V267" s="100" t="n">
        <f aca="false">CHOOSE(F$3,A268+24,A267)</f>
        <v>44743</v>
      </c>
      <c r="W267" s="33" t="n">
        <f aca="false">V267-C$3</f>
        <v>7827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0.319872623680012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-0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44774</v>
      </c>
      <c r="B268" s="94" t="n">
        <f aca="false">B267</f>
        <v>20000</v>
      </c>
      <c r="C268" s="104"/>
      <c r="D268" s="96" t="n">
        <f aca="false">B268+C268</f>
        <v>20000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f aca="false">I267</f>
        <v>0</v>
      </c>
      <c r="J268" s="28" t="n">
        <f aca="false">VLOOKUP($A268,Table,MATCH(J$4,Curves,0))</f>
        <v>-0.0475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0.01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5.6325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44774</v>
      </c>
      <c r="W268" s="33" t="n">
        <f aca="false">V268-C$3</f>
        <v>7858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0.318431821031383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-0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44805</v>
      </c>
      <c r="B269" s="94" t="n">
        <f aca="false">B268</f>
        <v>20000</v>
      </c>
      <c r="C269" s="104"/>
      <c r="D269" s="96" t="n">
        <f aca="false">B269+C269</f>
        <v>20000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f aca="false">I268</f>
        <v>0</v>
      </c>
      <c r="J269" s="28" t="n">
        <f aca="false">VLOOKUP($A269,Table,MATCH(J$4,Curves,0))</f>
        <v>-0.0475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0.01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5.6325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30</v>
      </c>
      <c r="V269" s="100" t="n">
        <f aca="false">CHOOSE(F$3,A270+24,A269)</f>
        <v>44805</v>
      </c>
      <c r="W269" s="33" t="n">
        <f aca="false">V269-C$3</f>
        <v>7889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0.316997508191881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-0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44835</v>
      </c>
      <c r="B270" s="94" t="n">
        <f aca="false">B269</f>
        <v>20000</v>
      </c>
      <c r="C270" s="104"/>
      <c r="D270" s="96" t="n">
        <f aca="false">B270+C270</f>
        <v>20000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f aca="false">I269</f>
        <v>0</v>
      </c>
      <c r="J270" s="28" t="n">
        <f aca="false">VLOOKUP($A270,Table,MATCH(J$4,Curves,0))</f>
        <v>-0.0475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0.01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5.6325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31</v>
      </c>
      <c r="V270" s="100" t="n">
        <f aca="false">CHOOSE(F$3,A271+24,A270)</f>
        <v>44835</v>
      </c>
      <c r="W270" s="33" t="n">
        <f aca="false">V270-C$3</f>
        <v>7919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0.315615615136653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-0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44866</v>
      </c>
      <c r="B271" s="94" t="n">
        <f aca="false">B270</f>
        <v>20000</v>
      </c>
      <c r="C271" s="104"/>
      <c r="D271" s="96" t="n">
        <f aca="false">B271+C271</f>
        <v>20000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f aca="false">I270</f>
        <v>0</v>
      </c>
      <c r="J271" s="28" t="n">
        <f aca="false">VLOOKUP($A271,Table,MATCH(J$4,Curves,0))</f>
        <v>-0.0475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0.01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5.6325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30</v>
      </c>
      <c r="V271" s="100" t="n">
        <f aca="false">CHOOSE(F$3,A272+24,A271)</f>
        <v>44866</v>
      </c>
      <c r="W271" s="33" t="n">
        <f aca="false">V271-C$3</f>
        <v>7950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0.314193987336794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-0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44896</v>
      </c>
      <c r="B272" s="94" t="n">
        <f aca="false">B271</f>
        <v>20000</v>
      </c>
      <c r="C272" s="104"/>
      <c r="D272" s="96" t="n">
        <f aca="false">B272+C272</f>
        <v>20000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f aca="false">I271</f>
        <v>0</v>
      </c>
      <c r="J272" s="28" t="n">
        <f aca="false">VLOOKUP($A272,Table,MATCH(J$4,Curves,0))</f>
        <v>-0.0475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0.01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5.6325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31</v>
      </c>
      <c r="V272" s="100" t="n">
        <f aca="false">CHOOSE(F$3,A273+24,A272)</f>
        <v>44896</v>
      </c>
      <c r="W272" s="33" t="n">
        <f aca="false">V272-C$3</f>
        <v>7980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0.312824315721482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-0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44927</v>
      </c>
      <c r="B273" s="94" t="n">
        <f aca="false">B272</f>
        <v>20000</v>
      </c>
      <c r="C273" s="104"/>
      <c r="D273" s="96" t="n">
        <f aca="false">B273+C273</f>
        <v>20000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f aca="false">I272</f>
        <v>0</v>
      </c>
      <c r="J273" s="28" t="n">
        <f aca="false">VLOOKUP($A273,Table,MATCH(J$4,Curves,0))</f>
        <v>-0.0475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0.01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5.6325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44927</v>
      </c>
      <c r="W273" s="33" t="n">
        <f aca="false">V273-C$3</f>
        <v>8011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0.311415260774981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-0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44958</v>
      </c>
      <c r="B274" s="94" t="n">
        <f aca="false">B273</f>
        <v>20000</v>
      </c>
      <c r="C274" s="104"/>
      <c r="D274" s="96" t="n">
        <f aca="false">B274+C274</f>
        <v>20000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f aca="false">I273</f>
        <v>0</v>
      </c>
      <c r="J274" s="28" t="n">
        <f aca="false">VLOOKUP($A274,Table,MATCH(J$4,Curves,0))</f>
        <v>-0.0475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0.01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5.6325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28</v>
      </c>
      <c r="V274" s="100" t="n">
        <f aca="false">CHOOSE(F$3,A275+24,A274)</f>
        <v>44958</v>
      </c>
      <c r="W274" s="33" t="n">
        <f aca="false">V274-C$3</f>
        <v>8042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0.310012552636391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-0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44986</v>
      </c>
      <c r="B275" s="94" t="n">
        <f aca="false">B274</f>
        <v>20000</v>
      </c>
      <c r="C275" s="104"/>
      <c r="D275" s="96" t="n">
        <f aca="false">B275+C275</f>
        <v>20000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f aca="false">I274</f>
        <v>0</v>
      </c>
      <c r="J275" s="28" t="n">
        <f aca="false">VLOOKUP($A275,Table,MATCH(J$4,Curves,0))</f>
        <v>-0.0475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0.01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5.6325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44986</v>
      </c>
      <c r="W275" s="33" t="n">
        <f aca="false">V275-C$3</f>
        <v>8070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0.308751021881598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-0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45017</v>
      </c>
      <c r="B276" s="94" t="n">
        <f aca="false">B275</f>
        <v>20000</v>
      </c>
      <c r="C276" s="104"/>
      <c r="D276" s="96" t="n">
        <f aca="false">B276+C276</f>
        <v>20000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f aca="false">I275</f>
        <v>0</v>
      </c>
      <c r="J276" s="28" t="n">
        <f aca="false">VLOOKUP($A276,Table,MATCH(J$4,Curves,0))</f>
        <v>-0.0475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0.01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5.6325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30</v>
      </c>
      <c r="V276" s="100" t="n">
        <f aca="false">CHOOSE(F$3,A277+24,A276)</f>
        <v>45017</v>
      </c>
      <c r="W276" s="33" t="n">
        <f aca="false">V276-C$3</f>
        <v>8101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0.307360314277503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-0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45047</v>
      </c>
      <c r="B277" s="94" t="n">
        <f aca="false">B276</f>
        <v>20000</v>
      </c>
      <c r="C277" s="104"/>
      <c r="D277" s="96" t="n">
        <f aca="false">B277+C277</f>
        <v>20000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f aca="false">I276</f>
        <v>0</v>
      </c>
      <c r="J277" s="28" t="n">
        <f aca="false">VLOOKUP($A277,Table,MATCH(J$4,Curves,0))</f>
        <v>-0.0475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0.01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5.6325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31</v>
      </c>
      <c r="V277" s="100" t="n">
        <f aca="false">CHOOSE(F$3,A278+24,A277)</f>
        <v>45047</v>
      </c>
      <c r="W277" s="33" t="n">
        <f aca="false">V277-C$3</f>
        <v>8131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0.306020432818575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-0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45078</v>
      </c>
      <c r="B278" s="94" t="n">
        <f aca="false">B277</f>
        <v>20000</v>
      </c>
      <c r="C278" s="104"/>
      <c r="D278" s="96" t="n">
        <f aca="false">B278+C278</f>
        <v>20000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f aca="false">I277</f>
        <v>0</v>
      </c>
      <c r="J278" s="28" t="n">
        <f aca="false">VLOOKUP($A278,Table,MATCH(J$4,Curves,0))</f>
        <v>-0.0475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0.01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5.6325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30</v>
      </c>
      <c r="V278" s="100" t="n">
        <f aca="false">CHOOSE(F$3,A279+24,A278)</f>
        <v>45078</v>
      </c>
      <c r="W278" s="33" t="n">
        <f aca="false">V278-C$3</f>
        <v>8162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0.304642024610123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-0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45108</v>
      </c>
      <c r="B279" s="94" t="n">
        <f aca="false">B278</f>
        <v>20000</v>
      </c>
      <c r="C279" s="104"/>
      <c r="D279" s="96" t="n">
        <f aca="false">B279+C279</f>
        <v>20000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f aca="false">I278</f>
        <v>0</v>
      </c>
      <c r="J279" s="28" t="n">
        <f aca="false">VLOOKUP($A279,Table,MATCH(J$4,Curves,0))</f>
        <v>-0.0475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0.01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5.6325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31</v>
      </c>
      <c r="V279" s="100" t="n">
        <f aca="false">CHOOSE(F$3,A280+24,A279)</f>
        <v>45108</v>
      </c>
      <c r="W279" s="33" t="n">
        <f aca="false">V279-C$3</f>
        <v>8192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0.30331399304123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-0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45139</v>
      </c>
      <c r="B280" s="94" t="n">
        <f aca="false">B279</f>
        <v>20000</v>
      </c>
      <c r="C280" s="104"/>
      <c r="D280" s="96" t="n">
        <f aca="false">B280+C280</f>
        <v>20000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f aca="false">I279</f>
        <v>0</v>
      </c>
      <c r="J280" s="28" t="n">
        <f aca="false">VLOOKUP($A280,Table,MATCH(J$4,Curves,0))</f>
        <v>-0.0475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0.01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5.6325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45139</v>
      </c>
      <c r="W280" s="33" t="n">
        <f aca="false">V280-C$3</f>
        <v>8223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0.301947775452766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-0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45170</v>
      </c>
      <c r="B281" s="94" t="n">
        <f aca="false">B280</f>
        <v>20000</v>
      </c>
      <c r="C281" s="104"/>
      <c r="D281" s="96" t="n">
        <f aca="false">B281+C281</f>
        <v>20000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f aca="false">I280</f>
        <v>0</v>
      </c>
      <c r="J281" s="28" t="n">
        <f aca="false">VLOOKUP($A281,Table,MATCH(J$4,Curves,0))</f>
        <v>-0.0475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0.01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5.6325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30</v>
      </c>
      <c r="V281" s="100" t="n">
        <f aca="false">CHOOSE(F$3,A282+24,A281)</f>
        <v>45170</v>
      </c>
      <c r="W281" s="33" t="n">
        <f aca="false">V281-C$3</f>
        <v>8254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0.300587711719851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-0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45200</v>
      </c>
      <c r="B282" s="94" t="n">
        <f aca="false">B281</f>
        <v>20000</v>
      </c>
      <c r="C282" s="104"/>
      <c r="D282" s="96" t="n">
        <f aca="false">B282+C282</f>
        <v>20000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f aca="false">I281</f>
        <v>0</v>
      </c>
      <c r="J282" s="28" t="n">
        <f aca="false">VLOOKUP($A282,Table,MATCH(J$4,Curves,0))</f>
        <v>-0.0475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0.01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5.6325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31</v>
      </c>
      <c r="V282" s="100" t="n">
        <f aca="false">CHOOSE(F$3,A283+24,A282)</f>
        <v>45200</v>
      </c>
      <c r="W282" s="33" t="n">
        <f aca="false">V282-C$3</f>
        <v>8284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0.299277354191548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-0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45231</v>
      </c>
      <c r="B283" s="94" t="n">
        <f aca="false">B282</f>
        <v>20000</v>
      </c>
      <c r="C283" s="104"/>
      <c r="D283" s="96" t="n">
        <f aca="false">B283+C283</f>
        <v>20000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f aca="false">I282</f>
        <v>0</v>
      </c>
      <c r="J283" s="28" t="n">
        <f aca="false">VLOOKUP($A283,Table,MATCH(J$4,Curves,0))</f>
        <v>-0.0475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0.01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5.6325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30</v>
      </c>
      <c r="V283" s="100" t="n">
        <f aca="false">CHOOSE(F$3,A284+24,A283)</f>
        <v>45231</v>
      </c>
      <c r="W283" s="33" t="n">
        <f aca="false">V283-C$3</f>
        <v>8315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0.297929318840373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-0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45261</v>
      </c>
      <c r="B284" s="94" t="n">
        <f aca="false">B283</f>
        <v>20000</v>
      </c>
      <c r="C284" s="104"/>
      <c r="D284" s="96" t="n">
        <f aca="false">B284+C284</f>
        <v>20000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f aca="false">I283</f>
        <v>0</v>
      </c>
      <c r="J284" s="28" t="n">
        <f aca="false">VLOOKUP($A284,Table,MATCH(J$4,Curves,0))</f>
        <v>-0.0475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0.01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5.6325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31</v>
      </c>
      <c r="V284" s="100" t="n">
        <f aca="false">CHOOSE(F$3,A285+24,A284)</f>
        <v>45261</v>
      </c>
      <c r="W284" s="33" t="n">
        <f aca="false">V284-C$3</f>
        <v>8345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0.296630550092939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-0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45292</v>
      </c>
      <c r="B285" s="94" t="n">
        <f aca="false">B284</f>
        <v>20000</v>
      </c>
      <c r="C285" s="104"/>
      <c r="D285" s="96" t="n">
        <f aca="false">B285+C285</f>
        <v>20000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f aca="false">I284</f>
        <v>0</v>
      </c>
      <c r="J285" s="28" t="n">
        <f aca="false">VLOOKUP($A285,Table,MATCH(J$4,Curves,0))</f>
        <v>-0.0475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0.01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5.6325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45292</v>
      </c>
      <c r="W285" s="33" t="n">
        <f aca="false">V285-C$3</f>
        <v>8376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0.295294436744691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-0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45323</v>
      </c>
      <c r="B286" s="94" t="n">
        <f aca="false">B285</f>
        <v>20000</v>
      </c>
      <c r="C286" s="104"/>
      <c r="D286" s="96" t="n">
        <f aca="false">B286+C286</f>
        <v>20000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f aca="false">I285</f>
        <v>0</v>
      </c>
      <c r="J286" s="28" t="n">
        <f aca="false">VLOOKUP($A286,Table,MATCH(J$4,Curves,0))</f>
        <v>-0.0475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0.01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5.6325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29</v>
      </c>
      <c r="V286" s="100" t="n">
        <f aca="false">CHOOSE(F$3,A287+24,A286)</f>
        <v>45323</v>
      </c>
      <c r="W286" s="33" t="n">
        <f aca="false">V286-C$3</f>
        <v>8407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0.293964341653425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-0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45352</v>
      </c>
      <c r="B287" s="94" t="n">
        <f aca="false">B286</f>
        <v>20000</v>
      </c>
      <c r="C287" s="104"/>
      <c r="D287" s="96" t="n">
        <f aca="false">B287+C287</f>
        <v>20000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f aca="false">I286</f>
        <v>0</v>
      </c>
      <c r="J287" s="28" t="n">
        <f aca="false">VLOOKUP($A287,Table,MATCH(J$4,Curves,0))</f>
        <v>-0.0475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0.01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5.6325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45352</v>
      </c>
      <c r="W287" s="33" t="n">
        <f aca="false">V287-C$3</f>
        <v>8436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0.292725483503618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-0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45383</v>
      </c>
      <c r="B288" s="94" t="n">
        <f aca="false">B287</f>
        <v>20000</v>
      </c>
      <c r="C288" s="104"/>
      <c r="D288" s="96" t="n">
        <f aca="false">B288+C288</f>
        <v>20000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f aca="false">I287</f>
        <v>0</v>
      </c>
      <c r="J288" s="28" t="n">
        <f aca="false">VLOOKUP($A288,Table,MATCH(J$4,Curves,0))</f>
        <v>-0.0475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0.01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5.6325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30</v>
      </c>
      <c r="V288" s="100" t="n">
        <f aca="false">CHOOSE(F$3,A289+24,A288)</f>
        <v>45383</v>
      </c>
      <c r="W288" s="33" t="n">
        <f aca="false">V288-C$3</f>
        <v>8467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0.291406959751567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-0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45413</v>
      </c>
      <c r="B289" s="94" t="n">
        <f aca="false">B288</f>
        <v>20000</v>
      </c>
      <c r="C289" s="104"/>
      <c r="D289" s="96" t="n">
        <f aca="false">B289+C289</f>
        <v>20000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f aca="false">I288</f>
        <v>0</v>
      </c>
      <c r="J289" s="28" t="n">
        <f aca="false">VLOOKUP($A289,Table,MATCH(J$4,Curves,0))</f>
        <v>-0.0475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0.01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5.6325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31</v>
      </c>
      <c r="V289" s="100" t="n">
        <f aca="false">CHOOSE(F$3,A290+24,A289)</f>
        <v>45413</v>
      </c>
      <c r="W289" s="33" t="n">
        <f aca="false">V289-C$3</f>
        <v>8497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0.290136624043811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-0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45444</v>
      </c>
      <c r="B290" s="94" t="n">
        <f aca="false">B289</f>
        <v>20000</v>
      </c>
      <c r="C290" s="104"/>
      <c r="D290" s="96" t="n">
        <f aca="false">B290+C290</f>
        <v>20000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f aca="false">I289</f>
        <v>0</v>
      </c>
      <c r="J290" s="28" t="n">
        <f aca="false">VLOOKUP($A290,Table,MATCH(J$4,Curves,0))</f>
        <v>-0.0475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0.01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5.6325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30</v>
      </c>
      <c r="V290" s="100" t="n">
        <f aca="false">CHOOSE(F$3,A291+24,A290)</f>
        <v>45444</v>
      </c>
      <c r="W290" s="33" t="n">
        <f aca="false">V290-C$3</f>
        <v>8528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0.28882976129458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-0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45474</v>
      </c>
      <c r="B291" s="94" t="n">
        <f aca="false">B290</f>
        <v>20000</v>
      </c>
      <c r="C291" s="104"/>
      <c r="D291" s="96" t="n">
        <f aca="false">B291+C291</f>
        <v>20000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f aca="false">I290</f>
        <v>0</v>
      </c>
      <c r="J291" s="28" t="n">
        <f aca="false">VLOOKUP($A291,Table,MATCH(J$4,Curves,0))</f>
        <v>-0.0475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0.01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5.6325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31</v>
      </c>
      <c r="V291" s="100" t="n">
        <f aca="false">CHOOSE(F$3,A292+24,A291)</f>
        <v>45474</v>
      </c>
      <c r="W291" s="33" t="n">
        <f aca="false">V291-C$3</f>
        <v>8558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0.287570660415356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-0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45505</v>
      </c>
      <c r="B292" s="94" t="n">
        <f aca="false">B291</f>
        <v>20000</v>
      </c>
      <c r="C292" s="104"/>
      <c r="D292" s="96" t="n">
        <f aca="false">B292+C292</f>
        <v>20000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f aca="false">I291</f>
        <v>0</v>
      </c>
      <c r="J292" s="28" t="n">
        <f aca="false">VLOOKUP($A292,Table,MATCH(J$4,Curves,0))</f>
        <v>-0.0475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0.01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5.6325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45505</v>
      </c>
      <c r="W292" s="33" t="n">
        <f aca="false">V292-C$3</f>
        <v>8589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0.286275355539223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-0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45536</v>
      </c>
      <c r="B293" s="94" t="n">
        <f aca="false">B292</f>
        <v>20000</v>
      </c>
      <c r="C293" s="104"/>
      <c r="D293" s="96" t="n">
        <f aca="false">B293+C293</f>
        <v>20000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f aca="false">I292</f>
        <v>0</v>
      </c>
      <c r="J293" s="28" t="n">
        <f aca="false">VLOOKUP($A293,Table,MATCH(J$4,Curves,0))</f>
        <v>-0.0475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0.01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5.6325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30</v>
      </c>
      <c r="V293" s="100" t="n">
        <f aca="false">CHOOSE(F$3,A294+24,A293)</f>
        <v>45536</v>
      </c>
      <c r="W293" s="33" t="n">
        <f aca="false">V293-C$3</f>
        <v>8620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0.284985885106422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-0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45566</v>
      </c>
      <c r="B294" s="94" t="n">
        <f aca="false">B293</f>
        <v>20000</v>
      </c>
      <c r="C294" s="104"/>
      <c r="D294" s="96" t="n">
        <f aca="false">B294+C294</f>
        <v>20000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f aca="false">I293</f>
        <v>0</v>
      </c>
      <c r="J294" s="28" t="n">
        <f aca="false">VLOOKUP($A294,Table,MATCH(J$4,Curves,0))</f>
        <v>-0.0475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0.01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5.6325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31</v>
      </c>
      <c r="V294" s="100" t="n">
        <f aca="false">CHOOSE(F$3,A295+24,A294)</f>
        <v>45566</v>
      </c>
      <c r="W294" s="33" t="n">
        <f aca="false">V294-C$3</f>
        <v>8650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0.283743540907211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-0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45597</v>
      </c>
      <c r="B295" s="94" t="n">
        <f aca="false">B294</f>
        <v>20000</v>
      </c>
      <c r="C295" s="104"/>
      <c r="D295" s="96" t="n">
        <f aca="false">B295+C295</f>
        <v>20000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f aca="false">I294</f>
        <v>0</v>
      </c>
      <c r="J295" s="28" t="n">
        <f aca="false">VLOOKUP($A295,Table,MATCH(J$4,Curves,0))</f>
        <v>-0.0475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0.01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5.6325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30</v>
      </c>
      <c r="V295" s="100" t="n">
        <f aca="false">CHOOSE(F$3,A296+24,A295)</f>
        <v>45597</v>
      </c>
      <c r="W295" s="33" t="n">
        <f aca="false">V295-C$3</f>
        <v>8681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0.282465474530142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-0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45627</v>
      </c>
      <c r="B296" s="94" t="n">
        <f aca="false">B295</f>
        <v>20000</v>
      </c>
      <c r="C296" s="104"/>
      <c r="D296" s="96" t="n">
        <f aca="false">B296+C296</f>
        <v>20000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f aca="false">I295</f>
        <v>0</v>
      </c>
      <c r="J296" s="28" t="n">
        <f aca="false">VLOOKUP($A296,Table,MATCH(J$4,Curves,0))</f>
        <v>-0.0475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0.01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5.6325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31</v>
      </c>
      <c r="V296" s="100" t="n">
        <f aca="false">CHOOSE(F$3,A297+24,A296)</f>
        <v>45627</v>
      </c>
      <c r="W296" s="33" t="n">
        <f aca="false">V296-C$3</f>
        <v>8711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0.281234117603013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-0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45658</v>
      </c>
      <c r="B297" s="94" t="n">
        <f aca="false">B296</f>
        <v>20000</v>
      </c>
      <c r="C297" s="104"/>
      <c r="D297" s="96" t="n">
        <f aca="false">B297+C297</f>
        <v>20000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f aca="false">I296</f>
        <v>0</v>
      </c>
      <c r="J297" s="28" t="n">
        <f aca="false">VLOOKUP($A297,Table,MATCH(J$4,Curves,0))</f>
        <v>-0.0475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0.01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5.6325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45658</v>
      </c>
      <c r="W297" s="33" t="n">
        <f aca="false">V297-C$3</f>
        <v>8742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0.279967354424391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-0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45689</v>
      </c>
      <c r="B298" s="94" t="n">
        <f aca="false">B297</f>
        <v>20000</v>
      </c>
      <c r="C298" s="104"/>
      <c r="D298" s="96" t="n">
        <f aca="false">B298+C298</f>
        <v>20000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f aca="false">I297</f>
        <v>0</v>
      </c>
      <c r="J298" s="28" t="n">
        <f aca="false">VLOOKUP($A298,Table,MATCH(J$4,Curves,0))</f>
        <v>-0.0475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0.01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5.6325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28</v>
      </c>
      <c r="V298" s="100" t="n">
        <f aca="false">CHOOSE(F$3,A299+24,A298)</f>
        <v>45689</v>
      </c>
      <c r="W298" s="33" t="n">
        <f aca="false">V298-C$3</f>
        <v>8773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0.278706297128698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-0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45717</v>
      </c>
      <c r="B299" s="94" t="n">
        <f aca="false">B298</f>
        <v>20000</v>
      </c>
      <c r="C299" s="104"/>
      <c r="D299" s="96" t="n">
        <f aca="false">B299+C299</f>
        <v>20000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f aca="false">I298</f>
        <v>0</v>
      </c>
      <c r="J299" s="28" t="n">
        <f aca="false">VLOOKUP($A299,Table,MATCH(J$4,Curves,0))</f>
        <v>-0.0475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0.01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5.6325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45717</v>
      </c>
      <c r="W299" s="33" t="n">
        <f aca="false">V299-C$3</f>
        <v>8801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0.277572160583605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-0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45748</v>
      </c>
      <c r="B300" s="94" t="n">
        <f aca="false">B299</f>
        <v>20000</v>
      </c>
      <c r="C300" s="104"/>
      <c r="D300" s="96" t="n">
        <f aca="false">B300+C300</f>
        <v>20000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f aca="false">I299</f>
        <v>0</v>
      </c>
      <c r="J300" s="28" t="n">
        <f aca="false">VLOOKUP($A300,Table,MATCH(J$4,Curves,0))</f>
        <v>-0.0475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0.01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5.6325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30</v>
      </c>
      <c r="V300" s="100" t="n">
        <f aca="false">CHOOSE(F$3,A301+24,A300)</f>
        <v>45748</v>
      </c>
      <c r="W300" s="33" t="n">
        <f aca="false">V300-C$3</f>
        <v>8832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0.276321891962448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-0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45778</v>
      </c>
      <c r="B301" s="94" t="n">
        <f aca="false">B300</f>
        <v>20000</v>
      </c>
      <c r="C301" s="104"/>
      <c r="D301" s="96" t="n">
        <f aca="false">B301+C301</f>
        <v>20000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f aca="false">I300</f>
        <v>0</v>
      </c>
      <c r="J301" s="28" t="n">
        <f aca="false">VLOOKUP($A301,Table,MATCH(J$4,Curves,0))</f>
        <v>-0.0475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0.01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5.6325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31</v>
      </c>
      <c r="V301" s="100" t="n">
        <f aca="false">CHOOSE(F$3,A302+24,A301)</f>
        <v>45778</v>
      </c>
      <c r="W301" s="33" t="n">
        <f aca="false">V301-C$3</f>
        <v>8862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0.275117316867557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-0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45809</v>
      </c>
      <c r="B302" s="94" t="n">
        <f aca="false">B301</f>
        <v>20000</v>
      </c>
      <c r="C302" s="104"/>
      <c r="D302" s="96" t="n">
        <f aca="false">B302+C302</f>
        <v>20000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f aca="false">I301</f>
        <v>0</v>
      </c>
      <c r="J302" s="28" t="n">
        <f aca="false">VLOOKUP($A302,Table,MATCH(J$4,Curves,0))</f>
        <v>-0.0475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0.01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5.6325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30</v>
      </c>
      <c r="V302" s="100" t="n">
        <f aca="false">CHOOSE(F$3,A303+24,A302)</f>
        <v>45809</v>
      </c>
      <c r="W302" s="33" t="n">
        <f aca="false">V302-C$3</f>
        <v>8893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0.273878105601942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-0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45839</v>
      </c>
      <c r="B303" s="94" t="n">
        <f aca="false">B302</f>
        <v>20000</v>
      </c>
      <c r="C303" s="104"/>
      <c r="D303" s="96" t="n">
        <f aca="false">B303+C303</f>
        <v>20000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f aca="false">I302</f>
        <v>0</v>
      </c>
      <c r="J303" s="28" t="n">
        <f aca="false">VLOOKUP($A303,Table,MATCH(J$4,Curves,0))</f>
        <v>-0.0475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0.01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5.6325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31</v>
      </c>
      <c r="V303" s="100" t="n">
        <f aca="false">CHOOSE(F$3,A304+24,A303)</f>
        <v>45839</v>
      </c>
      <c r="W303" s="33" t="n">
        <f aca="false">V303-C$3</f>
        <v>8923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0.272684183749783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-0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45870</v>
      </c>
      <c r="B304" s="94" t="n">
        <f aca="false">B303</f>
        <v>20000</v>
      </c>
      <c r="C304" s="104"/>
      <c r="D304" s="96" t="n">
        <f aca="false">B304+C304</f>
        <v>20000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f aca="false">I303</f>
        <v>0</v>
      </c>
      <c r="J304" s="28" t="n">
        <f aca="false">VLOOKUP($A304,Table,MATCH(J$4,Curves,0))</f>
        <v>-0.0475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0.01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5.6325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45870</v>
      </c>
      <c r="W304" s="33" t="n">
        <f aca="false">V304-C$3</f>
        <v>8954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0.271455932048635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-0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45901</v>
      </c>
      <c r="B305" s="94" t="n">
        <f aca="false">B304</f>
        <v>20000</v>
      </c>
      <c r="C305" s="104"/>
      <c r="D305" s="96" t="n">
        <f aca="false">B305+C305</f>
        <v>20000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f aca="false">I304</f>
        <v>0</v>
      </c>
      <c r="J305" s="28" t="n">
        <f aca="false">VLOOKUP($A305,Table,MATCH(J$4,Curves,0))</f>
        <v>-0.0475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0.01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5.6325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30</v>
      </c>
      <c r="V305" s="100" t="n">
        <f aca="false">CHOOSE(F$3,A306+24,A305)</f>
        <v>45901</v>
      </c>
      <c r="W305" s="33" t="n">
        <f aca="false">V305-C$3</f>
        <v>8985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0.270233212763121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-0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45931</v>
      </c>
      <c r="B306" s="94" t="n">
        <f aca="false">B305</f>
        <v>20000</v>
      </c>
      <c r="C306" s="104"/>
      <c r="D306" s="96" t="n">
        <f aca="false">B306+C306</f>
        <v>20000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f aca="false">I305</f>
        <v>0</v>
      </c>
      <c r="J306" s="28" t="n">
        <f aca="false">VLOOKUP($A306,Table,MATCH(J$4,Curves,0))</f>
        <v>-0.0475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0.01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5.6325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31</v>
      </c>
      <c r="V306" s="100" t="n">
        <f aca="false">CHOOSE(F$3,A307+24,A306)</f>
        <v>45931</v>
      </c>
      <c r="W306" s="33" t="n">
        <f aca="false">V306-C$3</f>
        <v>9015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0.269055180159208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-0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45962</v>
      </c>
      <c r="B307" s="94" t="n">
        <f aca="false">B306</f>
        <v>20000</v>
      </c>
      <c r="C307" s="104"/>
      <c r="D307" s="96" t="n">
        <f aca="false">B307+C307</f>
        <v>20000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f aca="false">I306</f>
        <v>0</v>
      </c>
      <c r="J307" s="28" t="n">
        <f aca="false">VLOOKUP($A307,Table,MATCH(J$4,Curves,0))</f>
        <v>-0.0475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0.01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5.6325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30</v>
      </c>
      <c r="V307" s="100" t="n">
        <f aca="false">CHOOSE(F$3,A308+24,A307)</f>
        <v>45962</v>
      </c>
      <c r="W307" s="33" t="n">
        <f aca="false">V307-C$3</f>
        <v>9046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0.267843274583355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-0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45992</v>
      </c>
      <c r="B308" s="94" t="n">
        <f aca="false">B307</f>
        <v>20000</v>
      </c>
      <c r="C308" s="104"/>
      <c r="D308" s="96" t="n">
        <f aca="false">B308+C308</f>
        <v>20000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f aca="false">I307</f>
        <v>0</v>
      </c>
      <c r="J308" s="28" t="n">
        <f aca="false">VLOOKUP($A308,Table,MATCH(J$4,Curves,0))</f>
        <v>-0.0475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0.01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5.6325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31</v>
      </c>
      <c r="V308" s="100" t="n">
        <f aca="false">CHOOSE(F$3,A309+24,A308)</f>
        <v>45992</v>
      </c>
      <c r="W308" s="33" t="n">
        <f aca="false">V308-C$3</f>
        <v>9076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0.26667566048081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-0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46023</v>
      </c>
      <c r="B309" s="94" t="n">
        <f aca="false">B308</f>
        <v>20000</v>
      </c>
      <c r="C309" s="104"/>
      <c r="D309" s="96" t="n">
        <f aca="false">B309+C309</f>
        <v>20000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f aca="false">I308</f>
        <v>0</v>
      </c>
      <c r="J309" s="28" t="n">
        <f aca="false">VLOOKUP($A309,Table,MATCH(J$4,Curves,0))</f>
        <v>-0.0475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0.01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5.6325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46023</v>
      </c>
      <c r="W309" s="33" t="n">
        <f aca="false">V309-C$3</f>
        <v>9107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0.265474472978344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-0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46054</v>
      </c>
      <c r="B310" s="94" t="n">
        <f aca="false">B309</f>
        <v>20000</v>
      </c>
      <c r="C310" s="104"/>
      <c r="D310" s="96" t="n">
        <f aca="false">B310+C310</f>
        <v>20000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f aca="false">I309</f>
        <v>0</v>
      </c>
      <c r="J310" s="28" t="n">
        <f aca="false">VLOOKUP($A310,Table,MATCH(J$4,Curves,0))</f>
        <v>-0.0475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0.01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5.6325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28</v>
      </c>
      <c r="V310" s="100" t="n">
        <f aca="false">CHOOSE(F$3,A311+24,A310)</f>
        <v>46054</v>
      </c>
      <c r="W310" s="33" t="n">
        <f aca="false">V310-C$3</f>
        <v>9138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0.264278695986209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-0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46082</v>
      </c>
      <c r="B311" s="94" t="n">
        <f aca="false">B310</f>
        <v>20000</v>
      </c>
      <c r="C311" s="104"/>
      <c r="D311" s="96" t="n">
        <f aca="false">B311+C311</f>
        <v>20000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f aca="false">I310</f>
        <v>0</v>
      </c>
      <c r="J311" s="28" t="n">
        <f aca="false">VLOOKUP($A311,Table,MATCH(J$4,Curves,0))</f>
        <v>-0.0475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0.01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5.6325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46082</v>
      </c>
      <c r="W311" s="33" t="n">
        <f aca="false">V311-C$3</f>
        <v>9166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0.263203269523674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-0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46113</v>
      </c>
      <c r="B312" s="94" t="n">
        <f aca="false">B311</f>
        <v>20000</v>
      </c>
      <c r="C312" s="104"/>
      <c r="D312" s="96" t="n">
        <f aca="false">B312+C312</f>
        <v>20000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f aca="false">I311</f>
        <v>0</v>
      </c>
      <c r="J312" s="28" t="n">
        <f aca="false">VLOOKUP($A312,Table,MATCH(J$4,Curves,0))</f>
        <v>-0.0475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0.01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5.6325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30</v>
      </c>
      <c r="V312" s="100" t="n">
        <f aca="false">CHOOSE(F$3,A313+24,A312)</f>
        <v>46113</v>
      </c>
      <c r="W312" s="33" t="n">
        <f aca="false">V312-C$3</f>
        <v>9197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0.262017722716028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-0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46143</v>
      </c>
      <c r="B313" s="94" t="n">
        <f aca="false">B312</f>
        <v>20000</v>
      </c>
      <c r="C313" s="104"/>
      <c r="D313" s="96" t="n">
        <f aca="false">B313+C313</f>
        <v>20000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f aca="false">I312</f>
        <v>0</v>
      </c>
      <c r="J313" s="28" t="n">
        <f aca="false">VLOOKUP($A313,Table,MATCH(J$4,Curves,0))</f>
        <v>-0.0475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0.01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5.6325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31</v>
      </c>
      <c r="V313" s="100" t="n">
        <f aca="false">CHOOSE(F$3,A314+24,A313)</f>
        <v>46143</v>
      </c>
      <c r="W313" s="33" t="n">
        <f aca="false">V313-C$3</f>
        <v>9227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0.260875504048654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-0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46174</v>
      </c>
      <c r="B314" s="94" t="n">
        <f aca="false">B313</f>
        <v>20000</v>
      </c>
      <c r="C314" s="104"/>
      <c r="D314" s="96" t="n">
        <f aca="false">B314+C314</f>
        <v>20000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f aca="false">I313</f>
        <v>0</v>
      </c>
      <c r="J314" s="28" t="n">
        <f aca="false">VLOOKUP($A314,Table,MATCH(J$4,Curves,0))</f>
        <v>-0.0475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0.01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5.6325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30</v>
      </c>
      <c r="V314" s="100" t="n">
        <f aca="false">CHOOSE(F$3,A315+24,A314)</f>
        <v>46174</v>
      </c>
      <c r="W314" s="33" t="n">
        <f aca="false">V314-C$3</f>
        <v>9258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0.259700442197873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-0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46204</v>
      </c>
      <c r="B315" s="94" t="n">
        <f aca="false">B314</f>
        <v>20000</v>
      </c>
      <c r="C315" s="104"/>
      <c r="D315" s="96" t="n">
        <f aca="false">B315+C315</f>
        <v>20000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f aca="false">I314</f>
        <v>0</v>
      </c>
      <c r="J315" s="28" t="n">
        <f aca="false">VLOOKUP($A315,Table,MATCH(J$4,Curves,0))</f>
        <v>-0.0475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0.01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5.6325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31</v>
      </c>
      <c r="V315" s="100" t="n">
        <f aca="false">CHOOSE(F$3,A316+24,A315)</f>
        <v>46204</v>
      </c>
      <c r="W315" s="33" t="n">
        <f aca="false">V315-C$3</f>
        <v>9288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0.25856832529399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-0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46235</v>
      </c>
      <c r="B316" s="94" t="n">
        <f aca="false">B315</f>
        <v>20000</v>
      </c>
      <c r="C316" s="104"/>
      <c r="D316" s="96" t="n">
        <f aca="false">B316+C316</f>
        <v>20000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f aca="false">I315</f>
        <v>0</v>
      </c>
      <c r="J316" s="28" t="n">
        <f aca="false">VLOOKUP($A316,Table,MATCH(J$4,Curves,0))</f>
        <v>-0.0475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0.01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5.6325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46235</v>
      </c>
      <c r="W316" s="33" t="n">
        <f aca="false">V316-C$3</f>
        <v>9319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0.257403655671285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-0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46266</v>
      </c>
      <c r="B317" s="94" t="n">
        <f aca="false">B316</f>
        <v>20000</v>
      </c>
      <c r="C317" s="104"/>
      <c r="D317" s="96" t="n">
        <f aca="false">B317+C317</f>
        <v>20000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f aca="false">I316</f>
        <v>0</v>
      </c>
      <c r="J317" s="28" t="n">
        <f aca="false">VLOOKUP($A317,Table,MATCH(J$4,Curves,0))</f>
        <v>-0.0475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0.01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5.6325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30</v>
      </c>
      <c r="V317" s="100" t="n">
        <f aca="false">CHOOSE(F$3,A318+24,A317)</f>
        <v>46266</v>
      </c>
      <c r="W317" s="33" t="n">
        <f aca="false">V317-C$3</f>
        <v>9350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0.256244232071381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-0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46296</v>
      </c>
      <c r="B318" s="94" t="n">
        <f aca="false">B317</f>
        <v>20000</v>
      </c>
      <c r="C318" s="104"/>
      <c r="D318" s="96" t="n">
        <f aca="false">B318+C318</f>
        <v>20000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f aca="false">I317</f>
        <v>0</v>
      </c>
      <c r="J318" s="28" t="n">
        <f aca="false">VLOOKUP($A318,Table,MATCH(J$4,Curves,0))</f>
        <v>-0.0475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0.01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5.6325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31</v>
      </c>
      <c r="V318" s="100" t="n">
        <f aca="false">CHOOSE(F$3,A319+24,A318)</f>
        <v>46296</v>
      </c>
      <c r="W318" s="33" t="n">
        <f aca="false">V318-C$3</f>
        <v>9380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0.255127181887734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-0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46327</v>
      </c>
      <c r="B319" s="94" t="n">
        <f aca="false">B318</f>
        <v>20000</v>
      </c>
      <c r="C319" s="104"/>
      <c r="D319" s="96" t="n">
        <f aca="false">B319+C319</f>
        <v>20000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f aca="false">I318</f>
        <v>0</v>
      </c>
      <c r="J319" s="28" t="n">
        <f aca="false">VLOOKUP($A319,Table,MATCH(J$4,Curves,0))</f>
        <v>-0.0475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0.01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5.6325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30</v>
      </c>
      <c r="V319" s="100" t="n">
        <f aca="false">CHOOSE(F$3,A320+24,A319)</f>
        <v>46327</v>
      </c>
      <c r="W319" s="33" t="n">
        <f aca="false">V319-C$3</f>
        <v>9411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0.253978012211467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-0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46357</v>
      </c>
      <c r="B320" s="94" t="n">
        <f aca="false">B319</f>
        <v>20000</v>
      </c>
      <c r="C320" s="104"/>
      <c r="D320" s="96" t="n">
        <f aca="false">B320+C320</f>
        <v>20000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f aca="false">I319</f>
        <v>0</v>
      </c>
      <c r="J320" s="28" t="n">
        <f aca="false">VLOOKUP($A320,Table,MATCH(J$4,Curves,0))</f>
        <v>-0.0475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0.01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5.6325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31</v>
      </c>
      <c r="V320" s="100" t="n">
        <f aca="false">CHOOSE(F$3,A321+24,A320)</f>
        <v>46357</v>
      </c>
      <c r="W320" s="33" t="n">
        <f aca="false">V320-C$3</f>
        <v>9441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0.252870841201646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-0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46388</v>
      </c>
      <c r="B321" s="94" t="n">
        <f aca="false">B320</f>
        <v>20000</v>
      </c>
      <c r="C321" s="104"/>
      <c r="D321" s="96" t="n">
        <f aca="false">B321+C321</f>
        <v>20000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f aca="false">I320</f>
        <v>0</v>
      </c>
      <c r="J321" s="28" t="n">
        <f aca="false">VLOOKUP($A321,Table,MATCH(J$4,Curves,0))</f>
        <v>-0.0475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0.01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5.6325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46388</v>
      </c>
      <c r="W321" s="33" t="n">
        <f aca="false">V321-C$3</f>
        <v>9472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0.251731834763481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-0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46419</v>
      </c>
      <c r="B322" s="94" t="n">
        <f aca="false">B321</f>
        <v>20000</v>
      </c>
      <c r="C322" s="104"/>
      <c r="D322" s="96" t="n">
        <f aca="false">B322+C322</f>
        <v>20000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f aca="false">I321</f>
        <v>0</v>
      </c>
      <c r="J322" s="28" t="n">
        <f aca="false">VLOOKUP($A322,Table,MATCH(J$4,Curves,0))</f>
        <v>-0.0475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0.01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5.6325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28</v>
      </c>
      <c r="V322" s="100" t="n">
        <f aca="false">CHOOSE(F$3,A323+24,A322)</f>
        <v>46419</v>
      </c>
      <c r="W322" s="33" t="n">
        <f aca="false">V322-C$3</f>
        <v>9503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0.250597958753404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-0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46447</v>
      </c>
      <c r="B323" s="94" t="n">
        <f aca="false">B322</f>
        <v>20000</v>
      </c>
      <c r="C323" s="104"/>
      <c r="D323" s="96" t="n">
        <f aca="false">B323+C323</f>
        <v>20000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f aca="false">I322</f>
        <v>0</v>
      </c>
      <c r="J323" s="28" t="n">
        <f aca="false">VLOOKUP($A323,Table,MATCH(J$4,Curves,0))</f>
        <v>-0.0475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0.01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5.6325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46447</v>
      </c>
      <c r="W323" s="33" t="n">
        <f aca="false">V323-C$3</f>
        <v>9531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0.24957820316813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-0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46478</v>
      </c>
      <c r="B324" s="94" t="n">
        <f aca="false">B323</f>
        <v>20000</v>
      </c>
      <c r="C324" s="104"/>
      <c r="D324" s="96" t="n">
        <f aca="false">B324+C324</f>
        <v>20000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f aca="false">I323</f>
        <v>0</v>
      </c>
      <c r="J324" s="28" t="n">
        <f aca="false">VLOOKUP($A324,Table,MATCH(J$4,Curves,0))</f>
        <v>-0.0475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0.01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5.6325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30</v>
      </c>
      <c r="V324" s="100" t="n">
        <f aca="false">CHOOSE(F$3,A325+24,A324)</f>
        <v>46478</v>
      </c>
      <c r="W324" s="33" t="n">
        <f aca="false">V324-C$3</f>
        <v>9562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0.248454027763472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-0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46508</v>
      </c>
      <c r="B325" s="94" t="n">
        <f aca="false">B324</f>
        <v>20000</v>
      </c>
      <c r="C325" s="104"/>
      <c r="D325" s="96" t="n">
        <f aca="false">B325+C325</f>
        <v>20000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f aca="false">I324</f>
        <v>0</v>
      </c>
      <c r="J325" s="28" t="n">
        <f aca="false">VLOOKUP($A325,Table,MATCH(J$4,Curves,0))</f>
        <v>-0.0475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0.01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5.6325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31</v>
      </c>
      <c r="V325" s="100" t="n">
        <f aca="false">CHOOSE(F$3,A326+24,A325)</f>
        <v>46508</v>
      </c>
      <c r="W325" s="33" t="n">
        <f aca="false">V325-C$3</f>
        <v>9592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0.247370937560436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-0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46539</v>
      </c>
      <c r="B326" s="94" t="n">
        <f aca="false">B325</f>
        <v>20000</v>
      </c>
      <c r="C326" s="104"/>
      <c r="D326" s="96" t="n">
        <f aca="false">B326+C326</f>
        <v>20000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f aca="false">I325</f>
        <v>0</v>
      </c>
      <c r="J326" s="28" t="n">
        <f aca="false">VLOOKUP($A326,Table,MATCH(J$4,Curves,0))</f>
        <v>-0.0475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0.01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5.6325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30</v>
      </c>
      <c r="V326" s="100" t="n">
        <f aca="false">CHOOSE(F$3,A327+24,A326)</f>
        <v>46539</v>
      </c>
      <c r="W326" s="33" t="n">
        <f aca="false">V326-C$3</f>
        <v>9623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0.246256704344944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-0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46569</v>
      </c>
      <c r="B327" s="94" t="n">
        <f aca="false">B326</f>
        <v>20000</v>
      </c>
      <c r="C327" s="104"/>
      <c r="D327" s="96" t="n">
        <f aca="false">B327+C327</f>
        <v>20000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f aca="false">I326</f>
        <v>0</v>
      </c>
      <c r="J327" s="28" t="n">
        <f aca="false">VLOOKUP($A327,Table,MATCH(J$4,Curves,0))</f>
        <v>-0.0475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0.01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5.6325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31</v>
      </c>
      <c r="V327" s="100" t="n">
        <f aca="false">CHOOSE(F$3,A328+24,A327)</f>
        <v>46569</v>
      </c>
      <c r="W327" s="33" t="n">
        <f aca="false">V327-C$3</f>
        <v>9653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0.245183192974212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-0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46600</v>
      </c>
      <c r="B328" s="94" t="n">
        <f aca="false">B327</f>
        <v>20000</v>
      </c>
      <c r="C328" s="104"/>
      <c r="D328" s="96" t="n">
        <f aca="false">B328+C328</f>
        <v>20000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f aca="false">I327</f>
        <v>0</v>
      </c>
      <c r="J328" s="28" t="n">
        <f aca="false">VLOOKUP($A328,Table,MATCH(J$4,Curves,0))</f>
        <v>-0.0475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0.01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5.6325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46600</v>
      </c>
      <c r="W328" s="33" t="n">
        <f aca="false">V328-C$3</f>
        <v>9684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0.244078814019326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-0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46631</v>
      </c>
      <c r="B329" s="94" t="n">
        <f aca="false">B328</f>
        <v>20000</v>
      </c>
      <c r="C329" s="104"/>
      <c r="D329" s="96" t="n">
        <f aca="false">B329+C329</f>
        <v>20000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f aca="false">I328</f>
        <v>0</v>
      </c>
      <c r="J329" s="28" t="n">
        <f aca="false">VLOOKUP($A329,Table,MATCH(J$4,Curves,0))</f>
        <v>-0.0475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0.01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5.6325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30</v>
      </c>
      <c r="V329" s="100" t="n">
        <f aca="false">CHOOSE(F$3,A330+24,A329)</f>
        <v>46631</v>
      </c>
      <c r="W329" s="33" t="n">
        <f aca="false">V329-C$3</f>
        <v>9715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0.242979409519913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-0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46661</v>
      </c>
      <c r="B330" s="94" t="n">
        <f aca="false">B329</f>
        <v>20000</v>
      </c>
      <c r="C330" s="104"/>
      <c r="D330" s="96" t="n">
        <f aca="false">B330+C330</f>
        <v>20000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f aca="false">I329</f>
        <v>0</v>
      </c>
      <c r="J330" s="28" t="n">
        <f aca="false">VLOOKUP($A330,Table,MATCH(J$4,Curves,0))</f>
        <v>-0.0475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0.01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5.6325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31</v>
      </c>
      <c r="V330" s="100" t="n">
        <f aca="false">CHOOSE(F$3,A331+24,A330)</f>
        <v>46661</v>
      </c>
      <c r="W330" s="33" t="n">
        <f aca="false">V330-C$3</f>
        <v>9745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0.241920184920659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-0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46692</v>
      </c>
      <c r="B331" s="94" t="n">
        <f aca="false">B330</f>
        <v>20000</v>
      </c>
      <c r="C331" s="104"/>
      <c r="D331" s="96" t="n">
        <f aca="false">B331+C331</f>
        <v>20000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f aca="false">I330</f>
        <v>0</v>
      </c>
      <c r="J331" s="28" t="n">
        <f aca="false">VLOOKUP($A331,Table,MATCH(J$4,Curves,0))</f>
        <v>-0.0475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0.01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5.6325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30</v>
      </c>
      <c r="V331" s="100" t="n">
        <f aca="false">CHOOSE(F$3,A332+24,A331)</f>
        <v>46692</v>
      </c>
      <c r="W331" s="33" t="n">
        <f aca="false">V331-C$3</f>
        <v>9776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0.240830503536925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-0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46722</v>
      </c>
      <c r="B332" s="94" t="n">
        <f aca="false">B331</f>
        <v>20000</v>
      </c>
      <c r="C332" s="104"/>
      <c r="D332" s="96" t="n">
        <f aca="false">B332+C332</f>
        <v>20000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f aca="false">I331</f>
        <v>0</v>
      </c>
      <c r="J332" s="28" t="n">
        <f aca="false">VLOOKUP($A332,Table,MATCH(J$4,Curves,0))</f>
        <v>-0.0475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0.01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5.6325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31</v>
      </c>
      <c r="V332" s="100" t="n">
        <f aca="false">CHOOSE(F$3,A333+24,A332)</f>
        <v>46722</v>
      </c>
      <c r="W332" s="33" t="n">
        <f aca="false">V332-C$3</f>
        <v>9806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0.239780646702961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-0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46753</v>
      </c>
      <c r="B333" s="94" t="n">
        <f aca="false">B332</f>
        <v>20000</v>
      </c>
      <c r="C333" s="104"/>
      <c r="D333" s="96" t="n">
        <f aca="false">B333+C333</f>
        <v>20000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f aca="false">I332</f>
        <v>0</v>
      </c>
      <c r="J333" s="28" t="n">
        <f aca="false">VLOOKUP($A333,Table,MATCH(J$4,Curves,0))</f>
        <v>-0.0475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0.01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5.6325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46753</v>
      </c>
      <c r="W333" s="33" t="n">
        <f aca="false">V333-C$3</f>
        <v>9837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0.238700602443828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-0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46784</v>
      </c>
      <c r="B334" s="94" t="n">
        <f aca="false">B333</f>
        <v>20000</v>
      </c>
      <c r="C334" s="104"/>
      <c r="D334" s="96" t="n">
        <f aca="false">B334+C334</f>
        <v>20000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f aca="false">I333</f>
        <v>0</v>
      </c>
      <c r="J334" s="28" t="n">
        <f aca="false">VLOOKUP($A334,Table,MATCH(J$4,Curves,0))</f>
        <v>-0.0475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0.01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5.6325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29</v>
      </c>
      <c r="V334" s="100" t="n">
        <f aca="false">CHOOSE(F$3,A335+24,A334)</f>
        <v>46784</v>
      </c>
      <c r="W334" s="33" t="n">
        <f aca="false">V334-C$3</f>
        <v>9868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0.237625423029368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-0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46813</v>
      </c>
      <c r="B335" s="94" t="n">
        <f aca="false">B334</f>
        <v>20000</v>
      </c>
      <c r="C335" s="104"/>
      <c r="D335" s="96" t="n">
        <f aca="false">B335+C335</f>
        <v>20000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f aca="false">I334</f>
        <v>0</v>
      </c>
      <c r="J335" s="28" t="n">
        <f aca="false">VLOOKUP($A335,Table,MATCH(J$4,Curves,0))</f>
        <v>-0.0475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0.01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5.6325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46813</v>
      </c>
      <c r="W335" s="33" t="n">
        <f aca="false">V335-C$3</f>
        <v>9897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0.236623994794006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-0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46844</v>
      </c>
      <c r="B336" s="94" t="n">
        <f aca="false">B335</f>
        <v>20000</v>
      </c>
      <c r="C336" s="104"/>
      <c r="D336" s="96" t="n">
        <f aca="false">B336+C336</f>
        <v>20000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f aca="false">I335</f>
        <v>0</v>
      </c>
      <c r="J336" s="28" t="n">
        <f aca="false">VLOOKUP($A336,Table,MATCH(J$4,Curves,0))</f>
        <v>-0.0475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0.01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5.6325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30</v>
      </c>
      <c r="V336" s="100" t="n">
        <f aca="false">CHOOSE(F$3,A337+24,A336)</f>
        <v>46844</v>
      </c>
      <c r="W336" s="33" t="n">
        <f aca="false">V336-C$3</f>
        <v>9928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0.235558169045913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-0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46874</v>
      </c>
      <c r="B337" s="94" t="n">
        <f aca="false">B336</f>
        <v>20000</v>
      </c>
      <c r="C337" s="104"/>
      <c r="D337" s="96" t="n">
        <f aca="false">B337+C337</f>
        <v>20000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f aca="false">I336</f>
        <v>0</v>
      </c>
      <c r="J337" s="28" t="n">
        <f aca="false">VLOOKUP($A337,Table,MATCH(J$4,Curves,0))</f>
        <v>-0.0475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0.01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5.6325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31</v>
      </c>
      <c r="V337" s="100" t="n">
        <f aca="false">CHOOSE(F$3,A338+24,A337)</f>
        <v>46874</v>
      </c>
      <c r="W337" s="33" t="n">
        <f aca="false">V337-C$3</f>
        <v>9958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0.234531295996458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-0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46905</v>
      </c>
      <c r="B338" s="94" t="n">
        <f aca="false">B337</f>
        <v>20000</v>
      </c>
      <c r="C338" s="104"/>
      <c r="D338" s="96" t="n">
        <f aca="false">B338+C338</f>
        <v>20000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f aca="false">I337</f>
        <v>0</v>
      </c>
      <c r="J338" s="28" t="n">
        <f aca="false">VLOOKUP($A338,Table,MATCH(J$4,Curves,0))</f>
        <v>-0.0475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0.01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5.6325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30</v>
      </c>
      <c r="V338" s="100" t="n">
        <f aca="false">CHOOSE(F$3,A339+24,A338)</f>
        <v>46905</v>
      </c>
      <c r="W338" s="33" t="n">
        <f aca="false">V338-C$3</f>
        <v>9989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0.233474896394109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-0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46935</v>
      </c>
      <c r="B339" s="94" t="n">
        <f aca="false">B338</f>
        <v>20000</v>
      </c>
      <c r="C339" s="104"/>
      <c r="D339" s="96" t="n">
        <f aca="false">B339+C339</f>
        <v>20000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f aca="false">I338</f>
        <v>0</v>
      </c>
      <c r="J339" s="28" t="n">
        <f aca="false">VLOOKUP($A339,Table,MATCH(J$4,Curves,0))</f>
        <v>-0.0475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0.01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5.6325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31</v>
      </c>
      <c r="V339" s="100" t="n">
        <f aca="false">CHOOSE(F$3,A340+24,A339)</f>
        <v>46935</v>
      </c>
      <c r="W339" s="33" t="n">
        <f aca="false">V339-C$3</f>
        <v>10019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0.232457104993358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-0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46966</v>
      </c>
      <c r="B340" s="94" t="n">
        <f aca="false">B339</f>
        <v>20000</v>
      </c>
      <c r="C340" s="104"/>
      <c r="D340" s="96" t="n">
        <f aca="false">B340+C340</f>
        <v>20000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f aca="false">I339</f>
        <v>0</v>
      </c>
      <c r="J340" s="28" t="n">
        <f aca="false">VLOOKUP($A340,Table,MATCH(J$4,Curves,0))</f>
        <v>-0.0475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0.01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5.6325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46966</v>
      </c>
      <c r="W340" s="33" t="n">
        <f aca="false">V340-C$3</f>
        <v>10050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0.231410048172072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-0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46997</v>
      </c>
      <c r="B341" s="94" t="n">
        <f aca="false">B340</f>
        <v>20000</v>
      </c>
      <c r="C341" s="104"/>
      <c r="D341" s="96" t="n">
        <f aca="false">B341+C341</f>
        <v>20000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f aca="false">I340</f>
        <v>0</v>
      </c>
      <c r="J341" s="28" t="n">
        <f aca="false">VLOOKUP($A341,Table,MATCH(J$4,Curves,0))</f>
        <v>-0.0475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0.01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5.6325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30</v>
      </c>
      <c r="V341" s="100" t="n">
        <f aca="false">CHOOSE(F$3,A342+24,A341)</f>
        <v>46997</v>
      </c>
      <c r="W341" s="33" t="n">
        <f aca="false">V341-C$3</f>
        <v>10081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0.230367707610102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-0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47027</v>
      </c>
      <c r="B342" s="94" t="n">
        <f aca="false">B341</f>
        <v>20000</v>
      </c>
      <c r="C342" s="104"/>
      <c r="D342" s="96" t="n">
        <f aca="false">B342+C342</f>
        <v>20000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f aca="false">I341</f>
        <v>0</v>
      </c>
      <c r="J342" s="28" t="n">
        <f aca="false">VLOOKUP($A342,Table,MATCH(J$4,Curves,0))</f>
        <v>-0.0475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0.01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5.6325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31</v>
      </c>
      <c r="V342" s="100" t="n">
        <f aca="false">CHOOSE(F$3,A343+24,A342)</f>
        <v>47027</v>
      </c>
      <c r="W342" s="33" t="n">
        <f aca="false">V342-C$3</f>
        <v>10111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0.229363461434443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-0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47058</v>
      </c>
      <c r="B343" s="94" t="n">
        <f aca="false">B342</f>
        <v>20000</v>
      </c>
      <c r="C343" s="104"/>
      <c r="D343" s="96" t="n">
        <f aca="false">B343+C343</f>
        <v>20000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f aca="false">I342</f>
        <v>0</v>
      </c>
      <c r="J343" s="28" t="n">
        <f aca="false">VLOOKUP($A343,Table,MATCH(J$4,Curves,0))</f>
        <v>-0.0475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0.01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5.6325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30</v>
      </c>
      <c r="V343" s="100" t="n">
        <f aca="false">CHOOSE(F$3,A344+24,A343)</f>
        <v>47058</v>
      </c>
      <c r="W343" s="33" t="n">
        <f aca="false">V343-C$3</f>
        <v>10142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0.228330339315609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-0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47088</v>
      </c>
      <c r="B344" s="94" t="n">
        <f aca="false">B343</f>
        <v>20000</v>
      </c>
      <c r="C344" s="104"/>
      <c r="D344" s="96" t="n">
        <f aca="false">B344+C344</f>
        <v>20000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f aca="false">I343</f>
        <v>0</v>
      </c>
      <c r="J344" s="28" t="n">
        <f aca="false">VLOOKUP($A344,Table,MATCH(J$4,Curves,0))</f>
        <v>-0.0475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0.01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5.6325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31</v>
      </c>
      <c r="V344" s="100" t="n">
        <f aca="false">CHOOSE(F$3,A345+24,A344)</f>
        <v>47088</v>
      </c>
      <c r="W344" s="33" t="n">
        <f aca="false">V344-C$3</f>
        <v>10172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0.227334974676947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-0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47119</v>
      </c>
      <c r="B345" s="94" t="n">
        <f aca="false">B344</f>
        <v>20000</v>
      </c>
      <c r="C345" s="104"/>
      <c r="D345" s="96" t="n">
        <f aca="false">B345+C345</f>
        <v>20000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f aca="false">I344</f>
        <v>0</v>
      </c>
      <c r="J345" s="28" t="n">
        <f aca="false">VLOOKUP($A345,Table,MATCH(J$4,Curves,0))</f>
        <v>-0.0475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0.01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5.6325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47119</v>
      </c>
      <c r="W345" s="33" t="n">
        <f aca="false">V345-C$3</f>
        <v>10203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0.226310989473487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-0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47150</v>
      </c>
      <c r="B346" s="94" t="n">
        <f aca="false">B345</f>
        <v>20000</v>
      </c>
      <c r="C346" s="104"/>
      <c r="D346" s="96" t="n">
        <f aca="false">B346+C346</f>
        <v>20000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f aca="false">I345</f>
        <v>0</v>
      </c>
      <c r="J346" s="28" t="n">
        <f aca="false">VLOOKUP($A346,Table,MATCH(J$4,Curves,0))</f>
        <v>-0.0475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0.01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5.6325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28</v>
      </c>
      <c r="V346" s="100" t="n">
        <f aca="false">CHOOSE(F$3,A347+24,A346)</f>
        <v>47150</v>
      </c>
      <c r="W346" s="33" t="n">
        <f aca="false">V346-C$3</f>
        <v>10234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0.225291616607826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-0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47178</v>
      </c>
      <c r="B347" s="94" t="n">
        <f aca="false">B346</f>
        <v>20000</v>
      </c>
      <c r="C347" s="104"/>
      <c r="D347" s="96" t="n">
        <f aca="false">B347+C347</f>
        <v>20000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f aca="false">I346</f>
        <v>0</v>
      </c>
      <c r="J347" s="28" t="n">
        <f aca="false">VLOOKUP($A347,Table,MATCH(J$4,Curves,0))</f>
        <v>-0.0475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0.01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5.6325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47178</v>
      </c>
      <c r="W347" s="33" t="n">
        <f aca="false">V347-C$3</f>
        <v>10262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0.224374839849173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-0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47209</v>
      </c>
      <c r="B348" s="94" t="n">
        <f aca="false">B347</f>
        <v>20000</v>
      </c>
      <c r="C348" s="104"/>
      <c r="D348" s="96" t="n">
        <f aca="false">B348+C348</f>
        <v>20000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f aca="false">I347</f>
        <v>0</v>
      </c>
      <c r="J348" s="28" t="n">
        <f aca="false">VLOOKUP($A348,Table,MATCH(J$4,Curves,0))</f>
        <v>-0.0475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0.01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5.6325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30</v>
      </c>
      <c r="V348" s="100" t="n">
        <f aca="false">CHOOSE(F$3,A349+24,A348)</f>
        <v>47209</v>
      </c>
      <c r="W348" s="33" t="n">
        <f aca="false">V348-C$3</f>
        <v>10293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0.223364187984624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-0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47239</v>
      </c>
      <c r="B349" s="94" t="n">
        <f aca="false">B348</f>
        <v>20000</v>
      </c>
      <c r="C349" s="104"/>
      <c r="D349" s="96" t="n">
        <f aca="false">B349+C349</f>
        <v>20000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f aca="false">I348</f>
        <v>0</v>
      </c>
      <c r="J349" s="28" t="n">
        <f aca="false">VLOOKUP($A349,Table,MATCH(J$4,Curves,0))</f>
        <v>-0.0475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0.01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5.6325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31</v>
      </c>
      <c r="V349" s="100" t="n">
        <f aca="false">CHOOSE(F$3,A350+24,A349)</f>
        <v>47239</v>
      </c>
      <c r="W349" s="33" t="n">
        <f aca="false">V349-C$3</f>
        <v>10323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0.222390472380602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-0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47270</v>
      </c>
      <c r="B350" s="94" t="n">
        <f aca="false">B349</f>
        <v>20000</v>
      </c>
      <c r="C350" s="104"/>
      <c r="D350" s="96" t="n">
        <f aca="false">B350+C350</f>
        <v>20000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f aca="false">I349</f>
        <v>0</v>
      </c>
      <c r="J350" s="28" t="n">
        <f aca="false">VLOOKUP($A350,Table,MATCH(J$4,Curves,0))</f>
        <v>-0.0475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0.01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5.6325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30</v>
      </c>
      <c r="V350" s="100" t="n">
        <f aca="false">CHOOSE(F$3,A351+24,A350)</f>
        <v>47270</v>
      </c>
      <c r="W350" s="33" t="n">
        <f aca="false">V350-C$3</f>
        <v>10354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0.22138875870486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-0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47300</v>
      </c>
      <c r="B351" s="94" t="n">
        <f aca="false">B350</f>
        <v>20000</v>
      </c>
      <c r="C351" s="104"/>
      <c r="D351" s="96" t="n">
        <f aca="false">B351+C351</f>
        <v>20000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f aca="false">I350</f>
        <v>0</v>
      </c>
      <c r="J351" s="28" t="n">
        <f aca="false">VLOOKUP($A351,Table,MATCH(J$4,Curves,0))</f>
        <v>-0.0475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0.01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5.6325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31</v>
      </c>
      <c r="V351" s="100" t="n">
        <f aca="false">CHOOSE(F$3,A352+24,A351)</f>
        <v>47300</v>
      </c>
      <c r="W351" s="33" t="n">
        <f aca="false">V351-C$3</f>
        <v>10384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0.220423654625952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-0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47331</v>
      </c>
      <c r="B352" s="94" t="n">
        <f aca="false">B351</f>
        <v>20000</v>
      </c>
      <c r="C352" s="104"/>
      <c r="D352" s="96" t="n">
        <f aca="false">B352+C352</f>
        <v>20000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f aca="false">I351</f>
        <v>0</v>
      </c>
      <c r="J352" s="28" t="n">
        <f aca="false">VLOOKUP($A352,Table,MATCH(J$4,Curves,0))</f>
        <v>-0.0475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0.01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5.6325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47331</v>
      </c>
      <c r="W352" s="33" t="n">
        <f aca="false">V352-C$3</f>
        <v>10415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0.219430800089819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-0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47362</v>
      </c>
      <c r="B353" s="94" t="n">
        <f aca="false">B352</f>
        <v>20000</v>
      </c>
      <c r="C353" s="104"/>
      <c r="D353" s="96" t="n">
        <f aca="false">B353+C353</f>
        <v>20000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f aca="false">I352</f>
        <v>0</v>
      </c>
      <c r="J353" s="28" t="n">
        <f aca="false">VLOOKUP($A353,Table,MATCH(J$4,Curves,0))</f>
        <v>-0.0475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0.01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5.6325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30</v>
      </c>
      <c r="V353" s="100" t="n">
        <f aca="false">CHOOSE(F$3,A354+24,A353)</f>
        <v>47362</v>
      </c>
      <c r="W353" s="33" t="n">
        <f aca="false">V353-C$3</f>
        <v>10446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0.218442417669583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-0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47392</v>
      </c>
      <c r="B354" s="94" t="n">
        <f aca="false">B353</f>
        <v>20000</v>
      </c>
      <c r="C354" s="104"/>
      <c r="D354" s="96" t="n">
        <f aca="false">B354+C354</f>
        <v>20000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f aca="false">I353</f>
        <v>0</v>
      </c>
      <c r="J354" s="28" t="n">
        <f aca="false">VLOOKUP($A354,Table,MATCH(J$4,Curves,0))</f>
        <v>-0.0475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0.01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5.6325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31</v>
      </c>
      <c r="V354" s="100" t="n">
        <f aca="false">CHOOSE(F$3,A355+24,A354)</f>
        <v>47392</v>
      </c>
      <c r="W354" s="33" t="n">
        <f aca="false">V354-C$3</f>
        <v>10476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0.217490157629224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-0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47423</v>
      </c>
      <c r="B355" s="94" t="n">
        <f aca="false">B354</f>
        <v>20000</v>
      </c>
      <c r="C355" s="104"/>
      <c r="D355" s="96" t="n">
        <f aca="false">B355+C355</f>
        <v>20000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f aca="false">I354</f>
        <v>0</v>
      </c>
      <c r="J355" s="28" t="n">
        <f aca="false">VLOOKUP($A355,Table,MATCH(J$4,Curves,0))</f>
        <v>-0.0475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0.01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5.6325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30</v>
      </c>
      <c r="V355" s="100" t="n">
        <f aca="false">CHOOSE(F$3,A356+24,A355)</f>
        <v>47423</v>
      </c>
      <c r="W355" s="33" t="n">
        <f aca="false">V355-C$3</f>
        <v>10507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0.216510516447188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-0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47453</v>
      </c>
      <c r="B356" s="94" t="n">
        <f aca="false">B355</f>
        <v>20000</v>
      </c>
      <c r="C356" s="104"/>
      <c r="D356" s="96" t="n">
        <f aca="false">B356+C356</f>
        <v>20000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f aca="false">I355</f>
        <v>0</v>
      </c>
      <c r="J356" s="28" t="n">
        <f aca="false">VLOOKUP($A356,Table,MATCH(J$4,Curves,0))</f>
        <v>-0.0475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0.01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5.6325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31</v>
      </c>
      <c r="V356" s="100" t="n">
        <f aca="false">CHOOSE(F$3,A357+24,A356)</f>
        <v>47453</v>
      </c>
      <c r="W356" s="33" t="n">
        <f aca="false">V356-C$3</f>
        <v>10537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0.215566678179283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-0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47484</v>
      </c>
      <c r="B357" s="94" t="n">
        <f aca="false">B356</f>
        <v>20000</v>
      </c>
      <c r="C357" s="104"/>
      <c r="D357" s="96" t="n">
        <f aca="false">B357+C357</f>
        <v>20000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f aca="false">I356</f>
        <v>0</v>
      </c>
      <c r="J357" s="28" t="n">
        <f aca="false">VLOOKUP($A357,Table,MATCH(J$4,Curves,0))</f>
        <v>-0.0475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0.01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5.6325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47484</v>
      </c>
      <c r="W357" s="33" t="n">
        <f aca="false">V357-C$3</f>
        <v>10568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0.214595700928077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-0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47515</v>
      </c>
      <c r="B358" s="94" t="n">
        <f aca="false">B357</f>
        <v>20000</v>
      </c>
      <c r="C358" s="104"/>
      <c r="D358" s="96" t="n">
        <f aca="false">B358+C358</f>
        <v>20000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f aca="false">I357</f>
        <v>0</v>
      </c>
      <c r="J358" s="28" t="n">
        <f aca="false">VLOOKUP($A358,Table,MATCH(J$4,Curves,0))</f>
        <v>-0.0475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0.01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5.6325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28</v>
      </c>
      <c r="V358" s="100" t="n">
        <f aca="false">CHOOSE(F$3,A359+24,A358)</f>
        <v>47515</v>
      </c>
      <c r="W358" s="33" t="n">
        <f aca="false">V358-C$3</f>
        <v>10599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0.213629097250887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-0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47543</v>
      </c>
      <c r="B359" s="94" t="n">
        <f aca="false">B358</f>
        <v>20000</v>
      </c>
      <c r="C359" s="104"/>
      <c r="D359" s="96" t="n">
        <f aca="false">B359+C359</f>
        <v>20000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f aca="false">I358</f>
        <v>0</v>
      </c>
      <c r="J359" s="28" t="n">
        <f aca="false">VLOOKUP($A359,Table,MATCH(J$4,Curves,0))</f>
        <v>-0.0475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0.01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5.6325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47543</v>
      </c>
      <c r="W359" s="33" t="n">
        <f aca="false">V359-C$3</f>
        <v>10627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0.212759778657144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-0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47574</v>
      </c>
      <c r="B360" s="94" t="n">
        <f aca="false">B359</f>
        <v>20000</v>
      </c>
      <c r="C360" s="104"/>
      <c r="D360" s="96" t="n">
        <f aca="false">B360+C360</f>
        <v>20000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f aca="false">I359</f>
        <v>0</v>
      </c>
      <c r="J360" s="28" t="n">
        <f aca="false">VLOOKUP($A360,Table,MATCH(J$4,Curves,0))</f>
        <v>-0.0475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0.01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5.6325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30</v>
      </c>
      <c r="V360" s="100" t="n">
        <f aca="false">CHOOSE(F$3,A361+24,A360)</f>
        <v>47574</v>
      </c>
      <c r="W360" s="33" t="n">
        <f aca="false">V360-C$3</f>
        <v>10658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0.211801444526876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-0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47604</v>
      </c>
      <c r="B361" s="94" t="n">
        <f aca="false">B360</f>
        <v>20000</v>
      </c>
      <c r="C361" s="104"/>
      <c r="D361" s="96" t="n">
        <f aca="false">B361+C361</f>
        <v>20000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f aca="false">I360</f>
        <v>0</v>
      </c>
      <c r="J361" s="28" t="n">
        <f aca="false">VLOOKUP($A361,Table,MATCH(J$4,Curves,0))</f>
        <v>-0.0475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0.01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5.6325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31</v>
      </c>
      <c r="V361" s="100" t="n">
        <f aca="false">CHOOSE(F$3,A362+24,A361)</f>
        <v>47604</v>
      </c>
      <c r="W361" s="33" t="n">
        <f aca="false">V361-C$3</f>
        <v>10688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0.210878134602617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-0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47635</v>
      </c>
      <c r="B362" s="94" t="n">
        <f aca="false">B361</f>
        <v>20000</v>
      </c>
      <c r="C362" s="104"/>
      <c r="D362" s="96" t="n">
        <f aca="false">B362+C362</f>
        <v>20000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f aca="false">I361</f>
        <v>0</v>
      </c>
      <c r="J362" s="28" t="n">
        <f aca="false">VLOOKUP($A362,Table,MATCH(J$4,Curves,0))</f>
        <v>-0.0475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0.01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5.6325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30</v>
      </c>
      <c r="V362" s="100" t="n">
        <f aca="false">CHOOSE(F$3,A363+24,A362)</f>
        <v>47635</v>
      </c>
      <c r="W362" s="33" t="n">
        <f aca="false">V362-C$3</f>
        <v>10719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0.209928275963958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-0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47665</v>
      </c>
      <c r="B363" s="94" t="n">
        <f aca="false">B362</f>
        <v>20000</v>
      </c>
      <c r="C363" s="104"/>
      <c r="D363" s="96" t="n">
        <f aca="false">B363+C363</f>
        <v>20000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f aca="false">I362</f>
        <v>0</v>
      </c>
      <c r="J363" s="28" t="n">
        <f aca="false">VLOOKUP($A363,Table,MATCH(J$4,Curves,0))</f>
        <v>-0.0475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0.01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5.6325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31</v>
      </c>
      <c r="V363" s="100" t="n">
        <f aca="false">CHOOSE(F$3,A364+24,A363)</f>
        <v>47665</v>
      </c>
      <c r="W363" s="33" t="n">
        <f aca="false">V363-C$3</f>
        <v>10749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0.209013131777793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-0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47696</v>
      </c>
      <c r="B364" s="94" t="n">
        <f aca="false">B363</f>
        <v>20000</v>
      </c>
      <c r="C364" s="104"/>
      <c r="D364" s="96" t="n">
        <f aca="false">B364+C364</f>
        <v>20000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f aca="false">I363</f>
        <v>0</v>
      </c>
      <c r="J364" s="28" t="n">
        <f aca="false">VLOOKUP($A364,Table,MATCH(J$4,Curves,0))</f>
        <v>-0.0475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0.01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5.6325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47696</v>
      </c>
      <c r="W364" s="33" t="n">
        <f aca="false">V364-C$3</f>
        <v>10780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0.20807167367363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-0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47727</v>
      </c>
      <c r="B365" s="94" t="n">
        <f aca="false">B364</f>
        <v>20000</v>
      </c>
      <c r="C365" s="104"/>
      <c r="D365" s="96" t="n">
        <f aca="false">B365+C365</f>
        <v>20000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f aca="false">I364</f>
        <v>0</v>
      </c>
      <c r="J365" s="28" t="n">
        <f aca="false">VLOOKUP($A365,Table,MATCH(J$4,Curves,0))</f>
        <v>-0.0475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0.01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5.6325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30</v>
      </c>
      <c r="V365" s="100" t="n">
        <f aca="false">CHOOSE(F$3,A366+24,A365)</f>
        <v>47727</v>
      </c>
      <c r="W365" s="33" t="n">
        <f aca="false">V365-C$3</f>
        <v>10811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0.207134456180352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-0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47757</v>
      </c>
      <c r="B366" s="94" t="n">
        <f aca="false">B365</f>
        <v>20000</v>
      </c>
      <c r="C366" s="104"/>
      <c r="D366" s="96" t="n">
        <f aca="false">B366+C366</f>
        <v>20000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f aca="false">I365</f>
        <v>0</v>
      </c>
      <c r="J366" s="28" t="n">
        <f aca="false">VLOOKUP($A366,Table,MATCH(J$4,Curves,0))</f>
        <v>-0.0475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0.01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5.6325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31</v>
      </c>
      <c r="V366" s="100" t="n">
        <f aca="false">CHOOSE(F$3,A367+24,A366)</f>
        <v>47757</v>
      </c>
      <c r="W366" s="33" t="n">
        <f aca="false">V366-C$3</f>
        <v>10841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0.206231491144044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-0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47788</v>
      </c>
      <c r="B367" s="94" t="n">
        <f aca="false">B366</f>
        <v>20000</v>
      </c>
      <c r="C367" s="104"/>
      <c r="D367" s="96" t="n">
        <f aca="false">B367+C367</f>
        <v>20000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f aca="false">I366</f>
        <v>0</v>
      </c>
      <c r="J367" s="28" t="n">
        <f aca="false">VLOOKUP($A367,Table,MATCH(J$4,Curves,0))</f>
        <v>-0.0475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0.01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5.6325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30</v>
      </c>
      <c r="V367" s="100" t="n">
        <f aca="false">CHOOSE(F$3,A368+24,A367)</f>
        <v>47788</v>
      </c>
      <c r="W367" s="33" t="n">
        <f aca="false">V367-C$3</f>
        <v>10872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0.205302562387177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-0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47818</v>
      </c>
      <c r="B368" s="94" t="n">
        <f aca="false">B367</f>
        <v>20000</v>
      </c>
      <c r="C368" s="104"/>
      <c r="D368" s="96" t="n">
        <f aca="false">B368+C368</f>
        <v>20000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f aca="false">I367</f>
        <v>0</v>
      </c>
      <c r="J368" s="28" t="n">
        <f aca="false">VLOOKUP($A368,Table,MATCH(J$4,Curves,0))</f>
        <v>-0.0475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0.01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5.6325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31</v>
      </c>
      <c r="V368" s="100" t="n">
        <f aca="false">CHOOSE(F$3,A369+24,A368)</f>
        <v>47818</v>
      </c>
      <c r="W368" s="33" t="n">
        <f aca="false">V368-C$3</f>
        <v>10902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0.204407583159102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-0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47849</v>
      </c>
      <c r="B369" s="94" t="n">
        <f aca="false">B368</f>
        <v>20000</v>
      </c>
      <c r="C369" s="104"/>
      <c r="D369" s="96" t="n">
        <f aca="false">B369+C369</f>
        <v>20000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f aca="false">I368</f>
        <v>0</v>
      </c>
      <c r="J369" s="28" t="n">
        <f aca="false">VLOOKUP($A369,Table,MATCH(J$4,Curves,0))</f>
        <v>-0.0475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0.01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5.6325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47849</v>
      </c>
      <c r="W369" s="33" t="n">
        <f aca="false">V369-C$3</f>
        <v>10933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0.203486869833194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-0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47880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52" min="52" style="32" width="9.14"/>
    <col collapsed="false" customWidth="true" hidden="false" outlineLevel="0" max="53" min="53" style="32" width="11.7"/>
    <col collapsed="false" customWidth="false" hidden="false" outlineLevel="0" max="257" min="54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S2" s="106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Summary!B15</f>
        <v>37043</v>
      </c>
      <c r="B3" s="52" t="n">
        <f aca="false">Summary!C15</f>
        <v>37135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- 4 M</v>
      </c>
      <c r="F3" s="55" t="n">
        <f aca="false">'FGT Z1 Supply'!F3</f>
        <v>2</v>
      </c>
      <c r="G3" s="55" t="n">
        <v>2</v>
      </c>
      <c r="H3" s="56" t="n">
        <v>1</v>
      </c>
      <c r="I3" s="57" t="s">
        <v>70</v>
      </c>
      <c r="J3" s="57" t="s">
        <v>70</v>
      </c>
      <c r="K3" s="57" t="n">
        <f aca="false">Summary!F5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IF-FGT/Z1-D</v>
      </c>
      <c r="K4" s="61" t="str">
        <f aca="false">CONCATENATE(I3,"-","D b/o")</f>
        <v>IF-FGT/Z1-D b/o</v>
      </c>
      <c r="L4" s="61" t="str">
        <f aca="false">I3</f>
        <v>IF-FGT/Z1</v>
      </c>
      <c r="M4" s="60" t="str">
        <f aca="false">CONCATENATE(J3,"-","I")</f>
        <v>IF-FGT/Z1-I</v>
      </c>
      <c r="N4" s="61" t="str">
        <f aca="false">CONCATENATE(J3,"-","I b/o")</f>
        <v>IF-FGT/Z1-I b/o</v>
      </c>
      <c r="O4" s="61" t="str">
        <f aca="false">J3</f>
        <v>IF-FGT/Z1</v>
      </c>
      <c r="Q4" s="61" t="str">
        <f aca="false">K4</f>
        <v>IF-FGT/Z1-D b/o</v>
      </c>
      <c r="R4" s="61" t="str">
        <f aca="false">J4</f>
        <v>IF-FGT/Z1-D</v>
      </c>
      <c r="S4" s="61" t="str">
        <f aca="false">K4</f>
        <v>IF-FGT/Z1-D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IF-FGT/Z1-D b/o</v>
      </c>
      <c r="AG4" s="63" t="str">
        <f aca="false">AF4</f>
        <v>IF-FGT/Z1-D b/o</v>
      </c>
      <c r="AH4" s="63" t="str">
        <f aca="false">AG4</f>
        <v>IF-FGT/Z1-D b/o</v>
      </c>
      <c r="AI4" s="63" t="str">
        <f aca="false">AH4</f>
        <v>IF-FGT/Z1-D b/o</v>
      </c>
      <c r="AJ4" s="63" t="str">
        <f aca="false">AI4</f>
        <v>IF-FGT/Z1-D b/o</v>
      </c>
      <c r="AK4" s="63" t="str">
        <f aca="false">AJ4</f>
        <v>IF-FGT/Z1-D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Contract-Offer</v>
      </c>
      <c r="AN5" s="71" t="str">
        <f aca="false">AM5</f>
        <v>Contract-Offer</v>
      </c>
      <c r="AO5" s="71" t="str">
        <f aca="false">AM5</f>
        <v>Contract-Offer</v>
      </c>
      <c r="AP5" s="71" t="str">
        <f aca="false">AM5</f>
        <v>Contract-Offer</v>
      </c>
      <c r="AR5" s="71" t="str">
        <f aca="false">CHOOSE(G3,"Mid-Bid","Offer-Mid")</f>
        <v>Offer-Mid</v>
      </c>
      <c r="AS5" s="71" t="str">
        <f aca="false">AR5</f>
        <v>Offer-Mid</v>
      </c>
      <c r="AT5" s="71" t="str">
        <f aca="false">AR5</f>
        <v>Offer-Mid</v>
      </c>
      <c r="AU5" s="71" t="str">
        <f aca="false">AR5</f>
        <v>Offer-Mid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Offer</v>
      </c>
      <c r="I6" s="73" t="s">
        <v>11</v>
      </c>
      <c r="J6" s="73" t="s">
        <v>87</v>
      </c>
      <c r="K6" s="73" t="str">
        <f aca="false">H6</f>
        <v>Offer</v>
      </c>
      <c r="L6" s="73" t="s">
        <v>11</v>
      </c>
      <c r="M6" s="73" t="s">
        <v>87</v>
      </c>
      <c r="N6" s="73" t="str">
        <f aca="false">K6</f>
        <v>Offer</v>
      </c>
      <c r="O6" s="73" t="s">
        <v>11</v>
      </c>
      <c r="Q6" s="73" t="s">
        <v>87</v>
      </c>
      <c r="R6" s="73" t="str">
        <f aca="false">K6</f>
        <v>Offer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Offer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Offer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Offer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413114.754098361</v>
      </c>
      <c r="E8" s="82" t="n">
        <f aca="false">SUM(E10:E370)</f>
        <v>140000</v>
      </c>
      <c r="F8" s="82" t="n">
        <f aca="false">SUM(F10:F370)</f>
        <v>136420.810639669</v>
      </c>
      <c r="G8" s="83" t="n">
        <f aca="false">AC8/$F$8</f>
        <v>5.49773697292898</v>
      </c>
      <c r="H8" s="83" t="n">
        <f aca="false">AD8/$F$8</f>
        <v>5.59</v>
      </c>
      <c r="I8" s="83" t="n">
        <f aca="false">AE8/$F$8</f>
        <v>0</v>
      </c>
      <c r="J8" s="83" t="n">
        <f aca="false">AF8/$F$8</f>
        <v>-0.04525</v>
      </c>
      <c r="K8" s="83" t="n">
        <f aca="false">AG8/$F$8</f>
        <v>-0.0075</v>
      </c>
      <c r="L8" s="83" t="n">
        <f aca="false">AH8/$F$8</f>
        <v>0</v>
      </c>
      <c r="M8" s="84" t="n">
        <f aca="false">AI8/$F$8</f>
        <v>0.0125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5.46498697292898</v>
      </c>
      <c r="R8" s="83" t="n">
        <f aca="false">(AD8+AG8+AJ8)/F8</f>
        <v>5.5825</v>
      </c>
      <c r="S8" s="83" t="n">
        <f aca="false">AY8/$F$8</f>
        <v>0</v>
      </c>
      <c r="X8" s="85"/>
      <c r="Z8" s="86" t="n">
        <f aca="false">SUM(Z10:Z370)</f>
        <v>4</v>
      </c>
      <c r="AA8" s="86" t="n">
        <f aca="false">SUM(AA10:AA370)</f>
        <v>122</v>
      </c>
      <c r="AC8" s="87" t="n">
        <f aca="false">SUM(AC10:AC370)</f>
        <v>750005.73453065</v>
      </c>
      <c r="AD8" s="87" t="n">
        <f aca="false">SUM(AD10:AD370)</f>
        <v>762592.331475748</v>
      </c>
      <c r="AE8" s="87" t="n">
        <f aca="false">SUM(AE10:AE370)</f>
        <v>0</v>
      </c>
      <c r="AF8" s="87" t="n">
        <f aca="false">SUM(AF10:AF370)</f>
        <v>-6173.04168144501</v>
      </c>
      <c r="AG8" s="87" t="n">
        <f aca="false">SUM(AG10:AG370)</f>
        <v>-1023.15607979752</v>
      </c>
      <c r="AH8" s="87" t="n">
        <f aca="false">SUM(AH10:AH370)</f>
        <v>0</v>
      </c>
      <c r="AI8" s="87" t="n">
        <f aca="false">SUM(AI10:AI370)</f>
        <v>1705.26013299586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-762592.331475748</v>
      </c>
      <c r="AN8" s="87" t="n">
        <f aca="false">SUM(AN10:AN370)</f>
        <v>1023.15607979752</v>
      </c>
      <c r="AO8" s="87" t="n">
        <f aca="false">SUM(AO10:AO370)</f>
        <v>0</v>
      </c>
      <c r="AP8" s="87" t="n">
        <f aca="false">SUM(AP10:AP370)</f>
        <v>-761569.175395951</v>
      </c>
      <c r="AR8" s="87" t="n">
        <f aca="false">SUM(AR10:AR370)</f>
        <v>12586.5969450985</v>
      </c>
      <c r="AS8" s="87" t="n">
        <f aca="false">SUM(AS10:AS370)</f>
        <v>5149.8856016475</v>
      </c>
      <c r="AT8" s="87" t="n">
        <f aca="false">SUM(AT10:AT370)</f>
        <v>-1705.26013299586</v>
      </c>
      <c r="AU8" s="87" t="n">
        <f aca="false">SUM(AU10:AU370)</f>
        <v>16031.2224137501</v>
      </c>
      <c r="AV8" s="87"/>
      <c r="AW8" s="88" t="n">
        <f aca="false">SUM(AW10:AW370)</f>
        <v>-745537.952982201</v>
      </c>
      <c r="AY8" s="88" t="n">
        <f aca="false">SUM(AY10:AY370)</f>
        <v>0</v>
      </c>
      <c r="BA8" s="102"/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37043</v>
      </c>
      <c r="B10" s="94" t="n">
        <f aca="false">Summary!D15</f>
        <v>1147.54098360656</v>
      </c>
      <c r="C10" s="95"/>
      <c r="D10" s="96" t="n">
        <f aca="false">B10+C10</f>
        <v>1147.54098360656</v>
      </c>
      <c r="E10" s="82" t="n">
        <f aca="false">IF(Z10=0,0,IF(AND(Z10=1,$H$3=1),D10*U10,IF($H$3=2,D10,"N/A")))</f>
        <v>34426.2295081967</v>
      </c>
      <c r="F10" s="82" t="n">
        <f aca="false">E10*Y10</f>
        <v>33765.1689903525</v>
      </c>
      <c r="G10" s="28" t="n">
        <f aca="false">VLOOKUP($A10,Table,MATCH(G$4,Curves,0))</f>
        <v>5.495</v>
      </c>
      <c r="H10" s="97" t="n">
        <f aca="false">VLOOKUP($A10,Table,MATCH(H$4,Curves,0))</f>
        <v>5.59</v>
      </c>
      <c r="I10" s="98" t="n">
        <f aca="false">Summary!H15</f>
        <v>0</v>
      </c>
      <c r="J10" s="28" t="n">
        <f aca="false">VLOOKUP($A10,Table,MATCH(J$4,Curves,0))</f>
        <v>-0.04525</v>
      </c>
      <c r="K10" s="97" t="n">
        <f aca="false">VLOOKUP($A10,Table,MATCH(K$4,Curves,0))</f>
        <v>-0.0075</v>
      </c>
      <c r="L10" s="98" t="n">
        <v>0</v>
      </c>
      <c r="M10" s="28" t="n">
        <f aca="false">VLOOKUP($A10,Table,MATCH(M$4,Curves,0))</f>
        <v>0.0125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5.46225</v>
      </c>
      <c r="R10" s="98" t="n">
        <f aca="false">N10+K10+H10</f>
        <v>5.5825</v>
      </c>
      <c r="S10" s="98" t="n">
        <f aca="false">O10+L10+I10</f>
        <v>0</v>
      </c>
      <c r="T10" s="99"/>
      <c r="U10" s="33" t="n">
        <f aca="false">A11-A10</f>
        <v>30</v>
      </c>
      <c r="V10" s="100" t="n">
        <f aca="false">CHOOSE(F$3,A11+24,A10)</f>
        <v>37043</v>
      </c>
      <c r="W10" s="33" t="n">
        <f aca="false">V10-C$3</f>
        <v>127</v>
      </c>
      <c r="X10" s="28" t="n">
        <f aca="false">VLOOKUP($A10,Table,MATCH(X$4,Curves,0))</f>
        <v>0.056547072099688</v>
      </c>
      <c r="Y10" s="91" t="n">
        <f aca="false">1/(1+CHOOSE(F$3,(X11+($K$3/10000))/2,(X10+($K$3/10000))/2))^(2*W10/365.25)</f>
        <v>0.980797765910239</v>
      </c>
      <c r="Z10" s="33" t="n">
        <f aca="false">IF(AND(mthbeg&lt;=A10,mthend&gt;=A10),1,0)</f>
        <v>1</v>
      </c>
      <c r="AA10" s="33" t="n">
        <f aca="false">U10*Z10</f>
        <v>30</v>
      </c>
      <c r="AC10" s="87" t="n">
        <f aca="false">F10*G10</f>
        <v>185539.603601987</v>
      </c>
      <c r="AD10" s="87" t="n">
        <f aca="false">$F10*H10</f>
        <v>188747.29465607</v>
      </c>
      <c r="AE10" s="87" t="n">
        <f aca="false">$F10*I10</f>
        <v>0</v>
      </c>
      <c r="AF10" s="87" t="n">
        <f aca="false">$F10*J10</f>
        <v>-1527.87389681345</v>
      </c>
      <c r="AG10" s="87" t="n">
        <f aca="false">$F10*K10</f>
        <v>-253.238767427644</v>
      </c>
      <c r="AH10" s="87" t="n">
        <f aca="false">$F10*L10</f>
        <v>0</v>
      </c>
      <c r="AI10" s="87" t="n">
        <f aca="false">$F10*M10</f>
        <v>422.064612379406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-188747.29465607</v>
      </c>
      <c r="AN10" s="87" t="n">
        <f aca="false">CHOOSE($G$3,AG10-AH10,AH10-AG10)</f>
        <v>253.238767427644</v>
      </c>
      <c r="AO10" s="87" t="n">
        <f aca="false">CHOOSE($G$3,AJ10-AK10,AK10-AJ10)</f>
        <v>0</v>
      </c>
      <c r="AP10" s="101" t="n">
        <f aca="false">SUM(AM10:AO10)</f>
        <v>-188494.055888643</v>
      </c>
      <c r="AR10" s="87" t="n">
        <f aca="false">CHOOSE($G$3,AC10-AD10,AD10-AC10)</f>
        <v>3207.69105408347</v>
      </c>
      <c r="AS10" s="87" t="n">
        <f aca="false">CHOOSE($G$3,AF10-AG10,AG10-AF10)</f>
        <v>1274.63512938581</v>
      </c>
      <c r="AT10" s="87" t="n">
        <f aca="false">CHOOSE($G$3,AI10-AJ10,AJ10-AI10)</f>
        <v>-422.064612379406</v>
      </c>
      <c r="AU10" s="101" t="n">
        <f aca="false">AR10+AS10+AT10</f>
        <v>4060.26157108987</v>
      </c>
      <c r="AV10" s="101"/>
      <c r="AW10" s="88" t="n">
        <f aca="false">AU10+AP10</f>
        <v>-184433.794317553</v>
      </c>
      <c r="AY10" s="88" t="n">
        <f aca="false">AK10+AH10+AE10</f>
        <v>0</v>
      </c>
      <c r="AZ10" s="102"/>
      <c r="BA10" s="102"/>
      <c r="BC10" s="103"/>
    </row>
    <row r="11" customFormat="false" ht="12.75" hidden="false" customHeight="false" outlineLevel="0" collapsed="false">
      <c r="A11" s="93" t="n">
        <f aca="false">EDATE(A10,1)</f>
        <v>37073</v>
      </c>
      <c r="B11" s="94" t="n">
        <f aca="false">B10</f>
        <v>1147.54098360656</v>
      </c>
      <c r="C11" s="104"/>
      <c r="D11" s="96" t="n">
        <f aca="false">B11+C11</f>
        <v>1147.54098360656</v>
      </c>
      <c r="E11" s="82" t="n">
        <f aca="false">IF(Z11=0,0,IF(AND(Z11=1,$H$3=1),D11*U11,IF($H$3=2,D11,"N/A")))</f>
        <v>35573.7704918033</v>
      </c>
      <c r="F11" s="82" t="n">
        <f aca="false">E11*Y11</f>
        <v>34740.7358851151</v>
      </c>
      <c r="G11" s="28" t="n">
        <f aca="false">VLOOKUP($A11,Table,MATCH(G$4,Curves,0))</f>
        <v>5.51</v>
      </c>
      <c r="H11" s="97" t="n">
        <f aca="false">VLOOKUP($A11,Table,MATCH(H$4,Curves,0))</f>
        <v>5.59</v>
      </c>
      <c r="I11" s="98" t="n">
        <f aca="false">I10</f>
        <v>0</v>
      </c>
      <c r="J11" s="28" t="n">
        <f aca="false">VLOOKUP($A11,Table,MATCH(J$4,Curves,0))</f>
        <v>-0.04525</v>
      </c>
      <c r="K11" s="97" t="n">
        <f aca="false">VLOOKUP($A11,Table,MATCH(K$4,Curves,0))</f>
        <v>-0.0075</v>
      </c>
      <c r="L11" s="98" t="n">
        <v>0</v>
      </c>
      <c r="M11" s="28" t="n">
        <f aca="false">VLOOKUP($A11,Table,MATCH(M$4,Curves,0))</f>
        <v>0.0125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5.47725</v>
      </c>
      <c r="R11" s="98" t="n">
        <f aca="false">N11+K11+H11</f>
        <v>5.5825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37073</v>
      </c>
      <c r="W11" s="33" t="n">
        <f aca="false">V11-C$3</f>
        <v>157</v>
      </c>
      <c r="X11" s="28" t="n">
        <f aca="false">VLOOKUP($A11,Table,MATCH(X$4,Curves,0))</f>
        <v>0.055893076000179</v>
      </c>
      <c r="Y11" s="91" t="n">
        <f aca="false">1/(1+CHOOSE(F$3,(X12+($K$3/10000))/2,(X11+($K$3/10000))/2))^(2*W11/365.25)</f>
        <v>0.976582898153005</v>
      </c>
      <c r="Z11" s="33" t="n">
        <f aca="false">IF(AND(mthbeg&lt;=A11,mthend&gt;=A11),1,0)</f>
        <v>1</v>
      </c>
      <c r="AA11" s="33" t="n">
        <f aca="false">U11*Z11</f>
        <v>31</v>
      </c>
      <c r="AC11" s="87" t="n">
        <f aca="false">F11*G11</f>
        <v>191421.454726984</v>
      </c>
      <c r="AD11" s="87" t="n">
        <f aca="false">$F11*H11</f>
        <v>194200.713597793</v>
      </c>
      <c r="AE11" s="87" t="n">
        <f aca="false">$F11*I11</f>
        <v>0</v>
      </c>
      <c r="AF11" s="87" t="n">
        <f aca="false">$F11*J11</f>
        <v>-1572.01829880146</v>
      </c>
      <c r="AG11" s="87" t="n">
        <f aca="false">$F11*K11</f>
        <v>-260.555519138363</v>
      </c>
      <c r="AH11" s="87" t="n">
        <f aca="false">$F11*L11</f>
        <v>0</v>
      </c>
      <c r="AI11" s="87" t="n">
        <f aca="false">$F11*M11</f>
        <v>434.259198563938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-194200.713597793</v>
      </c>
      <c r="AN11" s="87" t="n">
        <f aca="false">CHOOSE($G$3,AG11-AH11,AH11-AG11)</f>
        <v>260.555519138363</v>
      </c>
      <c r="AO11" s="87" t="n">
        <f aca="false">CHOOSE($G$3,AJ11-AK11,AK11-AJ11)</f>
        <v>0</v>
      </c>
      <c r="AP11" s="101" t="n">
        <f aca="false">SUM(AM11:AO11)</f>
        <v>-193940.158078655</v>
      </c>
      <c r="AR11" s="87" t="n">
        <f aca="false">CHOOSE($G$3,AC11-AD11,AD11-AC11)</f>
        <v>2779.25887080922</v>
      </c>
      <c r="AS11" s="87" t="n">
        <f aca="false">CHOOSE($G$3,AF11-AG11,AG11-AF11)</f>
        <v>1311.46277966309</v>
      </c>
      <c r="AT11" s="87" t="n">
        <f aca="false">CHOOSE($G$3,AI11-AJ11,AJ11-AI11)</f>
        <v>-434.259198563938</v>
      </c>
      <c r="AU11" s="101" t="n">
        <f aca="false">AR11+AS11+AT11</f>
        <v>3656.46245190838</v>
      </c>
      <c r="AV11" s="101"/>
      <c r="AW11" s="88" t="n">
        <f aca="false">AU11+AP11</f>
        <v>-190283.695626746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37104</v>
      </c>
      <c r="B12" s="94" t="n">
        <f aca="false">B11</f>
        <v>1147.54098360656</v>
      </c>
      <c r="C12" s="104"/>
      <c r="D12" s="96" t="n">
        <f aca="false">B12+C12</f>
        <v>1147.54098360656</v>
      </c>
      <c r="E12" s="82" t="n">
        <f aca="false">IF(Z12=0,0,IF(AND(Z12=1,$H$3=1),D12*U12,IF($H$3=2,D12,"N/A")))</f>
        <v>35573.7704918033</v>
      </c>
      <c r="F12" s="82" t="n">
        <f aca="false">E12*Y12</f>
        <v>34587.6326479239</v>
      </c>
      <c r="G12" s="28" t="n">
        <f aca="false">VLOOKUP($A12,Table,MATCH(G$4,Curves,0))</f>
        <v>5.51</v>
      </c>
      <c r="H12" s="97" t="n">
        <f aca="false">VLOOKUP($A12,Table,MATCH(H$4,Curves,0))</f>
        <v>5.59</v>
      </c>
      <c r="I12" s="98" t="n">
        <f aca="false">I11</f>
        <v>0</v>
      </c>
      <c r="J12" s="28" t="n">
        <f aca="false">VLOOKUP($A12,Table,MATCH(J$4,Curves,0))</f>
        <v>-0.04525</v>
      </c>
      <c r="K12" s="97" t="n">
        <f aca="false">VLOOKUP($A12,Table,MATCH(K$4,Curves,0))</f>
        <v>-0.0075</v>
      </c>
      <c r="L12" s="98" t="n">
        <v>0</v>
      </c>
      <c r="M12" s="28" t="n">
        <f aca="false">VLOOKUP($A12,Table,MATCH(M$4,Curves,0))</f>
        <v>0.0125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5.47725</v>
      </c>
      <c r="R12" s="98" t="n">
        <f aca="false">N12+K12+H12</f>
        <v>5.5825</v>
      </c>
      <c r="S12" s="98" t="n">
        <f aca="false">O12+L12+I12</f>
        <v>0</v>
      </c>
      <c r="T12" s="99"/>
      <c r="U12" s="33" t="n">
        <f aca="false">A13-A12</f>
        <v>31</v>
      </c>
      <c r="V12" s="100" t="n">
        <f aca="false">CHOOSE(F$3,A13+24,A12)</f>
        <v>37104</v>
      </c>
      <c r="W12" s="33" t="n">
        <f aca="false">V12-C$3</f>
        <v>188</v>
      </c>
      <c r="X12" s="28" t="n">
        <f aca="false">VLOOKUP($A12,Table,MATCH(X$4,Curves,0))</f>
        <v>0.055369911069327</v>
      </c>
      <c r="Y12" s="91" t="n">
        <f aca="false">1/(1+CHOOSE(F$3,(X13+($K$3/10000))/2,(X12+($K$3/10000))/2))^(2*W12/365.25)</f>
        <v>0.972279074434726</v>
      </c>
      <c r="Z12" s="33" t="n">
        <f aca="false">IF(AND(mthbeg&lt;=A12,mthend&gt;=A12),1,0)</f>
        <v>1</v>
      </c>
      <c r="AA12" s="33" t="n">
        <f aca="false">U12*Z12</f>
        <v>31</v>
      </c>
      <c r="AC12" s="87" t="n">
        <f aca="false">F12*G12</f>
        <v>190577.85589006</v>
      </c>
      <c r="AD12" s="87" t="n">
        <f aca="false">$F12*H12</f>
        <v>193344.866501894</v>
      </c>
      <c r="AE12" s="87" t="n">
        <f aca="false">$F12*I12</f>
        <v>0</v>
      </c>
      <c r="AF12" s="87" t="n">
        <f aca="false">$F12*J12</f>
        <v>-1565.09037731855</v>
      </c>
      <c r="AG12" s="87" t="n">
        <f aca="false">$F12*K12</f>
        <v>-259.407244859429</v>
      </c>
      <c r="AH12" s="87" t="n">
        <f aca="false">$F12*L12</f>
        <v>0</v>
      </c>
      <c r="AI12" s="87" t="n">
        <f aca="false">$F12*M12</f>
        <v>432.345408099048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-193344.866501894</v>
      </c>
      <c r="AN12" s="87" t="n">
        <f aca="false">CHOOSE($G$3,AG12-AH12,AH12-AG12)</f>
        <v>259.407244859429</v>
      </c>
      <c r="AO12" s="87" t="n">
        <f aca="false">CHOOSE($G$3,AJ12-AK12,AK12-AJ12)</f>
        <v>0</v>
      </c>
      <c r="AP12" s="101" t="n">
        <f aca="false">SUM(AM12:AO12)</f>
        <v>-193085.459257035</v>
      </c>
      <c r="AR12" s="87" t="n">
        <f aca="false">CHOOSE($G$3,AC12-AD12,AD12-AC12)</f>
        <v>2767.01061183392</v>
      </c>
      <c r="AS12" s="87" t="n">
        <f aca="false">CHOOSE($G$3,AF12-AG12,AG12-AF12)</f>
        <v>1305.68313245913</v>
      </c>
      <c r="AT12" s="87" t="n">
        <f aca="false">CHOOSE($G$3,AI12-AJ12,AJ12-AI12)</f>
        <v>-432.345408099048</v>
      </c>
      <c r="AU12" s="101" t="n">
        <f aca="false">AR12+AS12+AT12</f>
        <v>3640.348336194</v>
      </c>
      <c r="AV12" s="101"/>
      <c r="AW12" s="88" t="n">
        <f aca="false">AU12+AP12</f>
        <v>-189445.110920841</v>
      </c>
      <c r="AY12" s="88" t="n">
        <f aca="false">AK12+AH12+AE12</f>
        <v>0</v>
      </c>
      <c r="AZ12" s="102"/>
      <c r="BA12" s="107"/>
    </row>
    <row r="13" customFormat="false" ht="12.75" hidden="false" customHeight="false" outlineLevel="0" collapsed="false">
      <c r="A13" s="93" t="n">
        <f aca="false">EDATE(A12,1)</f>
        <v>37135</v>
      </c>
      <c r="B13" s="94" t="n">
        <f aca="false">B12</f>
        <v>1147.54098360656</v>
      </c>
      <c r="C13" s="104"/>
      <c r="D13" s="96" t="n">
        <f aca="false">B13+C13</f>
        <v>1147.54098360656</v>
      </c>
      <c r="E13" s="82" t="n">
        <f aca="false">IF(Z13=0,0,IF(AND(Z13=1,$H$3=1),D13*U13,IF($H$3=2,D13,"N/A")))</f>
        <v>34426.2295081967</v>
      </c>
      <c r="F13" s="82" t="n">
        <f aca="false">E13*Y13</f>
        <v>33327.2731162773</v>
      </c>
      <c r="G13" s="28" t="n">
        <f aca="false">VLOOKUP($A13,Table,MATCH(G$4,Curves,0))</f>
        <v>5.475</v>
      </c>
      <c r="H13" s="97" t="n">
        <f aca="false">VLOOKUP($A13,Table,MATCH(H$4,Curves,0))</f>
        <v>5.59</v>
      </c>
      <c r="I13" s="98" t="n">
        <f aca="false">I12</f>
        <v>0</v>
      </c>
      <c r="J13" s="28" t="n">
        <f aca="false">VLOOKUP($A13,Table,MATCH(J$4,Curves,0))</f>
        <v>-0.04525</v>
      </c>
      <c r="K13" s="97" t="n">
        <f aca="false">VLOOKUP($A13,Table,MATCH(K$4,Curves,0))</f>
        <v>-0.0075</v>
      </c>
      <c r="L13" s="98" t="n">
        <v>0</v>
      </c>
      <c r="M13" s="28" t="n">
        <f aca="false">VLOOKUP($A13,Table,MATCH(M$4,Curves,0))</f>
        <v>0.0125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5.44225</v>
      </c>
      <c r="R13" s="98" t="n">
        <f aca="false">N13+K13+H13</f>
        <v>5.5825</v>
      </c>
      <c r="S13" s="98" t="n">
        <f aca="false">O13+L13+I13</f>
        <v>0</v>
      </c>
      <c r="T13" s="99"/>
      <c r="U13" s="33" t="n">
        <f aca="false">A14-A13</f>
        <v>30</v>
      </c>
      <c r="V13" s="100" t="n">
        <f aca="false">CHOOSE(F$3,A14+24,A13)</f>
        <v>37135</v>
      </c>
      <c r="W13" s="33" t="n">
        <f aca="false">V13-C$3</f>
        <v>219</v>
      </c>
      <c r="X13" s="28" t="n">
        <f aca="false">VLOOKUP($A13,Table,MATCH(X$4,Curves,0))</f>
        <v>0.05484674622962</v>
      </c>
      <c r="Y13" s="91" t="n">
        <f aca="false">1/(1+CHOOSE(F$3,(X14+($K$3/10000))/2,(X13+($K$3/10000))/2))^(2*W13/365.25)</f>
        <v>0.96807793337758</v>
      </c>
      <c r="Z13" s="33" t="n">
        <f aca="false">IF(AND(mthbeg&lt;=A13,mthend&gt;=A13),1,0)</f>
        <v>1</v>
      </c>
      <c r="AA13" s="33" t="n">
        <f aca="false">U13*Z13</f>
        <v>30</v>
      </c>
      <c r="AC13" s="87" t="n">
        <f aca="false">F13*G13</f>
        <v>182466.820311618</v>
      </c>
      <c r="AD13" s="87" t="n">
        <f aca="false">$F13*H13</f>
        <v>186299.45671999</v>
      </c>
      <c r="AE13" s="87" t="n">
        <f aca="false">$F13*I13</f>
        <v>0</v>
      </c>
      <c r="AF13" s="87" t="n">
        <f aca="false">$F13*J13</f>
        <v>-1508.05910851155</v>
      </c>
      <c r="AG13" s="87" t="n">
        <f aca="false">$F13*K13</f>
        <v>-249.95454837208</v>
      </c>
      <c r="AH13" s="87" t="n">
        <f aca="false">$F13*L13</f>
        <v>0</v>
      </c>
      <c r="AI13" s="87" t="n">
        <f aca="false">$F13*M13</f>
        <v>416.590913953467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-186299.45671999</v>
      </c>
      <c r="AN13" s="87" t="n">
        <f aca="false">CHOOSE($G$3,AG13-AH13,AH13-AG13)</f>
        <v>249.95454837208</v>
      </c>
      <c r="AO13" s="87" t="n">
        <f aca="false">CHOOSE($G$3,AJ13-AK13,AK13-AJ13)</f>
        <v>0</v>
      </c>
      <c r="AP13" s="101" t="n">
        <f aca="false">SUM(AM13:AO13)</f>
        <v>-186049.502171618</v>
      </c>
      <c r="AR13" s="87" t="n">
        <f aca="false">CHOOSE($G$3,AC13-AD13,AD13-AC13)</f>
        <v>3832.63640837188</v>
      </c>
      <c r="AS13" s="87" t="n">
        <f aca="false">CHOOSE($G$3,AF13-AG13,AG13-AF13)</f>
        <v>1258.10456013947</v>
      </c>
      <c r="AT13" s="87" t="n">
        <f aca="false">CHOOSE($G$3,AI13-AJ13,AJ13-AI13)</f>
        <v>-416.590913953467</v>
      </c>
      <c r="AU13" s="101" t="n">
        <f aca="false">AR13+AS13+AT13</f>
        <v>4674.15005455788</v>
      </c>
      <c r="AV13" s="101"/>
      <c r="AW13" s="88" t="n">
        <f aca="false">AU13+AP13</f>
        <v>-181375.35211706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37165</v>
      </c>
      <c r="B14" s="94" t="n">
        <f aca="false">B13</f>
        <v>1147.54098360656</v>
      </c>
      <c r="C14" s="104"/>
      <c r="D14" s="96" t="n">
        <f aca="false">B14+C14</f>
        <v>1147.54098360656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5.465</v>
      </c>
      <c r="H14" s="97" t="n">
        <f aca="false">VLOOKUP($A14,Table,MATCH(H$4,Curves,0))</f>
        <v>5.465</v>
      </c>
      <c r="I14" s="98" t="n">
        <f aca="false">I13</f>
        <v>0</v>
      </c>
      <c r="J14" s="28" t="n">
        <f aca="false">VLOOKUP($A14,Table,MATCH(J$4,Curves,0))</f>
        <v>-0.04525</v>
      </c>
      <c r="K14" s="97" t="n">
        <f aca="false">VLOOKUP($A14,Table,MATCH(K$4,Curves,0))</f>
        <v>-0.04525</v>
      </c>
      <c r="L14" s="98" t="n">
        <v>0</v>
      </c>
      <c r="M14" s="28" t="n">
        <f aca="false">VLOOKUP($A14,Table,MATCH(M$4,Curves,0))</f>
        <v>0.0125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5.43225</v>
      </c>
      <c r="R14" s="98" t="n">
        <f aca="false">N14+K14+H14</f>
        <v>5.41975</v>
      </c>
      <c r="S14" s="98" t="n">
        <f aca="false">O14+L14+I14</f>
        <v>0</v>
      </c>
      <c r="T14" s="99"/>
      <c r="U14" s="33" t="n">
        <f aca="false">A15-A14</f>
        <v>31</v>
      </c>
      <c r="V14" s="100" t="n">
        <f aca="false">CHOOSE(F$3,A15+24,A14)</f>
        <v>37165</v>
      </c>
      <c r="W14" s="33" t="n">
        <f aca="false">V14-C$3</f>
        <v>249</v>
      </c>
      <c r="X14" s="28" t="n">
        <f aca="false">VLOOKUP($A14,Table,MATCH(X$4,Curves,0))</f>
        <v>0.054435878078851</v>
      </c>
      <c r="Y14" s="91" t="n">
        <f aca="false">1/(1+CHOOSE(F$3,(X15+($K$3/10000))/2,(X14+($K$3/10000))/2))^(2*W14/365.25)</f>
        <v>0.964047956049806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-0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37196</v>
      </c>
      <c r="B15" s="94" t="n">
        <f aca="false">B14</f>
        <v>1147.54098360656</v>
      </c>
      <c r="C15" s="104"/>
      <c r="D15" s="96" t="n">
        <f aca="false">B15+C15</f>
        <v>1147.54098360656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5.545</v>
      </c>
      <c r="H15" s="97" t="n">
        <f aca="false">VLOOKUP($A15,Table,MATCH(H$4,Curves,0))</f>
        <v>5.545</v>
      </c>
      <c r="I15" s="98" t="n">
        <f aca="false">I14</f>
        <v>0</v>
      </c>
      <c r="J15" s="28" t="n">
        <f aca="false">VLOOKUP($A15,Table,MATCH(J$4,Curves,0))</f>
        <v>-0.06</v>
      </c>
      <c r="K15" s="97" t="n">
        <f aca="false">VLOOKUP($A15,Table,MATCH(K$4,Curves,0))</f>
        <v>-0.06</v>
      </c>
      <c r="L15" s="98" t="n">
        <v>0</v>
      </c>
      <c r="M15" s="28" t="n">
        <f aca="false">VLOOKUP($A15,Table,MATCH(M$4,Curves,0))</f>
        <v>0.0125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5.4975</v>
      </c>
      <c r="R15" s="98" t="n">
        <f aca="false">N15+K15+H15</f>
        <v>5.485</v>
      </c>
      <c r="S15" s="98" t="n">
        <f aca="false">O15+L15+I15</f>
        <v>0</v>
      </c>
      <c r="T15" s="99"/>
      <c r="U15" s="33" t="n">
        <f aca="false">A16-A15</f>
        <v>30</v>
      </c>
      <c r="V15" s="100" t="n">
        <f aca="false">CHOOSE(F$3,A16+24,A15)</f>
        <v>37196</v>
      </c>
      <c r="W15" s="33" t="n">
        <f aca="false">V15-C$3</f>
        <v>280</v>
      </c>
      <c r="X15" s="28" t="n">
        <f aca="false">VLOOKUP($A15,Table,MATCH(X$4,Curves,0))</f>
        <v>0.054165756526329</v>
      </c>
      <c r="Y15" s="91" t="n">
        <f aca="false">1/(1+CHOOSE(F$3,(X16+($K$3/10000))/2,(X15+($K$3/10000))/2))^(2*W15/365.25)</f>
        <v>0.959856930157084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-0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37226</v>
      </c>
      <c r="B16" s="94" t="n">
        <f aca="false">B15</f>
        <v>1147.54098360656</v>
      </c>
      <c r="C16" s="104"/>
      <c r="D16" s="96" t="n">
        <f aca="false">B16+C16</f>
        <v>1147.54098360656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5.67</v>
      </c>
      <c r="H16" s="97" t="n">
        <f aca="false">VLOOKUP($A16,Table,MATCH(H$4,Curves,0))</f>
        <v>5.67</v>
      </c>
      <c r="I16" s="98" t="n">
        <f aca="false">I15</f>
        <v>0</v>
      </c>
      <c r="J16" s="28" t="n">
        <f aca="false">VLOOKUP($A16,Table,MATCH(J$4,Curves,0))</f>
        <v>-0.06</v>
      </c>
      <c r="K16" s="97" t="n">
        <f aca="false">VLOOKUP($A16,Table,MATCH(K$4,Curves,0))</f>
        <v>-0.06</v>
      </c>
      <c r="L16" s="98" t="n">
        <v>0</v>
      </c>
      <c r="M16" s="28" t="n">
        <f aca="false">VLOOKUP($A16,Table,MATCH(M$4,Curves,0))</f>
        <v>0.0125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5.6225</v>
      </c>
      <c r="R16" s="98" t="n">
        <f aca="false">N16+K16+H16</f>
        <v>5.61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37226</v>
      </c>
      <c r="W16" s="33" t="n">
        <f aca="false">V16-C$3</f>
        <v>310</v>
      </c>
      <c r="X16" s="28" t="n">
        <f aca="false">VLOOKUP($A16,Table,MATCH(X$4,Curves,0))</f>
        <v>0.053904348595426</v>
      </c>
      <c r="Y16" s="91" t="n">
        <f aca="false">1/(1+CHOOSE(F$3,(X17+($K$3/10000))/2,(X16+($K$3/10000))/2))^(2*W16/365.25)</f>
        <v>0.955859100231848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-0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37257</v>
      </c>
      <c r="B17" s="94" t="n">
        <f aca="false">B16</f>
        <v>1147.54098360656</v>
      </c>
      <c r="C17" s="104"/>
      <c r="D17" s="96" t="n">
        <f aca="false">B17+C17</f>
        <v>1147.54098360656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5.67</v>
      </c>
      <c r="H17" s="97" t="n">
        <f aca="false">VLOOKUP($A17,Table,MATCH(H$4,Curves,0))</f>
        <v>5.67</v>
      </c>
      <c r="I17" s="98" t="n">
        <f aca="false">I16</f>
        <v>0</v>
      </c>
      <c r="J17" s="28" t="n">
        <f aca="false">VLOOKUP($A17,Table,MATCH(J$4,Curves,0))</f>
        <v>-0.06</v>
      </c>
      <c r="K17" s="97" t="n">
        <f aca="false">VLOOKUP($A17,Table,MATCH(K$4,Curves,0))</f>
        <v>-0.06</v>
      </c>
      <c r="L17" s="98" t="n">
        <v>0</v>
      </c>
      <c r="M17" s="28" t="n">
        <f aca="false">VLOOKUP($A17,Table,MATCH(M$4,Curves,0))</f>
        <v>0.0125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5.6225</v>
      </c>
      <c r="R17" s="98" t="n">
        <f aca="false">N17+K17+H17</f>
        <v>5.61</v>
      </c>
      <c r="S17" s="98" t="n">
        <f aca="false">O17+L17+I17</f>
        <v>0</v>
      </c>
      <c r="T17" s="99"/>
      <c r="U17" s="33" t="n">
        <f aca="false">A18-A17</f>
        <v>31</v>
      </c>
      <c r="V17" s="100" t="n">
        <f aca="false">CHOOSE(F$3,A18+24,A17)</f>
        <v>37257</v>
      </c>
      <c r="W17" s="33" t="n">
        <f aca="false">V17-C$3</f>
        <v>341</v>
      </c>
      <c r="X17" s="28" t="n">
        <f aca="false">VLOOKUP($A17,Table,MATCH(X$4,Curves,0))</f>
        <v>0.053904348595426</v>
      </c>
      <c r="Y17" s="91" t="n">
        <f aca="false">1/(1+CHOOSE(F$3,(X18+($K$3/10000))/2,(X17+($K$3/10000))/2))^(2*W17/365.25)</f>
        <v>0.951553622921895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-0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37288</v>
      </c>
      <c r="B18" s="94" t="n">
        <f aca="false">B17</f>
        <v>1147.54098360656</v>
      </c>
      <c r="C18" s="104"/>
      <c r="D18" s="96" t="n">
        <f aca="false">B18+C18</f>
        <v>1147.54098360656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5.67</v>
      </c>
      <c r="H18" s="97" t="n">
        <f aca="false">VLOOKUP($A18,Table,MATCH(H$4,Curves,0))</f>
        <v>5.67</v>
      </c>
      <c r="I18" s="98" t="n">
        <f aca="false">I17</f>
        <v>0</v>
      </c>
      <c r="J18" s="28" t="n">
        <f aca="false">VLOOKUP($A18,Table,MATCH(J$4,Curves,0))</f>
        <v>-0.06</v>
      </c>
      <c r="K18" s="97" t="n">
        <f aca="false">VLOOKUP($A18,Table,MATCH(K$4,Curves,0))</f>
        <v>-0.06</v>
      </c>
      <c r="L18" s="98" t="n">
        <v>0</v>
      </c>
      <c r="M18" s="28" t="n">
        <f aca="false">VLOOKUP($A18,Table,MATCH(M$4,Curves,0))</f>
        <v>0.0125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5.6225</v>
      </c>
      <c r="R18" s="98" t="n">
        <f aca="false">N18+K18+H18</f>
        <v>5.61</v>
      </c>
      <c r="S18" s="98" t="n">
        <f aca="false">O18+L18+I18</f>
        <v>0</v>
      </c>
      <c r="T18" s="99"/>
      <c r="U18" s="33" t="n">
        <f aca="false">A19-A18</f>
        <v>28</v>
      </c>
      <c r="V18" s="100" t="n">
        <f aca="false">CHOOSE(F$3,A19+24,A18)</f>
        <v>37288</v>
      </c>
      <c r="W18" s="33" t="n">
        <f aca="false">V18-C$3</f>
        <v>372</v>
      </c>
      <c r="X18" s="28" t="n">
        <f aca="false">VLOOKUP($A18,Table,MATCH(X$4,Curves,0))</f>
        <v>0.053904348595426</v>
      </c>
      <c r="Y18" s="91" t="n">
        <f aca="false">1/(1+CHOOSE(F$3,(X19+($K$3/10000))/2,(X18+($K$3/10000))/2))^(2*W18/365.25)</f>
        <v>0.947267538778635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-0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37316</v>
      </c>
      <c r="B19" s="94" t="n">
        <f aca="false">B18</f>
        <v>1147.54098360656</v>
      </c>
      <c r="C19" s="104"/>
      <c r="D19" s="96" t="n">
        <f aca="false">B19+C19</f>
        <v>1147.54098360656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5.67</v>
      </c>
      <c r="H19" s="97" t="n">
        <f aca="false">VLOOKUP($A19,Table,MATCH(H$4,Curves,0))</f>
        <v>5.67</v>
      </c>
      <c r="I19" s="98" t="n">
        <f aca="false">I18</f>
        <v>0</v>
      </c>
      <c r="J19" s="28" t="n">
        <f aca="false">VLOOKUP($A19,Table,MATCH(J$4,Curves,0))</f>
        <v>-0.06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0.0125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5.6225</v>
      </c>
      <c r="R19" s="98" t="n">
        <f aca="false">N19+K19+H19</f>
        <v>5.61</v>
      </c>
      <c r="S19" s="98" t="n">
        <f aca="false">O19+L19+I19</f>
        <v>0</v>
      </c>
      <c r="T19" s="99"/>
      <c r="U19" s="33" t="n">
        <f aca="false">A20-A19</f>
        <v>31</v>
      </c>
      <c r="V19" s="100" t="n">
        <f aca="false">CHOOSE(F$3,A20+24,A19)</f>
        <v>37316</v>
      </c>
      <c r="W19" s="33" t="n">
        <f aca="false">V19-C$3</f>
        <v>400</v>
      </c>
      <c r="X19" s="28" t="n">
        <f aca="false">VLOOKUP($A19,Table,MATCH(X$4,Curves,0))</f>
        <v>0.053904348595426</v>
      </c>
      <c r="Y19" s="91" t="n">
        <f aca="false">1/(1+CHOOSE(F$3,(X20+($K$3/10000))/2,(X19+($K$3/10000))/2))^(2*W19/365.25)</f>
        <v>0.943412833144866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37347</v>
      </c>
      <c r="B20" s="94" t="n">
        <f aca="false">B19</f>
        <v>1147.54098360656</v>
      </c>
      <c r="C20" s="104"/>
      <c r="D20" s="96" t="n">
        <f aca="false">B20+C20</f>
        <v>1147.54098360656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f aca="false">I19</f>
        <v>0</v>
      </c>
      <c r="J20" s="28" t="n">
        <f aca="false">VLOOKUP($A20,Table,MATCH(J$4,Curves,0))</f>
        <v>-0.06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0.0125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5.6225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30</v>
      </c>
      <c r="V20" s="100" t="n">
        <f aca="false">CHOOSE(F$3,A21+24,A20)</f>
        <v>37347</v>
      </c>
      <c r="W20" s="33" t="n">
        <f aca="false">V20-C$3</f>
        <v>431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0.939163417570919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37377</v>
      </c>
      <c r="B21" s="94" t="n">
        <f aca="false">B20</f>
        <v>1147.54098360656</v>
      </c>
      <c r="C21" s="104"/>
      <c r="D21" s="96" t="n">
        <f aca="false">B21+C21</f>
        <v>1147.54098360656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f aca="false">I20</f>
        <v>0</v>
      </c>
      <c r="J21" s="28" t="n">
        <f aca="false">VLOOKUP($A21,Table,MATCH(J$4,Curves,0))</f>
        <v>-0.06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0.0125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5.6225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37377</v>
      </c>
      <c r="W21" s="33" t="n">
        <f aca="false">V21-C$3</f>
        <v>461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0.935069305248498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37408</v>
      </c>
      <c r="B22" s="94" t="n">
        <f aca="false">B21</f>
        <v>1147.54098360656</v>
      </c>
      <c r="C22" s="104"/>
      <c r="D22" s="96" t="n">
        <f aca="false">B22+C22</f>
        <v>1147.54098360656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f aca="false">I21</f>
        <v>0</v>
      </c>
      <c r="J22" s="28" t="n">
        <f aca="false">VLOOKUP($A22,Table,MATCH(J$4,Curves,0))</f>
        <v>-0.06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0.0125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5.6225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30</v>
      </c>
      <c r="V22" s="100" t="n">
        <f aca="false">CHOOSE(F$3,A23+24,A22)</f>
        <v>37408</v>
      </c>
      <c r="W22" s="33" t="n">
        <f aca="false">V22-C$3</f>
        <v>492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0.930857471437423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37438</v>
      </c>
      <c r="B23" s="94" t="n">
        <f aca="false">B22</f>
        <v>1147.54098360656</v>
      </c>
      <c r="C23" s="104"/>
      <c r="D23" s="96" t="n">
        <f aca="false">B23+C23</f>
        <v>1147.54098360656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f aca="false">I22</f>
        <v>0</v>
      </c>
      <c r="J23" s="28" t="n">
        <f aca="false">VLOOKUP($A23,Table,MATCH(J$4,Curves,0))</f>
        <v>-0.06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0.0125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5.6225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37438</v>
      </c>
      <c r="W23" s="33" t="n">
        <f aca="false">V23-C$3</f>
        <v>522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0.926799567378418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37469</v>
      </c>
      <c r="B24" s="94" t="n">
        <f aca="false">B23</f>
        <v>1147.54098360656</v>
      </c>
      <c r="C24" s="104"/>
      <c r="D24" s="96" t="n">
        <f aca="false">B24+C24</f>
        <v>1147.54098360656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f aca="false">I23</f>
        <v>0</v>
      </c>
      <c r="J24" s="28" t="n">
        <f aca="false">VLOOKUP($A24,Table,MATCH(J$4,Curves,0))</f>
        <v>-0.06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0.0125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5.6225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31</v>
      </c>
      <c r="V24" s="100" t="n">
        <f aca="false">CHOOSE(F$3,A25+24,A24)</f>
        <v>37469</v>
      </c>
      <c r="W24" s="33" t="n">
        <f aca="false">V24-C$3</f>
        <v>553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0.922624982957707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37500</v>
      </c>
      <c r="B25" s="94" t="n">
        <f aca="false">B24</f>
        <v>1147.54098360656</v>
      </c>
      <c r="C25" s="104"/>
      <c r="D25" s="96" t="n">
        <f aca="false">B25+C25</f>
        <v>1147.54098360656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f aca="false">I24</f>
        <v>0</v>
      </c>
      <c r="J25" s="28" t="n">
        <f aca="false">VLOOKUP($A25,Table,MATCH(J$4,Curves,0))</f>
        <v>-0.06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0.0125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5.6225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30</v>
      </c>
      <c r="V25" s="100" t="n">
        <f aca="false">CHOOSE(F$3,A26+24,A25)</f>
        <v>37500</v>
      </c>
      <c r="W25" s="33" t="n">
        <f aca="false">V25-C$3</f>
        <v>584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0.91846920212269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37530</v>
      </c>
      <c r="B26" s="94" t="n">
        <f aca="false">B25</f>
        <v>1147.54098360656</v>
      </c>
      <c r="C26" s="104"/>
      <c r="D26" s="96" t="n">
        <f aca="false">B26+C26</f>
        <v>1147.54098360656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f aca="false">I25</f>
        <v>0</v>
      </c>
      <c r="J26" s="28" t="n">
        <f aca="false">VLOOKUP($A26,Table,MATCH(J$4,Curves,0))</f>
        <v>-0.06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0.0125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5.6225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31</v>
      </c>
      <c r="V26" s="100" t="n">
        <f aca="false">CHOOSE(F$3,A27+24,A26)</f>
        <v>37530</v>
      </c>
      <c r="W26" s="33" t="n">
        <f aca="false">V26-C$3</f>
        <v>614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0.914465302473468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37561</v>
      </c>
      <c r="B27" s="94" t="n">
        <f aca="false">B26</f>
        <v>1147.54098360656</v>
      </c>
      <c r="C27" s="104"/>
      <c r="D27" s="96" t="n">
        <f aca="false">B27+C27</f>
        <v>1147.54098360656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f aca="false">I26</f>
        <v>0</v>
      </c>
      <c r="J27" s="28" t="n">
        <f aca="false">VLOOKUP($A27,Table,MATCH(J$4,Curves,0))</f>
        <v>-0.06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0.0125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5.6225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30</v>
      </c>
      <c r="V27" s="100" t="n">
        <f aca="false">CHOOSE(F$3,A28+24,A27)</f>
        <v>37561</v>
      </c>
      <c r="W27" s="33" t="n">
        <f aca="false">V27-C$3</f>
        <v>645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0.910346275297199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37591</v>
      </c>
      <c r="B28" s="94" t="n">
        <f aca="false">B27</f>
        <v>1147.54098360656</v>
      </c>
      <c r="C28" s="104"/>
      <c r="D28" s="96" t="n">
        <f aca="false">B28+C28</f>
        <v>1147.54098360656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f aca="false">I27</f>
        <v>0</v>
      </c>
      <c r="J28" s="28" t="n">
        <f aca="false">VLOOKUP($A28,Table,MATCH(J$4,Curves,0))</f>
        <v>-0.06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0.0125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5.6225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37591</v>
      </c>
      <c r="W28" s="33" t="n">
        <f aca="false">V28-C$3</f>
        <v>675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0.906377786071965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37622</v>
      </c>
      <c r="B29" s="94" t="n">
        <f aca="false">B28</f>
        <v>1147.54098360656</v>
      </c>
      <c r="C29" s="104"/>
      <c r="D29" s="96" t="n">
        <f aca="false">B29+C29</f>
        <v>1147.54098360656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f aca="false">I28</f>
        <v>0</v>
      </c>
      <c r="J29" s="28" t="n">
        <f aca="false">VLOOKUP($A29,Table,MATCH(J$4,Curves,0))</f>
        <v>-0.06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0.0125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5.6225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31</v>
      </c>
      <c r="V29" s="100" t="n">
        <f aca="false">CHOOSE(F$3,A30+24,A29)</f>
        <v>37622</v>
      </c>
      <c r="W29" s="33" t="n">
        <f aca="false">V29-C$3</f>
        <v>706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0.902295187505678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37653</v>
      </c>
      <c r="B30" s="94" t="n">
        <f aca="false">B29</f>
        <v>1147.54098360656</v>
      </c>
      <c r="C30" s="104"/>
      <c r="D30" s="96" t="n">
        <f aca="false">B30+C30</f>
        <v>1147.54098360656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f aca="false">I29</f>
        <v>0</v>
      </c>
      <c r="J30" s="28" t="n">
        <f aca="false">VLOOKUP($A30,Table,MATCH(J$4,Curves,0))</f>
        <v>-0.06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0.0125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5.6225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28</v>
      </c>
      <c r="V30" s="100" t="n">
        <f aca="false">CHOOSE(F$3,A31+24,A30)</f>
        <v>37653</v>
      </c>
      <c r="W30" s="33" t="n">
        <f aca="false">V30-C$3</f>
        <v>737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0.898230978193089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37681</v>
      </c>
      <c r="B31" s="94" t="n">
        <f aca="false">B30</f>
        <v>1147.54098360656</v>
      </c>
      <c r="C31" s="104"/>
      <c r="D31" s="96" t="n">
        <f aca="false">B31+C31</f>
        <v>1147.54098360656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f aca="false">I30</f>
        <v>0</v>
      </c>
      <c r="J31" s="28" t="n">
        <f aca="false">VLOOKUP($A31,Table,MATCH(J$4,Curves,0))</f>
        <v>-0.06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0.0125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5.6225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31</v>
      </c>
      <c r="V31" s="100" t="n">
        <f aca="false">CHOOSE(F$3,A32+24,A31)</f>
        <v>37681</v>
      </c>
      <c r="W31" s="33" t="n">
        <f aca="false">V31-C$3</f>
        <v>765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0.894575816509272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37712</v>
      </c>
      <c r="B32" s="94" t="n">
        <f aca="false">B31</f>
        <v>1147.54098360656</v>
      </c>
      <c r="C32" s="104"/>
      <c r="D32" s="96" t="n">
        <f aca="false">B32+C32</f>
        <v>1147.54098360656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f aca="false">I31</f>
        <v>0</v>
      </c>
      <c r="J32" s="28" t="n">
        <f aca="false">VLOOKUP($A32,Table,MATCH(J$4,Curves,0))</f>
        <v>-0.06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0.0125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5.6225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30</v>
      </c>
      <c r="V32" s="100" t="n">
        <f aca="false">CHOOSE(F$3,A33+24,A32)</f>
        <v>37712</v>
      </c>
      <c r="W32" s="33" t="n">
        <f aca="false">V32-C$3</f>
        <v>796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0.890546377568868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37742</v>
      </c>
      <c r="B33" s="94" t="n">
        <f aca="false">B32</f>
        <v>1147.54098360656</v>
      </c>
      <c r="C33" s="104"/>
      <c r="D33" s="96" t="n">
        <f aca="false">B33+C33</f>
        <v>1147.54098360656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f aca="false">I32</f>
        <v>0</v>
      </c>
      <c r="J33" s="28" t="n">
        <f aca="false">VLOOKUP($A33,Table,MATCH(J$4,Curves,0))</f>
        <v>-0.06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0.0125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5.6225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37742</v>
      </c>
      <c r="W33" s="33" t="n">
        <f aca="false">V33-C$3</f>
        <v>826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0.886664202401183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37773</v>
      </c>
      <c r="B34" s="94" t="n">
        <f aca="false">B33</f>
        <v>1147.54098360656</v>
      </c>
      <c r="C34" s="104"/>
      <c r="D34" s="96" t="n">
        <f aca="false">B34+C34</f>
        <v>1147.54098360656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f aca="false">I33</f>
        <v>0</v>
      </c>
      <c r="J34" s="28" t="n">
        <f aca="false">VLOOKUP($A34,Table,MATCH(J$4,Curves,0))</f>
        <v>-0.06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0.0125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5.6225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30</v>
      </c>
      <c r="V34" s="100" t="n">
        <f aca="false">CHOOSE(F$3,A35+24,A34)</f>
        <v>37773</v>
      </c>
      <c r="W34" s="33" t="n">
        <f aca="false">V34-C$3</f>
        <v>857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0.882670399753847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37803</v>
      </c>
      <c r="B35" s="94" t="n">
        <f aca="false">B34</f>
        <v>1147.54098360656</v>
      </c>
      <c r="C35" s="104"/>
      <c r="D35" s="96" t="n">
        <f aca="false">B35+C35</f>
        <v>1147.54098360656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f aca="false">I34</f>
        <v>0</v>
      </c>
      <c r="J35" s="28" t="n">
        <f aca="false">VLOOKUP($A35,Table,MATCH(J$4,Curves,0))</f>
        <v>-0.06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0.0125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5.6225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37803</v>
      </c>
      <c r="W35" s="33" t="n">
        <f aca="false">V35-C$3</f>
        <v>887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0.878822558480797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37834</v>
      </c>
      <c r="B36" s="94" t="n">
        <f aca="false">B35</f>
        <v>1147.54098360656</v>
      </c>
      <c r="C36" s="104"/>
      <c r="D36" s="96" t="n">
        <f aca="false">B36+C36</f>
        <v>1147.54098360656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f aca="false">I35</f>
        <v>0</v>
      </c>
      <c r="J36" s="28" t="n">
        <f aca="false">VLOOKUP($A36,Table,MATCH(J$4,Curves,0))</f>
        <v>-0.06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0.0125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5.6225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31</v>
      </c>
      <c r="V36" s="100" t="n">
        <f aca="false">CHOOSE(F$3,A37+24,A36)</f>
        <v>37834</v>
      </c>
      <c r="W36" s="33" t="n">
        <f aca="false">V36-C$3</f>
        <v>918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0.874864076959727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37865</v>
      </c>
      <c r="B37" s="94" t="n">
        <f aca="false">B36</f>
        <v>1147.54098360656</v>
      </c>
      <c r="C37" s="104"/>
      <c r="D37" s="96" t="n">
        <f aca="false">B37+C37</f>
        <v>1147.54098360656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f aca="false">I36</f>
        <v>0</v>
      </c>
      <c r="J37" s="28" t="n">
        <f aca="false">VLOOKUP($A37,Table,MATCH(J$4,Curves,0))</f>
        <v>-0.06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0.0125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5.6225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30</v>
      </c>
      <c r="V37" s="100" t="n">
        <f aca="false">CHOOSE(F$3,A38+24,A37)</f>
        <v>37865</v>
      </c>
      <c r="W37" s="33" t="n">
        <f aca="false">V37-C$3</f>
        <v>949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0.870923425631797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37895</v>
      </c>
      <c r="B38" s="94" t="n">
        <f aca="false">B37</f>
        <v>1147.54098360656</v>
      </c>
      <c r="C38" s="104"/>
      <c r="D38" s="96" t="n">
        <f aca="false">B38+C38</f>
        <v>1147.54098360656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f aca="false">I37</f>
        <v>0</v>
      </c>
      <c r="J38" s="28" t="n">
        <f aca="false">VLOOKUP($A38,Table,MATCH(J$4,Curves,0))</f>
        <v>-0.06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0.0125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5.6225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31</v>
      </c>
      <c r="V38" s="100" t="n">
        <f aca="false">CHOOSE(F$3,A39+24,A38)</f>
        <v>37895</v>
      </c>
      <c r="W38" s="33" t="n">
        <f aca="false">V38-C$3</f>
        <v>979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0.867126793158625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37926</v>
      </c>
      <c r="B39" s="94" t="n">
        <f aca="false">B38</f>
        <v>1147.54098360656</v>
      </c>
      <c r="C39" s="104"/>
      <c r="D39" s="96" t="n">
        <f aca="false">B39+C39</f>
        <v>1147.54098360656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f aca="false">I38</f>
        <v>0</v>
      </c>
      <c r="J39" s="28" t="n">
        <f aca="false">VLOOKUP($A39,Table,MATCH(J$4,Curves,0))</f>
        <v>-0.06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0.0125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5.6225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30</v>
      </c>
      <c r="V39" s="100" t="n">
        <f aca="false">CHOOSE(F$3,A40+24,A39)</f>
        <v>37926</v>
      </c>
      <c r="W39" s="33" t="n">
        <f aca="false">V39-C$3</f>
        <v>1010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0.863220992887548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37956</v>
      </c>
      <c r="B40" s="94" t="n">
        <f aca="false">B39</f>
        <v>1147.54098360656</v>
      </c>
      <c r="C40" s="104"/>
      <c r="D40" s="96" t="n">
        <f aca="false">B40+C40</f>
        <v>1147.54098360656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f aca="false">I39</f>
        <v>0</v>
      </c>
      <c r="J40" s="28" t="n">
        <f aca="false">VLOOKUP($A40,Table,MATCH(J$4,Curves,0))</f>
        <v>-0.06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0.0125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5.6225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37956</v>
      </c>
      <c r="W40" s="33" t="n">
        <f aca="false">V40-C$3</f>
        <v>1040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0.8594579377708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37987</v>
      </c>
      <c r="B41" s="94" t="n">
        <f aca="false">B40</f>
        <v>1147.54098360656</v>
      </c>
      <c r="C41" s="104"/>
      <c r="D41" s="96" t="n">
        <f aca="false">B41+C41</f>
        <v>1147.54098360656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f aca="false">I40</f>
        <v>0</v>
      </c>
      <c r="J41" s="28" t="n">
        <f aca="false">VLOOKUP($A41,Table,MATCH(J$4,Curves,0))</f>
        <v>-0.06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0.0125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5.6225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31</v>
      </c>
      <c r="V41" s="100" t="n">
        <f aca="false">CHOOSE(F$3,A42+24,A41)</f>
        <v>37987</v>
      </c>
      <c r="W41" s="33" t="n">
        <f aca="false">V41-C$3</f>
        <v>1071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0.855586680334391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38018</v>
      </c>
      <c r="B42" s="94" t="n">
        <f aca="false">B41</f>
        <v>1147.54098360656</v>
      </c>
      <c r="C42" s="104"/>
      <c r="D42" s="96" t="n">
        <f aca="false">B42+C42</f>
        <v>1147.54098360656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f aca="false">I41</f>
        <v>0</v>
      </c>
      <c r="J42" s="28" t="n">
        <f aca="false">VLOOKUP($A42,Table,MATCH(J$4,Curves,0))</f>
        <v>-0.06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0.0125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5.6225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29</v>
      </c>
      <c r="V42" s="100" t="n">
        <f aca="false">CHOOSE(F$3,A43+24,A42)</f>
        <v>38018</v>
      </c>
      <c r="W42" s="33" t="n">
        <f aca="false">V42-C$3</f>
        <v>1102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0.85173286020757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38047</v>
      </c>
      <c r="B43" s="94" t="n">
        <f aca="false">B42</f>
        <v>1147.54098360656</v>
      </c>
      <c r="C43" s="104"/>
      <c r="D43" s="96" t="n">
        <f aca="false">B43+C43</f>
        <v>1147.54098360656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f aca="false">I42</f>
        <v>0</v>
      </c>
      <c r="J43" s="28" t="n">
        <f aca="false">VLOOKUP($A43,Table,MATCH(J$4,Curves,0))</f>
        <v>-0.06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0.0125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5.6225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31</v>
      </c>
      <c r="V43" s="100" t="n">
        <f aca="false">CHOOSE(F$3,A44+24,A43)</f>
        <v>38047</v>
      </c>
      <c r="W43" s="33" t="n">
        <f aca="false">V43-C$3</f>
        <v>1131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0.84814339017392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38078</v>
      </c>
      <c r="B44" s="94" t="n">
        <f aca="false">B43</f>
        <v>1147.54098360656</v>
      </c>
      <c r="C44" s="104"/>
      <c r="D44" s="96" t="n">
        <f aca="false">B44+C44</f>
        <v>1147.54098360656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f aca="false">I43</f>
        <v>0</v>
      </c>
      <c r="J44" s="28" t="n">
        <f aca="false">VLOOKUP($A44,Table,MATCH(J$4,Curves,0))</f>
        <v>-0.06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0.0125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5.6225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30</v>
      </c>
      <c r="V44" s="100" t="n">
        <f aca="false">CHOOSE(F$3,A45+24,A44)</f>
        <v>38078</v>
      </c>
      <c r="W44" s="33" t="n">
        <f aca="false">V44-C$3</f>
        <v>1162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0.844323096868039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38108</v>
      </c>
      <c r="B45" s="94" t="n">
        <f aca="false">B44</f>
        <v>1147.54098360656</v>
      </c>
      <c r="C45" s="104"/>
      <c r="D45" s="96" t="n">
        <f aca="false">B45+C45</f>
        <v>1147.54098360656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f aca="false">I44</f>
        <v>0</v>
      </c>
      <c r="J45" s="28" t="n">
        <f aca="false">VLOOKUP($A45,Table,MATCH(J$4,Curves,0))</f>
        <v>-0.06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0.0125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5.6225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38108</v>
      </c>
      <c r="W45" s="33" t="n">
        <f aca="false">V45-C$3</f>
        <v>1192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0.840642423696236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38139</v>
      </c>
      <c r="B46" s="94" t="n">
        <f aca="false">B45</f>
        <v>1147.54098360656</v>
      </c>
      <c r="C46" s="104"/>
      <c r="D46" s="96" t="n">
        <f aca="false">B46+C46</f>
        <v>1147.54098360656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f aca="false">I45</f>
        <v>0</v>
      </c>
      <c r="J46" s="28" t="n">
        <f aca="false">VLOOKUP($A46,Table,MATCH(J$4,Curves,0))</f>
        <v>-0.06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0.0125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5.6225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30</v>
      </c>
      <c r="V46" s="100" t="n">
        <f aca="false">CHOOSE(F$3,A47+24,A46)</f>
        <v>38139</v>
      </c>
      <c r="W46" s="33" t="n">
        <f aca="false">V46-C$3</f>
        <v>1223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0.836855917002802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38169</v>
      </c>
      <c r="B47" s="94" t="n">
        <f aca="false">B46</f>
        <v>1147.54098360656</v>
      </c>
      <c r="C47" s="104"/>
      <c r="D47" s="96" t="n">
        <f aca="false">B47+C47</f>
        <v>1147.54098360656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f aca="false">I46</f>
        <v>0</v>
      </c>
      <c r="J47" s="28" t="n">
        <f aca="false">VLOOKUP($A47,Table,MATCH(J$4,Curves,0))</f>
        <v>-0.06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0.0125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5.6225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38169</v>
      </c>
      <c r="W47" s="33" t="n">
        <f aca="false">V47-C$3</f>
        <v>1253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0.833207795645228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38200</v>
      </c>
      <c r="B48" s="94" t="n">
        <f aca="false">B47</f>
        <v>1147.54098360656</v>
      </c>
      <c r="C48" s="104"/>
      <c r="D48" s="96" t="n">
        <f aca="false">B48+C48</f>
        <v>1147.54098360656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f aca="false">I47</f>
        <v>0</v>
      </c>
      <c r="J48" s="28" t="n">
        <f aca="false">VLOOKUP($A48,Table,MATCH(J$4,Curves,0))</f>
        <v>-0.06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0.0125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5.6225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31</v>
      </c>
      <c r="V48" s="100" t="n">
        <f aca="false">CHOOSE(F$3,A49+24,A48)</f>
        <v>38200</v>
      </c>
      <c r="W48" s="33" t="n">
        <f aca="false">V48-C$3</f>
        <v>1284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0.829454776755984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38231</v>
      </c>
      <c r="B49" s="94" t="n">
        <f aca="false">B48</f>
        <v>1147.54098360656</v>
      </c>
      <c r="C49" s="104"/>
      <c r="D49" s="96" t="n">
        <f aca="false">B49+C49</f>
        <v>1147.54098360656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f aca="false">I48</f>
        <v>0</v>
      </c>
      <c r="J49" s="28" t="n">
        <f aca="false">VLOOKUP($A49,Table,MATCH(J$4,Curves,0))</f>
        <v>-0.06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0.0125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5.6225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30</v>
      </c>
      <c r="V49" s="100" t="n">
        <f aca="false">CHOOSE(F$3,A50+24,A49)</f>
        <v>38231</v>
      </c>
      <c r="W49" s="33" t="n">
        <f aca="false">V49-C$3</f>
        <v>1315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0.825718662594295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38261</v>
      </c>
      <c r="B50" s="94" t="n">
        <f aca="false">B49</f>
        <v>1147.54098360656</v>
      </c>
      <c r="C50" s="104"/>
      <c r="D50" s="96" t="n">
        <f aca="false">B50+C50</f>
        <v>1147.54098360656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f aca="false">I49</f>
        <v>0</v>
      </c>
      <c r="J50" s="28" t="n">
        <f aca="false">VLOOKUP($A50,Table,MATCH(J$4,Curves,0))</f>
        <v>-0.06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0.0125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5.6225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31</v>
      </c>
      <c r="V50" s="100" t="n">
        <f aca="false">CHOOSE(F$3,A51+24,A50)</f>
        <v>38261</v>
      </c>
      <c r="W50" s="33" t="n">
        <f aca="false">V50-C$3</f>
        <v>1345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0.822119092074263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38292</v>
      </c>
      <c r="B51" s="94" t="n">
        <f aca="false">B50</f>
        <v>1147.54098360656</v>
      </c>
      <c r="C51" s="104"/>
      <c r="D51" s="96" t="n">
        <f aca="false">B51+C51</f>
        <v>1147.54098360656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f aca="false">I50</f>
        <v>0</v>
      </c>
      <c r="J51" s="28" t="n">
        <f aca="false">VLOOKUP($A51,Table,MATCH(J$4,Curves,0))</f>
        <v>-0.06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0.0125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5.6225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30</v>
      </c>
      <c r="V51" s="100" t="n">
        <f aca="false">CHOOSE(F$3,A52+24,A51)</f>
        <v>38292</v>
      </c>
      <c r="W51" s="33" t="n">
        <f aca="false">V51-C$3</f>
        <v>1376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0.818416020046026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38322</v>
      </c>
      <c r="B52" s="94" t="n">
        <f aca="false">B51</f>
        <v>1147.54098360656</v>
      </c>
      <c r="C52" s="104"/>
      <c r="D52" s="96" t="n">
        <f aca="false">B52+C52</f>
        <v>1147.54098360656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f aca="false">I51</f>
        <v>0</v>
      </c>
      <c r="J52" s="28" t="n">
        <f aca="false">VLOOKUP($A52,Table,MATCH(J$4,Curves,0))</f>
        <v>-0.06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0.0125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5.6225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38322</v>
      </c>
      <c r="W52" s="33" t="n">
        <f aca="false">V52-C$3</f>
        <v>1406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0.814848284069678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38353</v>
      </c>
      <c r="B53" s="94" t="n">
        <f aca="false">B52</f>
        <v>1147.54098360656</v>
      </c>
      <c r="C53" s="104"/>
      <c r="D53" s="96" t="n">
        <f aca="false">B53+C53</f>
        <v>1147.54098360656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f aca="false">I52</f>
        <v>0</v>
      </c>
      <c r="J53" s="28" t="n">
        <f aca="false">VLOOKUP($A53,Table,MATCH(J$4,Curves,0))</f>
        <v>-0.06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0.0125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5.6225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31</v>
      </c>
      <c r="V53" s="100" t="n">
        <f aca="false">CHOOSE(F$3,A54+24,A53)</f>
        <v>38353</v>
      </c>
      <c r="W53" s="33" t="n">
        <f aca="false">V53-C$3</f>
        <v>1437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0.811177961950795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38384</v>
      </c>
      <c r="B54" s="94" t="n">
        <f aca="false">B53</f>
        <v>1147.54098360656</v>
      </c>
      <c r="C54" s="104"/>
      <c r="D54" s="96" t="n">
        <f aca="false">B54+C54</f>
        <v>1147.54098360656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f aca="false">I53</f>
        <v>0</v>
      </c>
      <c r="J54" s="28" t="n">
        <f aca="false">VLOOKUP($A54,Table,MATCH(J$4,Curves,0))</f>
        <v>-0.06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0.0125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5.6225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28</v>
      </c>
      <c r="V54" s="100" t="n">
        <f aca="false">CHOOSE(F$3,A55+24,A54)</f>
        <v>38384</v>
      </c>
      <c r="W54" s="33" t="n">
        <f aca="false">V54-C$3</f>
        <v>1468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0.807524172068305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38412</v>
      </c>
      <c r="B55" s="94" t="n">
        <f aca="false">B54</f>
        <v>1147.54098360656</v>
      </c>
      <c r="C55" s="104"/>
      <c r="D55" s="96" t="n">
        <f aca="false">B55+C55</f>
        <v>1147.54098360656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f aca="false">I54</f>
        <v>0</v>
      </c>
      <c r="J55" s="28" t="n">
        <f aca="false">VLOOKUP($A55,Table,MATCH(J$4,Curves,0))</f>
        <v>-0.06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0.0125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5.6225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31</v>
      </c>
      <c r="V55" s="100" t="n">
        <f aca="false">CHOOSE(F$3,A56+24,A55)</f>
        <v>38412</v>
      </c>
      <c r="W55" s="33" t="n">
        <f aca="false">V55-C$3</f>
        <v>1496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0.804238122617598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38443</v>
      </c>
      <c r="B56" s="94" t="n">
        <f aca="false">B55</f>
        <v>1147.54098360656</v>
      </c>
      <c r="C56" s="104"/>
      <c r="D56" s="96" t="n">
        <f aca="false">B56+C56</f>
        <v>1147.54098360656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f aca="false">I55</f>
        <v>0</v>
      </c>
      <c r="J56" s="28" t="n">
        <f aca="false">VLOOKUP($A56,Table,MATCH(J$4,Curves,0))</f>
        <v>-0.06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0.0125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5.6225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30</v>
      </c>
      <c r="V56" s="100" t="n">
        <f aca="false">CHOOSE(F$3,A57+24,A56)</f>
        <v>38443</v>
      </c>
      <c r="W56" s="33" t="n">
        <f aca="false">V56-C$3</f>
        <v>1527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0.800615591861873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38473</v>
      </c>
      <c r="B57" s="94" t="n">
        <f aca="false">B56</f>
        <v>1147.54098360656</v>
      </c>
      <c r="C57" s="104"/>
      <c r="D57" s="96" t="n">
        <f aca="false">B57+C57</f>
        <v>1147.54098360656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f aca="false">I56</f>
        <v>0</v>
      </c>
      <c r="J57" s="28" t="n">
        <f aca="false">VLOOKUP($A57,Table,MATCH(J$4,Curves,0))</f>
        <v>-0.06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0.0125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5.6225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38473</v>
      </c>
      <c r="W57" s="33" t="n">
        <f aca="false">V57-C$3</f>
        <v>1557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0.797125453618795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38504</v>
      </c>
      <c r="B58" s="94" t="n">
        <f aca="false">B57</f>
        <v>1147.54098360656</v>
      </c>
      <c r="C58" s="104"/>
      <c r="D58" s="96" t="n">
        <f aca="false">B58+C58</f>
        <v>1147.54098360656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f aca="false">I57</f>
        <v>0</v>
      </c>
      <c r="J58" s="28" t="n">
        <f aca="false">VLOOKUP($A58,Table,MATCH(J$4,Curves,0))</f>
        <v>-0.06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0.0125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5.6225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30</v>
      </c>
      <c r="V58" s="100" t="n">
        <f aca="false">CHOOSE(F$3,A59+24,A58)</f>
        <v>38504</v>
      </c>
      <c r="W58" s="33" t="n">
        <f aca="false">V58-C$3</f>
        <v>1588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0.793534960466709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38534</v>
      </c>
      <c r="B59" s="94" t="n">
        <f aca="false">B58</f>
        <v>1147.54098360656</v>
      </c>
      <c r="C59" s="104"/>
      <c r="D59" s="96" t="n">
        <f aca="false">B59+C59</f>
        <v>1147.54098360656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f aca="false">I58</f>
        <v>0</v>
      </c>
      <c r="J59" s="28" t="n">
        <f aca="false">VLOOKUP($A59,Table,MATCH(J$4,Curves,0))</f>
        <v>-0.06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0.0125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5.6225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38534</v>
      </c>
      <c r="W59" s="33" t="n">
        <f aca="false">V59-C$3</f>
        <v>1618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0.790075688950021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38565</v>
      </c>
      <c r="B60" s="94" t="n">
        <f aca="false">B59</f>
        <v>1147.54098360656</v>
      </c>
      <c r="C60" s="104"/>
      <c r="D60" s="96" t="n">
        <f aca="false">B60+C60</f>
        <v>1147.54098360656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f aca="false">I59</f>
        <v>0</v>
      </c>
      <c r="J60" s="28" t="n">
        <f aca="false">VLOOKUP($A60,Table,MATCH(J$4,Curves,0))</f>
        <v>-0.06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0.0125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5.6225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31</v>
      </c>
      <c r="V60" s="100" t="n">
        <f aca="false">CHOOSE(F$3,A61+24,A60)</f>
        <v>38565</v>
      </c>
      <c r="W60" s="33" t="n">
        <f aca="false">V60-C$3</f>
        <v>1649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0.786516950061522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38596</v>
      </c>
      <c r="B61" s="94" t="n">
        <f aca="false">B60</f>
        <v>1147.54098360656</v>
      </c>
      <c r="C61" s="104"/>
      <c r="D61" s="96" t="n">
        <f aca="false">B61+C61</f>
        <v>1147.54098360656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f aca="false">I60</f>
        <v>0</v>
      </c>
      <c r="J61" s="28" t="n">
        <f aca="false">VLOOKUP($A61,Table,MATCH(J$4,Curves,0))</f>
        <v>-0.06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0.0125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5.6225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30</v>
      </c>
      <c r="V61" s="100" t="n">
        <f aca="false">CHOOSE(F$3,A62+24,A61)</f>
        <v>38596</v>
      </c>
      <c r="W61" s="33" t="n">
        <f aca="false">V61-C$3</f>
        <v>1680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0.782974240804936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38626</v>
      </c>
      <c r="B62" s="94" t="n">
        <f aca="false">B61</f>
        <v>1147.54098360656</v>
      </c>
      <c r="C62" s="104"/>
      <c r="D62" s="96" t="n">
        <f aca="false">B62+C62</f>
        <v>1147.54098360656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f aca="false">I61</f>
        <v>0</v>
      </c>
      <c r="J62" s="28" t="n">
        <f aca="false">VLOOKUP($A62,Table,MATCH(J$4,Curves,0))</f>
        <v>-0.06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0.0125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5.6225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31</v>
      </c>
      <c r="V62" s="100" t="n">
        <f aca="false">CHOOSE(F$3,A63+24,A62)</f>
        <v>38626</v>
      </c>
      <c r="W62" s="33" t="n">
        <f aca="false">V62-C$3</f>
        <v>1710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0.779561006827288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38657</v>
      </c>
      <c r="B63" s="94" t="n">
        <f aca="false">B62</f>
        <v>1147.54098360656</v>
      </c>
      <c r="C63" s="104"/>
      <c r="D63" s="96" t="n">
        <f aca="false">B63+C63</f>
        <v>1147.54098360656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f aca="false">I62</f>
        <v>0</v>
      </c>
      <c r="J63" s="28" t="n">
        <f aca="false">VLOOKUP($A63,Table,MATCH(J$4,Curves,0))</f>
        <v>-0.06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0.0125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5.6225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30</v>
      </c>
      <c r="V63" s="100" t="n">
        <f aca="false">CHOOSE(F$3,A64+24,A63)</f>
        <v>38657</v>
      </c>
      <c r="W63" s="33" t="n">
        <f aca="false">V63-C$3</f>
        <v>1741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0.776049629234288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38687</v>
      </c>
      <c r="B64" s="94" t="n">
        <f aca="false">B63</f>
        <v>1147.54098360656</v>
      </c>
      <c r="C64" s="104"/>
      <c r="D64" s="96" t="n">
        <f aca="false">B64+C64</f>
        <v>1147.54098360656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f aca="false">I63</f>
        <v>0</v>
      </c>
      <c r="J64" s="28" t="n">
        <f aca="false">VLOOKUP($A64,Table,MATCH(J$4,Curves,0))</f>
        <v>-0.06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0.0125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5.6225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38687</v>
      </c>
      <c r="W64" s="33" t="n">
        <f aca="false">V64-C$3</f>
        <v>1771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0.772666581842944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38718</v>
      </c>
      <c r="B65" s="94" t="n">
        <f aca="false">B64</f>
        <v>1147.54098360656</v>
      </c>
      <c r="C65" s="104"/>
      <c r="D65" s="96" t="n">
        <f aca="false">B65+C65</f>
        <v>1147.54098360656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f aca="false">I64</f>
        <v>0</v>
      </c>
      <c r="J65" s="28" t="n">
        <f aca="false">VLOOKUP($A65,Table,MATCH(J$4,Curves,0))</f>
        <v>-0.06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0.0125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5.6225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31</v>
      </c>
      <c r="V65" s="100" t="n">
        <f aca="false">CHOOSE(F$3,A66+24,A65)</f>
        <v>38718</v>
      </c>
      <c r="W65" s="33" t="n">
        <f aca="false">V65-C$3</f>
        <v>1802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0.769186258816803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38749</v>
      </c>
      <c r="B66" s="94" t="n">
        <f aca="false">B65</f>
        <v>1147.54098360656</v>
      </c>
      <c r="C66" s="104"/>
      <c r="D66" s="96" t="n">
        <f aca="false">B66+C66</f>
        <v>1147.54098360656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f aca="false">I65</f>
        <v>0</v>
      </c>
      <c r="J66" s="28" t="n">
        <f aca="false">VLOOKUP($A66,Table,MATCH(J$4,Curves,0))</f>
        <v>-0.06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0.0125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5.6225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28</v>
      </c>
      <c r="V66" s="100" t="n">
        <f aca="false">CHOOSE(F$3,A67+24,A66)</f>
        <v>38749</v>
      </c>
      <c r="W66" s="33" t="n">
        <f aca="false">V66-C$3</f>
        <v>1833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0.765721612213909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38777</v>
      </c>
      <c r="B67" s="94" t="n">
        <f aca="false">B66</f>
        <v>1147.54098360656</v>
      </c>
      <c r="C67" s="104"/>
      <c r="D67" s="96" t="n">
        <f aca="false">B67+C67</f>
        <v>1147.54098360656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f aca="false">I66</f>
        <v>0</v>
      </c>
      <c r="J67" s="28" t="n">
        <f aca="false">VLOOKUP($A67,Table,MATCH(J$4,Curves,0))</f>
        <v>-0.06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0.0125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5.6225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31</v>
      </c>
      <c r="V67" s="100" t="n">
        <f aca="false">CHOOSE(F$3,A68+24,A67)</f>
        <v>38777</v>
      </c>
      <c r="W67" s="33" t="n">
        <f aca="false">V67-C$3</f>
        <v>1861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0.762605669471581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38808</v>
      </c>
      <c r="B68" s="94" t="n">
        <f aca="false">B67</f>
        <v>1147.54098360656</v>
      </c>
      <c r="C68" s="104"/>
      <c r="D68" s="96" t="n">
        <f aca="false">B68+C68</f>
        <v>1147.54098360656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f aca="false">I67</f>
        <v>0</v>
      </c>
      <c r="J68" s="28" t="n">
        <f aca="false">VLOOKUP($A68,Table,MATCH(J$4,Curves,0))</f>
        <v>-0.06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0.0125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5.6225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30</v>
      </c>
      <c r="V68" s="100" t="n">
        <f aca="false">CHOOSE(F$3,A69+24,A68)</f>
        <v>38808</v>
      </c>
      <c r="W68" s="33" t="n">
        <f aca="false">V68-C$3</f>
        <v>1892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0.759170663825294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38838</v>
      </c>
      <c r="B69" s="94" t="n">
        <f aca="false">B68</f>
        <v>1147.54098360656</v>
      </c>
      <c r="C69" s="104"/>
      <c r="D69" s="96" t="n">
        <f aca="false">B69+C69</f>
        <v>1147.54098360656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f aca="false">I68</f>
        <v>0</v>
      </c>
      <c r="J69" s="28" t="n">
        <f aca="false">VLOOKUP($A69,Table,MATCH(J$4,Curves,0))</f>
        <v>-0.06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0.0125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5.6225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38838</v>
      </c>
      <c r="W69" s="33" t="n">
        <f aca="false">V69-C$3</f>
        <v>1922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0.755861197217633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38869</v>
      </c>
      <c r="B70" s="94" t="n">
        <f aca="false">B69</f>
        <v>1147.54098360656</v>
      </c>
      <c r="C70" s="104"/>
      <c r="D70" s="96" t="n">
        <f aca="false">B70+C70</f>
        <v>1147.54098360656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f aca="false">I69</f>
        <v>0</v>
      </c>
      <c r="J70" s="28" t="n">
        <f aca="false">VLOOKUP($A70,Table,MATCH(J$4,Curves,0))</f>
        <v>-0.06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0.0125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5.6225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30</v>
      </c>
      <c r="V70" s="100" t="n">
        <f aca="false">CHOOSE(F$3,A71+24,A70)</f>
        <v>38869</v>
      </c>
      <c r="W70" s="33" t="n">
        <f aca="false">V70-C$3</f>
        <v>1953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0.752456570705938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38899</v>
      </c>
      <c r="B71" s="94" t="n">
        <f aca="false">B70</f>
        <v>1147.54098360656</v>
      </c>
      <c r="C71" s="104"/>
      <c r="D71" s="96" t="n">
        <f aca="false">B71+C71</f>
        <v>1147.54098360656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f aca="false">I70</f>
        <v>0</v>
      </c>
      <c r="J71" s="28" t="n">
        <f aca="false">VLOOKUP($A71,Table,MATCH(J$4,Curves,0))</f>
        <v>-0.06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0.0125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5.6225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38899</v>
      </c>
      <c r="W71" s="33" t="n">
        <f aca="false">V71-C$3</f>
        <v>1983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0.749176372967634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38930</v>
      </c>
      <c r="B72" s="94" t="n">
        <f aca="false">B71</f>
        <v>1147.54098360656</v>
      </c>
      <c r="C72" s="104"/>
      <c r="D72" s="96" t="n">
        <f aca="false">B72+C72</f>
        <v>1147.54098360656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f aca="false">I71</f>
        <v>0</v>
      </c>
      <c r="J72" s="28" t="n">
        <f aca="false">VLOOKUP($A72,Table,MATCH(J$4,Curves,0))</f>
        <v>-0.06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0.0125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5.6225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31</v>
      </c>
      <c r="V72" s="100" t="n">
        <f aca="false">CHOOSE(F$3,A73+24,A72)</f>
        <v>38930</v>
      </c>
      <c r="W72" s="33" t="n">
        <f aca="false">V72-C$3</f>
        <v>2014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0.745801856917954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38961</v>
      </c>
      <c r="B73" s="94" t="n">
        <f aca="false">B72</f>
        <v>1147.54098360656</v>
      </c>
      <c r="C73" s="104"/>
      <c r="D73" s="96" t="n">
        <f aca="false">B73+C73</f>
        <v>1147.54098360656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f aca="false">I72</f>
        <v>0</v>
      </c>
      <c r="J73" s="28" t="n">
        <f aca="false">VLOOKUP($A73,Table,MATCH(J$4,Curves,0))</f>
        <v>-0.06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0.0125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5.6225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30</v>
      </c>
      <c r="V73" s="100" t="n">
        <f aca="false">CHOOSE(F$3,A74+24,A73)</f>
        <v>38961</v>
      </c>
      <c r="W73" s="33" t="n">
        <f aca="false">V73-C$3</f>
        <v>2045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0.742442540705028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38991</v>
      </c>
      <c r="B74" s="94" t="n">
        <f aca="false">B73</f>
        <v>1147.54098360656</v>
      </c>
      <c r="C74" s="104"/>
      <c r="D74" s="96" t="n">
        <f aca="false">B74+C74</f>
        <v>1147.54098360656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f aca="false">I73</f>
        <v>0</v>
      </c>
      <c r="J74" s="28" t="n">
        <f aca="false">VLOOKUP($A74,Table,MATCH(J$4,Curves,0))</f>
        <v>-0.06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0.0125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5.6225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31</v>
      </c>
      <c r="V74" s="100" t="n">
        <f aca="false">CHOOSE(F$3,A75+24,A74)</f>
        <v>38991</v>
      </c>
      <c r="W74" s="33" t="n">
        <f aca="false">V74-C$3</f>
        <v>2075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0.739205997311492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39022</v>
      </c>
      <c r="B75" s="94" t="n">
        <f aca="false">B74</f>
        <v>1147.54098360656</v>
      </c>
      <c r="C75" s="104"/>
      <c r="D75" s="96" t="n">
        <f aca="false">B75+C75</f>
        <v>1147.54098360656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f aca="false">I74</f>
        <v>0</v>
      </c>
      <c r="J75" s="28" t="n">
        <f aca="false">VLOOKUP($A75,Table,MATCH(J$4,Curves,0))</f>
        <v>-0.06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0.0125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5.6225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30</v>
      </c>
      <c r="V75" s="100" t="n">
        <f aca="false">CHOOSE(F$3,A76+24,A75)</f>
        <v>39022</v>
      </c>
      <c r="W75" s="33" t="n">
        <f aca="false">V75-C$3</f>
        <v>2106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0.735876390837029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39052</v>
      </c>
      <c r="B76" s="94" t="n">
        <f aca="false">B75</f>
        <v>1147.54098360656</v>
      </c>
      <c r="C76" s="104"/>
      <c r="D76" s="96" t="n">
        <f aca="false">B76+C76</f>
        <v>1147.54098360656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f aca="false">I75</f>
        <v>0</v>
      </c>
      <c r="J76" s="28" t="n">
        <f aca="false">VLOOKUP($A76,Table,MATCH(J$4,Curves,0))</f>
        <v>-0.06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0.0125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5.6225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39052</v>
      </c>
      <c r="W76" s="33" t="n">
        <f aca="false">V76-C$3</f>
        <v>2136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0.73266847138112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39083</v>
      </c>
      <c r="B77" s="94" t="n">
        <f aca="false">B76</f>
        <v>1147.54098360656</v>
      </c>
      <c r="C77" s="104"/>
      <c r="D77" s="96" t="n">
        <f aca="false">B77+C77</f>
        <v>1147.54098360656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f aca="false">I76</f>
        <v>0</v>
      </c>
      <c r="J77" s="28" t="n">
        <f aca="false">VLOOKUP($A77,Table,MATCH(J$4,Curves,0))</f>
        <v>-0.06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0.0125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5.6225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31</v>
      </c>
      <c r="V77" s="100" t="n">
        <f aca="false">CHOOSE(F$3,A78+24,A77)</f>
        <v>39083</v>
      </c>
      <c r="W77" s="33" t="n">
        <f aca="false">V77-C$3</f>
        <v>2167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0.729368311892672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39114</v>
      </c>
      <c r="B78" s="94" t="n">
        <f aca="false">B77</f>
        <v>1147.54098360656</v>
      </c>
      <c r="C78" s="104"/>
      <c r="D78" s="96" t="n">
        <f aca="false">B78+C78</f>
        <v>1147.54098360656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f aca="false">I77</f>
        <v>0</v>
      </c>
      <c r="J78" s="28" t="n">
        <f aca="false">VLOOKUP($A78,Table,MATCH(J$4,Curves,0))</f>
        <v>-0.06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0.0125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5.6225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28</v>
      </c>
      <c r="V78" s="100" t="n">
        <f aca="false">CHOOSE(F$3,A79+24,A78)</f>
        <v>39114</v>
      </c>
      <c r="W78" s="33" t="n">
        <f aca="false">V78-C$3</f>
        <v>2198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0.726083017316629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39142</v>
      </c>
      <c r="B79" s="94" t="n">
        <f aca="false">B78</f>
        <v>1147.54098360656</v>
      </c>
      <c r="C79" s="104"/>
      <c r="D79" s="96" t="n">
        <f aca="false">B79+C79</f>
        <v>1147.54098360656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f aca="false">I78</f>
        <v>0</v>
      </c>
      <c r="J79" s="28" t="n">
        <f aca="false">VLOOKUP($A79,Table,MATCH(J$4,Curves,0))</f>
        <v>-0.06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0.0125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5.6225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31</v>
      </c>
      <c r="V79" s="100" t="n">
        <f aca="false">CHOOSE(F$3,A80+24,A79)</f>
        <v>39142</v>
      </c>
      <c r="W79" s="33" t="n">
        <f aca="false">V79-C$3</f>
        <v>2226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0.723128375483295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39173</v>
      </c>
      <c r="B80" s="94" t="n">
        <f aca="false">B79</f>
        <v>1147.54098360656</v>
      </c>
      <c r="C80" s="104"/>
      <c r="D80" s="96" t="n">
        <f aca="false">B80+C80</f>
        <v>1147.54098360656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f aca="false">I79</f>
        <v>0</v>
      </c>
      <c r="J80" s="28" t="n">
        <f aca="false">VLOOKUP($A80,Table,MATCH(J$4,Curves,0))</f>
        <v>-0.06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0.0125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5.6225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30</v>
      </c>
      <c r="V80" s="100" t="n">
        <f aca="false">CHOOSE(F$3,A81+24,A80)</f>
        <v>39173</v>
      </c>
      <c r="W80" s="33" t="n">
        <f aca="false">V80-C$3</f>
        <v>2257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0.719871187460425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39203</v>
      </c>
      <c r="B81" s="94" t="n">
        <f aca="false">B80</f>
        <v>1147.54098360656</v>
      </c>
      <c r="C81" s="104"/>
      <c r="D81" s="96" t="n">
        <f aca="false">B81+C81</f>
        <v>1147.54098360656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f aca="false">I80</f>
        <v>0</v>
      </c>
      <c r="J81" s="28" t="n">
        <f aca="false">VLOOKUP($A81,Table,MATCH(J$4,Curves,0))</f>
        <v>-0.06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0.0125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5.6225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39203</v>
      </c>
      <c r="W81" s="33" t="n">
        <f aca="false">V81-C$3</f>
        <v>2287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0.716733039781334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39234</v>
      </c>
      <c r="B82" s="94" t="n">
        <f aca="false">B81</f>
        <v>1147.54098360656</v>
      </c>
      <c r="C82" s="104"/>
      <c r="D82" s="96" t="n">
        <f aca="false">B82+C82</f>
        <v>1147.54098360656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f aca="false">I81</f>
        <v>0</v>
      </c>
      <c r="J82" s="28" t="n">
        <f aca="false">VLOOKUP($A82,Table,MATCH(J$4,Curves,0))</f>
        <v>-0.06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0.0125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5.6225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30</v>
      </c>
      <c r="V82" s="100" t="n">
        <f aca="false">CHOOSE(F$3,A83+24,A82)</f>
        <v>39234</v>
      </c>
      <c r="W82" s="33" t="n">
        <f aca="false">V82-C$3</f>
        <v>2318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0.713504658276859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39264</v>
      </c>
      <c r="B83" s="94" t="n">
        <f aca="false">B82</f>
        <v>1147.54098360656</v>
      </c>
      <c r="C83" s="104"/>
      <c r="D83" s="96" t="n">
        <f aca="false">B83+C83</f>
        <v>1147.54098360656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f aca="false">I82</f>
        <v>0</v>
      </c>
      <c r="J83" s="28" t="n">
        <f aca="false">VLOOKUP($A83,Table,MATCH(J$4,Curves,0))</f>
        <v>-0.06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0.0125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5.6225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39264</v>
      </c>
      <c r="W83" s="33" t="n">
        <f aca="false">V83-C$3</f>
        <v>2348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0.710394264325281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39295</v>
      </c>
      <c r="B84" s="94" t="n">
        <f aca="false">B83</f>
        <v>1147.54098360656</v>
      </c>
      <c r="C84" s="104"/>
      <c r="D84" s="96" t="n">
        <f aca="false">B84+C84</f>
        <v>1147.54098360656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f aca="false">I83</f>
        <v>0</v>
      </c>
      <c r="J84" s="28" t="n">
        <f aca="false">VLOOKUP($A84,Table,MATCH(J$4,Curves,0))</f>
        <v>-0.06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0.0125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5.6225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31</v>
      </c>
      <c r="V84" s="100" t="n">
        <f aca="false">CHOOSE(F$3,A85+24,A84)</f>
        <v>39295</v>
      </c>
      <c r="W84" s="33" t="n">
        <f aca="false">V84-C$3</f>
        <v>2379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0.707194434574817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39326</v>
      </c>
      <c r="B85" s="94" t="n">
        <f aca="false">B84</f>
        <v>1147.54098360656</v>
      </c>
      <c r="C85" s="104"/>
      <c r="D85" s="96" t="n">
        <f aca="false">B85+C85</f>
        <v>1147.54098360656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f aca="false">I84</f>
        <v>0</v>
      </c>
      <c r="J85" s="28" t="n">
        <f aca="false">VLOOKUP($A85,Table,MATCH(J$4,Curves,0))</f>
        <v>-0.06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0.0125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5.6225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30</v>
      </c>
      <c r="V85" s="100" t="n">
        <f aca="false">CHOOSE(F$3,A86+24,A85)</f>
        <v>39326</v>
      </c>
      <c r="W85" s="33" t="n">
        <f aca="false">V85-C$3</f>
        <v>2410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0.704009017821398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39356</v>
      </c>
      <c r="B86" s="94" t="n">
        <f aca="false">B85</f>
        <v>1147.54098360656</v>
      </c>
      <c r="C86" s="104"/>
      <c r="D86" s="96" t="n">
        <f aca="false">B86+C86</f>
        <v>1147.54098360656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f aca="false">I85</f>
        <v>0</v>
      </c>
      <c r="J86" s="28" t="n">
        <f aca="false">VLOOKUP($A86,Table,MATCH(J$4,Curves,0))</f>
        <v>-0.06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0.0125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5.6225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31</v>
      </c>
      <c r="V86" s="100" t="n">
        <f aca="false">CHOOSE(F$3,A87+24,A86)</f>
        <v>39356</v>
      </c>
      <c r="W86" s="33" t="n">
        <f aca="false">V86-C$3</f>
        <v>2440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0.700940018389528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39387</v>
      </c>
      <c r="B87" s="94" t="n">
        <f aca="false">B86</f>
        <v>1147.54098360656</v>
      </c>
      <c r="C87" s="104"/>
      <c r="D87" s="96" t="n">
        <f aca="false">B87+C87</f>
        <v>1147.54098360656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f aca="false">I86</f>
        <v>0</v>
      </c>
      <c r="J87" s="28" t="n">
        <f aca="false">VLOOKUP($A87,Table,MATCH(J$4,Curves,0))</f>
        <v>-0.06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0.0125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5.6225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30</v>
      </c>
      <c r="V87" s="100" t="n">
        <f aca="false">CHOOSE(F$3,A88+24,A87)</f>
        <v>39387</v>
      </c>
      <c r="W87" s="33" t="n">
        <f aca="false">V87-C$3</f>
        <v>2471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0.697782773410553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39417</v>
      </c>
      <c r="B88" s="94" t="n">
        <f aca="false">B87</f>
        <v>1147.54098360656</v>
      </c>
      <c r="C88" s="104"/>
      <c r="D88" s="96" t="n">
        <f aca="false">B88+C88</f>
        <v>1147.54098360656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f aca="false">I87</f>
        <v>0</v>
      </c>
      <c r="J88" s="28" t="n">
        <f aca="false">VLOOKUP($A88,Table,MATCH(J$4,Curves,0))</f>
        <v>-0.06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0.0125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5.6225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39417</v>
      </c>
      <c r="W88" s="33" t="n">
        <f aca="false">V88-C$3</f>
        <v>2501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0.694740916160212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39448</v>
      </c>
      <c r="B89" s="94" t="n">
        <f aca="false">B88</f>
        <v>1147.54098360656</v>
      </c>
      <c r="C89" s="104"/>
      <c r="D89" s="96" t="n">
        <f aca="false">B89+C89</f>
        <v>1147.54098360656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f aca="false">I88</f>
        <v>0</v>
      </c>
      <c r="J89" s="28" t="n">
        <f aca="false">VLOOKUP($A89,Table,MATCH(J$4,Curves,0))</f>
        <v>-0.06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0.0125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5.6225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31</v>
      </c>
      <c r="V89" s="100" t="n">
        <f aca="false">CHOOSE(F$3,A90+24,A89)</f>
        <v>39448</v>
      </c>
      <c r="W89" s="33" t="n">
        <f aca="false">V89-C$3</f>
        <v>2532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0.691611593804963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39479</v>
      </c>
      <c r="B90" s="94" t="n">
        <f aca="false">B89</f>
        <v>1147.54098360656</v>
      </c>
      <c r="C90" s="104"/>
      <c r="D90" s="96" t="n">
        <f aca="false">B90+C90</f>
        <v>1147.54098360656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f aca="false">I89</f>
        <v>0</v>
      </c>
      <c r="J90" s="28" t="n">
        <f aca="false">VLOOKUP($A90,Table,MATCH(J$4,Curves,0))</f>
        <v>-0.06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0.0125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5.6225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29</v>
      </c>
      <c r="V90" s="100" t="n">
        <f aca="false">CHOOSE(F$3,A91+24,A90)</f>
        <v>39479</v>
      </c>
      <c r="W90" s="33" t="n">
        <f aca="false">V90-C$3</f>
        <v>2563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0.688496366860211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39508</v>
      </c>
      <c r="B91" s="94" t="n">
        <f aca="false">B90</f>
        <v>1147.54098360656</v>
      </c>
      <c r="C91" s="104"/>
      <c r="D91" s="96" t="n">
        <f aca="false">B91+C91</f>
        <v>1147.54098360656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f aca="false">I90</f>
        <v>0</v>
      </c>
      <c r="J91" s="28" t="n">
        <f aca="false">VLOOKUP($A91,Table,MATCH(J$4,Curves,0))</f>
        <v>-0.06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0.0125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5.6225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31</v>
      </c>
      <c r="V91" s="100" t="n">
        <f aca="false">CHOOSE(F$3,A92+24,A91)</f>
        <v>39508</v>
      </c>
      <c r="W91" s="33" t="n">
        <f aca="false">V91-C$3</f>
        <v>2592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0.685594826726466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39539</v>
      </c>
      <c r="B92" s="94" t="n">
        <f aca="false">B91</f>
        <v>1147.54098360656</v>
      </c>
      <c r="C92" s="104"/>
      <c r="D92" s="96" t="n">
        <f aca="false">B92+C92</f>
        <v>1147.54098360656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f aca="false">I91</f>
        <v>0</v>
      </c>
      <c r="J92" s="28" t="n">
        <f aca="false">VLOOKUP($A92,Table,MATCH(J$4,Curves,0))</f>
        <v>-0.06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0.0125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5.6225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30</v>
      </c>
      <c r="V92" s="100" t="n">
        <f aca="false">CHOOSE(F$3,A93+24,A92)</f>
        <v>39539</v>
      </c>
      <c r="W92" s="33" t="n">
        <f aca="false">V92-C$3</f>
        <v>2623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0.682506701112998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39569</v>
      </c>
      <c r="B93" s="94" t="n">
        <f aca="false">B92</f>
        <v>1147.54098360656</v>
      </c>
      <c r="C93" s="104"/>
      <c r="D93" s="96" t="n">
        <f aca="false">B93+C93</f>
        <v>1147.54098360656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f aca="false">I92</f>
        <v>0</v>
      </c>
      <c r="J93" s="28" t="n">
        <f aca="false">VLOOKUP($A93,Table,MATCH(J$4,Curves,0))</f>
        <v>-0.06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0.0125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5.6225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39569</v>
      </c>
      <c r="W93" s="33" t="n">
        <f aca="false">V93-C$3</f>
        <v>2653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0.679531437124981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39600</v>
      </c>
      <c r="B94" s="94" t="n">
        <f aca="false">B93</f>
        <v>1147.54098360656</v>
      </c>
      <c r="C94" s="104"/>
      <c r="D94" s="96" t="n">
        <f aca="false">B94+C94</f>
        <v>1147.54098360656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f aca="false">I93</f>
        <v>0</v>
      </c>
      <c r="J94" s="28" t="n">
        <f aca="false">VLOOKUP($A94,Table,MATCH(J$4,Curves,0))</f>
        <v>-0.06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0.0125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5.6225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30</v>
      </c>
      <c r="V94" s="100" t="n">
        <f aca="false">CHOOSE(F$3,A95+24,A94)</f>
        <v>39600</v>
      </c>
      <c r="W94" s="33" t="n">
        <f aca="false">V94-C$3</f>
        <v>2684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0.676470622844684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39630</v>
      </c>
      <c r="B95" s="94" t="n">
        <f aca="false">B94</f>
        <v>1147.54098360656</v>
      </c>
      <c r="C95" s="104"/>
      <c r="D95" s="96" t="n">
        <f aca="false">B95+C95</f>
        <v>1147.54098360656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f aca="false">I94</f>
        <v>0</v>
      </c>
      <c r="J95" s="28" t="n">
        <f aca="false">VLOOKUP($A95,Table,MATCH(J$4,Curves,0))</f>
        <v>-0.06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0.0125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5.6225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39630</v>
      </c>
      <c r="W95" s="33" t="n">
        <f aca="false">V95-C$3</f>
        <v>2714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0.673521672043441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39661</v>
      </c>
      <c r="B96" s="94" t="n">
        <f aca="false">B95</f>
        <v>1147.54098360656</v>
      </c>
      <c r="C96" s="104"/>
      <c r="D96" s="96" t="n">
        <f aca="false">B96+C96</f>
        <v>1147.54098360656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f aca="false">I95</f>
        <v>0</v>
      </c>
      <c r="J96" s="28" t="n">
        <f aca="false">VLOOKUP($A96,Table,MATCH(J$4,Curves,0))</f>
        <v>-0.06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0.0125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5.6225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31</v>
      </c>
      <c r="V96" s="100" t="n">
        <f aca="false">CHOOSE(F$3,A97+24,A96)</f>
        <v>39661</v>
      </c>
      <c r="W96" s="33" t="n">
        <f aca="false">V96-C$3</f>
        <v>2745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0.670487927555324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39692</v>
      </c>
      <c r="B97" s="94" t="n">
        <f aca="false">B96</f>
        <v>1147.54098360656</v>
      </c>
      <c r="C97" s="104"/>
      <c r="D97" s="96" t="n">
        <f aca="false">B97+C97</f>
        <v>1147.54098360656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f aca="false">I96</f>
        <v>0</v>
      </c>
      <c r="J97" s="28" t="n">
        <f aca="false">VLOOKUP($A97,Table,MATCH(J$4,Curves,0))</f>
        <v>-0.06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0.0125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5.6225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30</v>
      </c>
      <c r="V97" s="100" t="n">
        <f aca="false">CHOOSE(F$3,A98+24,A97)</f>
        <v>39692</v>
      </c>
      <c r="W97" s="33" t="n">
        <f aca="false">V97-C$3</f>
        <v>2776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0.667467847966202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39722</v>
      </c>
      <c r="B98" s="94" t="n">
        <f aca="false">B97</f>
        <v>1147.54098360656</v>
      </c>
      <c r="C98" s="104"/>
      <c r="D98" s="96" t="n">
        <f aca="false">B98+C98</f>
        <v>1147.54098360656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f aca="false">I97</f>
        <v>0</v>
      </c>
      <c r="J98" s="28" t="n">
        <f aca="false">VLOOKUP($A98,Table,MATCH(J$4,Curves,0))</f>
        <v>-0.06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0.0125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5.6225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31</v>
      </c>
      <c r="V98" s="100" t="n">
        <f aca="false">CHOOSE(F$3,A99+24,A98)</f>
        <v>39722</v>
      </c>
      <c r="W98" s="33" t="n">
        <f aca="false">V98-C$3</f>
        <v>2806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0.664558143126712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39753</v>
      </c>
      <c r="B99" s="94" t="n">
        <f aca="false">B98</f>
        <v>1147.54098360656</v>
      </c>
      <c r="C99" s="104"/>
      <c r="D99" s="96" t="n">
        <f aca="false">B99+C99</f>
        <v>1147.54098360656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f aca="false">I98</f>
        <v>0</v>
      </c>
      <c r="J99" s="28" t="n">
        <f aca="false">VLOOKUP($A99,Table,MATCH(J$4,Curves,0))</f>
        <v>-0.06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0.0125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5.6225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30</v>
      </c>
      <c r="V99" s="100" t="n">
        <f aca="false">CHOOSE(F$3,A100+24,A99)</f>
        <v>39753</v>
      </c>
      <c r="W99" s="33" t="n">
        <f aca="false">V99-C$3</f>
        <v>2837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0.661564773072817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39783</v>
      </c>
      <c r="B100" s="94" t="n">
        <f aca="false">B99</f>
        <v>1147.54098360656</v>
      </c>
      <c r="C100" s="104"/>
      <c r="D100" s="96" t="n">
        <f aca="false">B100+C100</f>
        <v>1147.54098360656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f aca="false">I99</f>
        <v>0</v>
      </c>
      <c r="J100" s="28" t="n">
        <f aca="false">VLOOKUP($A100,Table,MATCH(J$4,Curves,0))</f>
        <v>-0.06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0.0125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5.6225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39783</v>
      </c>
      <c r="W100" s="33" t="n">
        <f aca="false">V100-C$3</f>
        <v>2867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0.658680801616047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39814</v>
      </c>
      <c r="B101" s="94" t="n">
        <f aca="false">B100</f>
        <v>1147.54098360656</v>
      </c>
      <c r="C101" s="104"/>
      <c r="D101" s="96" t="n">
        <f aca="false">B101+C101</f>
        <v>1147.54098360656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f aca="false">I100</f>
        <v>0</v>
      </c>
      <c r="J101" s="28" t="n">
        <f aca="false">VLOOKUP($A101,Table,MATCH(J$4,Curves,0))</f>
        <v>-0.06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0.0125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5.6225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31</v>
      </c>
      <c r="V101" s="100" t="n">
        <f aca="false">CHOOSE(F$3,A102+24,A101)</f>
        <v>39814</v>
      </c>
      <c r="W101" s="33" t="n">
        <f aca="false">V101-C$3</f>
        <v>2898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0.655713904878681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39845</v>
      </c>
      <c r="B102" s="94" t="n">
        <f aca="false">B101</f>
        <v>1147.54098360656</v>
      </c>
      <c r="C102" s="104"/>
      <c r="D102" s="96" t="n">
        <f aca="false">B102+C102</f>
        <v>1147.54098360656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f aca="false">I101</f>
        <v>0</v>
      </c>
      <c r="J102" s="28" t="n">
        <f aca="false">VLOOKUP($A102,Table,MATCH(J$4,Curves,0))</f>
        <v>-0.06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0.0125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5.6225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28</v>
      </c>
      <c r="V102" s="100" t="n">
        <f aca="false">CHOOSE(F$3,A103+24,A102)</f>
        <v>39845</v>
      </c>
      <c r="W102" s="33" t="n">
        <f aca="false">V102-C$3</f>
        <v>2929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0.652760371937904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39873</v>
      </c>
      <c r="B103" s="94" t="n">
        <f aca="false">B102</f>
        <v>1147.54098360656</v>
      </c>
      <c r="C103" s="104"/>
      <c r="D103" s="96" t="n">
        <f aca="false">B103+C103</f>
        <v>1147.54098360656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f aca="false">I102</f>
        <v>0</v>
      </c>
      <c r="J103" s="28" t="n">
        <f aca="false">VLOOKUP($A103,Table,MATCH(J$4,Curves,0))</f>
        <v>-0.06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0.0125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5.6225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31</v>
      </c>
      <c r="V103" s="100" t="n">
        <f aca="false">CHOOSE(F$3,A104+24,A103)</f>
        <v>39873</v>
      </c>
      <c r="W103" s="33" t="n">
        <f aca="false">V103-C$3</f>
        <v>2957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0.650104101158844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39904</v>
      </c>
      <c r="B104" s="94" t="n">
        <f aca="false">B103</f>
        <v>1147.54098360656</v>
      </c>
      <c r="C104" s="104"/>
      <c r="D104" s="96" t="n">
        <f aca="false">B104+C104</f>
        <v>1147.54098360656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f aca="false">I103</f>
        <v>0</v>
      </c>
      <c r="J104" s="28" t="n">
        <f aca="false">VLOOKUP($A104,Table,MATCH(J$4,Curves,0))</f>
        <v>-0.06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0.0125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5.6225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30</v>
      </c>
      <c r="V104" s="100" t="n">
        <f aca="false">CHOOSE(F$3,A105+24,A104)</f>
        <v>39904</v>
      </c>
      <c r="W104" s="33" t="n">
        <f aca="false">V104-C$3</f>
        <v>2988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0.647175836463798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39934</v>
      </c>
      <c r="B105" s="94" t="n">
        <f aca="false">B104</f>
        <v>1147.54098360656</v>
      </c>
      <c r="C105" s="104"/>
      <c r="D105" s="96" t="n">
        <f aca="false">B105+C105</f>
        <v>1147.54098360656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f aca="false">I104</f>
        <v>0</v>
      </c>
      <c r="J105" s="28" t="n">
        <f aca="false">VLOOKUP($A105,Table,MATCH(J$4,Curves,0))</f>
        <v>-0.06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0.0125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5.6225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39934</v>
      </c>
      <c r="W105" s="33" t="n">
        <f aca="false">V105-C$3</f>
        <v>3018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0.644354590962464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39965</v>
      </c>
      <c r="B106" s="94" t="n">
        <f aca="false">B105</f>
        <v>1147.54098360656</v>
      </c>
      <c r="C106" s="104"/>
      <c r="D106" s="96" t="n">
        <f aca="false">B106+C106</f>
        <v>1147.54098360656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f aca="false">I105</f>
        <v>0</v>
      </c>
      <c r="J106" s="28" t="n">
        <f aca="false">VLOOKUP($A106,Table,MATCH(J$4,Curves,0))</f>
        <v>-0.06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0.0125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5.6225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30</v>
      </c>
      <c r="V106" s="100" t="n">
        <f aca="false">CHOOSE(F$3,A107+24,A106)</f>
        <v>39965</v>
      </c>
      <c r="W106" s="33" t="n">
        <f aca="false">V106-C$3</f>
        <v>3049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0.641452223793202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39995</v>
      </c>
      <c r="B107" s="94" t="n">
        <f aca="false">B106</f>
        <v>1147.54098360656</v>
      </c>
      <c r="C107" s="104"/>
      <c r="D107" s="96" t="n">
        <f aca="false">B107+C107</f>
        <v>1147.54098360656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f aca="false">I106</f>
        <v>0</v>
      </c>
      <c r="J107" s="28" t="n">
        <f aca="false">VLOOKUP($A107,Table,MATCH(J$4,Curves,0))</f>
        <v>-0.06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0.0125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5.6225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39995</v>
      </c>
      <c r="W107" s="33" t="n">
        <f aca="false">V107-C$3</f>
        <v>3079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0.638655929341627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40026</v>
      </c>
      <c r="B108" s="94" t="n">
        <f aca="false">B107</f>
        <v>1147.54098360656</v>
      </c>
      <c r="C108" s="104"/>
      <c r="D108" s="96" t="n">
        <f aca="false">B108+C108</f>
        <v>1147.54098360656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f aca="false">I107</f>
        <v>0</v>
      </c>
      <c r="J108" s="28" t="n">
        <f aca="false">VLOOKUP($A108,Table,MATCH(J$4,Curves,0))</f>
        <v>-0.06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0.0125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5.6225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31</v>
      </c>
      <c r="V108" s="100" t="n">
        <f aca="false">CHOOSE(F$3,A109+24,A108)</f>
        <v>40026</v>
      </c>
      <c r="W108" s="33" t="n">
        <f aca="false">V108-C$3</f>
        <v>3110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0.635779230660848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40057</v>
      </c>
      <c r="B109" s="94" t="n">
        <f aca="false">B108</f>
        <v>1147.54098360656</v>
      </c>
      <c r="C109" s="104"/>
      <c r="D109" s="96" t="n">
        <f aca="false">B109+C109</f>
        <v>1147.54098360656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f aca="false">I108</f>
        <v>0</v>
      </c>
      <c r="J109" s="28" t="n">
        <f aca="false">VLOOKUP($A109,Table,MATCH(J$4,Curves,0))</f>
        <v>-0.06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0.0125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5.6225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30</v>
      </c>
      <c r="V109" s="100" t="n">
        <f aca="false">CHOOSE(F$3,A110+24,A109)</f>
        <v>40057</v>
      </c>
      <c r="W109" s="33" t="n">
        <f aca="false">V109-C$3</f>
        <v>3141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0.632915489497442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40087</v>
      </c>
      <c r="B110" s="94" t="n">
        <f aca="false">B109</f>
        <v>1147.54098360656</v>
      </c>
      <c r="C110" s="104"/>
      <c r="D110" s="96" t="n">
        <f aca="false">B110+C110</f>
        <v>1147.54098360656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f aca="false">I109</f>
        <v>0</v>
      </c>
      <c r="J110" s="28" t="n">
        <f aca="false">VLOOKUP($A110,Table,MATCH(J$4,Curves,0))</f>
        <v>-0.06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0.0125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5.6225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31</v>
      </c>
      <c r="V110" s="100" t="n">
        <f aca="false">CHOOSE(F$3,A111+24,A110)</f>
        <v>40087</v>
      </c>
      <c r="W110" s="33" t="n">
        <f aca="false">V110-C$3</f>
        <v>3171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0.630156409388355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40118</v>
      </c>
      <c r="B111" s="94" t="n">
        <f aca="false">B110</f>
        <v>1147.54098360656</v>
      </c>
      <c r="C111" s="104"/>
      <c r="D111" s="96" t="n">
        <f aca="false">B111+C111</f>
        <v>1147.54098360656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f aca="false">I110</f>
        <v>0</v>
      </c>
      <c r="J111" s="28" t="n">
        <f aca="false">VLOOKUP($A111,Table,MATCH(J$4,Curves,0))</f>
        <v>-0.06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0.0125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5.6225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30</v>
      </c>
      <c r="V111" s="100" t="n">
        <f aca="false">CHOOSE(F$3,A112+24,A111)</f>
        <v>40118</v>
      </c>
      <c r="W111" s="33" t="n">
        <f aca="false">V111-C$3</f>
        <v>3202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0.627317995105658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40148</v>
      </c>
      <c r="B112" s="94" t="n">
        <f aca="false">B111</f>
        <v>1147.54098360656</v>
      </c>
      <c r="C112" s="104"/>
      <c r="D112" s="96" t="n">
        <f aca="false">B112+C112</f>
        <v>1147.54098360656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f aca="false">I111</f>
        <v>0</v>
      </c>
      <c r="J112" s="28" t="n">
        <f aca="false">VLOOKUP($A112,Table,MATCH(J$4,Curves,0))</f>
        <v>-0.06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0.0125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5.6225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40148</v>
      </c>
      <c r="W112" s="33" t="n">
        <f aca="false">V112-C$3</f>
        <v>3232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0.624583316256602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40179</v>
      </c>
      <c r="B113" s="94" t="n">
        <f aca="false">B112</f>
        <v>1147.54098360656</v>
      </c>
      <c r="C113" s="104"/>
      <c r="D113" s="96" t="n">
        <f aca="false">B113+C113</f>
        <v>1147.54098360656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f aca="false">I112</f>
        <v>0</v>
      </c>
      <c r="J113" s="28" t="n">
        <f aca="false">VLOOKUP($A113,Table,MATCH(J$4,Curves,0))</f>
        <v>-0.06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0.0125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5.6225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31</v>
      </c>
      <c r="V113" s="100" t="n">
        <f aca="false">CHOOSE(F$3,A114+24,A113)</f>
        <v>40179</v>
      </c>
      <c r="W113" s="33" t="n">
        <f aca="false">V113-C$3</f>
        <v>3263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0.621770004864091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40210</v>
      </c>
      <c r="B114" s="94" t="n">
        <f aca="false">B113</f>
        <v>1147.54098360656</v>
      </c>
      <c r="C114" s="104"/>
      <c r="D114" s="96" t="n">
        <f aca="false">B114+C114</f>
        <v>1147.54098360656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f aca="false">I113</f>
        <v>0</v>
      </c>
      <c r="J114" s="28" t="n">
        <f aca="false">VLOOKUP($A114,Table,MATCH(J$4,Curves,0))</f>
        <v>-0.06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0.0125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5.6225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28</v>
      </c>
      <c r="V114" s="100" t="n">
        <f aca="false">CHOOSE(F$3,A115+24,A114)</f>
        <v>40210</v>
      </c>
      <c r="W114" s="33" t="n">
        <f aca="false">V114-C$3</f>
        <v>3294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0.618969365473512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40238</v>
      </c>
      <c r="B115" s="94" t="n">
        <f aca="false">B114</f>
        <v>1147.54098360656</v>
      </c>
      <c r="C115" s="104"/>
      <c r="D115" s="96" t="n">
        <f aca="false">B115+C115</f>
        <v>1147.54098360656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f aca="false">I114</f>
        <v>0</v>
      </c>
      <c r="J115" s="28" t="n">
        <f aca="false">VLOOKUP($A115,Table,MATCH(J$4,Curves,0))</f>
        <v>-0.06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0.0125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5.6225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31</v>
      </c>
      <c r="V115" s="100" t="n">
        <f aca="false">CHOOSE(F$3,A116+24,A115)</f>
        <v>40238</v>
      </c>
      <c r="W115" s="33" t="n">
        <f aca="false">V115-C$3</f>
        <v>3322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0.616450600074566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40269</v>
      </c>
      <c r="B116" s="94" t="n">
        <f aca="false">B115</f>
        <v>1147.54098360656</v>
      </c>
      <c r="C116" s="104"/>
      <c r="D116" s="96" t="n">
        <f aca="false">B116+C116</f>
        <v>1147.54098360656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f aca="false">I115</f>
        <v>0</v>
      </c>
      <c r="J116" s="28" t="n">
        <f aca="false">VLOOKUP($A116,Table,MATCH(J$4,Curves,0))</f>
        <v>-0.06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0.0125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5.6225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30</v>
      </c>
      <c r="V116" s="100" t="n">
        <f aca="false">CHOOSE(F$3,A117+24,A116)</f>
        <v>40269</v>
      </c>
      <c r="W116" s="33" t="n">
        <f aca="false">V116-C$3</f>
        <v>3353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0.613673920885463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40299</v>
      </c>
      <c r="B117" s="94" t="n">
        <f aca="false">B116</f>
        <v>1147.54098360656</v>
      </c>
      <c r="C117" s="104"/>
      <c r="D117" s="96" t="n">
        <f aca="false">B117+C117</f>
        <v>1147.54098360656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f aca="false">I116</f>
        <v>0</v>
      </c>
      <c r="J117" s="28" t="n">
        <f aca="false">VLOOKUP($A117,Table,MATCH(J$4,Curves,0))</f>
        <v>-0.06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0.0125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5.6225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40299</v>
      </c>
      <c r="W117" s="33" t="n">
        <f aca="false">V117-C$3</f>
        <v>3383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0.610998720899561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40330</v>
      </c>
      <c r="B118" s="94" t="n">
        <f aca="false">B117</f>
        <v>1147.54098360656</v>
      </c>
      <c r="C118" s="104"/>
      <c r="D118" s="96" t="n">
        <f aca="false">B118+C118</f>
        <v>1147.54098360656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f aca="false">I117</f>
        <v>0</v>
      </c>
      <c r="J118" s="28" t="n">
        <f aca="false">VLOOKUP($A118,Table,MATCH(J$4,Curves,0))</f>
        <v>-0.06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0.0125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5.6225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30</v>
      </c>
      <c r="V118" s="100" t="n">
        <f aca="false">CHOOSE(F$3,A119+24,A118)</f>
        <v>40330</v>
      </c>
      <c r="W118" s="33" t="n">
        <f aca="false">V118-C$3</f>
        <v>3414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0.60824659861647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40360</v>
      </c>
      <c r="B119" s="94" t="n">
        <f aca="false">B118</f>
        <v>1147.54098360656</v>
      </c>
      <c r="C119" s="104"/>
      <c r="D119" s="96" t="n">
        <f aca="false">B119+C119</f>
        <v>1147.54098360656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f aca="false">I118</f>
        <v>0</v>
      </c>
      <c r="J119" s="28" t="n">
        <f aca="false">VLOOKUP($A119,Table,MATCH(J$4,Curves,0))</f>
        <v>-0.06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0.0125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5.6225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40360</v>
      </c>
      <c r="W119" s="33" t="n">
        <f aca="false">V119-C$3</f>
        <v>3444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0.605595058056141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40391</v>
      </c>
      <c r="B120" s="94" t="n">
        <f aca="false">B119</f>
        <v>1147.54098360656</v>
      </c>
      <c r="C120" s="104"/>
      <c r="D120" s="96" t="n">
        <f aca="false">B120+C120</f>
        <v>1147.54098360656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f aca="false">I119</f>
        <v>0</v>
      </c>
      <c r="J120" s="28" t="n">
        <f aca="false">VLOOKUP($A120,Table,MATCH(J$4,Curves,0))</f>
        <v>-0.06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0.0125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5.6225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31</v>
      </c>
      <c r="V120" s="100" t="n">
        <f aca="false">CHOOSE(F$3,A121+24,A120)</f>
        <v>40391</v>
      </c>
      <c r="W120" s="33" t="n">
        <f aca="false">V120-C$3</f>
        <v>3475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0.60286727549818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40422</v>
      </c>
      <c r="B121" s="94" t="n">
        <f aca="false">B120</f>
        <v>1147.54098360656</v>
      </c>
      <c r="C121" s="104"/>
      <c r="D121" s="96" t="n">
        <f aca="false">B121+C121</f>
        <v>1147.54098360656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f aca="false">I120</f>
        <v>0</v>
      </c>
      <c r="J121" s="28" t="n">
        <f aca="false">VLOOKUP($A121,Table,MATCH(J$4,Curves,0))</f>
        <v>-0.06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0.0125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5.6225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30</v>
      </c>
      <c r="V121" s="100" t="n">
        <f aca="false">CHOOSE(F$3,A122+24,A121)</f>
        <v>40422</v>
      </c>
      <c r="W121" s="33" t="n">
        <f aca="false">V121-C$3</f>
        <v>3506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0.600151779694519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40452</v>
      </c>
      <c r="B122" s="94" t="n">
        <f aca="false">B121</f>
        <v>1147.54098360656</v>
      </c>
      <c r="C122" s="104"/>
      <c r="D122" s="96" t="n">
        <f aca="false">B122+C122</f>
        <v>1147.54098360656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f aca="false">I121</f>
        <v>0</v>
      </c>
      <c r="J122" s="28" t="n">
        <f aca="false">VLOOKUP($A122,Table,MATCH(J$4,Curves,0))</f>
        <v>-0.06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0.0125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5.6225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31</v>
      </c>
      <c r="V122" s="100" t="n">
        <f aca="false">CHOOSE(F$3,A123+24,A122)</f>
        <v>40452</v>
      </c>
      <c r="W122" s="33" t="n">
        <f aca="false">V122-C$3</f>
        <v>3536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0.597535527026879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40483</v>
      </c>
      <c r="B123" s="94" t="n">
        <f aca="false">B122</f>
        <v>1147.54098360656</v>
      </c>
      <c r="C123" s="104"/>
      <c r="D123" s="96" t="n">
        <f aca="false">B123+C123</f>
        <v>1147.54098360656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f aca="false">I122</f>
        <v>0</v>
      </c>
      <c r="J123" s="28" t="n">
        <f aca="false">VLOOKUP($A123,Table,MATCH(J$4,Curves,0))</f>
        <v>-0.06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0.0125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5.6225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30</v>
      </c>
      <c r="V123" s="100" t="n">
        <f aca="false">CHOOSE(F$3,A124+24,A123)</f>
        <v>40483</v>
      </c>
      <c r="W123" s="33" t="n">
        <f aca="false">V123-C$3</f>
        <v>3567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0.594844047024354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40513</v>
      </c>
      <c r="B124" s="94" t="n">
        <f aca="false">B123</f>
        <v>1147.54098360656</v>
      </c>
      <c r="C124" s="104"/>
      <c r="D124" s="96" t="n">
        <f aca="false">B124+C124</f>
        <v>1147.54098360656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f aca="false">I123</f>
        <v>0</v>
      </c>
      <c r="J124" s="28" t="n">
        <f aca="false">VLOOKUP($A124,Table,MATCH(J$4,Curves,0))</f>
        <v>-0.06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0.0125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5.6225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40513</v>
      </c>
      <c r="W124" s="33" t="n">
        <f aca="false">V124-C$3</f>
        <v>3597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0.592250932453154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40544</v>
      </c>
      <c r="B125" s="94" t="n">
        <f aca="false">B124</f>
        <v>1147.54098360656</v>
      </c>
      <c r="C125" s="104"/>
      <c r="D125" s="96" t="n">
        <f aca="false">B125+C125</f>
        <v>1147.54098360656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f aca="false">I124</f>
        <v>0</v>
      </c>
      <c r="J125" s="28" t="n">
        <f aca="false">VLOOKUP($A125,Table,MATCH(J$4,Curves,0))</f>
        <v>-0.06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0.0125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5.6225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31</v>
      </c>
      <c r="V125" s="100" t="n">
        <f aca="false">CHOOSE(F$3,A126+24,A125)</f>
        <v>40544</v>
      </c>
      <c r="W125" s="33" t="n">
        <f aca="false">V125-C$3</f>
        <v>3628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0.589583255856408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40575</v>
      </c>
      <c r="B126" s="94" t="n">
        <f aca="false">B125</f>
        <v>1147.54098360656</v>
      </c>
      <c r="C126" s="104"/>
      <c r="D126" s="96" t="n">
        <f aca="false">B126+C126</f>
        <v>1147.54098360656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f aca="false">I125</f>
        <v>0</v>
      </c>
      <c r="J126" s="28" t="n">
        <f aca="false">VLOOKUP($A126,Table,MATCH(J$4,Curves,0))</f>
        <v>-0.06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0.0125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5.6225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28</v>
      </c>
      <c r="V126" s="100" t="n">
        <f aca="false">CHOOSE(F$3,A127+24,A126)</f>
        <v>40575</v>
      </c>
      <c r="W126" s="33" t="n">
        <f aca="false">V126-C$3</f>
        <v>3659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0.586927595278607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40603</v>
      </c>
      <c r="B127" s="94" t="n">
        <f aca="false">B126</f>
        <v>1147.54098360656</v>
      </c>
      <c r="C127" s="104"/>
      <c r="D127" s="96" t="n">
        <f aca="false">B127+C127</f>
        <v>1147.54098360656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f aca="false">I126</f>
        <v>0</v>
      </c>
      <c r="J127" s="28" t="n">
        <f aca="false">VLOOKUP($A127,Table,MATCH(J$4,Curves,0))</f>
        <v>-0.06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0.0125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5.6225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31</v>
      </c>
      <c r="V127" s="100" t="n">
        <f aca="false">CHOOSE(F$3,A128+24,A127)</f>
        <v>40603</v>
      </c>
      <c r="W127" s="33" t="n">
        <f aca="false">V127-C$3</f>
        <v>3687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0.584539217111387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40634</v>
      </c>
      <c r="B128" s="94" t="n">
        <f aca="false">B127</f>
        <v>1147.54098360656</v>
      </c>
      <c r="C128" s="104"/>
      <c r="D128" s="96" t="n">
        <f aca="false">B128+C128</f>
        <v>1147.54098360656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f aca="false">I127</f>
        <v>0</v>
      </c>
      <c r="J128" s="28" t="n">
        <f aca="false">VLOOKUP($A128,Table,MATCH(J$4,Curves,0))</f>
        <v>-0.06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0.0125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5.6225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30</v>
      </c>
      <c r="V128" s="100" t="n">
        <f aca="false">CHOOSE(F$3,A129+24,A128)</f>
        <v>40634</v>
      </c>
      <c r="W128" s="33" t="n">
        <f aca="false">V128-C$3</f>
        <v>3718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0.581906276403451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40664</v>
      </c>
      <c r="B129" s="94" t="n">
        <f aca="false">B128</f>
        <v>1147.54098360656</v>
      </c>
      <c r="C129" s="104"/>
      <c r="D129" s="96" t="n">
        <f aca="false">B129+C129</f>
        <v>1147.54098360656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f aca="false">I128</f>
        <v>0</v>
      </c>
      <c r="J129" s="28" t="n">
        <f aca="false">VLOOKUP($A129,Table,MATCH(J$4,Curves,0))</f>
        <v>-0.06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0.0125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5.6225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40664</v>
      </c>
      <c r="W129" s="33" t="n">
        <f aca="false">V129-C$3</f>
        <v>3748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0.579369561693162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40695</v>
      </c>
      <c r="B130" s="94" t="n">
        <f aca="false">B129</f>
        <v>1147.54098360656</v>
      </c>
      <c r="C130" s="104"/>
      <c r="D130" s="96" t="n">
        <f aca="false">B130+C130</f>
        <v>1147.54098360656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f aca="false">I129</f>
        <v>0</v>
      </c>
      <c r="J130" s="28" t="n">
        <f aca="false">VLOOKUP($A130,Table,MATCH(J$4,Curves,0))</f>
        <v>-0.06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0.0125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5.6225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30</v>
      </c>
      <c r="V130" s="100" t="n">
        <f aca="false">CHOOSE(F$3,A131+24,A130)</f>
        <v>40695</v>
      </c>
      <c r="W130" s="33" t="n">
        <f aca="false">V130-C$3</f>
        <v>3779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0.576759906670427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40725</v>
      </c>
      <c r="B131" s="94" t="n">
        <f aca="false">B130</f>
        <v>1147.54098360656</v>
      </c>
      <c r="C131" s="104"/>
      <c r="D131" s="96" t="n">
        <f aca="false">B131+C131</f>
        <v>1147.54098360656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f aca="false">I130</f>
        <v>0</v>
      </c>
      <c r="J131" s="28" t="n">
        <f aca="false">VLOOKUP($A131,Table,MATCH(J$4,Curves,0))</f>
        <v>-0.06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0.0125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5.6225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40725</v>
      </c>
      <c r="W131" s="33" t="n">
        <f aca="false">V131-C$3</f>
        <v>3809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0.574245626624165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40756</v>
      </c>
      <c r="B132" s="94" t="n">
        <f aca="false">B131</f>
        <v>1147.54098360656</v>
      </c>
      <c r="C132" s="104"/>
      <c r="D132" s="96" t="n">
        <f aca="false">B132+C132</f>
        <v>1147.54098360656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f aca="false">I131</f>
        <v>0</v>
      </c>
      <c r="J132" s="28" t="n">
        <f aca="false">VLOOKUP($A132,Table,MATCH(J$4,Curves,0))</f>
        <v>-0.06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0.0125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5.6225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31</v>
      </c>
      <c r="V132" s="100" t="n">
        <f aca="false">CHOOSE(F$3,A133+24,A132)</f>
        <v>40756</v>
      </c>
      <c r="W132" s="33" t="n">
        <f aca="false">V132-C$3</f>
        <v>3840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0.571659051348405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40787</v>
      </c>
      <c r="B133" s="94" t="n">
        <f aca="false">B132</f>
        <v>1147.54098360656</v>
      </c>
      <c r="C133" s="104"/>
      <c r="D133" s="96" t="n">
        <f aca="false">B133+C133</f>
        <v>1147.54098360656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f aca="false">I132</f>
        <v>0</v>
      </c>
      <c r="J133" s="28" t="n">
        <f aca="false">VLOOKUP($A133,Table,MATCH(J$4,Curves,0))</f>
        <v>-0.06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0.0125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5.6225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30</v>
      </c>
      <c r="V133" s="100" t="n">
        <f aca="false">CHOOSE(F$3,A134+24,A133)</f>
        <v>40787</v>
      </c>
      <c r="W133" s="33" t="n">
        <f aca="false">V133-C$3</f>
        <v>3871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0.569084126786811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40817</v>
      </c>
      <c r="B134" s="94" t="n">
        <f aca="false">B133</f>
        <v>1147.54098360656</v>
      </c>
      <c r="C134" s="104"/>
      <c r="D134" s="96" t="n">
        <f aca="false">B134+C134</f>
        <v>1147.54098360656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f aca="false">I133</f>
        <v>0</v>
      </c>
      <c r="J134" s="28" t="n">
        <f aca="false">VLOOKUP($A134,Table,MATCH(J$4,Curves,0))</f>
        <v>-0.06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0.0125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5.6225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31</v>
      </c>
      <c r="V134" s="100" t="n">
        <f aca="false">CHOOSE(F$3,A135+24,A134)</f>
        <v>40817</v>
      </c>
      <c r="W134" s="33" t="n">
        <f aca="false">V134-C$3</f>
        <v>3901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0.566603307908667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40848</v>
      </c>
      <c r="B135" s="94" t="n">
        <f aca="false">B134</f>
        <v>1147.54098360656</v>
      </c>
      <c r="C135" s="104"/>
      <c r="D135" s="96" t="n">
        <f aca="false">B135+C135</f>
        <v>1147.54098360656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f aca="false">I134</f>
        <v>0</v>
      </c>
      <c r="J135" s="28" t="n">
        <f aca="false">VLOOKUP($A135,Table,MATCH(J$4,Curves,0))</f>
        <v>-0.06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0.0125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5.6225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30</v>
      </c>
      <c r="V135" s="100" t="n">
        <f aca="false">CHOOSE(F$3,A136+24,A135)</f>
        <v>40848</v>
      </c>
      <c r="W135" s="33" t="n">
        <f aca="false">V135-C$3</f>
        <v>3932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0.564051155938409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40878</v>
      </c>
      <c r="B136" s="94" t="n">
        <f aca="false">B135</f>
        <v>1147.54098360656</v>
      </c>
      <c r="C136" s="104"/>
      <c r="D136" s="96" t="n">
        <f aca="false">B136+C136</f>
        <v>1147.54098360656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f aca="false">I135</f>
        <v>0</v>
      </c>
      <c r="J136" s="28" t="n">
        <f aca="false">VLOOKUP($A136,Table,MATCH(J$4,Curves,0))</f>
        <v>-0.06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0.0125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5.6225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40878</v>
      </c>
      <c r="W136" s="33" t="n">
        <f aca="false">V136-C$3</f>
        <v>3962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0.561592277382454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40909</v>
      </c>
      <c r="B137" s="94" t="n">
        <f aca="false">B136</f>
        <v>1147.54098360656</v>
      </c>
      <c r="C137" s="104"/>
      <c r="D137" s="96" t="n">
        <f aca="false">B137+C137</f>
        <v>1147.54098360656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f aca="false">I136</f>
        <v>0</v>
      </c>
      <c r="J137" s="28" t="n">
        <f aca="false">VLOOKUP($A137,Table,MATCH(J$4,Curves,0))</f>
        <v>-0.06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0.0125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5.6225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31</v>
      </c>
      <c r="V137" s="100" t="n">
        <f aca="false">CHOOSE(F$3,A138+24,A137)</f>
        <v>40909</v>
      </c>
      <c r="W137" s="33" t="n">
        <f aca="false">V137-C$3</f>
        <v>3993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0.559062696603102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40940</v>
      </c>
      <c r="B138" s="94" t="n">
        <f aca="false">B137</f>
        <v>1147.54098360656</v>
      </c>
      <c r="C138" s="104"/>
      <c r="D138" s="96" t="n">
        <f aca="false">B138+C138</f>
        <v>1147.54098360656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f aca="false">I137</f>
        <v>0</v>
      </c>
      <c r="J138" s="28" t="n">
        <f aca="false">VLOOKUP($A138,Table,MATCH(J$4,Curves,0))</f>
        <v>-0.06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0.0125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5.6225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29</v>
      </c>
      <c r="V138" s="100" t="n">
        <f aca="false">CHOOSE(F$3,A139+24,A138)</f>
        <v>40940</v>
      </c>
      <c r="W138" s="33" t="n">
        <f aca="false">V138-C$3</f>
        <v>4024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0.556544509817537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40969</v>
      </c>
      <c r="B139" s="94" t="n">
        <f aca="false">B138</f>
        <v>1147.54098360656</v>
      </c>
      <c r="C139" s="104"/>
      <c r="D139" s="96" t="n">
        <f aca="false">B139+C139</f>
        <v>1147.54098360656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f aca="false">I138</f>
        <v>0</v>
      </c>
      <c r="J139" s="28" t="n">
        <f aca="false">VLOOKUP($A139,Table,MATCH(J$4,Curves,0))</f>
        <v>-0.06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0.0125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5.6225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31</v>
      </c>
      <c r="V139" s="100" t="n">
        <f aca="false">CHOOSE(F$3,A140+24,A139)</f>
        <v>40969</v>
      </c>
      <c r="W139" s="33" t="n">
        <f aca="false">V139-C$3</f>
        <v>4053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0.554199056291303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41000</v>
      </c>
      <c r="B140" s="94" t="n">
        <f aca="false">B139</f>
        <v>1147.54098360656</v>
      </c>
      <c r="C140" s="104"/>
      <c r="D140" s="96" t="n">
        <f aca="false">B140+C140</f>
        <v>1147.54098360656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f aca="false">I139</f>
        <v>0</v>
      </c>
      <c r="J140" s="28" t="n">
        <f aca="false">VLOOKUP($A140,Table,MATCH(J$4,Curves,0))</f>
        <v>-0.06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0.0125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5.6225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30</v>
      </c>
      <c r="V140" s="100" t="n">
        <f aca="false">CHOOSE(F$3,A141+24,A140)</f>
        <v>41000</v>
      </c>
      <c r="W140" s="33" t="n">
        <f aca="false">V140-C$3</f>
        <v>4084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0.551702776806721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41030</v>
      </c>
      <c r="B141" s="94" t="n">
        <f aca="false">B140</f>
        <v>1147.54098360656</v>
      </c>
      <c r="C141" s="104"/>
      <c r="D141" s="96" t="n">
        <f aca="false">B141+C141</f>
        <v>1147.54098360656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f aca="false">I140</f>
        <v>0</v>
      </c>
      <c r="J141" s="28" t="n">
        <f aca="false">VLOOKUP($A141,Table,MATCH(J$4,Curves,0))</f>
        <v>-0.06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0.0125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5.6225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41030</v>
      </c>
      <c r="W141" s="33" t="n">
        <f aca="false">V141-C$3</f>
        <v>4114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0.549297728766541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41061</v>
      </c>
      <c r="B142" s="94" t="n">
        <f aca="false">B141</f>
        <v>1147.54098360656</v>
      </c>
      <c r="C142" s="104"/>
      <c r="D142" s="96" t="n">
        <f aca="false">B142+C142</f>
        <v>1147.54098360656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f aca="false">I141</f>
        <v>0</v>
      </c>
      <c r="J142" s="28" t="n">
        <f aca="false">VLOOKUP($A142,Table,MATCH(J$4,Curves,0))</f>
        <v>-0.06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0.0125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5.6225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30</v>
      </c>
      <c r="V142" s="100" t="n">
        <f aca="false">CHOOSE(F$3,A143+24,A142)</f>
        <v>41061</v>
      </c>
      <c r="W142" s="33" t="n">
        <f aca="false">V142-C$3</f>
        <v>4145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0.546823526337501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41091</v>
      </c>
      <c r="B143" s="94" t="n">
        <f aca="false">B142</f>
        <v>1147.54098360656</v>
      </c>
      <c r="C143" s="104"/>
      <c r="D143" s="96" t="n">
        <f aca="false">B143+C143</f>
        <v>1147.54098360656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f aca="false">I142</f>
        <v>0</v>
      </c>
      <c r="J143" s="28" t="n">
        <f aca="false">VLOOKUP($A143,Table,MATCH(J$4,Curves,0))</f>
        <v>-0.06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0.0125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5.6225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41091</v>
      </c>
      <c r="W143" s="33" t="n">
        <f aca="false">V143-C$3</f>
        <v>4175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0.544439748503438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41122</v>
      </c>
      <c r="B144" s="94" t="n">
        <f aca="false">B143</f>
        <v>1147.54098360656</v>
      </c>
      <c r="C144" s="104"/>
      <c r="D144" s="96" t="n">
        <f aca="false">B144+C144</f>
        <v>1147.54098360656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f aca="false">I143</f>
        <v>0</v>
      </c>
      <c r="J144" s="28" t="n">
        <f aca="false">VLOOKUP($A144,Table,MATCH(J$4,Curves,0))</f>
        <v>-0.06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0.0125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5.6225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31</v>
      </c>
      <c r="V144" s="100" t="n">
        <f aca="false">CHOOSE(F$3,A145+24,A144)</f>
        <v>41122</v>
      </c>
      <c r="W144" s="33" t="n">
        <f aca="false">V144-C$3</f>
        <v>4206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0.541987427880818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41153</v>
      </c>
      <c r="B145" s="94" t="n">
        <f aca="false">B144</f>
        <v>1147.54098360656</v>
      </c>
      <c r="C145" s="104"/>
      <c r="D145" s="96" t="n">
        <f aca="false">B145+C145</f>
        <v>1147.54098360656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f aca="false">I144</f>
        <v>0</v>
      </c>
      <c r="J145" s="28" t="n">
        <f aca="false">VLOOKUP($A145,Table,MATCH(J$4,Curves,0))</f>
        <v>-0.06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0.0125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5.6225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30</v>
      </c>
      <c r="V145" s="100" t="n">
        <f aca="false">CHOOSE(F$3,A146+24,A145)</f>
        <v>41153</v>
      </c>
      <c r="W145" s="33" t="n">
        <f aca="false">V145-C$3</f>
        <v>4237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0.539546153248966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41183</v>
      </c>
      <c r="B146" s="94" t="n">
        <f aca="false">B145</f>
        <v>1147.54098360656</v>
      </c>
      <c r="C146" s="104"/>
      <c r="D146" s="96" t="n">
        <f aca="false">B146+C146</f>
        <v>1147.54098360656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f aca="false">I145</f>
        <v>0</v>
      </c>
      <c r="J146" s="28" t="n">
        <f aca="false">VLOOKUP($A146,Table,MATCH(J$4,Curves,0))</f>
        <v>-0.06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0.0125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5.6225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31</v>
      </c>
      <c r="V146" s="100" t="n">
        <f aca="false">CHOOSE(F$3,A147+24,A146)</f>
        <v>41183</v>
      </c>
      <c r="W146" s="33" t="n">
        <f aca="false">V146-C$3</f>
        <v>4267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0.537194099800968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41214</v>
      </c>
      <c r="B147" s="94" t="n">
        <f aca="false">B146</f>
        <v>1147.54098360656</v>
      </c>
      <c r="C147" s="104"/>
      <c r="D147" s="96" t="n">
        <f aca="false">B147+C147</f>
        <v>1147.54098360656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f aca="false">I146</f>
        <v>0</v>
      </c>
      <c r="J147" s="28" t="n">
        <f aca="false">VLOOKUP($A147,Table,MATCH(J$4,Curves,0))</f>
        <v>-0.06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0.0125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5.6225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30</v>
      </c>
      <c r="V147" s="100" t="n">
        <f aca="false">CHOOSE(F$3,A148+24,A147)</f>
        <v>41214</v>
      </c>
      <c r="W147" s="33" t="n">
        <f aca="false">V147-C$3</f>
        <v>4298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0.534774415762627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41244</v>
      </c>
      <c r="B148" s="94" t="n">
        <f aca="false">B147</f>
        <v>1147.54098360656</v>
      </c>
      <c r="C148" s="104"/>
      <c r="D148" s="96" t="n">
        <f aca="false">B148+C148</f>
        <v>1147.54098360656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f aca="false">I147</f>
        <v>0</v>
      </c>
      <c r="J148" s="28" t="n">
        <f aca="false">VLOOKUP($A148,Table,MATCH(J$4,Curves,0))</f>
        <v>-0.06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0.0125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5.6225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41244</v>
      </c>
      <c r="W148" s="33" t="n">
        <f aca="false">V148-C$3</f>
        <v>4328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0.532443163837427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41275</v>
      </c>
      <c r="B149" s="94" t="n">
        <f aca="false">B148</f>
        <v>1147.54098360656</v>
      </c>
      <c r="C149" s="104"/>
      <c r="D149" s="96" t="n">
        <f aca="false">B149+C149</f>
        <v>1147.54098360656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f aca="false">I148</f>
        <v>0</v>
      </c>
      <c r="J149" s="28" t="n">
        <f aca="false">VLOOKUP($A149,Table,MATCH(J$4,Curves,0))</f>
        <v>-0.06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0.0125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5.6225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31</v>
      </c>
      <c r="V149" s="100" t="n">
        <f aca="false">CHOOSE(F$3,A150+24,A149)</f>
        <v>41275</v>
      </c>
      <c r="W149" s="33" t="n">
        <f aca="false">V149-C$3</f>
        <v>4359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0.530044879445736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41306</v>
      </c>
      <c r="B150" s="94" t="n">
        <f aca="false">B149</f>
        <v>1147.54098360656</v>
      </c>
      <c r="C150" s="104"/>
      <c r="D150" s="96" t="n">
        <f aca="false">B150+C150</f>
        <v>1147.54098360656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f aca="false">I149</f>
        <v>0</v>
      </c>
      <c r="J150" s="28" t="n">
        <f aca="false">VLOOKUP($A150,Table,MATCH(J$4,Curves,0))</f>
        <v>-0.06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0.0125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5.6225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28</v>
      </c>
      <c r="V150" s="100" t="n">
        <f aca="false">CHOOSE(F$3,A151+24,A150)</f>
        <v>41306</v>
      </c>
      <c r="W150" s="33" t="n">
        <f aca="false">V150-C$3</f>
        <v>4390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0.527657397649353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41334</v>
      </c>
      <c r="B151" s="94" t="n">
        <f aca="false">B150</f>
        <v>1147.54098360656</v>
      </c>
      <c r="C151" s="104"/>
      <c r="D151" s="96" t="n">
        <f aca="false">B151+C151</f>
        <v>1147.54098360656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f aca="false">I150</f>
        <v>0</v>
      </c>
      <c r="J151" s="28" t="n">
        <f aca="false">VLOOKUP($A151,Table,MATCH(J$4,Curves,0))</f>
        <v>-0.06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0.0125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5.6225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31</v>
      </c>
      <c r="V151" s="100" t="n">
        <f aca="false">CHOOSE(F$3,A152+24,A151)</f>
        <v>41334</v>
      </c>
      <c r="W151" s="33" t="n">
        <f aca="false">V151-C$3</f>
        <v>4418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0.525510207061527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41365</v>
      </c>
      <c r="B152" s="94" t="n">
        <f aca="false">B151</f>
        <v>1147.54098360656</v>
      </c>
      <c r="C152" s="104"/>
      <c r="D152" s="96" t="n">
        <f aca="false">B152+C152</f>
        <v>1147.54098360656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f aca="false">I151</f>
        <v>0</v>
      </c>
      <c r="J152" s="28" t="n">
        <f aca="false">VLOOKUP($A152,Table,MATCH(J$4,Curves,0))</f>
        <v>-0.06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0.0125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5.6225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30</v>
      </c>
      <c r="V152" s="100" t="n">
        <f aca="false">CHOOSE(F$3,A153+24,A152)</f>
        <v>41365</v>
      </c>
      <c r="W152" s="33" t="n">
        <f aca="false">V152-C$3</f>
        <v>4449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0.52314315079549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41395</v>
      </c>
      <c r="B153" s="94" t="n">
        <f aca="false">B152</f>
        <v>1147.54098360656</v>
      </c>
      <c r="C153" s="104"/>
      <c r="D153" s="96" t="n">
        <f aca="false">B153+C153</f>
        <v>1147.54098360656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f aca="false">I152</f>
        <v>0</v>
      </c>
      <c r="J153" s="28" t="n">
        <f aca="false">VLOOKUP($A153,Table,MATCH(J$4,Curves,0))</f>
        <v>-0.06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0.0125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5.6225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41395</v>
      </c>
      <c r="W153" s="33" t="n">
        <f aca="false">V153-C$3</f>
        <v>4479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0.520862603257127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41426</v>
      </c>
      <c r="B154" s="94" t="n">
        <f aca="false">B153</f>
        <v>1147.54098360656</v>
      </c>
      <c r="C154" s="104"/>
      <c r="D154" s="96" t="n">
        <f aca="false">B154+C154</f>
        <v>1147.54098360656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f aca="false">I153</f>
        <v>0</v>
      </c>
      <c r="J154" s="28" t="n">
        <f aca="false">VLOOKUP($A154,Table,MATCH(J$4,Curves,0))</f>
        <v>-0.06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0.0125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5.6225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30</v>
      </c>
      <c r="V154" s="100" t="n">
        <f aca="false">CHOOSE(F$3,A155+24,A154)</f>
        <v>41426</v>
      </c>
      <c r="W154" s="33" t="n">
        <f aca="false">V154-C$3</f>
        <v>4510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0.51851648119857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41456</v>
      </c>
      <c r="B155" s="94" t="n">
        <f aca="false">B154</f>
        <v>1147.54098360656</v>
      </c>
      <c r="C155" s="104"/>
      <c r="D155" s="96" t="n">
        <f aca="false">B155+C155</f>
        <v>1147.54098360656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f aca="false">I154</f>
        <v>0</v>
      </c>
      <c r="J155" s="28" t="n">
        <f aca="false">VLOOKUP($A155,Table,MATCH(J$4,Curves,0))</f>
        <v>-0.06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0.0125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5.6225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41456</v>
      </c>
      <c r="W155" s="33" t="n">
        <f aca="false">V155-C$3</f>
        <v>4540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0.516256102785893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41487</v>
      </c>
      <c r="B156" s="94" t="n">
        <f aca="false">B155</f>
        <v>1147.54098360656</v>
      </c>
      <c r="C156" s="104"/>
      <c r="D156" s="96" t="n">
        <f aca="false">B156+C156</f>
        <v>1147.54098360656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f aca="false">I155</f>
        <v>0</v>
      </c>
      <c r="J156" s="28" t="n">
        <f aca="false">VLOOKUP($A156,Table,MATCH(J$4,Curves,0))</f>
        <v>-0.06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0.0125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5.6225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31</v>
      </c>
      <c r="V156" s="100" t="n">
        <f aca="false">CHOOSE(F$3,A157+24,A156)</f>
        <v>41487</v>
      </c>
      <c r="W156" s="33" t="n">
        <f aca="false">V156-C$3</f>
        <v>4571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0.513930729793021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41518</v>
      </c>
      <c r="B157" s="94" t="n">
        <f aca="false">B156</f>
        <v>1147.54098360656</v>
      </c>
      <c r="C157" s="104"/>
      <c r="D157" s="96" t="n">
        <f aca="false">B157+C157</f>
        <v>1147.54098360656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f aca="false">I156</f>
        <v>0</v>
      </c>
      <c r="J157" s="28" t="n">
        <f aca="false">VLOOKUP($A157,Table,MATCH(J$4,Curves,0))</f>
        <v>-0.06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0.0125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5.6225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30</v>
      </c>
      <c r="V157" s="100" t="n">
        <f aca="false">CHOOSE(F$3,A158+24,A157)</f>
        <v>41518</v>
      </c>
      <c r="W157" s="33" t="n">
        <f aca="false">V157-C$3</f>
        <v>4602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0.511615830980555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41548</v>
      </c>
      <c r="B158" s="94" t="n">
        <f aca="false">B157</f>
        <v>1147.54098360656</v>
      </c>
      <c r="C158" s="104"/>
      <c r="D158" s="96" t="n">
        <f aca="false">B158+C158</f>
        <v>1147.54098360656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f aca="false">I157</f>
        <v>0</v>
      </c>
      <c r="J158" s="28" t="n">
        <f aca="false">VLOOKUP($A158,Table,MATCH(J$4,Curves,0))</f>
        <v>-0.06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0.0125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5.6225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31</v>
      </c>
      <c r="V158" s="100" t="n">
        <f aca="false">CHOOSE(F$3,A159+24,A158)</f>
        <v>41548</v>
      </c>
      <c r="W158" s="33" t="n">
        <f aca="false">V158-C$3</f>
        <v>4632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0.509385534699019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41579</v>
      </c>
      <c r="B159" s="94" t="n">
        <f aca="false">B158</f>
        <v>1147.54098360656</v>
      </c>
      <c r="C159" s="104"/>
      <c r="D159" s="96" t="n">
        <f aca="false">B159+C159</f>
        <v>1147.54098360656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f aca="false">I158</f>
        <v>0</v>
      </c>
      <c r="J159" s="28" t="n">
        <f aca="false">VLOOKUP($A159,Table,MATCH(J$4,Curves,0))</f>
        <v>-0.06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0.0125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5.6225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30</v>
      </c>
      <c r="V159" s="100" t="n">
        <f aca="false">CHOOSE(F$3,A160+24,A159)</f>
        <v>41579</v>
      </c>
      <c r="W159" s="33" t="n">
        <f aca="false">V159-C$3</f>
        <v>4663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0.507091108814354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41609</v>
      </c>
      <c r="B160" s="94" t="n">
        <f aca="false">B159</f>
        <v>1147.54098360656</v>
      </c>
      <c r="C160" s="104"/>
      <c r="D160" s="96" t="n">
        <f aca="false">B160+C160</f>
        <v>1147.54098360656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f aca="false">I159</f>
        <v>0</v>
      </c>
      <c r="J160" s="28" t="n">
        <f aca="false">VLOOKUP($A160,Table,MATCH(J$4,Curves,0))</f>
        <v>-0.06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0.0125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5.6225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41609</v>
      </c>
      <c r="W160" s="33" t="n">
        <f aca="false">V160-C$3</f>
        <v>4693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0.504880537237198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41640</v>
      </c>
      <c r="B161" s="94" t="n">
        <f aca="false">B160</f>
        <v>1147.54098360656</v>
      </c>
      <c r="C161" s="104"/>
      <c r="D161" s="96" t="n">
        <f aca="false">B161+C161</f>
        <v>1147.54098360656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f aca="false">I160</f>
        <v>0</v>
      </c>
      <c r="J161" s="28" t="n">
        <f aca="false">VLOOKUP($A161,Table,MATCH(J$4,Curves,0))</f>
        <v>-0.06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0.0125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5.6225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31</v>
      </c>
      <c r="V161" s="100" t="n">
        <f aca="false">CHOOSE(F$3,A162+24,A161)</f>
        <v>41640</v>
      </c>
      <c r="W161" s="33" t="n">
        <f aca="false">V161-C$3</f>
        <v>4724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0.502606403218089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41671</v>
      </c>
      <c r="B162" s="94" t="n">
        <f aca="false">B161</f>
        <v>1147.54098360656</v>
      </c>
      <c r="C162" s="104"/>
      <c r="D162" s="96" t="n">
        <f aca="false">B162+C162</f>
        <v>1147.54098360656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f aca="false">I161</f>
        <v>0</v>
      </c>
      <c r="J162" s="28" t="n">
        <f aca="false">VLOOKUP($A162,Table,MATCH(J$4,Curves,0))</f>
        <v>-0.06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0.0125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5.6225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28</v>
      </c>
      <c r="V162" s="100" t="n">
        <f aca="false">CHOOSE(F$3,A163+24,A162)</f>
        <v>41671</v>
      </c>
      <c r="W162" s="33" t="n">
        <f aca="false">V162-C$3</f>
        <v>4755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0.500342512583614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41699</v>
      </c>
      <c r="B163" s="94" t="n">
        <f aca="false">B162</f>
        <v>1147.54098360656</v>
      </c>
      <c r="C163" s="104"/>
      <c r="D163" s="96" t="n">
        <f aca="false">B163+C163</f>
        <v>1147.54098360656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f aca="false">I162</f>
        <v>0</v>
      </c>
      <c r="J163" s="28" t="n">
        <f aca="false">VLOOKUP($A163,Table,MATCH(J$4,Curves,0))</f>
        <v>-0.06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0.0125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5.6225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31</v>
      </c>
      <c r="V163" s="100" t="n">
        <f aca="false">CHOOSE(F$3,A164+24,A163)</f>
        <v>41699</v>
      </c>
      <c r="W163" s="33" t="n">
        <f aca="false">V163-C$3</f>
        <v>4783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0.498306474164566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41730</v>
      </c>
      <c r="B164" s="94" t="n">
        <f aca="false">B163</f>
        <v>1147.54098360656</v>
      </c>
      <c r="C164" s="104"/>
      <c r="D164" s="96" t="n">
        <f aca="false">B164+C164</f>
        <v>1147.54098360656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f aca="false">I163</f>
        <v>0</v>
      </c>
      <c r="J164" s="28" t="n">
        <f aca="false">VLOOKUP($A164,Table,MATCH(J$4,Curves,0))</f>
        <v>-0.06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0.0125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5.6225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30</v>
      </c>
      <c r="V164" s="100" t="n">
        <f aca="false">CHOOSE(F$3,A165+24,A164)</f>
        <v>41730</v>
      </c>
      <c r="W164" s="33" t="n">
        <f aca="false">V164-C$3</f>
        <v>4814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0.496061951705766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41760</v>
      </c>
      <c r="B165" s="94" t="n">
        <f aca="false">B164</f>
        <v>1147.54098360656</v>
      </c>
      <c r="C165" s="104"/>
      <c r="D165" s="96" t="n">
        <f aca="false">B165+C165</f>
        <v>1147.54098360656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f aca="false">I164</f>
        <v>0</v>
      </c>
      <c r="J165" s="28" t="n">
        <f aca="false">VLOOKUP($A165,Table,MATCH(J$4,Curves,0))</f>
        <v>-0.06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0.0125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5.6225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41760</v>
      </c>
      <c r="W165" s="33" t="n">
        <f aca="false">V165-C$3</f>
        <v>4844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0.493899459735609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41791</v>
      </c>
      <c r="B166" s="94" t="n">
        <f aca="false">B165</f>
        <v>1147.54098360656</v>
      </c>
      <c r="C166" s="104"/>
      <c r="D166" s="96" t="n">
        <f aca="false">B166+C166</f>
        <v>1147.54098360656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f aca="false">I165</f>
        <v>0</v>
      </c>
      <c r="J166" s="28" t="n">
        <f aca="false">VLOOKUP($A166,Table,MATCH(J$4,Curves,0))</f>
        <v>-0.06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0.0125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5.6225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30</v>
      </c>
      <c r="V166" s="100" t="n">
        <f aca="false">CHOOSE(F$3,A167+24,A166)</f>
        <v>41791</v>
      </c>
      <c r="W166" s="33" t="n">
        <f aca="false">V166-C$3</f>
        <v>4875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0.491674787797272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41821</v>
      </c>
      <c r="B167" s="94" t="n">
        <f aca="false">B166</f>
        <v>1147.54098360656</v>
      </c>
      <c r="C167" s="104"/>
      <c r="D167" s="96" t="n">
        <f aca="false">B167+C167</f>
        <v>1147.54098360656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f aca="false">I166</f>
        <v>0</v>
      </c>
      <c r="J167" s="28" t="n">
        <f aca="false">VLOOKUP($A167,Table,MATCH(J$4,Curves,0))</f>
        <v>-0.06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0.0125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5.6225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41821</v>
      </c>
      <c r="W167" s="33" t="n">
        <f aca="false">V167-C$3</f>
        <v>4905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0.489531420871257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41852</v>
      </c>
      <c r="B168" s="94" t="n">
        <f aca="false">B167</f>
        <v>1147.54098360656</v>
      </c>
      <c r="C168" s="104"/>
      <c r="D168" s="96" t="n">
        <f aca="false">B168+C168</f>
        <v>1147.54098360656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f aca="false">I167</f>
        <v>0</v>
      </c>
      <c r="J168" s="28" t="n">
        <f aca="false">VLOOKUP($A168,Table,MATCH(J$4,Curves,0))</f>
        <v>-0.06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0.0125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5.6225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31</v>
      </c>
      <c r="V168" s="100" t="n">
        <f aca="false">CHOOSE(F$3,A169+24,A168)</f>
        <v>41852</v>
      </c>
      <c r="W168" s="33" t="n">
        <f aca="false">V168-C$3</f>
        <v>4936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0.4873264238957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41883</v>
      </c>
      <c r="B169" s="94" t="n">
        <f aca="false">B168</f>
        <v>1147.54098360656</v>
      </c>
      <c r="C169" s="104"/>
      <c r="D169" s="96" t="n">
        <f aca="false">B169+C169</f>
        <v>1147.54098360656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f aca="false">I168</f>
        <v>0</v>
      </c>
      <c r="J169" s="28" t="n">
        <f aca="false">VLOOKUP($A169,Table,MATCH(J$4,Curves,0))</f>
        <v>-0.06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0.0125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5.6225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30</v>
      </c>
      <c r="V169" s="100" t="n">
        <f aca="false">CHOOSE(F$3,A170+24,A169)</f>
        <v>41883</v>
      </c>
      <c r="W169" s="33" t="n">
        <f aca="false">V169-C$3</f>
        <v>4967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0.485131358890706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41913</v>
      </c>
      <c r="B170" s="94" t="n">
        <f aca="false">B169</f>
        <v>1147.54098360656</v>
      </c>
      <c r="C170" s="104"/>
      <c r="D170" s="96" t="n">
        <f aca="false">B170+C170</f>
        <v>1147.54098360656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f aca="false">I169</f>
        <v>0</v>
      </c>
      <c r="J170" s="28" t="n">
        <f aca="false">VLOOKUP($A170,Table,MATCH(J$4,Curves,0))</f>
        <v>-0.06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0.0125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5.6225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31</v>
      </c>
      <c r="V170" s="100" t="n">
        <f aca="false">CHOOSE(F$3,A171+24,A170)</f>
        <v>41913</v>
      </c>
      <c r="W170" s="33" t="n">
        <f aca="false">V170-C$3</f>
        <v>4997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0.483016516854413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41944</v>
      </c>
      <c r="B171" s="94" t="n">
        <f aca="false">B170</f>
        <v>1147.54098360656</v>
      </c>
      <c r="C171" s="104"/>
      <c r="D171" s="96" t="n">
        <f aca="false">B171+C171</f>
        <v>1147.54098360656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f aca="false">I170</f>
        <v>0</v>
      </c>
      <c r="J171" s="28" t="n">
        <f aca="false">VLOOKUP($A171,Table,MATCH(J$4,Curves,0))</f>
        <v>-0.06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0.0125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5.6225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30</v>
      </c>
      <c r="V171" s="100" t="n">
        <f aca="false">CHOOSE(F$3,A172+24,A171)</f>
        <v>41944</v>
      </c>
      <c r="W171" s="33" t="n">
        <f aca="false">V171-C$3</f>
        <v>5028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0.480840864968958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41974</v>
      </c>
      <c r="B172" s="94" t="n">
        <f aca="false">B171</f>
        <v>1147.54098360656</v>
      </c>
      <c r="C172" s="104"/>
      <c r="D172" s="96" t="n">
        <f aca="false">B172+C172</f>
        <v>1147.54098360656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f aca="false">I171</f>
        <v>0</v>
      </c>
      <c r="J172" s="28" t="n">
        <f aca="false">VLOOKUP($A172,Table,MATCH(J$4,Curves,0))</f>
        <v>-0.06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0.0125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5.6225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41974</v>
      </c>
      <c r="W172" s="33" t="n">
        <f aca="false">V172-C$3</f>
        <v>5058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0.47874472656156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42005</v>
      </c>
      <c r="B173" s="94" t="n">
        <f aca="false">B172</f>
        <v>1147.54098360656</v>
      </c>
      <c r="C173" s="104"/>
      <c r="D173" s="96" t="n">
        <f aca="false">B173+C173</f>
        <v>1147.54098360656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f aca="false">I172</f>
        <v>0</v>
      </c>
      <c r="J173" s="28" t="n">
        <f aca="false">VLOOKUP($A173,Table,MATCH(J$4,Curves,0))</f>
        <v>-0.06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0.0125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5.6225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31</v>
      </c>
      <c r="V173" s="100" t="n">
        <f aca="false">CHOOSE(F$3,A174+24,A173)</f>
        <v>42005</v>
      </c>
      <c r="W173" s="33" t="n">
        <f aca="false">V173-C$3</f>
        <v>5089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0.476588316106326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42036</v>
      </c>
      <c r="B174" s="94" t="n">
        <f aca="false">B173</f>
        <v>1147.54098360656</v>
      </c>
      <c r="C174" s="104"/>
      <c r="D174" s="96" t="n">
        <f aca="false">B174+C174</f>
        <v>1147.54098360656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f aca="false">I173</f>
        <v>0</v>
      </c>
      <c r="J174" s="28" t="n">
        <f aca="false">VLOOKUP($A174,Table,MATCH(J$4,Curves,0))</f>
        <v>-0.06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0.0125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5.6225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28</v>
      </c>
      <c r="V174" s="100" t="n">
        <f aca="false">CHOOSE(F$3,A175+24,A174)</f>
        <v>42036</v>
      </c>
      <c r="W174" s="33" t="n">
        <f aca="false">V174-C$3</f>
        <v>5120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0.474441618773334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42064</v>
      </c>
      <c r="B175" s="94" t="n">
        <f aca="false">B174</f>
        <v>1147.54098360656</v>
      </c>
      <c r="C175" s="104"/>
      <c r="D175" s="96" t="n">
        <f aca="false">B175+C175</f>
        <v>1147.54098360656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f aca="false">I174</f>
        <v>0</v>
      </c>
      <c r="J175" s="28" t="n">
        <f aca="false">VLOOKUP($A175,Table,MATCH(J$4,Curves,0))</f>
        <v>-0.06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0.0125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5.6225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31</v>
      </c>
      <c r="V175" s="100" t="n">
        <f aca="false">CHOOSE(F$3,A176+24,A175)</f>
        <v>42064</v>
      </c>
      <c r="W175" s="33" t="n">
        <f aca="false">V175-C$3</f>
        <v>5148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0.472510978583617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42095</v>
      </c>
      <c r="B176" s="94" t="n">
        <f aca="false">B175</f>
        <v>1147.54098360656</v>
      </c>
      <c r="C176" s="104"/>
      <c r="D176" s="96" t="n">
        <f aca="false">B176+C176</f>
        <v>1147.54098360656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f aca="false">I175</f>
        <v>0</v>
      </c>
      <c r="J176" s="28" t="n">
        <f aca="false">VLOOKUP($A176,Table,MATCH(J$4,Curves,0))</f>
        <v>-0.06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0.0125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5.6225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30</v>
      </c>
      <c r="V176" s="100" t="n">
        <f aca="false">CHOOSE(F$3,A177+24,A176)</f>
        <v>42095</v>
      </c>
      <c r="W176" s="33" t="n">
        <f aca="false">V176-C$3</f>
        <v>5179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0.470382646806996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42125</v>
      </c>
      <c r="B177" s="94" t="n">
        <f aca="false">B176</f>
        <v>1147.54098360656</v>
      </c>
      <c r="C177" s="104"/>
      <c r="D177" s="96" t="n">
        <f aca="false">B177+C177</f>
        <v>1147.54098360656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f aca="false">I176</f>
        <v>0</v>
      </c>
      <c r="J177" s="28" t="n">
        <f aca="false">VLOOKUP($A177,Table,MATCH(J$4,Curves,0))</f>
        <v>-0.06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0.0125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5.6225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42125</v>
      </c>
      <c r="W177" s="33" t="n">
        <f aca="false">V177-C$3</f>
        <v>5209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0.468332099101969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42156</v>
      </c>
      <c r="B178" s="94" t="n">
        <f aca="false">B177</f>
        <v>1147.54098360656</v>
      </c>
      <c r="C178" s="104"/>
      <c r="D178" s="96" t="n">
        <f aca="false">B178+C178</f>
        <v>1147.54098360656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f aca="false">I177</f>
        <v>0</v>
      </c>
      <c r="J178" s="28" t="n">
        <f aca="false">VLOOKUP($A178,Table,MATCH(J$4,Curves,0))</f>
        <v>-0.06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0.0125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5.6225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30</v>
      </c>
      <c r="V178" s="100" t="n">
        <f aca="false">CHOOSE(F$3,A179+24,A178)</f>
        <v>42156</v>
      </c>
      <c r="W178" s="33" t="n">
        <f aca="false">V178-C$3</f>
        <v>5240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0.46622259025729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42186</v>
      </c>
      <c r="B179" s="94" t="n">
        <f aca="false">B178</f>
        <v>1147.54098360656</v>
      </c>
      <c r="C179" s="104"/>
      <c r="D179" s="96" t="n">
        <f aca="false">B179+C179</f>
        <v>1147.54098360656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f aca="false">I178</f>
        <v>0</v>
      </c>
      <c r="J179" s="28" t="n">
        <f aca="false">VLOOKUP($A179,Table,MATCH(J$4,Curves,0))</f>
        <v>-0.06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0.0125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5.6225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42186</v>
      </c>
      <c r="W179" s="33" t="n">
        <f aca="false">V179-C$3</f>
        <v>5270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0.464190177563128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42217</v>
      </c>
      <c r="B180" s="94" t="n">
        <f aca="false">B179</f>
        <v>1147.54098360656</v>
      </c>
      <c r="C180" s="104"/>
      <c r="D180" s="96" t="n">
        <f aca="false">B180+C180</f>
        <v>1147.54098360656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f aca="false">I179</f>
        <v>0</v>
      </c>
      <c r="J180" s="28" t="n">
        <f aca="false">VLOOKUP($A180,Table,MATCH(J$4,Curves,0))</f>
        <v>-0.06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0.0125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5.6225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31</v>
      </c>
      <c r="V180" s="100" t="n">
        <f aca="false">CHOOSE(F$3,A181+24,A180)</f>
        <v>42217</v>
      </c>
      <c r="W180" s="33" t="n">
        <f aca="false">V180-C$3</f>
        <v>5301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0.462099325180683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42248</v>
      </c>
      <c r="B181" s="94" t="n">
        <f aca="false">B180</f>
        <v>1147.54098360656</v>
      </c>
      <c r="C181" s="104"/>
      <c r="D181" s="96" t="n">
        <f aca="false">B181+C181</f>
        <v>1147.54098360656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f aca="false">I180</f>
        <v>0</v>
      </c>
      <c r="J181" s="28" t="n">
        <f aca="false">VLOOKUP($A181,Table,MATCH(J$4,Curves,0))</f>
        <v>-0.06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0.0125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5.6225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30</v>
      </c>
      <c r="V181" s="100" t="n">
        <f aca="false">CHOOSE(F$3,A182+24,A181)</f>
        <v>42248</v>
      </c>
      <c r="W181" s="33" t="n">
        <f aca="false">V181-C$3</f>
        <v>5332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0.460017890627173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42278</v>
      </c>
      <c r="B182" s="94" t="n">
        <f aca="false">B181</f>
        <v>1147.54098360656</v>
      </c>
      <c r="C182" s="104"/>
      <c r="D182" s="96" t="n">
        <f aca="false">B182+C182</f>
        <v>1147.54098360656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f aca="false">I181</f>
        <v>0</v>
      </c>
      <c r="J182" s="28" t="n">
        <f aca="false">VLOOKUP($A182,Table,MATCH(J$4,Curves,0))</f>
        <v>-0.06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0.0125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5.6225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31</v>
      </c>
      <c r="V182" s="100" t="n">
        <f aca="false">CHOOSE(F$3,A183+24,A182)</f>
        <v>42278</v>
      </c>
      <c r="W182" s="33" t="n">
        <f aca="false">V182-C$3</f>
        <v>5362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0.458012526193982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42309</v>
      </c>
      <c r="B183" s="94" t="n">
        <f aca="false">B182</f>
        <v>1147.54098360656</v>
      </c>
      <c r="C183" s="104"/>
      <c r="D183" s="96" t="n">
        <f aca="false">B183+C183</f>
        <v>1147.54098360656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f aca="false">I182</f>
        <v>0</v>
      </c>
      <c r="J183" s="28" t="n">
        <f aca="false">VLOOKUP($A183,Table,MATCH(J$4,Curves,0))</f>
        <v>-0.06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0.0125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5.6225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30</v>
      </c>
      <c r="V183" s="100" t="n">
        <f aca="false">CHOOSE(F$3,A184+24,A183)</f>
        <v>42309</v>
      </c>
      <c r="W183" s="33" t="n">
        <f aca="false">V183-C$3</f>
        <v>5393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0.455949499814127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42339</v>
      </c>
      <c r="B184" s="94" t="n">
        <f aca="false">B183</f>
        <v>1147.54098360656</v>
      </c>
      <c r="C184" s="104"/>
      <c r="D184" s="96" t="n">
        <f aca="false">B184+C184</f>
        <v>1147.54098360656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f aca="false">I183</f>
        <v>0</v>
      </c>
      <c r="J184" s="28" t="n">
        <f aca="false">VLOOKUP($A184,Table,MATCH(J$4,Curves,0))</f>
        <v>-0.06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0.0125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5.6225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42339</v>
      </c>
      <c r="W184" s="33" t="n">
        <f aca="false">V184-C$3</f>
        <v>5423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0.453961870791673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42370</v>
      </c>
      <c r="B185" s="94" t="n">
        <f aca="false">B184</f>
        <v>1147.54098360656</v>
      </c>
      <c r="C185" s="104"/>
      <c r="D185" s="96" t="n">
        <f aca="false">B185+C185</f>
        <v>1147.54098360656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f aca="false">I184</f>
        <v>0</v>
      </c>
      <c r="J185" s="28" t="n">
        <f aca="false">VLOOKUP($A185,Table,MATCH(J$4,Curves,0))</f>
        <v>-0.06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0.0125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5.6225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31</v>
      </c>
      <c r="V185" s="100" t="n">
        <f aca="false">CHOOSE(F$3,A186+24,A185)</f>
        <v>42370</v>
      </c>
      <c r="W185" s="33" t="n">
        <f aca="false">V185-C$3</f>
        <v>5454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0.451917089783883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42401</v>
      </c>
      <c r="B186" s="94" t="n">
        <f aca="false">B185</f>
        <v>1147.54098360656</v>
      </c>
      <c r="C186" s="104"/>
      <c r="D186" s="96" t="n">
        <f aca="false">B186+C186</f>
        <v>1147.54098360656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f aca="false">I185</f>
        <v>0</v>
      </c>
      <c r="J186" s="28" t="n">
        <f aca="false">VLOOKUP($A186,Table,MATCH(J$4,Curves,0))</f>
        <v>-0.06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0.0125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5.6225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29</v>
      </c>
      <c r="V186" s="100" t="n">
        <f aca="false">CHOOSE(F$3,A187+24,A186)</f>
        <v>42401</v>
      </c>
      <c r="W186" s="33" t="n">
        <f aca="false">V186-C$3</f>
        <v>5485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0.449881519085678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42430</v>
      </c>
      <c r="B187" s="94" t="n">
        <f aca="false">B186</f>
        <v>1147.54098360656</v>
      </c>
      <c r="C187" s="104"/>
      <c r="D187" s="96" t="n">
        <f aca="false">B187+C187</f>
        <v>1147.54098360656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f aca="false">I186</f>
        <v>0</v>
      </c>
      <c r="J187" s="28" t="n">
        <f aca="false">VLOOKUP($A187,Table,MATCH(J$4,Curves,0))</f>
        <v>-0.06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0.0125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5.6225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31</v>
      </c>
      <c r="V187" s="100" t="n">
        <f aca="false">CHOOSE(F$3,A188+24,A187)</f>
        <v>42430</v>
      </c>
      <c r="W187" s="33" t="n">
        <f aca="false">V187-C$3</f>
        <v>5514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0.447985576934218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42461</v>
      </c>
      <c r="B188" s="94" t="n">
        <f aca="false">B187</f>
        <v>1147.54098360656</v>
      </c>
      <c r="C188" s="104"/>
      <c r="D188" s="96" t="n">
        <f aca="false">B188+C188</f>
        <v>1147.54098360656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f aca="false">I187</f>
        <v>0</v>
      </c>
      <c r="J188" s="28" t="n">
        <f aca="false">VLOOKUP($A188,Table,MATCH(J$4,Curves,0))</f>
        <v>-0.06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0.0125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5.6225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30</v>
      </c>
      <c r="V188" s="100" t="n">
        <f aca="false">CHOOSE(F$3,A189+24,A188)</f>
        <v>42461</v>
      </c>
      <c r="W188" s="33" t="n">
        <f aca="false">V188-C$3</f>
        <v>5545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0.445967714954132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42491</v>
      </c>
      <c r="B189" s="94" t="n">
        <f aca="false">B188</f>
        <v>1147.54098360656</v>
      </c>
      <c r="C189" s="104"/>
      <c r="D189" s="96" t="n">
        <f aca="false">B189+C189</f>
        <v>1147.54098360656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f aca="false">I188</f>
        <v>0</v>
      </c>
      <c r="J189" s="28" t="n">
        <f aca="false">VLOOKUP($A189,Table,MATCH(J$4,Curves,0))</f>
        <v>-0.06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0.0125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5.6225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42491</v>
      </c>
      <c r="W189" s="33" t="n">
        <f aca="false">V189-C$3</f>
        <v>5575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0.444023599709612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42522</v>
      </c>
      <c r="B190" s="94" t="n">
        <f aca="false">B189</f>
        <v>1147.54098360656</v>
      </c>
      <c r="C190" s="104"/>
      <c r="D190" s="96" t="n">
        <f aca="false">B190+C190</f>
        <v>1147.54098360656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f aca="false">I189</f>
        <v>0</v>
      </c>
      <c r="J190" s="28" t="n">
        <f aca="false">VLOOKUP($A190,Table,MATCH(J$4,Curves,0))</f>
        <v>-0.06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0.0125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5.6225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30</v>
      </c>
      <c r="V190" s="100" t="n">
        <f aca="false">CHOOSE(F$3,A191+24,A190)</f>
        <v>42522</v>
      </c>
      <c r="W190" s="33" t="n">
        <f aca="false">V190-C$3</f>
        <v>5606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0.442023583668367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42552</v>
      </c>
      <c r="B191" s="94" t="n">
        <f aca="false">B190</f>
        <v>1147.54098360656</v>
      </c>
      <c r="C191" s="104"/>
      <c r="D191" s="96" t="n">
        <f aca="false">B191+C191</f>
        <v>1147.54098360656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f aca="false">I190</f>
        <v>0</v>
      </c>
      <c r="J191" s="28" t="n">
        <f aca="false">VLOOKUP($A191,Table,MATCH(J$4,Curves,0))</f>
        <v>-0.06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0.0125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5.6225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42552</v>
      </c>
      <c r="W191" s="33" t="n">
        <f aca="false">V191-C$3</f>
        <v>5636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0.440096662147746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42583</v>
      </c>
      <c r="B192" s="94" t="n">
        <f aca="false">B191</f>
        <v>1147.54098360656</v>
      </c>
      <c r="C192" s="104"/>
      <c r="D192" s="96" t="n">
        <f aca="false">B192+C192</f>
        <v>1147.54098360656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f aca="false">I191</f>
        <v>0</v>
      </c>
      <c r="J192" s="28" t="n">
        <f aca="false">VLOOKUP($A192,Table,MATCH(J$4,Curves,0))</f>
        <v>-0.06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0.0125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5.6225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31</v>
      </c>
      <c r="V192" s="100" t="n">
        <f aca="false">CHOOSE(F$3,A193+24,A192)</f>
        <v>42583</v>
      </c>
      <c r="W192" s="33" t="n">
        <f aca="false">V192-C$3</f>
        <v>5667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0.438114334216146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42614</v>
      </c>
      <c r="B193" s="94" t="n">
        <f aca="false">B192</f>
        <v>1147.54098360656</v>
      </c>
      <c r="C193" s="104"/>
      <c r="D193" s="96" t="n">
        <f aca="false">B193+C193</f>
        <v>1147.54098360656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f aca="false">I192</f>
        <v>0</v>
      </c>
      <c r="J193" s="28" t="n">
        <f aca="false">VLOOKUP($A193,Table,MATCH(J$4,Curves,0))</f>
        <v>-0.06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0.0125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5.6225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30</v>
      </c>
      <c r="V193" s="100" t="n">
        <f aca="false">CHOOSE(F$3,A194+24,A193)</f>
        <v>42614</v>
      </c>
      <c r="W193" s="33" t="n">
        <f aca="false">V193-C$3</f>
        <v>5698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0.436140935286665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42644</v>
      </c>
      <c r="B194" s="94" t="n">
        <f aca="false">B193</f>
        <v>1147.54098360656</v>
      </c>
      <c r="C194" s="104"/>
      <c r="D194" s="96" t="n">
        <f aca="false">B194+C194</f>
        <v>1147.54098360656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f aca="false">I193</f>
        <v>0</v>
      </c>
      <c r="J194" s="28" t="n">
        <f aca="false">VLOOKUP($A194,Table,MATCH(J$4,Curves,0))</f>
        <v>-0.06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0.0125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5.6225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31</v>
      </c>
      <c r="V194" s="100" t="n">
        <f aca="false">CHOOSE(F$3,A195+24,A194)</f>
        <v>42644</v>
      </c>
      <c r="W194" s="33" t="n">
        <f aca="false">V194-C$3</f>
        <v>5728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0.434239658103097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42675</v>
      </c>
      <c r="B195" s="94" t="n">
        <f aca="false">B194</f>
        <v>1147.54098360656</v>
      </c>
      <c r="C195" s="104"/>
      <c r="D195" s="96" t="n">
        <f aca="false">B195+C195</f>
        <v>1147.54098360656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f aca="false">I194</f>
        <v>0</v>
      </c>
      <c r="J195" s="28" t="n">
        <f aca="false">VLOOKUP($A195,Table,MATCH(J$4,Curves,0))</f>
        <v>-0.06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0.0125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5.6225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30</v>
      </c>
      <c r="V195" s="100" t="n">
        <f aca="false">CHOOSE(F$3,A196+24,A195)</f>
        <v>42675</v>
      </c>
      <c r="W195" s="33" t="n">
        <f aca="false">V195-C$3</f>
        <v>5759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0.432283711881953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42705</v>
      </c>
      <c r="B196" s="94" t="n">
        <f aca="false">B195</f>
        <v>1147.54098360656</v>
      </c>
      <c r="C196" s="104"/>
      <c r="D196" s="96" t="n">
        <f aca="false">B196+C196</f>
        <v>1147.54098360656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f aca="false">I195</f>
        <v>0</v>
      </c>
      <c r="J196" s="28" t="n">
        <f aca="false">VLOOKUP($A196,Table,MATCH(J$4,Curves,0))</f>
        <v>-0.06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0.0125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5.6225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42705</v>
      </c>
      <c r="W196" s="33" t="n">
        <f aca="false">V196-C$3</f>
        <v>5789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0.430399249563163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42736</v>
      </c>
      <c r="B197" s="94" t="n">
        <f aca="false">B196</f>
        <v>1147.54098360656</v>
      </c>
      <c r="C197" s="104"/>
      <c r="D197" s="96" t="n">
        <f aca="false">B197+C197</f>
        <v>1147.54098360656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f aca="false">I196</f>
        <v>0</v>
      </c>
      <c r="J197" s="28" t="n">
        <f aca="false">VLOOKUP($A197,Table,MATCH(J$4,Curves,0))</f>
        <v>-0.06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0.0125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5.6225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31</v>
      </c>
      <c r="V197" s="100" t="n">
        <f aca="false">CHOOSE(F$3,A198+24,A197)</f>
        <v>42736</v>
      </c>
      <c r="W197" s="33" t="n">
        <f aca="false">V197-C$3</f>
        <v>5820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0.428460601698885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42767</v>
      </c>
      <c r="B198" s="94" t="n">
        <f aca="false">B197</f>
        <v>1147.54098360656</v>
      </c>
      <c r="C198" s="104"/>
      <c r="D198" s="96" t="n">
        <f aca="false">B198+C198</f>
        <v>1147.54098360656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f aca="false">I197</f>
        <v>0</v>
      </c>
      <c r="J198" s="28" t="n">
        <f aca="false">VLOOKUP($A198,Table,MATCH(J$4,Curves,0))</f>
        <v>-0.06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0.0125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5.6225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28</v>
      </c>
      <c r="V198" s="100" t="n">
        <f aca="false">CHOOSE(F$3,A199+24,A198)</f>
        <v>42767</v>
      </c>
      <c r="W198" s="33" t="n">
        <f aca="false">V198-C$3</f>
        <v>5851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0.426530686088545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42795</v>
      </c>
      <c r="B199" s="94" t="n">
        <f aca="false">B198</f>
        <v>1147.54098360656</v>
      </c>
      <c r="C199" s="104"/>
      <c r="D199" s="96" t="n">
        <f aca="false">B199+C199</f>
        <v>1147.54098360656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f aca="false">I198</f>
        <v>0</v>
      </c>
      <c r="J199" s="28" t="n">
        <f aca="false">VLOOKUP($A199,Table,MATCH(J$4,Curves,0))</f>
        <v>-0.06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0.0125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5.6225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31</v>
      </c>
      <c r="V199" s="100" t="n">
        <f aca="false">CHOOSE(F$3,A200+24,A199)</f>
        <v>42795</v>
      </c>
      <c r="W199" s="33" t="n">
        <f aca="false">V199-C$3</f>
        <v>5879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0.424795009343239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42826</v>
      </c>
      <c r="B200" s="94" t="n">
        <f aca="false">B199</f>
        <v>1147.54098360656</v>
      </c>
      <c r="C200" s="104"/>
      <c r="D200" s="96" t="n">
        <f aca="false">B200+C200</f>
        <v>1147.54098360656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f aca="false">I199</f>
        <v>0</v>
      </c>
      <c r="J200" s="28" t="n">
        <f aca="false">VLOOKUP($A200,Table,MATCH(J$4,Curves,0))</f>
        <v>-0.06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0.0125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5.6225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30</v>
      </c>
      <c r="V200" s="100" t="n">
        <f aca="false">CHOOSE(F$3,A201+24,A200)</f>
        <v>42826</v>
      </c>
      <c r="W200" s="33" t="n">
        <f aca="false">V200-C$3</f>
        <v>5910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0.422881604665013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42856</v>
      </c>
      <c r="B201" s="94" t="n">
        <f aca="false">B200</f>
        <v>1147.54098360656</v>
      </c>
      <c r="C201" s="104"/>
      <c r="D201" s="96" t="n">
        <f aca="false">B201+C201</f>
        <v>1147.54098360656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f aca="false">I200</f>
        <v>0</v>
      </c>
      <c r="J201" s="28" t="n">
        <f aca="false">VLOOKUP($A201,Table,MATCH(J$4,Curves,0))</f>
        <v>-0.06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0.0125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5.6225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42856</v>
      </c>
      <c r="W201" s="33" t="n">
        <f aca="false">V201-C$3</f>
        <v>5940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0.421038129124769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42887</v>
      </c>
      <c r="B202" s="94" t="n">
        <f aca="false">B201</f>
        <v>1147.54098360656</v>
      </c>
      <c r="C202" s="104"/>
      <c r="D202" s="96" t="n">
        <f aca="false">B202+C202</f>
        <v>1147.54098360656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f aca="false">I201</f>
        <v>0</v>
      </c>
      <c r="J202" s="28" t="n">
        <f aca="false">VLOOKUP($A202,Table,MATCH(J$4,Curves,0))</f>
        <v>-0.06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0.0125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5.6225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30</v>
      </c>
      <c r="V202" s="100" t="n">
        <f aca="false">CHOOSE(F$3,A203+24,A202)</f>
        <v>42887</v>
      </c>
      <c r="W202" s="33" t="n">
        <f aca="false">V202-C$3</f>
        <v>5971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0.419141646566689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42917</v>
      </c>
      <c r="B203" s="94" t="n">
        <f aca="false">B202</f>
        <v>1147.54098360656</v>
      </c>
      <c r="C203" s="104"/>
      <c r="D203" s="96" t="n">
        <f aca="false">B203+C203</f>
        <v>1147.54098360656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f aca="false">I202</f>
        <v>0</v>
      </c>
      <c r="J203" s="28" t="n">
        <f aca="false">VLOOKUP($A203,Table,MATCH(J$4,Curves,0))</f>
        <v>-0.06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0.0125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5.6225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42917</v>
      </c>
      <c r="W203" s="33" t="n">
        <f aca="false">V203-C$3</f>
        <v>6001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0.417314474694421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42948</v>
      </c>
      <c r="B204" s="94" t="n">
        <f aca="false">B203</f>
        <v>1147.54098360656</v>
      </c>
      <c r="C204" s="104"/>
      <c r="D204" s="96" t="n">
        <f aca="false">B204+C204</f>
        <v>1147.54098360656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f aca="false">I203</f>
        <v>0</v>
      </c>
      <c r="J204" s="28" t="n">
        <f aca="false">VLOOKUP($A204,Table,MATCH(J$4,Curves,0))</f>
        <v>-0.06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0.0125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5.6225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31</v>
      </c>
      <c r="V204" s="100" t="n">
        <f aca="false">CHOOSE(F$3,A205+24,A204)</f>
        <v>42948</v>
      </c>
      <c r="W204" s="33" t="n">
        <f aca="false">V204-C$3</f>
        <v>6032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0.415434764597529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42979</v>
      </c>
      <c r="B205" s="94" t="n">
        <f aca="false">B204</f>
        <v>1147.54098360656</v>
      </c>
      <c r="C205" s="104"/>
      <c r="D205" s="96" t="n">
        <f aca="false">B205+C205</f>
        <v>1147.54098360656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f aca="false">I204</f>
        <v>0</v>
      </c>
      <c r="J205" s="28" t="n">
        <f aca="false">VLOOKUP($A205,Table,MATCH(J$4,Curves,0))</f>
        <v>-0.06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0.0125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5.6225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30</v>
      </c>
      <c r="V205" s="100" t="n">
        <f aca="false">CHOOSE(F$3,A206+24,A205)</f>
        <v>42979</v>
      </c>
      <c r="W205" s="33" t="n">
        <f aca="false">V205-C$3</f>
        <v>6063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0.413563521281117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43009</v>
      </c>
      <c r="B206" s="94" t="n">
        <f aca="false">B205</f>
        <v>1147.54098360656</v>
      </c>
      <c r="C206" s="104"/>
      <c r="D206" s="96" t="n">
        <f aca="false">B206+C206</f>
        <v>1147.54098360656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f aca="false">I205</f>
        <v>0</v>
      </c>
      <c r="J206" s="28" t="n">
        <f aca="false">VLOOKUP($A206,Table,MATCH(J$4,Curves,0))</f>
        <v>-0.06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0.0125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5.6225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31</v>
      </c>
      <c r="V206" s="100" t="n">
        <f aca="false">CHOOSE(F$3,A207+24,A206)</f>
        <v>43009</v>
      </c>
      <c r="W206" s="33" t="n">
        <f aca="false">V206-C$3</f>
        <v>6093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0.41176066623278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43040</v>
      </c>
      <c r="B207" s="94" t="n">
        <f aca="false">B206</f>
        <v>1147.54098360656</v>
      </c>
      <c r="C207" s="104"/>
      <c r="D207" s="96" t="n">
        <f aca="false">B207+C207</f>
        <v>1147.54098360656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f aca="false">I206</f>
        <v>0</v>
      </c>
      <c r="J207" s="28" t="n">
        <f aca="false">VLOOKUP($A207,Table,MATCH(J$4,Curves,0))</f>
        <v>-0.06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0.0125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5.6225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30</v>
      </c>
      <c r="V207" s="100" t="n">
        <f aca="false">CHOOSE(F$3,A208+24,A207)</f>
        <v>43040</v>
      </c>
      <c r="W207" s="33" t="n">
        <f aca="false">V207-C$3</f>
        <v>6124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0.40990597216211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43070</v>
      </c>
      <c r="B208" s="94" t="n">
        <f aca="false">B207</f>
        <v>1147.54098360656</v>
      </c>
      <c r="C208" s="104"/>
      <c r="D208" s="96" t="n">
        <f aca="false">B208+C208</f>
        <v>1147.54098360656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f aca="false">I207</f>
        <v>0</v>
      </c>
      <c r="J208" s="28" t="n">
        <f aca="false">VLOOKUP($A208,Table,MATCH(J$4,Curves,0))</f>
        <v>-0.06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0.0125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5.6225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43070</v>
      </c>
      <c r="W208" s="33" t="n">
        <f aca="false">V208-C$3</f>
        <v>6154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0.408119061534774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43101</v>
      </c>
      <c r="B209" s="94" t="n">
        <f aca="false">B208</f>
        <v>1147.54098360656</v>
      </c>
      <c r="C209" s="104"/>
      <c r="D209" s="96" t="n">
        <f aca="false">B209+C209</f>
        <v>1147.54098360656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f aca="false">I208</f>
        <v>0</v>
      </c>
      <c r="J209" s="28" t="n">
        <f aca="false">VLOOKUP($A209,Table,MATCH(J$4,Curves,0))</f>
        <v>-0.06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0.0125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5.6225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31</v>
      </c>
      <c r="V209" s="100" t="n">
        <f aca="false">CHOOSE(F$3,A210+24,A209)</f>
        <v>43101</v>
      </c>
      <c r="W209" s="33" t="n">
        <f aca="false">V209-C$3</f>
        <v>6185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0.406280770348582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43132</v>
      </c>
      <c r="B210" s="94" t="n">
        <f aca="false">B209</f>
        <v>1147.54098360656</v>
      </c>
      <c r="C210" s="104"/>
      <c r="D210" s="96" t="n">
        <f aca="false">B210+C210</f>
        <v>1147.54098360656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f aca="false">I209</f>
        <v>0</v>
      </c>
      <c r="J210" s="28" t="n">
        <f aca="false">VLOOKUP($A210,Table,MATCH(J$4,Curves,0))</f>
        <v>-0.06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0.0125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5.6225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28</v>
      </c>
      <c r="V210" s="100" t="n">
        <f aca="false">CHOOSE(F$3,A211+24,A210)</f>
        <v>43132</v>
      </c>
      <c r="W210" s="33" t="n">
        <f aca="false">V210-C$3</f>
        <v>6216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0.40445075937962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43160</v>
      </c>
      <c r="B211" s="94" t="n">
        <f aca="false">B210</f>
        <v>1147.54098360656</v>
      </c>
      <c r="C211" s="104"/>
      <c r="D211" s="96" t="n">
        <f aca="false">B211+C211</f>
        <v>1147.54098360656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f aca="false">I210</f>
        <v>0</v>
      </c>
      <c r="J211" s="28" t="n">
        <f aca="false">VLOOKUP($A211,Table,MATCH(J$4,Curves,0))</f>
        <v>-0.06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0.0125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5.6225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31</v>
      </c>
      <c r="V211" s="100" t="n">
        <f aca="false">CHOOSE(F$3,A212+24,A211)</f>
        <v>43160</v>
      </c>
      <c r="W211" s="33" t="n">
        <f aca="false">V211-C$3</f>
        <v>6244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0.40280493224321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43191</v>
      </c>
      <c r="B212" s="94" t="n">
        <f aca="false">B211</f>
        <v>1147.54098360656</v>
      </c>
      <c r="C212" s="104"/>
      <c r="D212" s="96" t="n">
        <f aca="false">B212+C212</f>
        <v>1147.54098360656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f aca="false">I211</f>
        <v>0</v>
      </c>
      <c r="J212" s="28" t="n">
        <f aca="false">VLOOKUP($A212,Table,MATCH(J$4,Curves,0))</f>
        <v>-0.06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0.0125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5.6225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30</v>
      </c>
      <c r="V212" s="100" t="n">
        <f aca="false">CHOOSE(F$3,A213+24,A212)</f>
        <v>43191</v>
      </c>
      <c r="W212" s="33" t="n">
        <f aca="false">V212-C$3</f>
        <v>6275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0.400990577496061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43221</v>
      </c>
      <c r="B213" s="94" t="n">
        <f aca="false">B212</f>
        <v>1147.54098360656</v>
      </c>
      <c r="C213" s="104"/>
      <c r="D213" s="96" t="n">
        <f aca="false">B213+C213</f>
        <v>1147.54098360656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f aca="false">I212</f>
        <v>0</v>
      </c>
      <c r="J213" s="28" t="n">
        <f aca="false">VLOOKUP($A213,Table,MATCH(J$4,Curves,0))</f>
        <v>-0.06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0.0125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5.6225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43221</v>
      </c>
      <c r="W213" s="33" t="n">
        <f aca="false">V213-C$3</f>
        <v>6305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0.399242531912315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43252</v>
      </c>
      <c r="B214" s="94" t="n">
        <f aca="false">B213</f>
        <v>1147.54098360656</v>
      </c>
      <c r="C214" s="104"/>
      <c r="D214" s="96" t="n">
        <f aca="false">B214+C214</f>
        <v>1147.54098360656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f aca="false">I213</f>
        <v>0</v>
      </c>
      <c r="J214" s="28" t="n">
        <f aca="false">VLOOKUP($A214,Table,MATCH(J$4,Curves,0))</f>
        <v>-0.06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0.0125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5.6225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30</v>
      </c>
      <c r="V214" s="100" t="n">
        <f aca="false">CHOOSE(F$3,A215+24,A214)</f>
        <v>43252</v>
      </c>
      <c r="W214" s="33" t="n">
        <f aca="false">V214-C$3</f>
        <v>6336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0.397444223289318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43282</v>
      </c>
      <c r="B215" s="94" t="n">
        <f aca="false">B214</f>
        <v>1147.54098360656</v>
      </c>
      <c r="C215" s="104"/>
      <c r="D215" s="96" t="n">
        <f aca="false">B215+C215</f>
        <v>1147.54098360656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f aca="false">I214</f>
        <v>0</v>
      </c>
      <c r="J215" s="28" t="n">
        <f aca="false">VLOOKUP($A215,Table,MATCH(J$4,Curves,0))</f>
        <v>-0.06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0.0125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5.6225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43282</v>
      </c>
      <c r="W215" s="33" t="n">
        <f aca="false">V215-C$3</f>
        <v>6366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0.39571163739255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43313</v>
      </c>
      <c r="B216" s="94" t="n">
        <f aca="false">B215</f>
        <v>1147.54098360656</v>
      </c>
      <c r="C216" s="104"/>
      <c r="D216" s="96" t="n">
        <f aca="false">B216+C216</f>
        <v>1147.54098360656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f aca="false">I215</f>
        <v>0</v>
      </c>
      <c r="J216" s="28" t="n">
        <f aca="false">VLOOKUP($A216,Table,MATCH(J$4,Curves,0))</f>
        <v>-0.06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0.0125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5.6225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31</v>
      </c>
      <c r="V216" s="100" t="n">
        <f aca="false">CHOOSE(F$3,A217+24,A216)</f>
        <v>43313</v>
      </c>
      <c r="W216" s="33" t="n">
        <f aca="false">V216-C$3</f>
        <v>6397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0.393929232982041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43344</v>
      </c>
      <c r="B217" s="94" t="n">
        <f aca="false">B216</f>
        <v>1147.54098360656</v>
      </c>
      <c r="C217" s="104"/>
      <c r="D217" s="96" t="n">
        <f aca="false">B217+C217</f>
        <v>1147.54098360656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f aca="false">I216</f>
        <v>0</v>
      </c>
      <c r="J217" s="28" t="n">
        <f aca="false">VLOOKUP($A217,Table,MATCH(J$4,Curves,0))</f>
        <v>-0.06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0.0125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5.6225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30</v>
      </c>
      <c r="V217" s="100" t="n">
        <f aca="false">CHOOSE(F$3,A218+24,A217)</f>
        <v>43344</v>
      </c>
      <c r="W217" s="33" t="n">
        <f aca="false">V217-C$3</f>
        <v>6428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0.392154857057891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43374</v>
      </c>
      <c r="B218" s="94" t="n">
        <f aca="false">B217</f>
        <v>1147.54098360656</v>
      </c>
      <c r="C218" s="104"/>
      <c r="D218" s="96" t="n">
        <f aca="false">B218+C218</f>
        <v>1147.54098360656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f aca="false">I217</f>
        <v>0</v>
      </c>
      <c r="J218" s="28" t="n">
        <f aca="false">VLOOKUP($A218,Table,MATCH(J$4,Curves,0))</f>
        <v>-0.06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0.0125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5.6225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31</v>
      </c>
      <c r="V218" s="100" t="n">
        <f aca="false">CHOOSE(F$3,A219+24,A218)</f>
        <v>43374</v>
      </c>
      <c r="W218" s="33" t="n">
        <f aca="false">V218-C$3</f>
        <v>6458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0.39044532919241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43405</v>
      </c>
      <c r="B219" s="94" t="n">
        <f aca="false">B218</f>
        <v>1147.54098360656</v>
      </c>
      <c r="C219" s="104"/>
      <c r="D219" s="96" t="n">
        <f aca="false">B219+C219</f>
        <v>1147.54098360656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f aca="false">I218</f>
        <v>0</v>
      </c>
      <c r="J219" s="28" t="n">
        <f aca="false">VLOOKUP($A219,Table,MATCH(J$4,Curves,0))</f>
        <v>-0.06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0.0125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5.6225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30</v>
      </c>
      <c r="V219" s="100" t="n">
        <f aca="false">CHOOSE(F$3,A220+24,A219)</f>
        <v>43405</v>
      </c>
      <c r="W219" s="33" t="n">
        <f aca="false">V219-C$3</f>
        <v>6489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0.388686645820344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43435</v>
      </c>
      <c r="B220" s="94" t="n">
        <f aca="false">B219</f>
        <v>1147.54098360656</v>
      </c>
      <c r="C220" s="104"/>
      <c r="D220" s="96" t="n">
        <f aca="false">B220+C220</f>
        <v>1147.54098360656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f aca="false">I219</f>
        <v>0</v>
      </c>
      <c r="J220" s="28" t="n">
        <f aca="false">VLOOKUP($A220,Table,MATCH(J$4,Curves,0))</f>
        <v>-0.06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0.0125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5.6225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43435</v>
      </c>
      <c r="W220" s="33" t="n">
        <f aca="false">V220-C$3</f>
        <v>6519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0.386992236991762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43466</v>
      </c>
      <c r="B221" s="94" t="n">
        <f aca="false">B220</f>
        <v>1147.54098360656</v>
      </c>
      <c r="C221" s="104"/>
      <c r="D221" s="96" t="n">
        <f aca="false">B221+C221</f>
        <v>1147.54098360656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f aca="false">I220</f>
        <v>0</v>
      </c>
      <c r="J221" s="28" t="n">
        <f aca="false">VLOOKUP($A221,Table,MATCH(J$4,Curves,0))</f>
        <v>-0.06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0.0125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5.6225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31</v>
      </c>
      <c r="V221" s="100" t="n">
        <f aca="false">CHOOSE(F$3,A222+24,A221)</f>
        <v>43466</v>
      </c>
      <c r="W221" s="33" t="n">
        <f aca="false">V221-C$3</f>
        <v>6550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0.385249107387104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43497</v>
      </c>
      <c r="B222" s="94" t="n">
        <f aca="false">B221</f>
        <v>1147.54098360656</v>
      </c>
      <c r="C222" s="104"/>
      <c r="D222" s="96" t="n">
        <f aca="false">B222+C222</f>
        <v>1147.54098360656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f aca="false">I221</f>
        <v>0</v>
      </c>
      <c r="J222" s="28" t="n">
        <f aca="false">VLOOKUP($A222,Table,MATCH(J$4,Curves,0))</f>
        <v>-0.06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0.0125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5.6225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28</v>
      </c>
      <c r="V222" s="100" t="n">
        <f aca="false">CHOOSE(F$3,A223+24,A222)</f>
        <v>43497</v>
      </c>
      <c r="W222" s="33" t="n">
        <f aca="false">V222-C$3</f>
        <v>6581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0.383513829363248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43525</v>
      </c>
      <c r="B223" s="94" t="n">
        <f aca="false">B222</f>
        <v>1147.54098360656</v>
      </c>
      <c r="C223" s="104"/>
      <c r="D223" s="96" t="n">
        <f aca="false">B223+C223</f>
        <v>1147.54098360656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f aca="false">I222</f>
        <v>0</v>
      </c>
      <c r="J223" s="28" t="n">
        <f aca="false">VLOOKUP($A223,Table,MATCH(J$4,Curves,0))</f>
        <v>-0.06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0.0125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5.6225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31</v>
      </c>
      <c r="V223" s="100" t="n">
        <f aca="false">CHOOSE(F$3,A224+24,A223)</f>
        <v>43525</v>
      </c>
      <c r="W223" s="33" t="n">
        <f aca="false">V223-C$3</f>
        <v>6609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0.381953200651553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43556</v>
      </c>
      <c r="B224" s="94" t="n">
        <f aca="false">B223</f>
        <v>1147.54098360656</v>
      </c>
      <c r="C224" s="104"/>
      <c r="D224" s="96" t="n">
        <f aca="false">B224+C224</f>
        <v>1147.54098360656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f aca="false">I223</f>
        <v>0</v>
      </c>
      <c r="J224" s="28" t="n">
        <f aca="false">VLOOKUP($A224,Table,MATCH(J$4,Curves,0))</f>
        <v>-0.06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0.0125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5.6225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30</v>
      </c>
      <c r="V224" s="100" t="n">
        <f aca="false">CHOOSE(F$3,A225+24,A224)</f>
        <v>43556</v>
      </c>
      <c r="W224" s="33" t="n">
        <f aca="false">V224-C$3</f>
        <v>6640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0.380232768384423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43586</v>
      </c>
      <c r="B225" s="94" t="n">
        <f aca="false">B224</f>
        <v>1147.54098360656</v>
      </c>
      <c r="C225" s="104"/>
      <c r="D225" s="96" t="n">
        <f aca="false">B225+C225</f>
        <v>1147.54098360656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f aca="false">I224</f>
        <v>0</v>
      </c>
      <c r="J225" s="28" t="n">
        <f aca="false">VLOOKUP($A225,Table,MATCH(J$4,Curves,0))</f>
        <v>-0.06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0.0125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5.6225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43586</v>
      </c>
      <c r="W225" s="33" t="n">
        <f aca="false">V225-C$3</f>
        <v>6670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0.378575212698898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43617</v>
      </c>
      <c r="B226" s="94" t="n">
        <f aca="false">B225</f>
        <v>1147.54098360656</v>
      </c>
      <c r="C226" s="104"/>
      <c r="D226" s="96" t="n">
        <f aca="false">B226+C226</f>
        <v>1147.54098360656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f aca="false">I225</f>
        <v>0</v>
      </c>
      <c r="J226" s="28" t="n">
        <f aca="false">VLOOKUP($A226,Table,MATCH(J$4,Curves,0))</f>
        <v>-0.06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0.0125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5.6225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30</v>
      </c>
      <c r="V226" s="100" t="n">
        <f aca="false">CHOOSE(F$3,A227+24,A226)</f>
        <v>43617</v>
      </c>
      <c r="W226" s="33" t="n">
        <f aca="false">V226-C$3</f>
        <v>6701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0.376869995907019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43647</v>
      </c>
      <c r="B227" s="94" t="n">
        <f aca="false">B226</f>
        <v>1147.54098360656</v>
      </c>
      <c r="C227" s="104"/>
      <c r="D227" s="96" t="n">
        <f aca="false">B227+C227</f>
        <v>1147.54098360656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f aca="false">I226</f>
        <v>0</v>
      </c>
      <c r="J227" s="28" t="n">
        <f aca="false">VLOOKUP($A227,Table,MATCH(J$4,Curves,0))</f>
        <v>-0.06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0.0125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5.6225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43647</v>
      </c>
      <c r="W227" s="33" t="n">
        <f aca="false">V227-C$3</f>
        <v>6731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0.375227099617272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43678</v>
      </c>
      <c r="B228" s="94" t="n">
        <f aca="false">B227</f>
        <v>1147.54098360656</v>
      </c>
      <c r="C228" s="104"/>
      <c r="D228" s="96" t="n">
        <f aca="false">B228+C228</f>
        <v>1147.54098360656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f aca="false">I227</f>
        <v>0</v>
      </c>
      <c r="J228" s="28" t="n">
        <f aca="false">VLOOKUP($A228,Table,MATCH(J$4,Curves,0))</f>
        <v>-0.06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0.0125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5.6225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31</v>
      </c>
      <c r="V228" s="100" t="n">
        <f aca="false">CHOOSE(F$3,A229+24,A228)</f>
        <v>43678</v>
      </c>
      <c r="W228" s="33" t="n">
        <f aca="false">V228-C$3</f>
        <v>6762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0.373536963735226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43709</v>
      </c>
      <c r="B229" s="94" t="n">
        <f aca="false">B228</f>
        <v>1147.54098360656</v>
      </c>
      <c r="C229" s="104"/>
      <c r="D229" s="96" t="n">
        <f aca="false">B229+C229</f>
        <v>1147.54098360656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f aca="false">I228</f>
        <v>0</v>
      </c>
      <c r="J229" s="28" t="n">
        <f aca="false">VLOOKUP($A229,Table,MATCH(J$4,Curves,0))</f>
        <v>-0.06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0.0125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5.6225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30</v>
      </c>
      <c r="V229" s="100" t="n">
        <f aca="false">CHOOSE(F$3,A230+24,A229)</f>
        <v>43709</v>
      </c>
      <c r="W229" s="33" t="n">
        <f aca="false">V229-C$3</f>
        <v>6793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0.371854440734294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43739</v>
      </c>
      <c r="B230" s="94" t="n">
        <f aca="false">B229</f>
        <v>1147.54098360656</v>
      </c>
      <c r="C230" s="104"/>
      <c r="D230" s="96" t="n">
        <f aca="false">B230+C230</f>
        <v>1147.54098360656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f aca="false">I229</f>
        <v>0</v>
      </c>
      <c r="J230" s="28" t="n">
        <f aca="false">VLOOKUP($A230,Table,MATCH(J$4,Curves,0))</f>
        <v>-0.06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0.0125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5.6225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31</v>
      </c>
      <c r="V230" s="100" t="n">
        <f aca="false">CHOOSE(F$3,A231+24,A230)</f>
        <v>43739</v>
      </c>
      <c r="W230" s="33" t="n">
        <f aca="false">V230-C$3</f>
        <v>6823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0.37023340884626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43770</v>
      </c>
      <c r="B231" s="94" t="n">
        <f aca="false">B230</f>
        <v>1147.54098360656</v>
      </c>
      <c r="C231" s="104"/>
      <c r="D231" s="96" t="n">
        <f aca="false">B231+C231</f>
        <v>1147.54098360656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f aca="false">I230</f>
        <v>0</v>
      </c>
      <c r="J231" s="28" t="n">
        <f aca="false">VLOOKUP($A231,Table,MATCH(J$4,Curves,0))</f>
        <v>-0.06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0.0125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5.6225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30</v>
      </c>
      <c r="V231" s="100" t="n">
        <f aca="false">CHOOSE(F$3,A232+24,A231)</f>
        <v>43770</v>
      </c>
      <c r="W231" s="33" t="n">
        <f aca="false">V231-C$3</f>
        <v>6854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0.368565766051639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43800</v>
      </c>
      <c r="B232" s="94" t="n">
        <f aca="false">B231</f>
        <v>1147.54098360656</v>
      </c>
      <c r="C232" s="104"/>
      <c r="D232" s="96" t="n">
        <f aca="false">B232+C232</f>
        <v>1147.54098360656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f aca="false">I231</f>
        <v>0</v>
      </c>
      <c r="J232" s="28" t="n">
        <f aca="false">VLOOKUP($A232,Table,MATCH(J$4,Curves,0))</f>
        <v>-0.06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0.0125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5.6225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43800</v>
      </c>
      <c r="W232" s="33" t="n">
        <f aca="false">V232-C$3</f>
        <v>6884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0.366959070543506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43831</v>
      </c>
      <c r="B233" s="94" t="n">
        <f aca="false">B232</f>
        <v>1147.54098360656</v>
      </c>
      <c r="C233" s="104"/>
      <c r="D233" s="96" t="n">
        <f aca="false">B233+C233</f>
        <v>1147.54098360656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f aca="false">I232</f>
        <v>0</v>
      </c>
      <c r="J233" s="28" t="n">
        <f aca="false">VLOOKUP($A233,Table,MATCH(J$4,Curves,0))</f>
        <v>-0.06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0.0125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5.6225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31</v>
      </c>
      <c r="V233" s="100" t="n">
        <f aca="false">CHOOSE(F$3,A234+24,A233)</f>
        <v>43831</v>
      </c>
      <c r="W233" s="33" t="n">
        <f aca="false">V233-C$3</f>
        <v>6915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0.365306176354892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43862</v>
      </c>
      <c r="B234" s="94" t="n">
        <f aca="false">B233</f>
        <v>1147.54098360656</v>
      </c>
      <c r="C234" s="104"/>
      <c r="D234" s="96" t="n">
        <f aca="false">B234+C234</f>
        <v>1147.54098360656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f aca="false">I233</f>
        <v>0</v>
      </c>
      <c r="J234" s="28" t="n">
        <f aca="false">VLOOKUP($A234,Table,MATCH(J$4,Curves,0))</f>
        <v>-0.06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0.0125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5.6225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29</v>
      </c>
      <c r="V234" s="100" t="n">
        <f aca="false">CHOOSE(F$3,A235+24,A234)</f>
        <v>43862</v>
      </c>
      <c r="W234" s="33" t="n">
        <f aca="false">V234-C$3</f>
        <v>6946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0.363660727299587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43891</v>
      </c>
      <c r="B235" s="94" t="n">
        <f aca="false">B234</f>
        <v>1147.54098360656</v>
      </c>
      <c r="C235" s="104"/>
      <c r="D235" s="96" t="n">
        <f aca="false">B235+C235</f>
        <v>1147.54098360656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f aca="false">I234</f>
        <v>0</v>
      </c>
      <c r="J235" s="28" t="n">
        <f aca="false">VLOOKUP($A235,Table,MATCH(J$4,Curves,0))</f>
        <v>-0.06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0.0125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5.6225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31</v>
      </c>
      <c r="V235" s="100" t="n">
        <f aca="false">CHOOSE(F$3,A236+24,A235)</f>
        <v>43891</v>
      </c>
      <c r="W235" s="33" t="n">
        <f aca="false">V235-C$3</f>
        <v>6975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0.362128146670093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43922</v>
      </c>
      <c r="B236" s="94" t="n">
        <f aca="false">B235</f>
        <v>1147.54098360656</v>
      </c>
      <c r="C236" s="104"/>
      <c r="D236" s="96" t="n">
        <f aca="false">B236+C236</f>
        <v>1147.54098360656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f aca="false">I235</f>
        <v>0</v>
      </c>
      <c r="J236" s="28" t="n">
        <f aca="false">VLOOKUP($A236,Table,MATCH(J$4,Curves,0))</f>
        <v>-0.06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0.0125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5.6225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30</v>
      </c>
      <c r="V236" s="100" t="n">
        <f aca="false">CHOOSE(F$3,A237+24,A236)</f>
        <v>43922</v>
      </c>
      <c r="W236" s="33" t="n">
        <f aca="false">V236-C$3</f>
        <v>7006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0.360497012417769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43952</v>
      </c>
      <c r="B237" s="94" t="n">
        <f aca="false">B236</f>
        <v>1147.54098360656</v>
      </c>
      <c r="C237" s="104"/>
      <c r="D237" s="96" t="n">
        <f aca="false">B237+C237</f>
        <v>1147.54098360656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f aca="false">I236</f>
        <v>0</v>
      </c>
      <c r="J237" s="28" t="n">
        <f aca="false">VLOOKUP($A237,Table,MATCH(J$4,Curves,0))</f>
        <v>-0.06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0.0125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5.6225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43952</v>
      </c>
      <c r="W237" s="33" t="n">
        <f aca="false">V237-C$3</f>
        <v>7036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0.358925491175435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43983</v>
      </c>
      <c r="B238" s="94" t="n">
        <f aca="false">B237</f>
        <v>1147.54098360656</v>
      </c>
      <c r="C238" s="104"/>
      <c r="D238" s="96" t="n">
        <f aca="false">B238+C238</f>
        <v>1147.54098360656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f aca="false">I237</f>
        <v>0</v>
      </c>
      <c r="J238" s="28" t="n">
        <f aca="false">VLOOKUP($A238,Table,MATCH(J$4,Curves,0))</f>
        <v>-0.06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0.0125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5.6225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30</v>
      </c>
      <c r="V238" s="100" t="n">
        <f aca="false">CHOOSE(F$3,A239+24,A238)</f>
        <v>43983</v>
      </c>
      <c r="W238" s="33" t="n">
        <f aca="false">V238-C$3</f>
        <v>7067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0.357308782648159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44013</v>
      </c>
      <c r="B239" s="94" t="n">
        <f aca="false">B238</f>
        <v>1147.54098360656</v>
      </c>
      <c r="C239" s="104"/>
      <c r="D239" s="96" t="n">
        <f aca="false">B239+C239</f>
        <v>1147.54098360656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f aca="false">I238</f>
        <v>0</v>
      </c>
      <c r="J239" s="28" t="n">
        <f aca="false">VLOOKUP($A239,Table,MATCH(J$4,Curves,0))</f>
        <v>-0.06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0.0125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5.6225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44013</v>
      </c>
      <c r="W239" s="33" t="n">
        <f aca="false">V239-C$3</f>
        <v>7097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0.355751159914372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44044</v>
      </c>
      <c r="B240" s="94" t="n">
        <f aca="false">B239</f>
        <v>1147.54098360656</v>
      </c>
      <c r="C240" s="104"/>
      <c r="D240" s="96" t="n">
        <f aca="false">B240+C240</f>
        <v>1147.54098360656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f aca="false">I239</f>
        <v>0</v>
      </c>
      <c r="J240" s="28" t="n">
        <f aca="false">VLOOKUP($A240,Table,MATCH(J$4,Curves,0))</f>
        <v>-0.06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0.0125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5.6225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31</v>
      </c>
      <c r="V240" s="100" t="n">
        <f aca="false">CHOOSE(F$3,A241+24,A240)</f>
        <v>44044</v>
      </c>
      <c r="W240" s="33" t="n">
        <f aca="false">V240-C$3</f>
        <v>7128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0.354148749531263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44075</v>
      </c>
      <c r="B241" s="94" t="n">
        <f aca="false">B240</f>
        <v>1147.54098360656</v>
      </c>
      <c r="C241" s="104"/>
      <c r="D241" s="96" t="n">
        <f aca="false">B241+C241</f>
        <v>1147.54098360656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f aca="false">I240</f>
        <v>0</v>
      </c>
      <c r="J241" s="28" t="n">
        <f aca="false">VLOOKUP($A241,Table,MATCH(J$4,Curves,0))</f>
        <v>-0.06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0.0125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5.6225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30</v>
      </c>
      <c r="V241" s="100" t="n">
        <f aca="false">CHOOSE(F$3,A242+24,A241)</f>
        <v>44075</v>
      </c>
      <c r="W241" s="33" t="n">
        <f aca="false">V241-C$3</f>
        <v>7159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0.352553556887195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44105</v>
      </c>
      <c r="B242" s="94" t="n">
        <f aca="false">B241</f>
        <v>1147.54098360656</v>
      </c>
      <c r="C242" s="104"/>
      <c r="D242" s="96" t="n">
        <f aca="false">B242+C242</f>
        <v>1147.54098360656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f aca="false">I241</f>
        <v>0</v>
      </c>
      <c r="J242" s="28" t="n">
        <f aca="false">VLOOKUP($A242,Table,MATCH(J$4,Curves,0))</f>
        <v>-0.06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0.0125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5.6225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31</v>
      </c>
      <c r="V242" s="100" t="n">
        <f aca="false">CHOOSE(F$3,A243+24,A242)</f>
        <v>44105</v>
      </c>
      <c r="W242" s="33" t="n">
        <f aca="false">V242-C$3</f>
        <v>7189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0.35101666369634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44136</v>
      </c>
      <c r="B243" s="94" t="n">
        <f aca="false">B242</f>
        <v>1147.54098360656</v>
      </c>
      <c r="C243" s="104"/>
      <c r="D243" s="96" t="n">
        <f aca="false">B243+C243</f>
        <v>1147.54098360656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f aca="false">I242</f>
        <v>0</v>
      </c>
      <c r="J243" s="28" t="n">
        <f aca="false">VLOOKUP($A243,Table,MATCH(J$4,Curves,0))</f>
        <v>-0.06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0.0125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5.6225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30</v>
      </c>
      <c r="V243" s="100" t="n">
        <f aca="false">CHOOSE(F$3,A244+24,A243)</f>
        <v>44136</v>
      </c>
      <c r="W243" s="33" t="n">
        <f aca="false">V243-C$3</f>
        <v>7220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0.349435578910315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44166</v>
      </c>
      <c r="B244" s="94" t="n">
        <f aca="false">B243</f>
        <v>1147.54098360656</v>
      </c>
      <c r="C244" s="104"/>
      <c r="D244" s="96" t="n">
        <f aca="false">B244+C244</f>
        <v>1147.54098360656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f aca="false">I243</f>
        <v>0</v>
      </c>
      <c r="J244" s="28" t="n">
        <f aca="false">VLOOKUP($A244,Table,MATCH(J$4,Curves,0))</f>
        <v>-0.06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0.0125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5.6225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44166</v>
      </c>
      <c r="W244" s="33" t="n">
        <f aca="false">V244-C$3</f>
        <v>7250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0.347912277978078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44197</v>
      </c>
      <c r="B245" s="94" t="n">
        <f aca="false">B244</f>
        <v>1147.54098360656</v>
      </c>
      <c r="C245" s="104"/>
      <c r="D245" s="96" t="n">
        <f aca="false">B245+C245</f>
        <v>1147.54098360656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f aca="false">I244</f>
        <v>0</v>
      </c>
      <c r="J245" s="28" t="n">
        <f aca="false">VLOOKUP($A245,Table,MATCH(J$4,Curves,0))</f>
        <v>-0.06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0.0125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5.6225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31</v>
      </c>
      <c r="V245" s="100" t="n">
        <f aca="false">CHOOSE(F$3,A246+24,A245)</f>
        <v>44197</v>
      </c>
      <c r="W245" s="33" t="n">
        <f aca="false">V245-C$3</f>
        <v>7281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0.346345176280426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44228</v>
      </c>
      <c r="B246" s="94" t="n">
        <f aca="false">B245</f>
        <v>1147.54098360656</v>
      </c>
      <c r="C246" s="104"/>
      <c r="D246" s="96" t="n">
        <f aca="false">B246+C246</f>
        <v>1147.54098360656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f aca="false">I245</f>
        <v>0</v>
      </c>
      <c r="J246" s="28" t="n">
        <f aca="false">VLOOKUP($A246,Table,MATCH(J$4,Curves,0))</f>
        <v>-0.06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0.0125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5.6225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28</v>
      </c>
      <c r="V246" s="100" t="n">
        <f aca="false">CHOOSE(F$3,A247+24,A246)</f>
        <v>44228</v>
      </c>
      <c r="W246" s="33" t="n">
        <f aca="false">V246-C$3</f>
        <v>7312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0.344785133280861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44256</v>
      </c>
      <c r="B247" s="94" t="n">
        <f aca="false">B246</f>
        <v>1147.54098360656</v>
      </c>
      <c r="C247" s="104"/>
      <c r="D247" s="96" t="n">
        <f aca="false">B247+C247</f>
        <v>1147.54098360656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f aca="false">I246</f>
        <v>0</v>
      </c>
      <c r="J247" s="28" t="n">
        <f aca="false">VLOOKUP($A247,Table,MATCH(J$4,Curves,0))</f>
        <v>-0.06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0.0125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5.6225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31</v>
      </c>
      <c r="V247" s="100" t="n">
        <f aca="false">CHOOSE(F$3,A248+24,A247)</f>
        <v>44256</v>
      </c>
      <c r="W247" s="33" t="n">
        <f aca="false">V247-C$3</f>
        <v>7340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0.343382102836673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44287</v>
      </c>
      <c r="B248" s="94" t="n">
        <f aca="false">B247</f>
        <v>1147.54098360656</v>
      </c>
      <c r="C248" s="104"/>
      <c r="D248" s="96" t="n">
        <f aca="false">B248+C248</f>
        <v>1147.54098360656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f aca="false">I247</f>
        <v>0</v>
      </c>
      <c r="J248" s="28" t="n">
        <f aca="false">VLOOKUP($A248,Table,MATCH(J$4,Curves,0))</f>
        <v>-0.06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0.0125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5.6225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30</v>
      </c>
      <c r="V248" s="100" t="n">
        <f aca="false">CHOOSE(F$3,A249+24,A248)</f>
        <v>44287</v>
      </c>
      <c r="W248" s="33" t="n">
        <f aca="false">V248-C$3</f>
        <v>7371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0.341835406412432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44317</v>
      </c>
      <c r="B249" s="94" t="n">
        <f aca="false">B248</f>
        <v>1147.54098360656</v>
      </c>
      <c r="C249" s="104"/>
      <c r="D249" s="96" t="n">
        <f aca="false">B249+C249</f>
        <v>1147.54098360656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f aca="false">I248</f>
        <v>0</v>
      </c>
      <c r="J249" s="28" t="n">
        <f aca="false">VLOOKUP($A249,Table,MATCH(J$4,Curves,0))</f>
        <v>-0.06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0.0125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5.6225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44317</v>
      </c>
      <c r="W249" s="33" t="n">
        <f aca="false">V249-C$3</f>
        <v>7401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0.340345237051648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44348</v>
      </c>
      <c r="B250" s="94" t="n">
        <f aca="false">B249</f>
        <v>1147.54098360656</v>
      </c>
      <c r="C250" s="104"/>
      <c r="D250" s="96" t="n">
        <f aca="false">B250+C250</f>
        <v>1147.54098360656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f aca="false">I249</f>
        <v>0</v>
      </c>
      <c r="J250" s="28" t="n">
        <f aca="false">VLOOKUP($A250,Table,MATCH(J$4,Curves,0))</f>
        <v>-0.06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0.0125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5.6225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30</v>
      </c>
      <c r="V250" s="100" t="n">
        <f aca="false">CHOOSE(F$3,A251+24,A250)</f>
        <v>44348</v>
      </c>
      <c r="W250" s="33" t="n">
        <f aca="false">V250-C$3</f>
        <v>7432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0.338812219585663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44378</v>
      </c>
      <c r="B251" s="94" t="n">
        <f aca="false">B250</f>
        <v>1147.54098360656</v>
      </c>
      <c r="C251" s="104"/>
      <c r="D251" s="96" t="n">
        <f aca="false">B251+C251</f>
        <v>1147.54098360656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f aca="false">I250</f>
        <v>0</v>
      </c>
      <c r="J251" s="28" t="n">
        <f aca="false">VLOOKUP($A251,Table,MATCH(J$4,Curves,0))</f>
        <v>-0.06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0.0125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5.6225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44378</v>
      </c>
      <c r="W251" s="33" t="n">
        <f aca="false">V251-C$3</f>
        <v>7462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0.337335229258697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44409</v>
      </c>
      <c r="B252" s="94" t="n">
        <f aca="false">B251</f>
        <v>1147.54098360656</v>
      </c>
      <c r="C252" s="104"/>
      <c r="D252" s="96" t="n">
        <f aca="false">B252+C252</f>
        <v>1147.54098360656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f aca="false">I251</f>
        <v>0</v>
      </c>
      <c r="J252" s="28" t="n">
        <f aca="false">VLOOKUP($A252,Table,MATCH(J$4,Curves,0))</f>
        <v>-0.06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0.0125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5.6225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31</v>
      </c>
      <c r="V252" s="100" t="n">
        <f aca="false">CHOOSE(F$3,A253+24,A252)</f>
        <v>44409</v>
      </c>
      <c r="W252" s="33" t="n">
        <f aca="false">V252-C$3</f>
        <v>7493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0.335815769774481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44440</v>
      </c>
      <c r="B253" s="94" t="n">
        <f aca="false">B252</f>
        <v>1147.54098360656</v>
      </c>
      <c r="C253" s="104"/>
      <c r="D253" s="96" t="n">
        <f aca="false">B253+C253</f>
        <v>1147.54098360656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f aca="false">I252</f>
        <v>0</v>
      </c>
      <c r="J253" s="28" t="n">
        <f aca="false">VLOOKUP($A253,Table,MATCH(J$4,Curves,0))</f>
        <v>-0.06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0.0125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5.6225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30</v>
      </c>
      <c r="V253" s="100" t="n">
        <f aca="false">CHOOSE(F$3,A254+24,A253)</f>
        <v>44440</v>
      </c>
      <c r="W253" s="33" t="n">
        <f aca="false">V253-C$3</f>
        <v>7524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0.334303154393472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44470</v>
      </c>
      <c r="B254" s="94" t="n">
        <f aca="false">B253</f>
        <v>1147.54098360656</v>
      </c>
      <c r="C254" s="104"/>
      <c r="D254" s="96" t="n">
        <f aca="false">B254+C254</f>
        <v>1147.54098360656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f aca="false">I253</f>
        <v>0</v>
      </c>
      <c r="J254" s="28" t="n">
        <f aca="false">VLOOKUP($A254,Table,MATCH(J$4,Curves,0))</f>
        <v>-0.06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0.0125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5.6225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31</v>
      </c>
      <c r="V254" s="100" t="n">
        <f aca="false">CHOOSE(F$3,A255+24,A254)</f>
        <v>44470</v>
      </c>
      <c r="W254" s="33" t="n">
        <f aca="false">V254-C$3</f>
        <v>7554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0.332845820517152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44501</v>
      </c>
      <c r="B255" s="94" t="n">
        <f aca="false">B254</f>
        <v>1147.54098360656</v>
      </c>
      <c r="C255" s="104"/>
      <c r="D255" s="96" t="n">
        <f aca="false">B255+C255</f>
        <v>1147.54098360656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f aca="false">I254</f>
        <v>0</v>
      </c>
      <c r="J255" s="28" t="n">
        <f aca="false">VLOOKUP($A255,Table,MATCH(J$4,Curves,0))</f>
        <v>-0.06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0.0125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5.6225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30</v>
      </c>
      <c r="V255" s="100" t="n">
        <f aca="false">CHOOSE(F$3,A256+24,A255)</f>
        <v>44501</v>
      </c>
      <c r="W255" s="33" t="n">
        <f aca="false">V255-C$3</f>
        <v>7585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0.331346582682201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44531</v>
      </c>
      <c r="B256" s="94" t="n">
        <f aca="false">B255</f>
        <v>1147.54098360656</v>
      </c>
      <c r="C256" s="104"/>
      <c r="D256" s="96" t="n">
        <f aca="false">B256+C256</f>
        <v>1147.54098360656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f aca="false">I255</f>
        <v>0</v>
      </c>
      <c r="J256" s="28" t="n">
        <f aca="false">VLOOKUP($A256,Table,MATCH(J$4,Curves,0))</f>
        <v>-0.06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0.0125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5.6225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44531</v>
      </c>
      <c r="W256" s="33" t="n">
        <f aca="false">V256-C$3</f>
        <v>7615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0.329902137443203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44562</v>
      </c>
      <c r="B257" s="94" t="n">
        <f aca="false">B256</f>
        <v>1147.54098360656</v>
      </c>
      <c r="C257" s="104"/>
      <c r="D257" s="96" t="n">
        <f aca="false">B257+C257</f>
        <v>1147.54098360656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f aca="false">I256</f>
        <v>0</v>
      </c>
      <c r="J257" s="28" t="n">
        <f aca="false">VLOOKUP($A257,Table,MATCH(J$4,Curves,0))</f>
        <v>-0.06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0.0125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5.6225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31</v>
      </c>
      <c r="V257" s="100" t="n">
        <f aca="false">CHOOSE(F$3,A258+24,A257)</f>
        <v>44562</v>
      </c>
      <c r="W257" s="33" t="n">
        <f aca="false">V257-C$3</f>
        <v>7646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0.32841615884351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44593</v>
      </c>
      <c r="B258" s="94" t="n">
        <f aca="false">B257</f>
        <v>1147.54098360656</v>
      </c>
      <c r="C258" s="104"/>
      <c r="D258" s="96" t="n">
        <f aca="false">B258+C258</f>
        <v>1147.54098360656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f aca="false">I257</f>
        <v>0</v>
      </c>
      <c r="J258" s="28" t="n">
        <f aca="false">VLOOKUP($A258,Table,MATCH(J$4,Curves,0))</f>
        <v>-0.06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0.0125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5.6225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28</v>
      </c>
      <c r="V258" s="100" t="n">
        <f aca="false">CHOOSE(F$3,A259+24,A258)</f>
        <v>44593</v>
      </c>
      <c r="W258" s="33" t="n">
        <f aca="false">V258-C$3</f>
        <v>7677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0.326936873539034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44621</v>
      </c>
      <c r="B259" s="94" t="n">
        <f aca="false">B258</f>
        <v>1147.54098360656</v>
      </c>
      <c r="C259" s="104"/>
      <c r="D259" s="96" t="n">
        <f aca="false">B259+C259</f>
        <v>1147.54098360656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f aca="false">I258</f>
        <v>0</v>
      </c>
      <c r="J259" s="28" t="n">
        <f aca="false">VLOOKUP($A259,Table,MATCH(J$4,Curves,0))</f>
        <v>-0.06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0.0125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5.6225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31</v>
      </c>
      <c r="V259" s="100" t="n">
        <f aca="false">CHOOSE(F$3,A260+24,A259)</f>
        <v>44621</v>
      </c>
      <c r="W259" s="33" t="n">
        <f aca="false">V259-C$3</f>
        <v>7705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0.325606472826747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44652</v>
      </c>
      <c r="B260" s="94" t="n">
        <f aca="false">B259</f>
        <v>1147.54098360656</v>
      </c>
      <c r="C260" s="104"/>
      <c r="D260" s="96" t="n">
        <f aca="false">B260+C260</f>
        <v>1147.54098360656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f aca="false">I259</f>
        <v>0</v>
      </c>
      <c r="J260" s="28" t="n">
        <f aca="false">VLOOKUP($A260,Table,MATCH(J$4,Curves,0))</f>
        <v>-0.06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0.0125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5.6225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30</v>
      </c>
      <c r="V260" s="100" t="n">
        <f aca="false">CHOOSE(F$3,A261+24,A260)</f>
        <v>44652</v>
      </c>
      <c r="W260" s="33" t="n">
        <f aca="false">V260-C$3</f>
        <v>7736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0.32413984319442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44682</v>
      </c>
      <c r="B261" s="94" t="n">
        <f aca="false">B260</f>
        <v>1147.54098360656</v>
      </c>
      <c r="C261" s="104"/>
      <c r="D261" s="96" t="n">
        <f aca="false">B261+C261</f>
        <v>1147.54098360656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f aca="false">I260</f>
        <v>0</v>
      </c>
      <c r="J261" s="28" t="n">
        <f aca="false">VLOOKUP($A261,Table,MATCH(J$4,Curves,0))</f>
        <v>-0.06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0.0125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5.6225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44682</v>
      </c>
      <c r="W261" s="33" t="n">
        <f aca="false">V261-C$3</f>
        <v>7766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0.322726814427134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44713</v>
      </c>
      <c r="B262" s="94" t="n">
        <f aca="false">B261</f>
        <v>1147.54098360656</v>
      </c>
      <c r="C262" s="104"/>
      <c r="D262" s="96" t="n">
        <f aca="false">B262+C262</f>
        <v>1147.54098360656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f aca="false">I261</f>
        <v>0</v>
      </c>
      <c r="J262" s="28" t="n">
        <f aca="false">VLOOKUP($A262,Table,MATCH(J$4,Curves,0))</f>
        <v>-0.06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0.0125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5.6225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30</v>
      </c>
      <c r="V262" s="100" t="n">
        <f aca="false">CHOOSE(F$3,A263+24,A262)</f>
        <v>44713</v>
      </c>
      <c r="W262" s="33" t="n">
        <f aca="false">V262-C$3</f>
        <v>7797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0.321273155643645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44743</v>
      </c>
      <c r="B263" s="94" t="n">
        <f aca="false">B262</f>
        <v>1147.54098360656</v>
      </c>
      <c r="C263" s="104"/>
      <c r="D263" s="96" t="n">
        <f aca="false">B263+C263</f>
        <v>1147.54098360656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f aca="false">I262</f>
        <v>0</v>
      </c>
      <c r="J263" s="28" t="n">
        <f aca="false">VLOOKUP($A263,Table,MATCH(J$4,Curves,0))</f>
        <v>-0.06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0.0125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5.6225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44743</v>
      </c>
      <c r="W263" s="33" t="n">
        <f aca="false">V263-C$3</f>
        <v>7827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0.319872623680012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44774</v>
      </c>
      <c r="B264" s="94" t="n">
        <f aca="false">B263</f>
        <v>1147.54098360656</v>
      </c>
      <c r="C264" s="104"/>
      <c r="D264" s="96" t="n">
        <f aca="false">B264+C264</f>
        <v>1147.54098360656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f aca="false">I263</f>
        <v>0</v>
      </c>
      <c r="J264" s="28" t="n">
        <f aca="false">VLOOKUP($A264,Table,MATCH(J$4,Curves,0))</f>
        <v>-0.06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0.0125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5.6225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31</v>
      </c>
      <c r="V264" s="100" t="n">
        <f aca="false">CHOOSE(F$3,A265+24,A264)</f>
        <v>44774</v>
      </c>
      <c r="W264" s="33" t="n">
        <f aca="false">V264-C$3</f>
        <v>7858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0.318431821031383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44805</v>
      </c>
      <c r="B265" s="94" t="n">
        <f aca="false">B264</f>
        <v>1147.54098360656</v>
      </c>
      <c r="C265" s="104"/>
      <c r="D265" s="96" t="n">
        <f aca="false">B265+C265</f>
        <v>1147.54098360656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f aca="false">I264</f>
        <v>0</v>
      </c>
      <c r="J265" s="28" t="n">
        <f aca="false">VLOOKUP($A265,Table,MATCH(J$4,Curves,0))</f>
        <v>-0.06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0.0125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5.6225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30</v>
      </c>
      <c r="V265" s="100" t="n">
        <f aca="false">CHOOSE(F$3,A266+24,A265)</f>
        <v>44805</v>
      </c>
      <c r="W265" s="33" t="n">
        <f aca="false">V265-C$3</f>
        <v>7889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0.316997508191881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44835</v>
      </c>
      <c r="B266" s="94" t="n">
        <f aca="false">B265</f>
        <v>1147.54098360656</v>
      </c>
      <c r="C266" s="104"/>
      <c r="D266" s="96" t="n">
        <f aca="false">B266+C266</f>
        <v>1147.54098360656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f aca="false">I265</f>
        <v>0</v>
      </c>
      <c r="J266" s="28" t="n">
        <f aca="false">VLOOKUP($A266,Table,MATCH(J$4,Curves,0))</f>
        <v>-0.06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0.0125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5.6225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31</v>
      </c>
      <c r="V266" s="100" t="n">
        <f aca="false">CHOOSE(F$3,A267+24,A266)</f>
        <v>44835</v>
      </c>
      <c r="W266" s="33" t="n">
        <f aca="false">V266-C$3</f>
        <v>7919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0.315615615136653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44866</v>
      </c>
      <c r="B267" s="94" t="n">
        <f aca="false">B266</f>
        <v>1147.54098360656</v>
      </c>
      <c r="C267" s="104"/>
      <c r="D267" s="96" t="n">
        <f aca="false">B267+C267</f>
        <v>1147.54098360656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f aca="false">I266</f>
        <v>0</v>
      </c>
      <c r="J267" s="28" t="n">
        <f aca="false">VLOOKUP($A267,Table,MATCH(J$4,Curves,0))</f>
        <v>-0.06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0.0125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5.6225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30</v>
      </c>
      <c r="V267" s="100" t="n">
        <f aca="false">CHOOSE(F$3,A268+24,A267)</f>
        <v>44866</v>
      </c>
      <c r="W267" s="33" t="n">
        <f aca="false">V267-C$3</f>
        <v>7950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0.314193987336794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44896</v>
      </c>
      <c r="B268" s="94" t="n">
        <f aca="false">B267</f>
        <v>1147.54098360656</v>
      </c>
      <c r="C268" s="104"/>
      <c r="D268" s="96" t="n">
        <f aca="false">B268+C268</f>
        <v>1147.54098360656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f aca="false">I267</f>
        <v>0</v>
      </c>
      <c r="J268" s="28" t="n">
        <f aca="false">VLOOKUP($A268,Table,MATCH(J$4,Curves,0))</f>
        <v>-0.06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0.0125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5.6225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44896</v>
      </c>
      <c r="W268" s="33" t="n">
        <f aca="false">V268-C$3</f>
        <v>7980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0.312824315721482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44927</v>
      </c>
      <c r="B269" s="94" t="n">
        <f aca="false">B268</f>
        <v>1147.54098360656</v>
      </c>
      <c r="C269" s="104"/>
      <c r="D269" s="96" t="n">
        <f aca="false">B269+C269</f>
        <v>1147.54098360656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f aca="false">I268</f>
        <v>0</v>
      </c>
      <c r="J269" s="28" t="n">
        <f aca="false">VLOOKUP($A269,Table,MATCH(J$4,Curves,0))</f>
        <v>-0.06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0.0125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5.6225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31</v>
      </c>
      <c r="V269" s="100" t="n">
        <f aca="false">CHOOSE(F$3,A270+24,A269)</f>
        <v>44927</v>
      </c>
      <c r="W269" s="33" t="n">
        <f aca="false">V269-C$3</f>
        <v>8011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0.311415260774981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44958</v>
      </c>
      <c r="B270" s="94" t="n">
        <f aca="false">B269</f>
        <v>1147.54098360656</v>
      </c>
      <c r="C270" s="104"/>
      <c r="D270" s="96" t="n">
        <f aca="false">B270+C270</f>
        <v>1147.54098360656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f aca="false">I269</f>
        <v>0</v>
      </c>
      <c r="J270" s="28" t="n">
        <f aca="false">VLOOKUP($A270,Table,MATCH(J$4,Curves,0))</f>
        <v>-0.06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0.0125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5.6225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28</v>
      </c>
      <c r="V270" s="100" t="n">
        <f aca="false">CHOOSE(F$3,A271+24,A270)</f>
        <v>44958</v>
      </c>
      <c r="W270" s="33" t="n">
        <f aca="false">V270-C$3</f>
        <v>8042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0.310012552636391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44986</v>
      </c>
      <c r="B271" s="94" t="n">
        <f aca="false">B270</f>
        <v>1147.54098360656</v>
      </c>
      <c r="C271" s="104"/>
      <c r="D271" s="96" t="n">
        <f aca="false">B271+C271</f>
        <v>1147.54098360656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f aca="false">I270</f>
        <v>0</v>
      </c>
      <c r="J271" s="28" t="n">
        <f aca="false">VLOOKUP($A271,Table,MATCH(J$4,Curves,0))</f>
        <v>-0.06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0.0125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5.6225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31</v>
      </c>
      <c r="V271" s="100" t="n">
        <f aca="false">CHOOSE(F$3,A272+24,A271)</f>
        <v>44986</v>
      </c>
      <c r="W271" s="33" t="n">
        <f aca="false">V271-C$3</f>
        <v>8070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0.308751021881598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45017</v>
      </c>
      <c r="B272" s="94" t="n">
        <f aca="false">B271</f>
        <v>1147.54098360656</v>
      </c>
      <c r="C272" s="104"/>
      <c r="D272" s="96" t="n">
        <f aca="false">B272+C272</f>
        <v>1147.54098360656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f aca="false">I271</f>
        <v>0</v>
      </c>
      <c r="J272" s="28" t="n">
        <f aca="false">VLOOKUP($A272,Table,MATCH(J$4,Curves,0))</f>
        <v>-0.06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0.0125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5.6225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30</v>
      </c>
      <c r="V272" s="100" t="n">
        <f aca="false">CHOOSE(F$3,A273+24,A272)</f>
        <v>45017</v>
      </c>
      <c r="W272" s="33" t="n">
        <f aca="false">V272-C$3</f>
        <v>8101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0.307360314277503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45047</v>
      </c>
      <c r="B273" s="94" t="n">
        <f aca="false">B272</f>
        <v>1147.54098360656</v>
      </c>
      <c r="C273" s="104"/>
      <c r="D273" s="96" t="n">
        <f aca="false">B273+C273</f>
        <v>1147.54098360656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f aca="false">I272</f>
        <v>0</v>
      </c>
      <c r="J273" s="28" t="n">
        <f aca="false">VLOOKUP($A273,Table,MATCH(J$4,Curves,0))</f>
        <v>-0.06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0.0125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5.6225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45047</v>
      </c>
      <c r="W273" s="33" t="n">
        <f aca="false">V273-C$3</f>
        <v>8131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0.306020432818575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45078</v>
      </c>
      <c r="B274" s="94" t="n">
        <f aca="false">B273</f>
        <v>1147.54098360656</v>
      </c>
      <c r="C274" s="104"/>
      <c r="D274" s="96" t="n">
        <f aca="false">B274+C274</f>
        <v>1147.54098360656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f aca="false">I273</f>
        <v>0</v>
      </c>
      <c r="J274" s="28" t="n">
        <f aca="false">VLOOKUP($A274,Table,MATCH(J$4,Curves,0))</f>
        <v>-0.06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0.0125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5.6225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30</v>
      </c>
      <c r="V274" s="100" t="n">
        <f aca="false">CHOOSE(F$3,A275+24,A274)</f>
        <v>45078</v>
      </c>
      <c r="W274" s="33" t="n">
        <f aca="false">V274-C$3</f>
        <v>8162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0.304642024610123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45108</v>
      </c>
      <c r="B275" s="94" t="n">
        <f aca="false">B274</f>
        <v>1147.54098360656</v>
      </c>
      <c r="C275" s="104"/>
      <c r="D275" s="96" t="n">
        <f aca="false">B275+C275</f>
        <v>1147.54098360656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f aca="false">I274</f>
        <v>0</v>
      </c>
      <c r="J275" s="28" t="n">
        <f aca="false">VLOOKUP($A275,Table,MATCH(J$4,Curves,0))</f>
        <v>-0.06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0.0125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5.6225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45108</v>
      </c>
      <c r="W275" s="33" t="n">
        <f aca="false">V275-C$3</f>
        <v>8192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0.30331399304123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45139</v>
      </c>
      <c r="B276" s="94" t="n">
        <f aca="false">B275</f>
        <v>1147.54098360656</v>
      </c>
      <c r="C276" s="104"/>
      <c r="D276" s="96" t="n">
        <f aca="false">B276+C276</f>
        <v>1147.54098360656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f aca="false">I275</f>
        <v>0</v>
      </c>
      <c r="J276" s="28" t="n">
        <f aca="false">VLOOKUP($A276,Table,MATCH(J$4,Curves,0))</f>
        <v>-0.06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0.0125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5.6225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31</v>
      </c>
      <c r="V276" s="100" t="n">
        <f aca="false">CHOOSE(F$3,A277+24,A276)</f>
        <v>45139</v>
      </c>
      <c r="W276" s="33" t="n">
        <f aca="false">V276-C$3</f>
        <v>8223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0.301947775452766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45170</v>
      </c>
      <c r="B277" s="94" t="n">
        <f aca="false">B276</f>
        <v>1147.54098360656</v>
      </c>
      <c r="C277" s="104"/>
      <c r="D277" s="96" t="n">
        <f aca="false">B277+C277</f>
        <v>1147.54098360656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f aca="false">I276</f>
        <v>0</v>
      </c>
      <c r="J277" s="28" t="n">
        <f aca="false">VLOOKUP($A277,Table,MATCH(J$4,Curves,0))</f>
        <v>-0.06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0.0125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5.6225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30</v>
      </c>
      <c r="V277" s="100" t="n">
        <f aca="false">CHOOSE(F$3,A278+24,A277)</f>
        <v>45170</v>
      </c>
      <c r="W277" s="33" t="n">
        <f aca="false">V277-C$3</f>
        <v>8254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0.300587711719851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45200</v>
      </c>
      <c r="B278" s="94" t="n">
        <f aca="false">B277</f>
        <v>1147.54098360656</v>
      </c>
      <c r="C278" s="104"/>
      <c r="D278" s="96" t="n">
        <f aca="false">B278+C278</f>
        <v>1147.54098360656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f aca="false">I277</f>
        <v>0</v>
      </c>
      <c r="J278" s="28" t="n">
        <f aca="false">VLOOKUP($A278,Table,MATCH(J$4,Curves,0))</f>
        <v>-0.06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0.0125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5.6225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31</v>
      </c>
      <c r="V278" s="100" t="n">
        <f aca="false">CHOOSE(F$3,A279+24,A278)</f>
        <v>45200</v>
      </c>
      <c r="W278" s="33" t="n">
        <f aca="false">V278-C$3</f>
        <v>8284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0.299277354191548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45231</v>
      </c>
      <c r="B279" s="94" t="n">
        <f aca="false">B278</f>
        <v>1147.54098360656</v>
      </c>
      <c r="C279" s="104"/>
      <c r="D279" s="96" t="n">
        <f aca="false">B279+C279</f>
        <v>1147.54098360656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f aca="false">I278</f>
        <v>0</v>
      </c>
      <c r="J279" s="28" t="n">
        <f aca="false">VLOOKUP($A279,Table,MATCH(J$4,Curves,0))</f>
        <v>-0.06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0.0125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5.6225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30</v>
      </c>
      <c r="V279" s="100" t="n">
        <f aca="false">CHOOSE(F$3,A280+24,A279)</f>
        <v>45231</v>
      </c>
      <c r="W279" s="33" t="n">
        <f aca="false">V279-C$3</f>
        <v>8315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0.297929318840373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45261</v>
      </c>
      <c r="B280" s="94" t="n">
        <f aca="false">B279</f>
        <v>1147.54098360656</v>
      </c>
      <c r="C280" s="104"/>
      <c r="D280" s="96" t="n">
        <f aca="false">B280+C280</f>
        <v>1147.54098360656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f aca="false">I279</f>
        <v>0</v>
      </c>
      <c r="J280" s="28" t="n">
        <f aca="false">VLOOKUP($A280,Table,MATCH(J$4,Curves,0))</f>
        <v>-0.06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0.0125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5.6225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45261</v>
      </c>
      <c r="W280" s="33" t="n">
        <f aca="false">V280-C$3</f>
        <v>8345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0.296630550092939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45292</v>
      </c>
      <c r="B281" s="94" t="n">
        <f aca="false">B280</f>
        <v>1147.54098360656</v>
      </c>
      <c r="C281" s="104"/>
      <c r="D281" s="96" t="n">
        <f aca="false">B281+C281</f>
        <v>1147.54098360656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f aca="false">I280</f>
        <v>0</v>
      </c>
      <c r="J281" s="28" t="n">
        <f aca="false">VLOOKUP($A281,Table,MATCH(J$4,Curves,0))</f>
        <v>-0.06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0.0125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5.6225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31</v>
      </c>
      <c r="V281" s="100" t="n">
        <f aca="false">CHOOSE(F$3,A282+24,A281)</f>
        <v>45292</v>
      </c>
      <c r="W281" s="33" t="n">
        <f aca="false">V281-C$3</f>
        <v>8376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0.295294436744691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45323</v>
      </c>
      <c r="B282" s="94" t="n">
        <f aca="false">B281</f>
        <v>1147.54098360656</v>
      </c>
      <c r="C282" s="104"/>
      <c r="D282" s="96" t="n">
        <f aca="false">B282+C282</f>
        <v>1147.54098360656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f aca="false">I281</f>
        <v>0</v>
      </c>
      <c r="J282" s="28" t="n">
        <f aca="false">VLOOKUP($A282,Table,MATCH(J$4,Curves,0))</f>
        <v>-0.06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0.0125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5.6225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29</v>
      </c>
      <c r="V282" s="100" t="n">
        <f aca="false">CHOOSE(F$3,A283+24,A282)</f>
        <v>45323</v>
      </c>
      <c r="W282" s="33" t="n">
        <f aca="false">V282-C$3</f>
        <v>8407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0.293964341653425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45352</v>
      </c>
      <c r="B283" s="94" t="n">
        <f aca="false">B282</f>
        <v>1147.54098360656</v>
      </c>
      <c r="C283" s="104"/>
      <c r="D283" s="96" t="n">
        <f aca="false">B283+C283</f>
        <v>1147.54098360656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f aca="false">I282</f>
        <v>0</v>
      </c>
      <c r="J283" s="28" t="n">
        <f aca="false">VLOOKUP($A283,Table,MATCH(J$4,Curves,0))</f>
        <v>-0.06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0.0125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5.6225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31</v>
      </c>
      <c r="V283" s="100" t="n">
        <f aca="false">CHOOSE(F$3,A284+24,A283)</f>
        <v>45352</v>
      </c>
      <c r="W283" s="33" t="n">
        <f aca="false">V283-C$3</f>
        <v>8436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0.292725483503618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45383</v>
      </c>
      <c r="B284" s="94" t="n">
        <f aca="false">B283</f>
        <v>1147.54098360656</v>
      </c>
      <c r="C284" s="104"/>
      <c r="D284" s="96" t="n">
        <f aca="false">B284+C284</f>
        <v>1147.54098360656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f aca="false">I283</f>
        <v>0</v>
      </c>
      <c r="J284" s="28" t="n">
        <f aca="false">VLOOKUP($A284,Table,MATCH(J$4,Curves,0))</f>
        <v>-0.06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0.0125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5.6225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30</v>
      </c>
      <c r="V284" s="100" t="n">
        <f aca="false">CHOOSE(F$3,A285+24,A284)</f>
        <v>45383</v>
      </c>
      <c r="W284" s="33" t="n">
        <f aca="false">V284-C$3</f>
        <v>8467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0.291406959751567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45413</v>
      </c>
      <c r="B285" s="94" t="n">
        <f aca="false">B284</f>
        <v>1147.54098360656</v>
      </c>
      <c r="C285" s="104"/>
      <c r="D285" s="96" t="n">
        <f aca="false">B285+C285</f>
        <v>1147.54098360656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f aca="false">I284</f>
        <v>0</v>
      </c>
      <c r="J285" s="28" t="n">
        <f aca="false">VLOOKUP($A285,Table,MATCH(J$4,Curves,0))</f>
        <v>-0.06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0.0125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5.6225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45413</v>
      </c>
      <c r="W285" s="33" t="n">
        <f aca="false">V285-C$3</f>
        <v>8497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0.290136624043811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45444</v>
      </c>
      <c r="B286" s="94" t="n">
        <f aca="false">B285</f>
        <v>1147.54098360656</v>
      </c>
      <c r="C286" s="104"/>
      <c r="D286" s="96" t="n">
        <f aca="false">B286+C286</f>
        <v>1147.54098360656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f aca="false">I285</f>
        <v>0</v>
      </c>
      <c r="J286" s="28" t="n">
        <f aca="false">VLOOKUP($A286,Table,MATCH(J$4,Curves,0))</f>
        <v>-0.06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0.0125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5.6225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30</v>
      </c>
      <c r="V286" s="100" t="n">
        <f aca="false">CHOOSE(F$3,A287+24,A286)</f>
        <v>45444</v>
      </c>
      <c r="W286" s="33" t="n">
        <f aca="false">V286-C$3</f>
        <v>8528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0.28882976129458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45474</v>
      </c>
      <c r="B287" s="94" t="n">
        <f aca="false">B286</f>
        <v>1147.54098360656</v>
      </c>
      <c r="C287" s="104"/>
      <c r="D287" s="96" t="n">
        <f aca="false">B287+C287</f>
        <v>1147.54098360656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f aca="false">I286</f>
        <v>0</v>
      </c>
      <c r="J287" s="28" t="n">
        <f aca="false">VLOOKUP($A287,Table,MATCH(J$4,Curves,0))</f>
        <v>-0.06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0.0125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5.6225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45474</v>
      </c>
      <c r="W287" s="33" t="n">
        <f aca="false">V287-C$3</f>
        <v>8558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0.287570660415356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45505</v>
      </c>
      <c r="B288" s="94" t="n">
        <f aca="false">B287</f>
        <v>1147.54098360656</v>
      </c>
      <c r="C288" s="104"/>
      <c r="D288" s="96" t="n">
        <f aca="false">B288+C288</f>
        <v>1147.54098360656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f aca="false">I287</f>
        <v>0</v>
      </c>
      <c r="J288" s="28" t="n">
        <f aca="false">VLOOKUP($A288,Table,MATCH(J$4,Curves,0))</f>
        <v>-0.06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0.0125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5.6225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31</v>
      </c>
      <c r="V288" s="100" t="n">
        <f aca="false">CHOOSE(F$3,A289+24,A288)</f>
        <v>45505</v>
      </c>
      <c r="W288" s="33" t="n">
        <f aca="false">V288-C$3</f>
        <v>8589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0.286275355539223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45536</v>
      </c>
      <c r="B289" s="94" t="n">
        <f aca="false">B288</f>
        <v>1147.54098360656</v>
      </c>
      <c r="C289" s="104"/>
      <c r="D289" s="96" t="n">
        <f aca="false">B289+C289</f>
        <v>1147.54098360656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f aca="false">I288</f>
        <v>0</v>
      </c>
      <c r="J289" s="28" t="n">
        <f aca="false">VLOOKUP($A289,Table,MATCH(J$4,Curves,0))</f>
        <v>-0.06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0.0125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5.6225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30</v>
      </c>
      <c r="V289" s="100" t="n">
        <f aca="false">CHOOSE(F$3,A290+24,A289)</f>
        <v>45536</v>
      </c>
      <c r="W289" s="33" t="n">
        <f aca="false">V289-C$3</f>
        <v>8620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0.284985885106422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45566</v>
      </c>
      <c r="B290" s="94" t="n">
        <f aca="false">B289</f>
        <v>1147.54098360656</v>
      </c>
      <c r="C290" s="104"/>
      <c r="D290" s="96" t="n">
        <f aca="false">B290+C290</f>
        <v>1147.54098360656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f aca="false">I289</f>
        <v>0</v>
      </c>
      <c r="J290" s="28" t="n">
        <f aca="false">VLOOKUP($A290,Table,MATCH(J$4,Curves,0))</f>
        <v>-0.06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0.0125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5.6225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31</v>
      </c>
      <c r="V290" s="100" t="n">
        <f aca="false">CHOOSE(F$3,A291+24,A290)</f>
        <v>45566</v>
      </c>
      <c r="W290" s="33" t="n">
        <f aca="false">V290-C$3</f>
        <v>8650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0.283743540907211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45597</v>
      </c>
      <c r="B291" s="94" t="n">
        <f aca="false">B290</f>
        <v>1147.54098360656</v>
      </c>
      <c r="C291" s="104"/>
      <c r="D291" s="96" t="n">
        <f aca="false">B291+C291</f>
        <v>1147.54098360656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f aca="false">I290</f>
        <v>0</v>
      </c>
      <c r="J291" s="28" t="n">
        <f aca="false">VLOOKUP($A291,Table,MATCH(J$4,Curves,0))</f>
        <v>-0.06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0.0125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5.6225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30</v>
      </c>
      <c r="V291" s="100" t="n">
        <f aca="false">CHOOSE(F$3,A292+24,A291)</f>
        <v>45597</v>
      </c>
      <c r="W291" s="33" t="n">
        <f aca="false">V291-C$3</f>
        <v>8681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0.282465474530142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45627</v>
      </c>
      <c r="B292" s="94" t="n">
        <f aca="false">B291</f>
        <v>1147.54098360656</v>
      </c>
      <c r="C292" s="104"/>
      <c r="D292" s="96" t="n">
        <f aca="false">B292+C292</f>
        <v>1147.54098360656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f aca="false">I291</f>
        <v>0</v>
      </c>
      <c r="J292" s="28" t="n">
        <f aca="false">VLOOKUP($A292,Table,MATCH(J$4,Curves,0))</f>
        <v>-0.06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0.0125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5.6225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45627</v>
      </c>
      <c r="W292" s="33" t="n">
        <f aca="false">V292-C$3</f>
        <v>8711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0.281234117603013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45658</v>
      </c>
      <c r="B293" s="94" t="n">
        <f aca="false">B292</f>
        <v>1147.54098360656</v>
      </c>
      <c r="C293" s="104"/>
      <c r="D293" s="96" t="n">
        <f aca="false">B293+C293</f>
        <v>1147.54098360656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f aca="false">I292</f>
        <v>0</v>
      </c>
      <c r="J293" s="28" t="n">
        <f aca="false">VLOOKUP($A293,Table,MATCH(J$4,Curves,0))</f>
        <v>-0.06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0.0125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5.6225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31</v>
      </c>
      <c r="V293" s="100" t="n">
        <f aca="false">CHOOSE(F$3,A294+24,A293)</f>
        <v>45658</v>
      </c>
      <c r="W293" s="33" t="n">
        <f aca="false">V293-C$3</f>
        <v>8742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0.279967354424391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45689</v>
      </c>
      <c r="B294" s="94" t="n">
        <f aca="false">B293</f>
        <v>1147.54098360656</v>
      </c>
      <c r="C294" s="104"/>
      <c r="D294" s="96" t="n">
        <f aca="false">B294+C294</f>
        <v>1147.54098360656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f aca="false">I293</f>
        <v>0</v>
      </c>
      <c r="J294" s="28" t="n">
        <f aca="false">VLOOKUP($A294,Table,MATCH(J$4,Curves,0))</f>
        <v>-0.06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0.0125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5.6225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28</v>
      </c>
      <c r="V294" s="100" t="n">
        <f aca="false">CHOOSE(F$3,A295+24,A294)</f>
        <v>45689</v>
      </c>
      <c r="W294" s="33" t="n">
        <f aca="false">V294-C$3</f>
        <v>8773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0.278706297128698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45717</v>
      </c>
      <c r="B295" s="94" t="n">
        <f aca="false">B294</f>
        <v>1147.54098360656</v>
      </c>
      <c r="C295" s="104"/>
      <c r="D295" s="96" t="n">
        <f aca="false">B295+C295</f>
        <v>1147.54098360656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f aca="false">I294</f>
        <v>0</v>
      </c>
      <c r="J295" s="28" t="n">
        <f aca="false">VLOOKUP($A295,Table,MATCH(J$4,Curves,0))</f>
        <v>-0.06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0.0125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5.6225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31</v>
      </c>
      <c r="V295" s="100" t="n">
        <f aca="false">CHOOSE(F$3,A296+24,A295)</f>
        <v>45717</v>
      </c>
      <c r="W295" s="33" t="n">
        <f aca="false">V295-C$3</f>
        <v>8801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0.277572160583605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45748</v>
      </c>
      <c r="B296" s="94" t="n">
        <f aca="false">B295</f>
        <v>1147.54098360656</v>
      </c>
      <c r="C296" s="104"/>
      <c r="D296" s="96" t="n">
        <f aca="false">B296+C296</f>
        <v>1147.54098360656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f aca="false">I295</f>
        <v>0</v>
      </c>
      <c r="J296" s="28" t="n">
        <f aca="false">VLOOKUP($A296,Table,MATCH(J$4,Curves,0))</f>
        <v>-0.06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0.0125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5.6225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30</v>
      </c>
      <c r="V296" s="100" t="n">
        <f aca="false">CHOOSE(F$3,A297+24,A296)</f>
        <v>45748</v>
      </c>
      <c r="W296" s="33" t="n">
        <f aca="false">V296-C$3</f>
        <v>8832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0.276321891962448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45778</v>
      </c>
      <c r="B297" s="94" t="n">
        <f aca="false">B296</f>
        <v>1147.54098360656</v>
      </c>
      <c r="C297" s="104"/>
      <c r="D297" s="96" t="n">
        <f aca="false">B297+C297</f>
        <v>1147.54098360656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f aca="false">I296</f>
        <v>0</v>
      </c>
      <c r="J297" s="28" t="n">
        <f aca="false">VLOOKUP($A297,Table,MATCH(J$4,Curves,0))</f>
        <v>-0.06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0.0125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5.6225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45778</v>
      </c>
      <c r="W297" s="33" t="n">
        <f aca="false">V297-C$3</f>
        <v>8862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0.275117316867557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45809</v>
      </c>
      <c r="B298" s="94" t="n">
        <f aca="false">B297</f>
        <v>1147.54098360656</v>
      </c>
      <c r="C298" s="104"/>
      <c r="D298" s="96" t="n">
        <f aca="false">B298+C298</f>
        <v>1147.54098360656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f aca="false">I297</f>
        <v>0</v>
      </c>
      <c r="J298" s="28" t="n">
        <f aca="false">VLOOKUP($A298,Table,MATCH(J$4,Curves,0))</f>
        <v>-0.06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0.0125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5.6225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30</v>
      </c>
      <c r="V298" s="100" t="n">
        <f aca="false">CHOOSE(F$3,A299+24,A298)</f>
        <v>45809</v>
      </c>
      <c r="W298" s="33" t="n">
        <f aca="false">V298-C$3</f>
        <v>8893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0.273878105601942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45839</v>
      </c>
      <c r="B299" s="94" t="n">
        <f aca="false">B298</f>
        <v>1147.54098360656</v>
      </c>
      <c r="C299" s="104"/>
      <c r="D299" s="96" t="n">
        <f aca="false">B299+C299</f>
        <v>1147.54098360656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f aca="false">I298</f>
        <v>0</v>
      </c>
      <c r="J299" s="28" t="n">
        <f aca="false">VLOOKUP($A299,Table,MATCH(J$4,Curves,0))</f>
        <v>-0.06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0.0125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5.6225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45839</v>
      </c>
      <c r="W299" s="33" t="n">
        <f aca="false">V299-C$3</f>
        <v>8923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0.272684183749783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45870</v>
      </c>
      <c r="B300" s="94" t="n">
        <f aca="false">B299</f>
        <v>1147.54098360656</v>
      </c>
      <c r="C300" s="104"/>
      <c r="D300" s="96" t="n">
        <f aca="false">B300+C300</f>
        <v>1147.54098360656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f aca="false">I299</f>
        <v>0</v>
      </c>
      <c r="J300" s="28" t="n">
        <f aca="false">VLOOKUP($A300,Table,MATCH(J$4,Curves,0))</f>
        <v>-0.06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0.0125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5.6225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31</v>
      </c>
      <c r="V300" s="100" t="n">
        <f aca="false">CHOOSE(F$3,A301+24,A300)</f>
        <v>45870</v>
      </c>
      <c r="W300" s="33" t="n">
        <f aca="false">V300-C$3</f>
        <v>8954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0.271455932048635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45901</v>
      </c>
      <c r="B301" s="94" t="n">
        <f aca="false">B300</f>
        <v>1147.54098360656</v>
      </c>
      <c r="C301" s="104"/>
      <c r="D301" s="96" t="n">
        <f aca="false">B301+C301</f>
        <v>1147.54098360656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f aca="false">I300</f>
        <v>0</v>
      </c>
      <c r="J301" s="28" t="n">
        <f aca="false">VLOOKUP($A301,Table,MATCH(J$4,Curves,0))</f>
        <v>-0.06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0.0125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5.6225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30</v>
      </c>
      <c r="V301" s="100" t="n">
        <f aca="false">CHOOSE(F$3,A302+24,A301)</f>
        <v>45901</v>
      </c>
      <c r="W301" s="33" t="n">
        <f aca="false">V301-C$3</f>
        <v>8985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0.270233212763121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45931</v>
      </c>
      <c r="B302" s="94" t="n">
        <f aca="false">B301</f>
        <v>1147.54098360656</v>
      </c>
      <c r="C302" s="104"/>
      <c r="D302" s="96" t="n">
        <f aca="false">B302+C302</f>
        <v>1147.54098360656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f aca="false">I301</f>
        <v>0</v>
      </c>
      <c r="J302" s="28" t="n">
        <f aca="false">VLOOKUP($A302,Table,MATCH(J$4,Curves,0))</f>
        <v>-0.06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0.0125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5.6225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31</v>
      </c>
      <c r="V302" s="100" t="n">
        <f aca="false">CHOOSE(F$3,A303+24,A302)</f>
        <v>45931</v>
      </c>
      <c r="W302" s="33" t="n">
        <f aca="false">V302-C$3</f>
        <v>9015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0.269055180159208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45962</v>
      </c>
      <c r="B303" s="94" t="n">
        <f aca="false">B302</f>
        <v>1147.54098360656</v>
      </c>
      <c r="C303" s="104"/>
      <c r="D303" s="96" t="n">
        <f aca="false">B303+C303</f>
        <v>1147.54098360656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f aca="false">I302</f>
        <v>0</v>
      </c>
      <c r="J303" s="28" t="n">
        <f aca="false">VLOOKUP($A303,Table,MATCH(J$4,Curves,0))</f>
        <v>-0.06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0.0125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5.6225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30</v>
      </c>
      <c r="V303" s="100" t="n">
        <f aca="false">CHOOSE(F$3,A304+24,A303)</f>
        <v>45962</v>
      </c>
      <c r="W303" s="33" t="n">
        <f aca="false">V303-C$3</f>
        <v>9046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0.267843274583355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45992</v>
      </c>
      <c r="B304" s="94" t="n">
        <f aca="false">B303</f>
        <v>1147.54098360656</v>
      </c>
      <c r="C304" s="104"/>
      <c r="D304" s="96" t="n">
        <f aca="false">B304+C304</f>
        <v>1147.54098360656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f aca="false">I303</f>
        <v>0</v>
      </c>
      <c r="J304" s="28" t="n">
        <f aca="false">VLOOKUP($A304,Table,MATCH(J$4,Curves,0))</f>
        <v>-0.06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0.0125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5.6225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45992</v>
      </c>
      <c r="W304" s="33" t="n">
        <f aca="false">V304-C$3</f>
        <v>9076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0.26667566048081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46023</v>
      </c>
      <c r="B305" s="94" t="n">
        <f aca="false">B304</f>
        <v>1147.54098360656</v>
      </c>
      <c r="C305" s="104"/>
      <c r="D305" s="96" t="n">
        <f aca="false">B305+C305</f>
        <v>1147.54098360656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f aca="false">I304</f>
        <v>0</v>
      </c>
      <c r="J305" s="28" t="n">
        <f aca="false">VLOOKUP($A305,Table,MATCH(J$4,Curves,0))</f>
        <v>-0.06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0.0125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5.6225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31</v>
      </c>
      <c r="V305" s="100" t="n">
        <f aca="false">CHOOSE(F$3,A306+24,A305)</f>
        <v>46023</v>
      </c>
      <c r="W305" s="33" t="n">
        <f aca="false">V305-C$3</f>
        <v>9107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0.265474472978344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46054</v>
      </c>
      <c r="B306" s="94" t="n">
        <f aca="false">B305</f>
        <v>1147.54098360656</v>
      </c>
      <c r="C306" s="104"/>
      <c r="D306" s="96" t="n">
        <f aca="false">B306+C306</f>
        <v>1147.54098360656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f aca="false">I305</f>
        <v>0</v>
      </c>
      <c r="J306" s="28" t="n">
        <f aca="false">VLOOKUP($A306,Table,MATCH(J$4,Curves,0))</f>
        <v>-0.06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0.0125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5.6225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28</v>
      </c>
      <c r="V306" s="100" t="n">
        <f aca="false">CHOOSE(F$3,A307+24,A306)</f>
        <v>46054</v>
      </c>
      <c r="W306" s="33" t="n">
        <f aca="false">V306-C$3</f>
        <v>9138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0.264278695986209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46082</v>
      </c>
      <c r="B307" s="94" t="n">
        <f aca="false">B306</f>
        <v>1147.54098360656</v>
      </c>
      <c r="C307" s="104"/>
      <c r="D307" s="96" t="n">
        <f aca="false">B307+C307</f>
        <v>1147.54098360656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f aca="false">I306</f>
        <v>0</v>
      </c>
      <c r="J307" s="28" t="n">
        <f aca="false">VLOOKUP($A307,Table,MATCH(J$4,Curves,0))</f>
        <v>-0.06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0.0125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5.6225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31</v>
      </c>
      <c r="V307" s="100" t="n">
        <f aca="false">CHOOSE(F$3,A308+24,A307)</f>
        <v>46082</v>
      </c>
      <c r="W307" s="33" t="n">
        <f aca="false">V307-C$3</f>
        <v>9166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0.263203269523674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46113</v>
      </c>
      <c r="B308" s="94" t="n">
        <f aca="false">B307</f>
        <v>1147.54098360656</v>
      </c>
      <c r="C308" s="104"/>
      <c r="D308" s="96" t="n">
        <f aca="false">B308+C308</f>
        <v>1147.54098360656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f aca="false">I307</f>
        <v>0</v>
      </c>
      <c r="J308" s="28" t="n">
        <f aca="false">VLOOKUP($A308,Table,MATCH(J$4,Curves,0))</f>
        <v>-0.06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0.0125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5.6225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30</v>
      </c>
      <c r="V308" s="100" t="n">
        <f aca="false">CHOOSE(F$3,A309+24,A308)</f>
        <v>46113</v>
      </c>
      <c r="W308" s="33" t="n">
        <f aca="false">V308-C$3</f>
        <v>9197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0.262017722716028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46143</v>
      </c>
      <c r="B309" s="94" t="n">
        <f aca="false">B308</f>
        <v>1147.54098360656</v>
      </c>
      <c r="C309" s="104"/>
      <c r="D309" s="96" t="n">
        <f aca="false">B309+C309</f>
        <v>1147.54098360656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f aca="false">I308</f>
        <v>0</v>
      </c>
      <c r="J309" s="28" t="n">
        <f aca="false">VLOOKUP($A309,Table,MATCH(J$4,Curves,0))</f>
        <v>-0.06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0.0125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5.6225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46143</v>
      </c>
      <c r="W309" s="33" t="n">
        <f aca="false">V309-C$3</f>
        <v>9227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0.260875504048654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46174</v>
      </c>
      <c r="B310" s="94" t="n">
        <f aca="false">B309</f>
        <v>1147.54098360656</v>
      </c>
      <c r="C310" s="104"/>
      <c r="D310" s="96" t="n">
        <f aca="false">B310+C310</f>
        <v>1147.54098360656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f aca="false">I309</f>
        <v>0</v>
      </c>
      <c r="J310" s="28" t="n">
        <f aca="false">VLOOKUP($A310,Table,MATCH(J$4,Curves,0))</f>
        <v>-0.06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0.0125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5.6225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30</v>
      </c>
      <c r="V310" s="100" t="n">
        <f aca="false">CHOOSE(F$3,A311+24,A310)</f>
        <v>46174</v>
      </c>
      <c r="W310" s="33" t="n">
        <f aca="false">V310-C$3</f>
        <v>9258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0.259700442197873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46204</v>
      </c>
      <c r="B311" s="94" t="n">
        <f aca="false">B310</f>
        <v>1147.54098360656</v>
      </c>
      <c r="C311" s="104"/>
      <c r="D311" s="96" t="n">
        <f aca="false">B311+C311</f>
        <v>1147.54098360656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f aca="false">I310</f>
        <v>0</v>
      </c>
      <c r="J311" s="28" t="n">
        <f aca="false">VLOOKUP($A311,Table,MATCH(J$4,Curves,0))</f>
        <v>-0.06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0.0125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5.6225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46204</v>
      </c>
      <c r="W311" s="33" t="n">
        <f aca="false">V311-C$3</f>
        <v>9288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0.25856832529399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46235</v>
      </c>
      <c r="B312" s="94" t="n">
        <f aca="false">B311</f>
        <v>1147.54098360656</v>
      </c>
      <c r="C312" s="104"/>
      <c r="D312" s="96" t="n">
        <f aca="false">B312+C312</f>
        <v>1147.54098360656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f aca="false">I311</f>
        <v>0</v>
      </c>
      <c r="J312" s="28" t="n">
        <f aca="false">VLOOKUP($A312,Table,MATCH(J$4,Curves,0))</f>
        <v>-0.06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0.0125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5.6225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31</v>
      </c>
      <c r="V312" s="100" t="n">
        <f aca="false">CHOOSE(F$3,A313+24,A312)</f>
        <v>46235</v>
      </c>
      <c r="W312" s="33" t="n">
        <f aca="false">V312-C$3</f>
        <v>9319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0.257403655671285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46266</v>
      </c>
      <c r="B313" s="94" t="n">
        <f aca="false">B312</f>
        <v>1147.54098360656</v>
      </c>
      <c r="C313" s="104"/>
      <c r="D313" s="96" t="n">
        <f aca="false">B313+C313</f>
        <v>1147.54098360656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f aca="false">I312</f>
        <v>0</v>
      </c>
      <c r="J313" s="28" t="n">
        <f aca="false">VLOOKUP($A313,Table,MATCH(J$4,Curves,0))</f>
        <v>-0.06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0.0125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5.6225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30</v>
      </c>
      <c r="V313" s="100" t="n">
        <f aca="false">CHOOSE(F$3,A314+24,A313)</f>
        <v>46266</v>
      </c>
      <c r="W313" s="33" t="n">
        <f aca="false">V313-C$3</f>
        <v>9350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0.256244232071381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46296</v>
      </c>
      <c r="B314" s="94" t="n">
        <f aca="false">B313</f>
        <v>1147.54098360656</v>
      </c>
      <c r="C314" s="104"/>
      <c r="D314" s="96" t="n">
        <f aca="false">B314+C314</f>
        <v>1147.54098360656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f aca="false">I313</f>
        <v>0</v>
      </c>
      <c r="J314" s="28" t="n">
        <f aca="false">VLOOKUP($A314,Table,MATCH(J$4,Curves,0))</f>
        <v>-0.06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0.0125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5.6225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31</v>
      </c>
      <c r="V314" s="100" t="n">
        <f aca="false">CHOOSE(F$3,A315+24,A314)</f>
        <v>46296</v>
      </c>
      <c r="W314" s="33" t="n">
        <f aca="false">V314-C$3</f>
        <v>9380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0.255127181887734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46327</v>
      </c>
      <c r="B315" s="94" t="n">
        <f aca="false">B314</f>
        <v>1147.54098360656</v>
      </c>
      <c r="C315" s="104"/>
      <c r="D315" s="96" t="n">
        <f aca="false">B315+C315</f>
        <v>1147.54098360656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f aca="false">I314</f>
        <v>0</v>
      </c>
      <c r="J315" s="28" t="n">
        <f aca="false">VLOOKUP($A315,Table,MATCH(J$4,Curves,0))</f>
        <v>-0.06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0.0125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5.6225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30</v>
      </c>
      <c r="V315" s="100" t="n">
        <f aca="false">CHOOSE(F$3,A316+24,A315)</f>
        <v>46327</v>
      </c>
      <c r="W315" s="33" t="n">
        <f aca="false">V315-C$3</f>
        <v>9411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0.253978012211467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46357</v>
      </c>
      <c r="B316" s="94" t="n">
        <f aca="false">B315</f>
        <v>1147.54098360656</v>
      </c>
      <c r="C316" s="104"/>
      <c r="D316" s="96" t="n">
        <f aca="false">B316+C316</f>
        <v>1147.54098360656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f aca="false">I315</f>
        <v>0</v>
      </c>
      <c r="J316" s="28" t="n">
        <f aca="false">VLOOKUP($A316,Table,MATCH(J$4,Curves,0))</f>
        <v>-0.06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0.0125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5.6225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46357</v>
      </c>
      <c r="W316" s="33" t="n">
        <f aca="false">V316-C$3</f>
        <v>9441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0.252870841201646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46388</v>
      </c>
      <c r="B317" s="94" t="n">
        <f aca="false">B316</f>
        <v>1147.54098360656</v>
      </c>
      <c r="C317" s="104"/>
      <c r="D317" s="96" t="n">
        <f aca="false">B317+C317</f>
        <v>1147.54098360656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f aca="false">I316</f>
        <v>0</v>
      </c>
      <c r="J317" s="28" t="n">
        <f aca="false">VLOOKUP($A317,Table,MATCH(J$4,Curves,0))</f>
        <v>-0.06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0.0125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5.6225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31</v>
      </c>
      <c r="V317" s="100" t="n">
        <f aca="false">CHOOSE(F$3,A318+24,A317)</f>
        <v>46388</v>
      </c>
      <c r="W317" s="33" t="n">
        <f aca="false">V317-C$3</f>
        <v>9472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0.251731834763481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46419</v>
      </c>
      <c r="B318" s="94" t="n">
        <f aca="false">B317</f>
        <v>1147.54098360656</v>
      </c>
      <c r="C318" s="104"/>
      <c r="D318" s="96" t="n">
        <f aca="false">B318+C318</f>
        <v>1147.54098360656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f aca="false">I317</f>
        <v>0</v>
      </c>
      <c r="J318" s="28" t="n">
        <f aca="false">VLOOKUP($A318,Table,MATCH(J$4,Curves,0))</f>
        <v>-0.06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0.0125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5.6225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28</v>
      </c>
      <c r="V318" s="100" t="n">
        <f aca="false">CHOOSE(F$3,A319+24,A318)</f>
        <v>46419</v>
      </c>
      <c r="W318" s="33" t="n">
        <f aca="false">V318-C$3</f>
        <v>9503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0.250597958753404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46447</v>
      </c>
      <c r="B319" s="94" t="n">
        <f aca="false">B318</f>
        <v>1147.54098360656</v>
      </c>
      <c r="C319" s="104"/>
      <c r="D319" s="96" t="n">
        <f aca="false">B319+C319</f>
        <v>1147.54098360656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f aca="false">I318</f>
        <v>0</v>
      </c>
      <c r="J319" s="28" t="n">
        <f aca="false">VLOOKUP($A319,Table,MATCH(J$4,Curves,0))</f>
        <v>-0.06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0.0125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5.6225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31</v>
      </c>
      <c r="V319" s="100" t="n">
        <f aca="false">CHOOSE(F$3,A320+24,A319)</f>
        <v>46447</v>
      </c>
      <c r="W319" s="33" t="n">
        <f aca="false">V319-C$3</f>
        <v>9531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0.24957820316813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46478</v>
      </c>
      <c r="B320" s="94" t="n">
        <f aca="false">B319</f>
        <v>1147.54098360656</v>
      </c>
      <c r="C320" s="104"/>
      <c r="D320" s="96" t="n">
        <f aca="false">B320+C320</f>
        <v>1147.54098360656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f aca="false">I319</f>
        <v>0</v>
      </c>
      <c r="J320" s="28" t="n">
        <f aca="false">VLOOKUP($A320,Table,MATCH(J$4,Curves,0))</f>
        <v>-0.06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0.0125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5.6225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30</v>
      </c>
      <c r="V320" s="100" t="n">
        <f aca="false">CHOOSE(F$3,A321+24,A320)</f>
        <v>46478</v>
      </c>
      <c r="W320" s="33" t="n">
        <f aca="false">V320-C$3</f>
        <v>9562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0.248454027763472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46508</v>
      </c>
      <c r="B321" s="94" t="n">
        <f aca="false">B320</f>
        <v>1147.54098360656</v>
      </c>
      <c r="C321" s="104"/>
      <c r="D321" s="96" t="n">
        <f aca="false">B321+C321</f>
        <v>1147.54098360656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f aca="false">I320</f>
        <v>0</v>
      </c>
      <c r="J321" s="28" t="n">
        <f aca="false">VLOOKUP($A321,Table,MATCH(J$4,Curves,0))</f>
        <v>-0.06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0.0125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5.6225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46508</v>
      </c>
      <c r="W321" s="33" t="n">
        <f aca="false">V321-C$3</f>
        <v>9592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0.247370937560436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46539</v>
      </c>
      <c r="B322" s="94" t="n">
        <f aca="false">B321</f>
        <v>1147.54098360656</v>
      </c>
      <c r="C322" s="104"/>
      <c r="D322" s="96" t="n">
        <f aca="false">B322+C322</f>
        <v>1147.54098360656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f aca="false">I321</f>
        <v>0</v>
      </c>
      <c r="J322" s="28" t="n">
        <f aca="false">VLOOKUP($A322,Table,MATCH(J$4,Curves,0))</f>
        <v>-0.06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0.0125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5.6225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30</v>
      </c>
      <c r="V322" s="100" t="n">
        <f aca="false">CHOOSE(F$3,A323+24,A322)</f>
        <v>46539</v>
      </c>
      <c r="W322" s="33" t="n">
        <f aca="false">V322-C$3</f>
        <v>9623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0.246256704344944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46569</v>
      </c>
      <c r="B323" s="94" t="n">
        <f aca="false">B322</f>
        <v>1147.54098360656</v>
      </c>
      <c r="C323" s="104"/>
      <c r="D323" s="96" t="n">
        <f aca="false">B323+C323</f>
        <v>1147.54098360656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f aca="false">I322</f>
        <v>0</v>
      </c>
      <c r="J323" s="28" t="n">
        <f aca="false">VLOOKUP($A323,Table,MATCH(J$4,Curves,0))</f>
        <v>-0.06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0.0125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5.6225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46569</v>
      </c>
      <c r="W323" s="33" t="n">
        <f aca="false">V323-C$3</f>
        <v>9653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0.245183192974212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46600</v>
      </c>
      <c r="B324" s="94" t="n">
        <f aca="false">B323</f>
        <v>1147.54098360656</v>
      </c>
      <c r="C324" s="104"/>
      <c r="D324" s="96" t="n">
        <f aca="false">B324+C324</f>
        <v>1147.54098360656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f aca="false">I323</f>
        <v>0</v>
      </c>
      <c r="J324" s="28" t="n">
        <f aca="false">VLOOKUP($A324,Table,MATCH(J$4,Curves,0))</f>
        <v>-0.06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0.0125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5.6225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31</v>
      </c>
      <c r="V324" s="100" t="n">
        <f aca="false">CHOOSE(F$3,A325+24,A324)</f>
        <v>46600</v>
      </c>
      <c r="W324" s="33" t="n">
        <f aca="false">V324-C$3</f>
        <v>9684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0.244078814019326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46631</v>
      </c>
      <c r="B325" s="94" t="n">
        <f aca="false">B324</f>
        <v>1147.54098360656</v>
      </c>
      <c r="C325" s="104"/>
      <c r="D325" s="96" t="n">
        <f aca="false">B325+C325</f>
        <v>1147.54098360656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f aca="false">I324</f>
        <v>0</v>
      </c>
      <c r="J325" s="28" t="n">
        <f aca="false">VLOOKUP($A325,Table,MATCH(J$4,Curves,0))</f>
        <v>-0.06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0.0125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5.6225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30</v>
      </c>
      <c r="V325" s="100" t="n">
        <f aca="false">CHOOSE(F$3,A326+24,A325)</f>
        <v>46631</v>
      </c>
      <c r="W325" s="33" t="n">
        <f aca="false">V325-C$3</f>
        <v>9715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0.242979409519913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46661</v>
      </c>
      <c r="B326" s="94" t="n">
        <f aca="false">B325</f>
        <v>1147.54098360656</v>
      </c>
      <c r="C326" s="104"/>
      <c r="D326" s="96" t="n">
        <f aca="false">B326+C326</f>
        <v>1147.54098360656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f aca="false">I325</f>
        <v>0</v>
      </c>
      <c r="J326" s="28" t="n">
        <f aca="false">VLOOKUP($A326,Table,MATCH(J$4,Curves,0))</f>
        <v>-0.06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0.0125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5.6225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31</v>
      </c>
      <c r="V326" s="100" t="n">
        <f aca="false">CHOOSE(F$3,A327+24,A326)</f>
        <v>46661</v>
      </c>
      <c r="W326" s="33" t="n">
        <f aca="false">V326-C$3</f>
        <v>9745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0.241920184920659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46692</v>
      </c>
      <c r="B327" s="94" t="n">
        <f aca="false">B326</f>
        <v>1147.54098360656</v>
      </c>
      <c r="C327" s="104"/>
      <c r="D327" s="96" t="n">
        <f aca="false">B327+C327</f>
        <v>1147.54098360656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f aca="false">I326</f>
        <v>0</v>
      </c>
      <c r="J327" s="28" t="n">
        <f aca="false">VLOOKUP($A327,Table,MATCH(J$4,Curves,0))</f>
        <v>-0.06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0.0125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5.6225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30</v>
      </c>
      <c r="V327" s="100" t="n">
        <f aca="false">CHOOSE(F$3,A328+24,A327)</f>
        <v>46692</v>
      </c>
      <c r="W327" s="33" t="n">
        <f aca="false">V327-C$3</f>
        <v>9776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0.240830503536925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46722</v>
      </c>
      <c r="B328" s="94" t="n">
        <f aca="false">B327</f>
        <v>1147.54098360656</v>
      </c>
      <c r="C328" s="104"/>
      <c r="D328" s="96" t="n">
        <f aca="false">B328+C328</f>
        <v>1147.54098360656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f aca="false">I327</f>
        <v>0</v>
      </c>
      <c r="J328" s="28" t="n">
        <f aca="false">VLOOKUP($A328,Table,MATCH(J$4,Curves,0))</f>
        <v>-0.06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0.0125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5.6225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46722</v>
      </c>
      <c r="W328" s="33" t="n">
        <f aca="false">V328-C$3</f>
        <v>9806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0.239780646702961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46753</v>
      </c>
      <c r="B329" s="94" t="n">
        <f aca="false">B328</f>
        <v>1147.54098360656</v>
      </c>
      <c r="C329" s="104"/>
      <c r="D329" s="96" t="n">
        <f aca="false">B329+C329</f>
        <v>1147.54098360656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f aca="false">I328</f>
        <v>0</v>
      </c>
      <c r="J329" s="28" t="n">
        <f aca="false">VLOOKUP($A329,Table,MATCH(J$4,Curves,0))</f>
        <v>-0.06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0.0125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5.6225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31</v>
      </c>
      <c r="V329" s="100" t="n">
        <f aca="false">CHOOSE(F$3,A330+24,A329)</f>
        <v>46753</v>
      </c>
      <c r="W329" s="33" t="n">
        <f aca="false">V329-C$3</f>
        <v>9837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0.238700602443828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46784</v>
      </c>
      <c r="B330" s="94" t="n">
        <f aca="false">B329</f>
        <v>1147.54098360656</v>
      </c>
      <c r="C330" s="104"/>
      <c r="D330" s="96" t="n">
        <f aca="false">B330+C330</f>
        <v>1147.54098360656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f aca="false">I329</f>
        <v>0</v>
      </c>
      <c r="J330" s="28" t="n">
        <f aca="false">VLOOKUP($A330,Table,MATCH(J$4,Curves,0))</f>
        <v>-0.06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0.0125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5.6225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29</v>
      </c>
      <c r="V330" s="100" t="n">
        <f aca="false">CHOOSE(F$3,A331+24,A330)</f>
        <v>46784</v>
      </c>
      <c r="W330" s="33" t="n">
        <f aca="false">V330-C$3</f>
        <v>9868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0.237625423029368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46813</v>
      </c>
      <c r="B331" s="94" t="n">
        <f aca="false">B330</f>
        <v>1147.54098360656</v>
      </c>
      <c r="C331" s="104"/>
      <c r="D331" s="96" t="n">
        <f aca="false">B331+C331</f>
        <v>1147.54098360656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f aca="false">I330</f>
        <v>0</v>
      </c>
      <c r="J331" s="28" t="n">
        <f aca="false">VLOOKUP($A331,Table,MATCH(J$4,Curves,0))</f>
        <v>-0.06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0.0125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5.6225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31</v>
      </c>
      <c r="V331" s="100" t="n">
        <f aca="false">CHOOSE(F$3,A332+24,A331)</f>
        <v>46813</v>
      </c>
      <c r="W331" s="33" t="n">
        <f aca="false">V331-C$3</f>
        <v>9897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0.236623994794006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46844</v>
      </c>
      <c r="B332" s="94" t="n">
        <f aca="false">B331</f>
        <v>1147.54098360656</v>
      </c>
      <c r="C332" s="104"/>
      <c r="D332" s="96" t="n">
        <f aca="false">B332+C332</f>
        <v>1147.54098360656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f aca="false">I331</f>
        <v>0</v>
      </c>
      <c r="J332" s="28" t="n">
        <f aca="false">VLOOKUP($A332,Table,MATCH(J$4,Curves,0))</f>
        <v>-0.06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0.0125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5.6225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30</v>
      </c>
      <c r="V332" s="100" t="n">
        <f aca="false">CHOOSE(F$3,A333+24,A332)</f>
        <v>46844</v>
      </c>
      <c r="W332" s="33" t="n">
        <f aca="false">V332-C$3</f>
        <v>9928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0.235558169045913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46874</v>
      </c>
      <c r="B333" s="94" t="n">
        <f aca="false">B332</f>
        <v>1147.54098360656</v>
      </c>
      <c r="C333" s="104"/>
      <c r="D333" s="96" t="n">
        <f aca="false">B333+C333</f>
        <v>1147.54098360656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f aca="false">I332</f>
        <v>0</v>
      </c>
      <c r="J333" s="28" t="n">
        <f aca="false">VLOOKUP($A333,Table,MATCH(J$4,Curves,0))</f>
        <v>-0.06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0.0125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5.6225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46874</v>
      </c>
      <c r="W333" s="33" t="n">
        <f aca="false">V333-C$3</f>
        <v>9958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0.234531295996458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46905</v>
      </c>
      <c r="B334" s="94" t="n">
        <f aca="false">B333</f>
        <v>1147.54098360656</v>
      </c>
      <c r="C334" s="104"/>
      <c r="D334" s="96" t="n">
        <f aca="false">B334+C334</f>
        <v>1147.54098360656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f aca="false">I333</f>
        <v>0</v>
      </c>
      <c r="J334" s="28" t="n">
        <f aca="false">VLOOKUP($A334,Table,MATCH(J$4,Curves,0))</f>
        <v>-0.06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0.0125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5.6225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30</v>
      </c>
      <c r="V334" s="100" t="n">
        <f aca="false">CHOOSE(F$3,A335+24,A334)</f>
        <v>46905</v>
      </c>
      <c r="W334" s="33" t="n">
        <f aca="false">V334-C$3</f>
        <v>9989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0.233474896394109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46935</v>
      </c>
      <c r="B335" s="94" t="n">
        <f aca="false">B334</f>
        <v>1147.54098360656</v>
      </c>
      <c r="C335" s="104"/>
      <c r="D335" s="96" t="n">
        <f aca="false">B335+C335</f>
        <v>1147.54098360656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f aca="false">I334</f>
        <v>0</v>
      </c>
      <c r="J335" s="28" t="n">
        <f aca="false">VLOOKUP($A335,Table,MATCH(J$4,Curves,0))</f>
        <v>-0.06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0.0125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5.6225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46935</v>
      </c>
      <c r="W335" s="33" t="n">
        <f aca="false">V335-C$3</f>
        <v>10019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0.232457104993358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46966</v>
      </c>
      <c r="B336" s="94" t="n">
        <f aca="false">B335</f>
        <v>1147.54098360656</v>
      </c>
      <c r="C336" s="104"/>
      <c r="D336" s="96" t="n">
        <f aca="false">B336+C336</f>
        <v>1147.54098360656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f aca="false">I335</f>
        <v>0</v>
      </c>
      <c r="J336" s="28" t="n">
        <f aca="false">VLOOKUP($A336,Table,MATCH(J$4,Curves,0))</f>
        <v>-0.06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0.0125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5.6225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31</v>
      </c>
      <c r="V336" s="100" t="n">
        <f aca="false">CHOOSE(F$3,A337+24,A336)</f>
        <v>46966</v>
      </c>
      <c r="W336" s="33" t="n">
        <f aca="false">V336-C$3</f>
        <v>10050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0.231410048172072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46997</v>
      </c>
      <c r="B337" s="94" t="n">
        <f aca="false">B336</f>
        <v>1147.54098360656</v>
      </c>
      <c r="C337" s="104"/>
      <c r="D337" s="96" t="n">
        <f aca="false">B337+C337</f>
        <v>1147.54098360656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f aca="false">I336</f>
        <v>0</v>
      </c>
      <c r="J337" s="28" t="n">
        <f aca="false">VLOOKUP($A337,Table,MATCH(J$4,Curves,0))</f>
        <v>-0.06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0.0125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5.6225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30</v>
      </c>
      <c r="V337" s="100" t="n">
        <f aca="false">CHOOSE(F$3,A338+24,A337)</f>
        <v>46997</v>
      </c>
      <c r="W337" s="33" t="n">
        <f aca="false">V337-C$3</f>
        <v>10081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0.230367707610102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47027</v>
      </c>
      <c r="B338" s="94" t="n">
        <f aca="false">B337</f>
        <v>1147.54098360656</v>
      </c>
      <c r="C338" s="104"/>
      <c r="D338" s="96" t="n">
        <f aca="false">B338+C338</f>
        <v>1147.54098360656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f aca="false">I337</f>
        <v>0</v>
      </c>
      <c r="J338" s="28" t="n">
        <f aca="false">VLOOKUP($A338,Table,MATCH(J$4,Curves,0))</f>
        <v>-0.06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0.0125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5.6225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31</v>
      </c>
      <c r="V338" s="100" t="n">
        <f aca="false">CHOOSE(F$3,A339+24,A338)</f>
        <v>47027</v>
      </c>
      <c r="W338" s="33" t="n">
        <f aca="false">V338-C$3</f>
        <v>10111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0.229363461434443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47058</v>
      </c>
      <c r="B339" s="94" t="n">
        <f aca="false">B338</f>
        <v>1147.54098360656</v>
      </c>
      <c r="C339" s="104"/>
      <c r="D339" s="96" t="n">
        <f aca="false">B339+C339</f>
        <v>1147.54098360656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f aca="false">I338</f>
        <v>0</v>
      </c>
      <c r="J339" s="28" t="n">
        <f aca="false">VLOOKUP($A339,Table,MATCH(J$4,Curves,0))</f>
        <v>-0.06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0.0125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5.6225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30</v>
      </c>
      <c r="V339" s="100" t="n">
        <f aca="false">CHOOSE(F$3,A340+24,A339)</f>
        <v>47058</v>
      </c>
      <c r="W339" s="33" t="n">
        <f aca="false">V339-C$3</f>
        <v>10142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0.228330339315609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47088</v>
      </c>
      <c r="B340" s="94" t="n">
        <f aca="false">B339</f>
        <v>1147.54098360656</v>
      </c>
      <c r="C340" s="104"/>
      <c r="D340" s="96" t="n">
        <f aca="false">B340+C340</f>
        <v>1147.54098360656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f aca="false">I339</f>
        <v>0</v>
      </c>
      <c r="J340" s="28" t="n">
        <f aca="false">VLOOKUP($A340,Table,MATCH(J$4,Curves,0))</f>
        <v>-0.06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0.0125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5.6225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47088</v>
      </c>
      <c r="W340" s="33" t="n">
        <f aca="false">V340-C$3</f>
        <v>10172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0.227334974676947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47119</v>
      </c>
      <c r="B341" s="94" t="n">
        <f aca="false">B340</f>
        <v>1147.54098360656</v>
      </c>
      <c r="C341" s="104"/>
      <c r="D341" s="96" t="n">
        <f aca="false">B341+C341</f>
        <v>1147.54098360656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f aca="false">I340</f>
        <v>0</v>
      </c>
      <c r="J341" s="28" t="n">
        <f aca="false">VLOOKUP($A341,Table,MATCH(J$4,Curves,0))</f>
        <v>-0.06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0.0125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5.6225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31</v>
      </c>
      <c r="V341" s="100" t="n">
        <f aca="false">CHOOSE(F$3,A342+24,A341)</f>
        <v>47119</v>
      </c>
      <c r="W341" s="33" t="n">
        <f aca="false">V341-C$3</f>
        <v>10203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0.226310989473487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47150</v>
      </c>
      <c r="B342" s="94" t="n">
        <f aca="false">B341</f>
        <v>1147.54098360656</v>
      </c>
      <c r="C342" s="104"/>
      <c r="D342" s="96" t="n">
        <f aca="false">B342+C342</f>
        <v>1147.54098360656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f aca="false">I341</f>
        <v>0</v>
      </c>
      <c r="J342" s="28" t="n">
        <f aca="false">VLOOKUP($A342,Table,MATCH(J$4,Curves,0))</f>
        <v>-0.06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0.0125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5.6225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28</v>
      </c>
      <c r="V342" s="100" t="n">
        <f aca="false">CHOOSE(F$3,A343+24,A342)</f>
        <v>47150</v>
      </c>
      <c r="W342" s="33" t="n">
        <f aca="false">V342-C$3</f>
        <v>10234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0.225291616607826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47178</v>
      </c>
      <c r="B343" s="94" t="n">
        <f aca="false">B342</f>
        <v>1147.54098360656</v>
      </c>
      <c r="C343" s="104"/>
      <c r="D343" s="96" t="n">
        <f aca="false">B343+C343</f>
        <v>1147.54098360656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f aca="false">I342</f>
        <v>0</v>
      </c>
      <c r="J343" s="28" t="n">
        <f aca="false">VLOOKUP($A343,Table,MATCH(J$4,Curves,0))</f>
        <v>-0.06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0.0125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5.6225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31</v>
      </c>
      <c r="V343" s="100" t="n">
        <f aca="false">CHOOSE(F$3,A344+24,A343)</f>
        <v>47178</v>
      </c>
      <c r="W343" s="33" t="n">
        <f aca="false">V343-C$3</f>
        <v>10262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0.224374839849173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47209</v>
      </c>
      <c r="B344" s="94" t="n">
        <f aca="false">B343</f>
        <v>1147.54098360656</v>
      </c>
      <c r="C344" s="104"/>
      <c r="D344" s="96" t="n">
        <f aca="false">B344+C344</f>
        <v>1147.54098360656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f aca="false">I343</f>
        <v>0</v>
      </c>
      <c r="J344" s="28" t="n">
        <f aca="false">VLOOKUP($A344,Table,MATCH(J$4,Curves,0))</f>
        <v>-0.06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0.0125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5.6225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30</v>
      </c>
      <c r="V344" s="100" t="n">
        <f aca="false">CHOOSE(F$3,A345+24,A344)</f>
        <v>47209</v>
      </c>
      <c r="W344" s="33" t="n">
        <f aca="false">V344-C$3</f>
        <v>10293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0.223364187984624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47239</v>
      </c>
      <c r="B345" s="94" t="n">
        <f aca="false">B344</f>
        <v>1147.54098360656</v>
      </c>
      <c r="C345" s="104"/>
      <c r="D345" s="96" t="n">
        <f aca="false">B345+C345</f>
        <v>1147.54098360656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f aca="false">I344</f>
        <v>0</v>
      </c>
      <c r="J345" s="28" t="n">
        <f aca="false">VLOOKUP($A345,Table,MATCH(J$4,Curves,0))</f>
        <v>-0.06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0.0125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5.6225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47239</v>
      </c>
      <c r="W345" s="33" t="n">
        <f aca="false">V345-C$3</f>
        <v>10323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0.222390472380602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47270</v>
      </c>
      <c r="B346" s="94" t="n">
        <f aca="false">B345</f>
        <v>1147.54098360656</v>
      </c>
      <c r="C346" s="104"/>
      <c r="D346" s="96" t="n">
        <f aca="false">B346+C346</f>
        <v>1147.54098360656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f aca="false">I345</f>
        <v>0</v>
      </c>
      <c r="J346" s="28" t="n">
        <f aca="false">VLOOKUP($A346,Table,MATCH(J$4,Curves,0))</f>
        <v>-0.06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0.0125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5.6225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30</v>
      </c>
      <c r="V346" s="100" t="n">
        <f aca="false">CHOOSE(F$3,A347+24,A346)</f>
        <v>47270</v>
      </c>
      <c r="W346" s="33" t="n">
        <f aca="false">V346-C$3</f>
        <v>10354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0.22138875870486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47300</v>
      </c>
      <c r="B347" s="94" t="n">
        <f aca="false">B346</f>
        <v>1147.54098360656</v>
      </c>
      <c r="C347" s="104"/>
      <c r="D347" s="96" t="n">
        <f aca="false">B347+C347</f>
        <v>1147.54098360656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f aca="false">I346</f>
        <v>0</v>
      </c>
      <c r="J347" s="28" t="n">
        <f aca="false">VLOOKUP($A347,Table,MATCH(J$4,Curves,0))</f>
        <v>-0.06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0.0125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5.6225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47300</v>
      </c>
      <c r="W347" s="33" t="n">
        <f aca="false">V347-C$3</f>
        <v>10384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0.220423654625952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47331</v>
      </c>
      <c r="B348" s="94" t="n">
        <f aca="false">B347</f>
        <v>1147.54098360656</v>
      </c>
      <c r="C348" s="104"/>
      <c r="D348" s="96" t="n">
        <f aca="false">B348+C348</f>
        <v>1147.54098360656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f aca="false">I347</f>
        <v>0</v>
      </c>
      <c r="J348" s="28" t="n">
        <f aca="false">VLOOKUP($A348,Table,MATCH(J$4,Curves,0))</f>
        <v>-0.06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0.0125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5.6225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31</v>
      </c>
      <c r="V348" s="100" t="n">
        <f aca="false">CHOOSE(F$3,A349+24,A348)</f>
        <v>47331</v>
      </c>
      <c r="W348" s="33" t="n">
        <f aca="false">V348-C$3</f>
        <v>10415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0.219430800089819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47362</v>
      </c>
      <c r="B349" s="94" t="n">
        <f aca="false">B348</f>
        <v>1147.54098360656</v>
      </c>
      <c r="C349" s="104"/>
      <c r="D349" s="96" t="n">
        <f aca="false">B349+C349</f>
        <v>1147.54098360656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f aca="false">I348</f>
        <v>0</v>
      </c>
      <c r="J349" s="28" t="n">
        <f aca="false">VLOOKUP($A349,Table,MATCH(J$4,Curves,0))</f>
        <v>-0.06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0.0125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5.6225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30</v>
      </c>
      <c r="V349" s="100" t="n">
        <f aca="false">CHOOSE(F$3,A350+24,A349)</f>
        <v>47362</v>
      </c>
      <c r="W349" s="33" t="n">
        <f aca="false">V349-C$3</f>
        <v>10446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0.218442417669583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47392</v>
      </c>
      <c r="B350" s="94" t="n">
        <f aca="false">B349</f>
        <v>1147.54098360656</v>
      </c>
      <c r="C350" s="104"/>
      <c r="D350" s="96" t="n">
        <f aca="false">B350+C350</f>
        <v>1147.54098360656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f aca="false">I349</f>
        <v>0</v>
      </c>
      <c r="J350" s="28" t="n">
        <f aca="false">VLOOKUP($A350,Table,MATCH(J$4,Curves,0))</f>
        <v>-0.06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0.0125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5.6225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31</v>
      </c>
      <c r="V350" s="100" t="n">
        <f aca="false">CHOOSE(F$3,A351+24,A350)</f>
        <v>47392</v>
      </c>
      <c r="W350" s="33" t="n">
        <f aca="false">V350-C$3</f>
        <v>10476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0.217490157629224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47423</v>
      </c>
      <c r="B351" s="94" t="n">
        <f aca="false">B350</f>
        <v>1147.54098360656</v>
      </c>
      <c r="C351" s="104"/>
      <c r="D351" s="96" t="n">
        <f aca="false">B351+C351</f>
        <v>1147.54098360656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f aca="false">I350</f>
        <v>0</v>
      </c>
      <c r="J351" s="28" t="n">
        <f aca="false">VLOOKUP($A351,Table,MATCH(J$4,Curves,0))</f>
        <v>-0.06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0.0125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5.6225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30</v>
      </c>
      <c r="V351" s="100" t="n">
        <f aca="false">CHOOSE(F$3,A352+24,A351)</f>
        <v>47423</v>
      </c>
      <c r="W351" s="33" t="n">
        <f aca="false">V351-C$3</f>
        <v>10507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0.216510516447188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47453</v>
      </c>
      <c r="B352" s="94" t="n">
        <f aca="false">B351</f>
        <v>1147.54098360656</v>
      </c>
      <c r="C352" s="104"/>
      <c r="D352" s="96" t="n">
        <f aca="false">B352+C352</f>
        <v>1147.54098360656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f aca="false">I351</f>
        <v>0</v>
      </c>
      <c r="J352" s="28" t="n">
        <f aca="false">VLOOKUP($A352,Table,MATCH(J$4,Curves,0))</f>
        <v>-0.06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0.0125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5.6225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47453</v>
      </c>
      <c r="W352" s="33" t="n">
        <f aca="false">V352-C$3</f>
        <v>10537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0.215566678179283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47484</v>
      </c>
      <c r="B353" s="94" t="n">
        <f aca="false">B352</f>
        <v>1147.54098360656</v>
      </c>
      <c r="C353" s="104"/>
      <c r="D353" s="96" t="n">
        <f aca="false">B353+C353</f>
        <v>1147.54098360656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f aca="false">I352</f>
        <v>0</v>
      </c>
      <c r="J353" s="28" t="n">
        <f aca="false">VLOOKUP($A353,Table,MATCH(J$4,Curves,0))</f>
        <v>-0.06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0.0125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5.6225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31</v>
      </c>
      <c r="V353" s="100" t="n">
        <f aca="false">CHOOSE(F$3,A354+24,A353)</f>
        <v>47484</v>
      </c>
      <c r="W353" s="33" t="n">
        <f aca="false">V353-C$3</f>
        <v>10568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0.214595700928077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47515</v>
      </c>
      <c r="B354" s="94" t="n">
        <f aca="false">B353</f>
        <v>1147.54098360656</v>
      </c>
      <c r="C354" s="104"/>
      <c r="D354" s="96" t="n">
        <f aca="false">B354+C354</f>
        <v>1147.54098360656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f aca="false">I353</f>
        <v>0</v>
      </c>
      <c r="J354" s="28" t="n">
        <f aca="false">VLOOKUP($A354,Table,MATCH(J$4,Curves,0))</f>
        <v>-0.06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0.0125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5.6225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28</v>
      </c>
      <c r="V354" s="100" t="n">
        <f aca="false">CHOOSE(F$3,A355+24,A354)</f>
        <v>47515</v>
      </c>
      <c r="W354" s="33" t="n">
        <f aca="false">V354-C$3</f>
        <v>10599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0.213629097250887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47543</v>
      </c>
      <c r="B355" s="94" t="n">
        <f aca="false">B354</f>
        <v>1147.54098360656</v>
      </c>
      <c r="C355" s="104"/>
      <c r="D355" s="96" t="n">
        <f aca="false">B355+C355</f>
        <v>1147.54098360656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f aca="false">I354</f>
        <v>0</v>
      </c>
      <c r="J355" s="28" t="n">
        <f aca="false">VLOOKUP($A355,Table,MATCH(J$4,Curves,0))</f>
        <v>-0.06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0.0125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5.6225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31</v>
      </c>
      <c r="V355" s="100" t="n">
        <f aca="false">CHOOSE(F$3,A356+24,A355)</f>
        <v>47543</v>
      </c>
      <c r="W355" s="33" t="n">
        <f aca="false">V355-C$3</f>
        <v>10627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0.212759778657144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47574</v>
      </c>
      <c r="B356" s="94" t="n">
        <f aca="false">B355</f>
        <v>1147.54098360656</v>
      </c>
      <c r="C356" s="104"/>
      <c r="D356" s="96" t="n">
        <f aca="false">B356+C356</f>
        <v>1147.54098360656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f aca="false">I355</f>
        <v>0</v>
      </c>
      <c r="J356" s="28" t="n">
        <f aca="false">VLOOKUP($A356,Table,MATCH(J$4,Curves,0))</f>
        <v>-0.06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0.0125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5.6225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30</v>
      </c>
      <c r="V356" s="100" t="n">
        <f aca="false">CHOOSE(F$3,A357+24,A356)</f>
        <v>47574</v>
      </c>
      <c r="W356" s="33" t="n">
        <f aca="false">V356-C$3</f>
        <v>10658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0.211801444526876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47604</v>
      </c>
      <c r="B357" s="94" t="n">
        <f aca="false">B356</f>
        <v>1147.54098360656</v>
      </c>
      <c r="C357" s="104"/>
      <c r="D357" s="96" t="n">
        <f aca="false">B357+C357</f>
        <v>1147.54098360656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f aca="false">I356</f>
        <v>0</v>
      </c>
      <c r="J357" s="28" t="n">
        <f aca="false">VLOOKUP($A357,Table,MATCH(J$4,Curves,0))</f>
        <v>-0.06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0.0125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5.6225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47604</v>
      </c>
      <c r="W357" s="33" t="n">
        <f aca="false">V357-C$3</f>
        <v>10688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0.210878134602617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47635</v>
      </c>
      <c r="B358" s="94" t="n">
        <f aca="false">B357</f>
        <v>1147.54098360656</v>
      </c>
      <c r="C358" s="104"/>
      <c r="D358" s="96" t="n">
        <f aca="false">B358+C358</f>
        <v>1147.54098360656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f aca="false">I357</f>
        <v>0</v>
      </c>
      <c r="J358" s="28" t="n">
        <f aca="false">VLOOKUP($A358,Table,MATCH(J$4,Curves,0))</f>
        <v>-0.06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0.0125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5.6225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30</v>
      </c>
      <c r="V358" s="100" t="n">
        <f aca="false">CHOOSE(F$3,A359+24,A358)</f>
        <v>47635</v>
      </c>
      <c r="W358" s="33" t="n">
        <f aca="false">V358-C$3</f>
        <v>10719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0.209928275963958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47665</v>
      </c>
      <c r="B359" s="94" t="n">
        <f aca="false">B358</f>
        <v>1147.54098360656</v>
      </c>
      <c r="C359" s="104"/>
      <c r="D359" s="96" t="n">
        <f aca="false">B359+C359</f>
        <v>1147.54098360656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f aca="false">I358</f>
        <v>0</v>
      </c>
      <c r="J359" s="28" t="n">
        <f aca="false">VLOOKUP($A359,Table,MATCH(J$4,Curves,0))</f>
        <v>-0.06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0.0125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5.6225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47665</v>
      </c>
      <c r="W359" s="33" t="n">
        <f aca="false">V359-C$3</f>
        <v>10749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0.209013131777793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47696</v>
      </c>
      <c r="B360" s="94" t="n">
        <f aca="false">B359</f>
        <v>1147.54098360656</v>
      </c>
      <c r="C360" s="104"/>
      <c r="D360" s="96" t="n">
        <f aca="false">B360+C360</f>
        <v>1147.54098360656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f aca="false">I359</f>
        <v>0</v>
      </c>
      <c r="J360" s="28" t="n">
        <f aca="false">VLOOKUP($A360,Table,MATCH(J$4,Curves,0))</f>
        <v>-0.06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0.0125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5.6225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31</v>
      </c>
      <c r="V360" s="100" t="n">
        <f aca="false">CHOOSE(F$3,A361+24,A360)</f>
        <v>47696</v>
      </c>
      <c r="W360" s="33" t="n">
        <f aca="false">V360-C$3</f>
        <v>10780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0.20807167367363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47727</v>
      </c>
      <c r="B361" s="94" t="n">
        <f aca="false">B360</f>
        <v>1147.54098360656</v>
      </c>
      <c r="C361" s="104"/>
      <c r="D361" s="96" t="n">
        <f aca="false">B361+C361</f>
        <v>1147.54098360656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f aca="false">I360</f>
        <v>0</v>
      </c>
      <c r="J361" s="28" t="n">
        <f aca="false">VLOOKUP($A361,Table,MATCH(J$4,Curves,0))</f>
        <v>-0.06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0.0125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5.6225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30</v>
      </c>
      <c r="V361" s="100" t="n">
        <f aca="false">CHOOSE(F$3,A362+24,A361)</f>
        <v>47727</v>
      </c>
      <c r="W361" s="33" t="n">
        <f aca="false">V361-C$3</f>
        <v>10811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0.207134456180352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47757</v>
      </c>
      <c r="B362" s="94" t="n">
        <f aca="false">B361</f>
        <v>1147.54098360656</v>
      </c>
      <c r="C362" s="104"/>
      <c r="D362" s="96" t="n">
        <f aca="false">B362+C362</f>
        <v>1147.54098360656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f aca="false">I361</f>
        <v>0</v>
      </c>
      <c r="J362" s="28" t="n">
        <f aca="false">VLOOKUP($A362,Table,MATCH(J$4,Curves,0))</f>
        <v>-0.06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0.0125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5.6225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31</v>
      </c>
      <c r="V362" s="100" t="n">
        <f aca="false">CHOOSE(F$3,A363+24,A362)</f>
        <v>47757</v>
      </c>
      <c r="W362" s="33" t="n">
        <f aca="false">V362-C$3</f>
        <v>10841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0.206231491144044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47788</v>
      </c>
      <c r="B363" s="94" t="n">
        <f aca="false">B362</f>
        <v>1147.54098360656</v>
      </c>
      <c r="C363" s="104"/>
      <c r="D363" s="96" t="n">
        <f aca="false">B363+C363</f>
        <v>1147.54098360656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f aca="false">I362</f>
        <v>0</v>
      </c>
      <c r="J363" s="28" t="n">
        <f aca="false">VLOOKUP($A363,Table,MATCH(J$4,Curves,0))</f>
        <v>-0.06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0.0125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5.6225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30</v>
      </c>
      <c r="V363" s="100" t="n">
        <f aca="false">CHOOSE(F$3,A364+24,A363)</f>
        <v>47788</v>
      </c>
      <c r="W363" s="33" t="n">
        <f aca="false">V363-C$3</f>
        <v>10872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0.205302562387177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47818</v>
      </c>
      <c r="B364" s="94" t="n">
        <f aca="false">B363</f>
        <v>1147.54098360656</v>
      </c>
      <c r="C364" s="104"/>
      <c r="D364" s="96" t="n">
        <f aca="false">B364+C364</f>
        <v>1147.54098360656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f aca="false">I363</f>
        <v>0</v>
      </c>
      <c r="J364" s="28" t="n">
        <f aca="false">VLOOKUP($A364,Table,MATCH(J$4,Curves,0))</f>
        <v>-0.06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0.0125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5.6225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47818</v>
      </c>
      <c r="W364" s="33" t="n">
        <f aca="false">V364-C$3</f>
        <v>10902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0.204407583159102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47849</v>
      </c>
      <c r="B365" s="94" t="n">
        <f aca="false">B364</f>
        <v>1147.54098360656</v>
      </c>
      <c r="C365" s="104"/>
      <c r="D365" s="96" t="n">
        <f aca="false">B365+C365</f>
        <v>1147.54098360656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f aca="false">I364</f>
        <v>0</v>
      </c>
      <c r="J365" s="28" t="n">
        <f aca="false">VLOOKUP($A365,Table,MATCH(J$4,Curves,0))</f>
        <v>-0.06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0.0125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5.6225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31</v>
      </c>
      <c r="V365" s="100" t="n">
        <f aca="false">CHOOSE(F$3,A366+24,A365)</f>
        <v>47849</v>
      </c>
      <c r="W365" s="33" t="n">
        <f aca="false">V365-C$3</f>
        <v>10933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0.203486869833194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47880</v>
      </c>
      <c r="B366" s="94" t="n">
        <f aca="false">B365</f>
        <v>1147.54098360656</v>
      </c>
      <c r="C366" s="104"/>
      <c r="D366" s="96" t="n">
        <f aca="false">B366+C366</f>
        <v>1147.54098360656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f aca="false">I365</f>
        <v>0</v>
      </c>
      <c r="J366" s="28" t="n">
        <f aca="false">VLOOKUP($A366,Table,MATCH(J$4,Curves,0))</f>
        <v>-0.06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0.0125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5.6225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28</v>
      </c>
      <c r="V366" s="100" t="n">
        <f aca="false">CHOOSE(F$3,A367+24,A366)</f>
        <v>47880</v>
      </c>
      <c r="W366" s="33" t="n">
        <f aca="false">V366-C$3</f>
        <v>10964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0.202570303677442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47908</v>
      </c>
      <c r="B367" s="94" t="n">
        <f aca="false">B366</f>
        <v>1147.54098360656</v>
      </c>
      <c r="C367" s="104"/>
      <c r="D367" s="96" t="n">
        <f aca="false">B367+C367</f>
        <v>1147.54098360656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f aca="false">I366</f>
        <v>0</v>
      </c>
      <c r="J367" s="28" t="n">
        <f aca="false">VLOOKUP($A367,Table,MATCH(J$4,Curves,0))</f>
        <v>-0.06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0.0125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5.6225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31</v>
      </c>
      <c r="V367" s="100" t="n">
        <f aca="false">CHOOSE(F$3,A368+24,A367)</f>
        <v>47908</v>
      </c>
      <c r="W367" s="33" t="n">
        <f aca="false">V367-C$3</f>
        <v>10992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0.201745986513754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47939</v>
      </c>
      <c r="B368" s="94" t="n">
        <f aca="false">B367</f>
        <v>1147.54098360656</v>
      </c>
      <c r="C368" s="104"/>
      <c r="D368" s="96" t="n">
        <f aca="false">B368+C368</f>
        <v>1147.54098360656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f aca="false">I367</f>
        <v>0</v>
      </c>
      <c r="J368" s="28" t="n">
        <f aca="false">VLOOKUP($A368,Table,MATCH(J$4,Curves,0))</f>
        <v>-0.06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0.0125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5.6225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30</v>
      </c>
      <c r="V368" s="100" t="n">
        <f aca="false">CHOOSE(F$3,A369+24,A368)</f>
        <v>47939</v>
      </c>
      <c r="W368" s="33" t="n">
        <f aca="false">V368-C$3</f>
        <v>11023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0.200837261820859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47969</v>
      </c>
      <c r="B369" s="94" t="n">
        <f aca="false">B368</f>
        <v>1147.54098360656</v>
      </c>
      <c r="C369" s="104"/>
      <c r="D369" s="96" t="n">
        <f aca="false">B369+C369</f>
        <v>1147.54098360656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f aca="false">I368</f>
        <v>0</v>
      </c>
      <c r="J369" s="28" t="n">
        <f aca="false">VLOOKUP($A369,Table,MATCH(J$4,Curves,0))</f>
        <v>-0.06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0.0125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5.6225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47969</v>
      </c>
      <c r="W369" s="33" t="n">
        <f aca="false">V369-C$3</f>
        <v>11053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0.199961748259493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48000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52" min="52" style="32" width="9.14"/>
    <col collapsed="false" customWidth="true" hidden="false" outlineLevel="0" max="53" min="53" style="32" width="11.7"/>
    <col collapsed="false" customWidth="false" hidden="false" outlineLevel="0" max="257" min="54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S2" s="106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Summary!B16</f>
        <v>37043</v>
      </c>
      <c r="B3" s="52" t="n">
        <f aca="false">Summary!C16</f>
        <v>37135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- 4 M</v>
      </c>
      <c r="F3" s="55" t="n">
        <f aca="false">'FGT Z1 Supply'!F3</f>
        <v>2</v>
      </c>
      <c r="G3" s="55" t="n">
        <v>2</v>
      </c>
      <c r="H3" s="56" t="n">
        <v>1</v>
      </c>
      <c r="I3" s="57" t="s">
        <v>96</v>
      </c>
      <c r="J3" s="57" t="s">
        <v>96</v>
      </c>
      <c r="K3" s="57" t="n">
        <f aca="false">Summary!F5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IF-FGT/Z2-D</v>
      </c>
      <c r="K4" s="61" t="str">
        <f aca="false">CONCATENATE(I3,"-","D b/o")</f>
        <v>IF-FGT/Z2-D b/o</v>
      </c>
      <c r="L4" s="61" t="str">
        <f aca="false">I3</f>
        <v>IF-FGT/Z2</v>
      </c>
      <c r="M4" s="60" t="str">
        <f aca="false">CONCATENATE(J3,"-","I")</f>
        <v>IF-FGT/Z2-I</v>
      </c>
      <c r="N4" s="61" t="str">
        <f aca="false">CONCATENATE(J3,"-","I b/o")</f>
        <v>IF-FGT/Z2-I b/o</v>
      </c>
      <c r="O4" s="61" t="str">
        <f aca="false">J3</f>
        <v>IF-FGT/Z2</v>
      </c>
      <c r="Q4" s="61" t="str">
        <f aca="false">K4</f>
        <v>IF-FGT/Z2-D b/o</v>
      </c>
      <c r="R4" s="61" t="str">
        <f aca="false">J4</f>
        <v>IF-FGT/Z2-D</v>
      </c>
      <c r="S4" s="61" t="str">
        <f aca="false">K4</f>
        <v>IF-FGT/Z2-D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IF-FGT/Z2-D b/o</v>
      </c>
      <c r="AG4" s="63" t="str">
        <f aca="false">AF4</f>
        <v>IF-FGT/Z2-D b/o</v>
      </c>
      <c r="AH4" s="63" t="str">
        <f aca="false">AG4</f>
        <v>IF-FGT/Z2-D b/o</v>
      </c>
      <c r="AI4" s="63" t="str">
        <f aca="false">AH4</f>
        <v>IF-FGT/Z2-D b/o</v>
      </c>
      <c r="AJ4" s="63" t="str">
        <f aca="false">AI4</f>
        <v>IF-FGT/Z2-D b/o</v>
      </c>
      <c r="AK4" s="63" t="str">
        <f aca="false">AJ4</f>
        <v>IF-FGT/Z2-D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Contract-Offer</v>
      </c>
      <c r="AN5" s="71" t="str">
        <f aca="false">AM5</f>
        <v>Contract-Offer</v>
      </c>
      <c r="AO5" s="71" t="str">
        <f aca="false">AM5</f>
        <v>Contract-Offer</v>
      </c>
      <c r="AP5" s="71" t="str">
        <f aca="false">AM5</f>
        <v>Contract-Offer</v>
      </c>
      <c r="AR5" s="71" t="str">
        <f aca="false">CHOOSE(G3,"Mid-Bid","Offer-Mid")</f>
        <v>Offer-Mid</v>
      </c>
      <c r="AS5" s="71" t="str">
        <f aca="false">AR5</f>
        <v>Offer-Mid</v>
      </c>
      <c r="AT5" s="71" t="str">
        <f aca="false">AR5</f>
        <v>Offer-Mid</v>
      </c>
      <c r="AU5" s="71" t="str">
        <f aca="false">AR5</f>
        <v>Offer-Mid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Offer</v>
      </c>
      <c r="I6" s="73" t="s">
        <v>11</v>
      </c>
      <c r="J6" s="73" t="s">
        <v>87</v>
      </c>
      <c r="K6" s="73" t="str">
        <f aca="false">H6</f>
        <v>Offer</v>
      </c>
      <c r="L6" s="73" t="s">
        <v>11</v>
      </c>
      <c r="M6" s="73" t="s">
        <v>87</v>
      </c>
      <c r="N6" s="73" t="str">
        <f aca="false">K6</f>
        <v>Offer</v>
      </c>
      <c r="O6" s="73" t="s">
        <v>11</v>
      </c>
      <c r="Q6" s="73" t="s">
        <v>87</v>
      </c>
      <c r="R6" s="73" t="str">
        <f aca="false">K6</f>
        <v>Offer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Offer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Offer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Offer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1032786.8852459</v>
      </c>
      <c r="E8" s="82" t="n">
        <f aca="false">SUM(E10:E370)</f>
        <v>350000</v>
      </c>
      <c r="F8" s="82" t="n">
        <f aca="false">SUM(F10:F370)</f>
        <v>341052.026599172</v>
      </c>
      <c r="G8" s="83" t="n">
        <f aca="false">AC8/$F$8</f>
        <v>5.49773697292898</v>
      </c>
      <c r="H8" s="83" t="n">
        <f aca="false">AD8/$F$8</f>
        <v>5.59</v>
      </c>
      <c r="I8" s="83" t="n">
        <f aca="false">AE8/$F$8</f>
        <v>0</v>
      </c>
      <c r="J8" s="83" t="n">
        <f aca="false">AF8/$F$8</f>
        <v>0.00475</v>
      </c>
      <c r="K8" s="83" t="n">
        <f aca="false">AG8/$F$8</f>
        <v>-0.0075</v>
      </c>
      <c r="L8" s="83" t="n">
        <f aca="false">AH8/$F$8</f>
        <v>0</v>
      </c>
      <c r="M8" s="84" t="n">
        <f aca="false">AI8/$F$8</f>
        <v>0.01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5.51248697292898</v>
      </c>
      <c r="R8" s="83" t="n">
        <f aca="false">(AD8+AG8+AJ8)/F8</f>
        <v>5.5825</v>
      </c>
      <c r="S8" s="83" t="n">
        <f aca="false">AY8/$F$8</f>
        <v>0</v>
      </c>
      <c r="X8" s="85"/>
      <c r="Z8" s="86" t="n">
        <f aca="false">SUM(Z10:Z370)</f>
        <v>4</v>
      </c>
      <c r="AA8" s="86" t="n">
        <f aca="false">SUM(AA10:AA370)</f>
        <v>122</v>
      </c>
      <c r="AC8" s="87" t="n">
        <f aca="false">SUM(AC10:AC370)</f>
        <v>1875014.33632662</v>
      </c>
      <c r="AD8" s="87" t="n">
        <f aca="false">SUM(AD10:AD370)</f>
        <v>1906480.82868937</v>
      </c>
      <c r="AE8" s="87" t="n">
        <f aca="false">SUM(AE10:AE370)</f>
        <v>0</v>
      </c>
      <c r="AF8" s="87" t="n">
        <f aca="false">SUM(AF10:AF370)</f>
        <v>1619.99712634607</v>
      </c>
      <c r="AG8" s="87" t="n">
        <f aca="false">SUM(AG10:AG370)</f>
        <v>-2557.89019949379</v>
      </c>
      <c r="AH8" s="87" t="n">
        <f aca="false">SUM(AH10:AH370)</f>
        <v>0</v>
      </c>
      <c r="AI8" s="87" t="n">
        <f aca="false">SUM(AI10:AI370)</f>
        <v>3410.52026599172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-1906480.82868937</v>
      </c>
      <c r="AN8" s="87" t="n">
        <f aca="false">SUM(AN10:AN370)</f>
        <v>2557.89019949379</v>
      </c>
      <c r="AO8" s="87" t="n">
        <f aca="false">SUM(AO10:AO370)</f>
        <v>0</v>
      </c>
      <c r="AP8" s="87" t="n">
        <f aca="false">SUM(AP10:AP370)</f>
        <v>-1903922.93848988</v>
      </c>
      <c r="AR8" s="87" t="n">
        <f aca="false">SUM(AR10:AR370)</f>
        <v>31466.4923627463</v>
      </c>
      <c r="AS8" s="87" t="n">
        <f aca="false">SUM(AS10:AS370)</f>
        <v>-4177.88732583986</v>
      </c>
      <c r="AT8" s="87" t="n">
        <f aca="false">SUM(AT10:AT370)</f>
        <v>-3410.52026599172</v>
      </c>
      <c r="AU8" s="87" t="n">
        <f aca="false">SUM(AU10:AU370)</f>
        <v>23878.0847709147</v>
      </c>
      <c r="AV8" s="87"/>
      <c r="AW8" s="88" t="n">
        <f aca="false">SUM(AW10:AW370)</f>
        <v>-1880044.85371896</v>
      </c>
      <c r="AY8" s="88" t="n">
        <f aca="false">SUM(AY10:AY370)</f>
        <v>0</v>
      </c>
      <c r="BA8" s="102"/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37043</v>
      </c>
      <c r="B10" s="94" t="n">
        <f aca="false">Summary!D16</f>
        <v>2868.85245901639</v>
      </c>
      <c r="C10" s="95"/>
      <c r="D10" s="96" t="n">
        <f aca="false">B10+C10</f>
        <v>2868.85245901639</v>
      </c>
      <c r="E10" s="82" t="n">
        <f aca="false">IF(Z10=0,0,IF(AND(Z10=1,$H$3=1),D10*U10,IF($H$3=2,D10,"N/A")))</f>
        <v>86065.5737704918</v>
      </c>
      <c r="F10" s="82" t="n">
        <f aca="false">E10*Y10</f>
        <v>84412.9224758812</v>
      </c>
      <c r="G10" s="28" t="n">
        <f aca="false">VLOOKUP($A10,Table,MATCH(G$4,Curves,0))</f>
        <v>5.495</v>
      </c>
      <c r="H10" s="97" t="n">
        <f aca="false">VLOOKUP($A10,Table,MATCH(H$4,Curves,0))</f>
        <v>5.59</v>
      </c>
      <c r="I10" s="98" t="n">
        <f aca="false">Summary!H16</f>
        <v>0</v>
      </c>
      <c r="J10" s="28" t="n">
        <f aca="false">VLOOKUP($A10,Table,MATCH(J$4,Curves,0))</f>
        <v>0.00475</v>
      </c>
      <c r="K10" s="97" t="n">
        <f aca="false">VLOOKUP($A10,Table,MATCH(K$4,Curves,0))</f>
        <v>-0.0075</v>
      </c>
      <c r="L10" s="98" t="n">
        <v>0</v>
      </c>
      <c r="M10" s="28" t="n">
        <f aca="false">VLOOKUP($A10,Table,MATCH(M$4,Curves,0))</f>
        <v>0.01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5.50975</v>
      </c>
      <c r="R10" s="98" t="n">
        <f aca="false">N10+K10+H10</f>
        <v>5.5825</v>
      </c>
      <c r="S10" s="98" t="n">
        <f aca="false">O10+L10+I10</f>
        <v>0</v>
      </c>
      <c r="T10" s="99"/>
      <c r="U10" s="33" t="n">
        <f aca="false">A11-A10</f>
        <v>30</v>
      </c>
      <c r="V10" s="100" t="n">
        <f aca="false">CHOOSE(F$3,A11+24,A10)</f>
        <v>37043</v>
      </c>
      <c r="W10" s="33" t="n">
        <f aca="false">V10-C$3</f>
        <v>127</v>
      </c>
      <c r="X10" s="28" t="n">
        <f aca="false">VLOOKUP($A10,Table,MATCH(X$4,Curves,0))</f>
        <v>0.056547072099688</v>
      </c>
      <c r="Y10" s="91" t="n">
        <f aca="false">1/(1+CHOOSE(F$3,(X11+($K$3/10000))/2,(X10+($K$3/10000))/2))^(2*W10/365.25)</f>
        <v>0.980797765910239</v>
      </c>
      <c r="Z10" s="33" t="n">
        <f aca="false">IF(AND(mthbeg&lt;=A10,mthend&gt;=A10),1,0)</f>
        <v>1</v>
      </c>
      <c r="AA10" s="33" t="n">
        <f aca="false">U10*Z10</f>
        <v>30</v>
      </c>
      <c r="AC10" s="87" t="n">
        <f aca="false">F10*G10</f>
        <v>463849.009004967</v>
      </c>
      <c r="AD10" s="87" t="n">
        <f aca="false">$F10*H10</f>
        <v>471868.236640176</v>
      </c>
      <c r="AE10" s="87" t="n">
        <f aca="false">$F10*I10</f>
        <v>0</v>
      </c>
      <c r="AF10" s="87" t="n">
        <f aca="false">$F10*J10</f>
        <v>400.961381760436</v>
      </c>
      <c r="AG10" s="87" t="n">
        <f aca="false">$F10*K10</f>
        <v>-633.096918569109</v>
      </c>
      <c r="AH10" s="87" t="n">
        <f aca="false">$F10*L10</f>
        <v>0</v>
      </c>
      <c r="AI10" s="87" t="n">
        <f aca="false">$F10*M10</f>
        <v>844.129224758812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-471868.236640176</v>
      </c>
      <c r="AN10" s="87" t="n">
        <f aca="false">CHOOSE($G$3,AG10-AH10,AH10-AG10)</f>
        <v>633.096918569109</v>
      </c>
      <c r="AO10" s="87" t="n">
        <f aca="false">CHOOSE($G$3,AJ10-AK10,AK10-AJ10)</f>
        <v>0</v>
      </c>
      <c r="AP10" s="101" t="n">
        <f aca="false">SUM(AM10:AO10)</f>
        <v>-471235.139721607</v>
      </c>
      <c r="AR10" s="87" t="n">
        <f aca="false">CHOOSE($G$3,AC10-AD10,AD10-AC10)</f>
        <v>8019.22763520869</v>
      </c>
      <c r="AS10" s="87" t="n">
        <f aca="false">CHOOSE($G$3,AF10-AG10,AG10-AF10)</f>
        <v>-1034.05830032954</v>
      </c>
      <c r="AT10" s="87" t="n">
        <f aca="false">CHOOSE($G$3,AI10-AJ10,AJ10-AI10)</f>
        <v>-844.129224758812</v>
      </c>
      <c r="AU10" s="101" t="n">
        <f aca="false">AR10+AS10+AT10</f>
        <v>6141.04011012034</v>
      </c>
      <c r="AV10" s="101"/>
      <c r="AW10" s="88" t="n">
        <f aca="false">AU10+AP10</f>
        <v>-465094.099611486</v>
      </c>
      <c r="AY10" s="88" t="n">
        <f aca="false">AK10+AH10+AE10</f>
        <v>0</v>
      </c>
      <c r="AZ10" s="102"/>
      <c r="BA10" s="102"/>
      <c r="BC10" s="103"/>
    </row>
    <row r="11" customFormat="false" ht="12.75" hidden="false" customHeight="false" outlineLevel="0" collapsed="false">
      <c r="A11" s="93" t="n">
        <f aca="false">EDATE(A10,1)</f>
        <v>37073</v>
      </c>
      <c r="B11" s="94" t="n">
        <f aca="false">B10</f>
        <v>2868.85245901639</v>
      </c>
      <c r="C11" s="104"/>
      <c r="D11" s="96" t="n">
        <f aca="false">B11+C11</f>
        <v>2868.85245901639</v>
      </c>
      <c r="E11" s="82" t="n">
        <f aca="false">IF(Z11=0,0,IF(AND(Z11=1,$H$3=1),D11*U11,IF($H$3=2,D11,"N/A")))</f>
        <v>88934.4262295082</v>
      </c>
      <c r="F11" s="82" t="n">
        <f aca="false">E11*Y11</f>
        <v>86851.8397127877</v>
      </c>
      <c r="G11" s="28" t="n">
        <f aca="false">VLOOKUP($A11,Table,MATCH(G$4,Curves,0))</f>
        <v>5.51</v>
      </c>
      <c r="H11" s="97" t="n">
        <f aca="false">VLOOKUP($A11,Table,MATCH(H$4,Curves,0))</f>
        <v>5.59</v>
      </c>
      <c r="I11" s="98" t="n">
        <f aca="false">I10</f>
        <v>0</v>
      </c>
      <c r="J11" s="28" t="n">
        <f aca="false">VLOOKUP($A11,Table,MATCH(J$4,Curves,0))</f>
        <v>0.00475</v>
      </c>
      <c r="K11" s="97" t="n">
        <f aca="false">VLOOKUP($A11,Table,MATCH(K$4,Curves,0))</f>
        <v>-0.0075</v>
      </c>
      <c r="L11" s="98" t="n">
        <v>0</v>
      </c>
      <c r="M11" s="28" t="n">
        <f aca="false">VLOOKUP($A11,Table,MATCH(M$4,Curves,0))</f>
        <v>0.01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5.52475</v>
      </c>
      <c r="R11" s="98" t="n">
        <f aca="false">N11+K11+H11</f>
        <v>5.5825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37073</v>
      </c>
      <c r="W11" s="33" t="n">
        <f aca="false">V11-C$3</f>
        <v>157</v>
      </c>
      <c r="X11" s="28" t="n">
        <f aca="false">VLOOKUP($A11,Table,MATCH(X$4,Curves,0))</f>
        <v>0.055893076000179</v>
      </c>
      <c r="Y11" s="91" t="n">
        <f aca="false">1/(1+CHOOSE(F$3,(X12+($K$3/10000))/2,(X11+($K$3/10000))/2))^(2*W11/365.25)</f>
        <v>0.976582898153005</v>
      </c>
      <c r="Z11" s="33" t="n">
        <f aca="false">IF(AND(mthbeg&lt;=A11,mthend&gt;=A11),1,0)</f>
        <v>1</v>
      </c>
      <c r="AA11" s="33" t="n">
        <f aca="false">U11*Z11</f>
        <v>31</v>
      </c>
      <c r="AC11" s="87" t="n">
        <f aca="false">F11*G11</f>
        <v>478553.63681746</v>
      </c>
      <c r="AD11" s="87" t="n">
        <f aca="false">$F11*H11</f>
        <v>485501.783994483</v>
      </c>
      <c r="AE11" s="87" t="n">
        <f aca="false">$F11*I11</f>
        <v>0</v>
      </c>
      <c r="AF11" s="87" t="n">
        <f aca="false">$F11*J11</f>
        <v>412.546238635742</v>
      </c>
      <c r="AG11" s="87" t="n">
        <f aca="false">$F11*K11</f>
        <v>-651.388797845908</v>
      </c>
      <c r="AH11" s="87" t="n">
        <f aca="false">$F11*L11</f>
        <v>0</v>
      </c>
      <c r="AI11" s="87" t="n">
        <f aca="false">$F11*M11</f>
        <v>868.518397127877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-485501.783994483</v>
      </c>
      <c r="AN11" s="87" t="n">
        <f aca="false">CHOOSE($G$3,AG11-AH11,AH11-AG11)</f>
        <v>651.388797845908</v>
      </c>
      <c r="AO11" s="87" t="n">
        <f aca="false">CHOOSE($G$3,AJ11-AK11,AK11-AJ11)</f>
        <v>0</v>
      </c>
      <c r="AP11" s="101" t="n">
        <f aca="false">SUM(AM11:AO11)</f>
        <v>-484850.395196637</v>
      </c>
      <c r="AR11" s="87" t="n">
        <f aca="false">CHOOSE($G$3,AC11-AD11,AD11-AC11)</f>
        <v>6948.14717702306</v>
      </c>
      <c r="AS11" s="87" t="n">
        <f aca="false">CHOOSE($G$3,AF11-AG11,AG11-AF11)</f>
        <v>-1063.93503648165</v>
      </c>
      <c r="AT11" s="87" t="n">
        <f aca="false">CHOOSE($G$3,AI11-AJ11,AJ11-AI11)</f>
        <v>-868.518397127877</v>
      </c>
      <c r="AU11" s="101" t="n">
        <f aca="false">AR11+AS11+AT11</f>
        <v>5015.69374341353</v>
      </c>
      <c r="AV11" s="101"/>
      <c r="AW11" s="88" t="n">
        <f aca="false">AU11+AP11</f>
        <v>-479834.701453224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37104</v>
      </c>
      <c r="B12" s="94" t="n">
        <f aca="false">B11</f>
        <v>2868.85245901639</v>
      </c>
      <c r="C12" s="104"/>
      <c r="D12" s="96" t="n">
        <f aca="false">B12+C12</f>
        <v>2868.85245901639</v>
      </c>
      <c r="E12" s="82" t="n">
        <f aca="false">IF(Z12=0,0,IF(AND(Z12=1,$H$3=1),D12*U12,IF($H$3=2,D12,"N/A")))</f>
        <v>88934.4262295082</v>
      </c>
      <c r="F12" s="82" t="n">
        <f aca="false">E12*Y12</f>
        <v>86469.0816198096</v>
      </c>
      <c r="G12" s="28" t="n">
        <f aca="false">VLOOKUP($A12,Table,MATCH(G$4,Curves,0))</f>
        <v>5.51</v>
      </c>
      <c r="H12" s="97" t="n">
        <f aca="false">VLOOKUP($A12,Table,MATCH(H$4,Curves,0))</f>
        <v>5.59</v>
      </c>
      <c r="I12" s="98" t="n">
        <f aca="false">I11</f>
        <v>0</v>
      </c>
      <c r="J12" s="28" t="n">
        <f aca="false">VLOOKUP($A12,Table,MATCH(J$4,Curves,0))</f>
        <v>0.00475</v>
      </c>
      <c r="K12" s="97" t="n">
        <f aca="false">VLOOKUP($A12,Table,MATCH(K$4,Curves,0))</f>
        <v>-0.0075</v>
      </c>
      <c r="L12" s="98" t="n">
        <v>0</v>
      </c>
      <c r="M12" s="28" t="n">
        <f aca="false">VLOOKUP($A12,Table,MATCH(M$4,Curves,0))</f>
        <v>0.01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5.52475</v>
      </c>
      <c r="R12" s="98" t="n">
        <f aca="false">N12+K12+H12</f>
        <v>5.5825</v>
      </c>
      <c r="S12" s="98" t="n">
        <f aca="false">O12+L12+I12</f>
        <v>0</v>
      </c>
      <c r="T12" s="99"/>
      <c r="U12" s="33" t="n">
        <f aca="false">A13-A12</f>
        <v>31</v>
      </c>
      <c r="V12" s="100" t="n">
        <f aca="false">CHOOSE(F$3,A13+24,A12)</f>
        <v>37104</v>
      </c>
      <c r="W12" s="33" t="n">
        <f aca="false">V12-C$3</f>
        <v>188</v>
      </c>
      <c r="X12" s="28" t="n">
        <f aca="false">VLOOKUP($A12,Table,MATCH(X$4,Curves,0))</f>
        <v>0.055369911069327</v>
      </c>
      <c r="Y12" s="91" t="n">
        <f aca="false">1/(1+CHOOSE(F$3,(X13+($K$3/10000))/2,(X12+($K$3/10000))/2))^(2*W12/365.25)</f>
        <v>0.972279074434726</v>
      </c>
      <c r="Z12" s="33" t="n">
        <f aca="false">IF(AND(mthbeg&lt;=A12,mthend&gt;=A12),1,0)</f>
        <v>1</v>
      </c>
      <c r="AA12" s="33" t="n">
        <f aca="false">U12*Z12</f>
        <v>31</v>
      </c>
      <c r="AC12" s="87" t="n">
        <f aca="false">F12*G12</f>
        <v>476444.639725151</v>
      </c>
      <c r="AD12" s="87" t="n">
        <f aca="false">$F12*H12</f>
        <v>483362.166254736</v>
      </c>
      <c r="AE12" s="87" t="n">
        <f aca="false">$F12*I12</f>
        <v>0</v>
      </c>
      <c r="AF12" s="87" t="n">
        <f aca="false">$F12*J12</f>
        <v>410.728137694096</v>
      </c>
      <c r="AG12" s="87" t="n">
        <f aca="false">$F12*K12</f>
        <v>-648.518112148572</v>
      </c>
      <c r="AH12" s="87" t="n">
        <f aca="false">$F12*L12</f>
        <v>0</v>
      </c>
      <c r="AI12" s="87" t="n">
        <f aca="false">$F12*M12</f>
        <v>864.690816198096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-483362.166254736</v>
      </c>
      <c r="AN12" s="87" t="n">
        <f aca="false">CHOOSE($G$3,AG12-AH12,AH12-AG12)</f>
        <v>648.518112148572</v>
      </c>
      <c r="AO12" s="87" t="n">
        <f aca="false">CHOOSE($G$3,AJ12-AK12,AK12-AJ12)</f>
        <v>0</v>
      </c>
      <c r="AP12" s="101" t="n">
        <f aca="false">SUM(AM12:AO12)</f>
        <v>-482713.648142587</v>
      </c>
      <c r="AR12" s="87" t="n">
        <f aca="false">CHOOSE($G$3,AC12-AD12,AD12-AC12)</f>
        <v>6917.52652958478</v>
      </c>
      <c r="AS12" s="87" t="n">
        <f aca="false">CHOOSE($G$3,AF12-AG12,AG12-AF12)</f>
        <v>-1059.24624984267</v>
      </c>
      <c r="AT12" s="87" t="n">
        <f aca="false">CHOOSE($G$3,AI12-AJ12,AJ12-AI12)</f>
        <v>-864.690816198096</v>
      </c>
      <c r="AU12" s="101" t="n">
        <f aca="false">AR12+AS12+AT12</f>
        <v>4993.58946354401</v>
      </c>
      <c r="AV12" s="101"/>
      <c r="AW12" s="88" t="n">
        <f aca="false">AU12+AP12</f>
        <v>-477720.058679043</v>
      </c>
      <c r="AY12" s="88" t="n">
        <f aca="false">AK12+AH12+AE12</f>
        <v>0</v>
      </c>
      <c r="AZ12" s="102"/>
      <c r="BA12" s="107"/>
    </row>
    <row r="13" customFormat="false" ht="12.75" hidden="false" customHeight="false" outlineLevel="0" collapsed="false">
      <c r="A13" s="93" t="n">
        <f aca="false">EDATE(A12,1)</f>
        <v>37135</v>
      </c>
      <c r="B13" s="94" t="n">
        <f aca="false">B12</f>
        <v>2868.85245901639</v>
      </c>
      <c r="C13" s="104"/>
      <c r="D13" s="96" t="n">
        <f aca="false">B13+C13</f>
        <v>2868.85245901639</v>
      </c>
      <c r="E13" s="82" t="n">
        <f aca="false">IF(Z13=0,0,IF(AND(Z13=1,$H$3=1),D13*U13,IF($H$3=2,D13,"N/A")))</f>
        <v>86065.5737704918</v>
      </c>
      <c r="F13" s="82" t="n">
        <f aca="false">E13*Y13</f>
        <v>83318.1827906934</v>
      </c>
      <c r="G13" s="28" t="n">
        <f aca="false">VLOOKUP($A13,Table,MATCH(G$4,Curves,0))</f>
        <v>5.475</v>
      </c>
      <c r="H13" s="97" t="n">
        <f aca="false">VLOOKUP($A13,Table,MATCH(H$4,Curves,0))</f>
        <v>5.59</v>
      </c>
      <c r="I13" s="98" t="n">
        <f aca="false">I12</f>
        <v>0</v>
      </c>
      <c r="J13" s="28" t="n">
        <f aca="false">VLOOKUP($A13,Table,MATCH(J$4,Curves,0))</f>
        <v>0.00475</v>
      </c>
      <c r="K13" s="97" t="n">
        <f aca="false">VLOOKUP($A13,Table,MATCH(K$4,Curves,0))</f>
        <v>-0.0075</v>
      </c>
      <c r="L13" s="98" t="n">
        <v>0</v>
      </c>
      <c r="M13" s="28" t="n">
        <f aca="false">VLOOKUP($A13,Table,MATCH(M$4,Curves,0))</f>
        <v>0.01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5.48975</v>
      </c>
      <c r="R13" s="98" t="n">
        <f aca="false">N13+K13+H13</f>
        <v>5.5825</v>
      </c>
      <c r="S13" s="98" t="n">
        <f aca="false">O13+L13+I13</f>
        <v>0</v>
      </c>
      <c r="T13" s="99"/>
      <c r="U13" s="33" t="n">
        <f aca="false">A14-A13</f>
        <v>30</v>
      </c>
      <c r="V13" s="100" t="n">
        <f aca="false">CHOOSE(F$3,A14+24,A13)</f>
        <v>37135</v>
      </c>
      <c r="W13" s="33" t="n">
        <f aca="false">V13-C$3</f>
        <v>219</v>
      </c>
      <c r="X13" s="28" t="n">
        <f aca="false">VLOOKUP($A13,Table,MATCH(X$4,Curves,0))</f>
        <v>0.05484674622962</v>
      </c>
      <c r="Y13" s="91" t="n">
        <f aca="false">1/(1+CHOOSE(F$3,(X14+($K$3/10000))/2,(X13+($K$3/10000))/2))^(2*W13/365.25)</f>
        <v>0.96807793337758</v>
      </c>
      <c r="Z13" s="33" t="n">
        <f aca="false">IF(AND(mthbeg&lt;=A13,mthend&gt;=A13),1,0)</f>
        <v>1</v>
      </c>
      <c r="AA13" s="33" t="n">
        <f aca="false">U13*Z13</f>
        <v>30</v>
      </c>
      <c r="AC13" s="87" t="n">
        <f aca="false">F13*G13</f>
        <v>456167.050779046</v>
      </c>
      <c r="AD13" s="87" t="n">
        <f aca="false">$F13*H13</f>
        <v>465748.641799976</v>
      </c>
      <c r="AE13" s="87" t="n">
        <f aca="false">$F13*I13</f>
        <v>0</v>
      </c>
      <c r="AF13" s="87" t="n">
        <f aca="false">$F13*J13</f>
        <v>395.761368255794</v>
      </c>
      <c r="AG13" s="87" t="n">
        <f aca="false">$F13*K13</f>
        <v>-624.8863709302</v>
      </c>
      <c r="AH13" s="87" t="n">
        <f aca="false">$F13*L13</f>
        <v>0</v>
      </c>
      <c r="AI13" s="87" t="n">
        <f aca="false">$F13*M13</f>
        <v>833.181827906934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-465748.641799976</v>
      </c>
      <c r="AN13" s="87" t="n">
        <f aca="false">CHOOSE($G$3,AG13-AH13,AH13-AG13)</f>
        <v>624.8863709302</v>
      </c>
      <c r="AO13" s="87" t="n">
        <f aca="false">CHOOSE($G$3,AJ13-AK13,AK13-AJ13)</f>
        <v>0</v>
      </c>
      <c r="AP13" s="101" t="n">
        <f aca="false">SUM(AM13:AO13)</f>
        <v>-465123.755429046</v>
      </c>
      <c r="AR13" s="87" t="n">
        <f aca="false">CHOOSE($G$3,AC13-AD13,AD13-AC13)</f>
        <v>9581.59102092974</v>
      </c>
      <c r="AS13" s="87" t="n">
        <f aca="false">CHOOSE($G$3,AF13-AG13,AG13-AF13)</f>
        <v>-1020.64773918599</v>
      </c>
      <c r="AT13" s="87" t="n">
        <f aca="false">CHOOSE($G$3,AI13-AJ13,AJ13-AI13)</f>
        <v>-833.181827906934</v>
      </c>
      <c r="AU13" s="101" t="n">
        <f aca="false">AR13+AS13+AT13</f>
        <v>7727.76145383682</v>
      </c>
      <c r="AV13" s="101"/>
      <c r="AW13" s="88" t="n">
        <f aca="false">AU13+AP13</f>
        <v>-457395.993975209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37165</v>
      </c>
      <c r="B14" s="94" t="n">
        <f aca="false">B13</f>
        <v>2868.85245901639</v>
      </c>
      <c r="C14" s="104"/>
      <c r="D14" s="96" t="n">
        <f aca="false">B14+C14</f>
        <v>2868.85245901639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5.465</v>
      </c>
      <c r="H14" s="97" t="n">
        <f aca="false">VLOOKUP($A14,Table,MATCH(H$4,Curves,0))</f>
        <v>5.465</v>
      </c>
      <c r="I14" s="98" t="n">
        <f aca="false">I13</f>
        <v>0</v>
      </c>
      <c r="J14" s="28" t="n">
        <f aca="false">VLOOKUP($A14,Table,MATCH(J$4,Curves,0))</f>
        <v>0.00475</v>
      </c>
      <c r="K14" s="97" t="n">
        <f aca="false">VLOOKUP($A14,Table,MATCH(K$4,Curves,0))</f>
        <v>-0.04525</v>
      </c>
      <c r="L14" s="98" t="n">
        <v>0</v>
      </c>
      <c r="M14" s="28" t="n">
        <f aca="false">VLOOKUP($A14,Table,MATCH(M$4,Curves,0))</f>
        <v>0.01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5.47975</v>
      </c>
      <c r="R14" s="98" t="n">
        <f aca="false">N14+K14+H14</f>
        <v>5.41975</v>
      </c>
      <c r="S14" s="98" t="n">
        <f aca="false">O14+L14+I14</f>
        <v>0</v>
      </c>
      <c r="T14" s="99"/>
      <c r="U14" s="33" t="n">
        <f aca="false">A15-A14</f>
        <v>31</v>
      </c>
      <c r="V14" s="100" t="n">
        <f aca="false">CHOOSE(F$3,A15+24,A14)</f>
        <v>37165</v>
      </c>
      <c r="W14" s="33" t="n">
        <f aca="false">V14-C$3</f>
        <v>249</v>
      </c>
      <c r="X14" s="28" t="n">
        <f aca="false">VLOOKUP($A14,Table,MATCH(X$4,Curves,0))</f>
        <v>0.054435878078851</v>
      </c>
      <c r="Y14" s="91" t="n">
        <f aca="false">1/(1+CHOOSE(F$3,(X15+($K$3/10000))/2,(X14+($K$3/10000))/2))^(2*W14/365.25)</f>
        <v>0.964047956049806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-0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37196</v>
      </c>
      <c r="B15" s="94" t="n">
        <f aca="false">B14</f>
        <v>2868.85245901639</v>
      </c>
      <c r="C15" s="104"/>
      <c r="D15" s="96" t="n">
        <f aca="false">B15+C15</f>
        <v>2868.85245901639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5.545</v>
      </c>
      <c r="H15" s="97" t="n">
        <f aca="false">VLOOKUP($A15,Table,MATCH(H$4,Curves,0))</f>
        <v>5.545</v>
      </c>
      <c r="I15" s="98" t="n">
        <f aca="false">I14</f>
        <v>0</v>
      </c>
      <c r="J15" s="28" t="n">
        <f aca="false">VLOOKUP($A15,Table,MATCH(J$4,Curves,0))</f>
        <v>-0.01</v>
      </c>
      <c r="K15" s="97" t="n">
        <f aca="false">VLOOKUP($A15,Table,MATCH(K$4,Curves,0))</f>
        <v>-0.06</v>
      </c>
      <c r="L15" s="98" t="n">
        <v>0</v>
      </c>
      <c r="M15" s="28" t="n">
        <f aca="false">VLOOKUP($A15,Table,MATCH(M$4,Curves,0))</f>
        <v>0.0075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5.5425</v>
      </c>
      <c r="R15" s="98" t="n">
        <f aca="false">N15+K15+H15</f>
        <v>5.485</v>
      </c>
      <c r="S15" s="98" t="n">
        <f aca="false">O15+L15+I15</f>
        <v>0</v>
      </c>
      <c r="T15" s="99"/>
      <c r="U15" s="33" t="n">
        <f aca="false">A16-A15</f>
        <v>30</v>
      </c>
      <c r="V15" s="100" t="n">
        <f aca="false">CHOOSE(F$3,A16+24,A15)</f>
        <v>37196</v>
      </c>
      <c r="W15" s="33" t="n">
        <f aca="false">V15-C$3</f>
        <v>280</v>
      </c>
      <c r="X15" s="28" t="n">
        <f aca="false">VLOOKUP($A15,Table,MATCH(X$4,Curves,0))</f>
        <v>0.054165756526329</v>
      </c>
      <c r="Y15" s="91" t="n">
        <f aca="false">1/(1+CHOOSE(F$3,(X16+($K$3/10000))/2,(X15+($K$3/10000))/2))^(2*W15/365.25)</f>
        <v>0.959856930157084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-0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37226</v>
      </c>
      <c r="B16" s="94" t="n">
        <f aca="false">B15</f>
        <v>2868.85245901639</v>
      </c>
      <c r="C16" s="104"/>
      <c r="D16" s="96" t="n">
        <f aca="false">B16+C16</f>
        <v>2868.85245901639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5.67</v>
      </c>
      <c r="H16" s="97" t="n">
        <f aca="false">VLOOKUP($A16,Table,MATCH(H$4,Curves,0))</f>
        <v>5.67</v>
      </c>
      <c r="I16" s="98" t="n">
        <f aca="false">I15</f>
        <v>0</v>
      </c>
      <c r="J16" s="28" t="n">
        <f aca="false">VLOOKUP($A16,Table,MATCH(J$4,Curves,0))</f>
        <v>-0.01</v>
      </c>
      <c r="K16" s="97" t="n">
        <f aca="false">VLOOKUP($A16,Table,MATCH(K$4,Curves,0))</f>
        <v>-0.06</v>
      </c>
      <c r="L16" s="98" t="n">
        <v>0</v>
      </c>
      <c r="M16" s="28" t="n">
        <f aca="false">VLOOKUP($A16,Table,MATCH(M$4,Curves,0))</f>
        <v>0.0075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5.6675</v>
      </c>
      <c r="R16" s="98" t="n">
        <f aca="false">N16+K16+H16</f>
        <v>5.61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37226</v>
      </c>
      <c r="W16" s="33" t="n">
        <f aca="false">V16-C$3</f>
        <v>310</v>
      </c>
      <c r="X16" s="28" t="n">
        <f aca="false">VLOOKUP($A16,Table,MATCH(X$4,Curves,0))</f>
        <v>0.053904348595426</v>
      </c>
      <c r="Y16" s="91" t="n">
        <f aca="false">1/(1+CHOOSE(F$3,(X17+($K$3/10000))/2,(X16+($K$3/10000))/2))^(2*W16/365.25)</f>
        <v>0.955859100231848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-0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37257</v>
      </c>
      <c r="B17" s="94" t="n">
        <f aca="false">B16</f>
        <v>2868.85245901639</v>
      </c>
      <c r="C17" s="104"/>
      <c r="D17" s="96" t="n">
        <f aca="false">B17+C17</f>
        <v>2868.85245901639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5.67</v>
      </c>
      <c r="H17" s="97" t="n">
        <f aca="false">VLOOKUP($A17,Table,MATCH(H$4,Curves,0))</f>
        <v>5.67</v>
      </c>
      <c r="I17" s="98" t="n">
        <f aca="false">I16</f>
        <v>0</v>
      </c>
      <c r="J17" s="28" t="n">
        <f aca="false">VLOOKUP($A17,Table,MATCH(J$4,Curves,0))</f>
        <v>-0.01</v>
      </c>
      <c r="K17" s="97" t="n">
        <f aca="false">VLOOKUP($A17,Table,MATCH(K$4,Curves,0))</f>
        <v>-0.06</v>
      </c>
      <c r="L17" s="98" t="n">
        <v>0</v>
      </c>
      <c r="M17" s="28" t="n">
        <f aca="false">VLOOKUP($A17,Table,MATCH(M$4,Curves,0))</f>
        <v>0.0075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5.6675</v>
      </c>
      <c r="R17" s="98" t="n">
        <f aca="false">N17+K17+H17</f>
        <v>5.61</v>
      </c>
      <c r="S17" s="98" t="n">
        <f aca="false">O17+L17+I17</f>
        <v>0</v>
      </c>
      <c r="T17" s="99"/>
      <c r="U17" s="33" t="n">
        <f aca="false">A18-A17</f>
        <v>31</v>
      </c>
      <c r="V17" s="100" t="n">
        <f aca="false">CHOOSE(F$3,A18+24,A17)</f>
        <v>37257</v>
      </c>
      <c r="W17" s="33" t="n">
        <f aca="false">V17-C$3</f>
        <v>341</v>
      </c>
      <c r="X17" s="28" t="n">
        <f aca="false">VLOOKUP($A17,Table,MATCH(X$4,Curves,0))</f>
        <v>0.053904348595426</v>
      </c>
      <c r="Y17" s="91" t="n">
        <f aca="false">1/(1+CHOOSE(F$3,(X18+($K$3/10000))/2,(X17+($K$3/10000))/2))^(2*W17/365.25)</f>
        <v>0.951553622921895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-0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37288</v>
      </c>
      <c r="B18" s="94" t="n">
        <f aca="false">B17</f>
        <v>2868.85245901639</v>
      </c>
      <c r="C18" s="104"/>
      <c r="D18" s="96" t="n">
        <f aca="false">B18+C18</f>
        <v>2868.85245901639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5.67</v>
      </c>
      <c r="H18" s="97" t="n">
        <f aca="false">VLOOKUP($A18,Table,MATCH(H$4,Curves,0))</f>
        <v>5.67</v>
      </c>
      <c r="I18" s="98" t="n">
        <f aca="false">I17</f>
        <v>0</v>
      </c>
      <c r="J18" s="28" t="n">
        <f aca="false">VLOOKUP($A18,Table,MATCH(J$4,Curves,0))</f>
        <v>-0.01</v>
      </c>
      <c r="K18" s="97" t="n">
        <f aca="false">VLOOKUP($A18,Table,MATCH(K$4,Curves,0))</f>
        <v>-0.06</v>
      </c>
      <c r="L18" s="98" t="n">
        <v>0</v>
      </c>
      <c r="M18" s="28" t="n">
        <f aca="false">VLOOKUP($A18,Table,MATCH(M$4,Curves,0))</f>
        <v>0.0075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5.6675</v>
      </c>
      <c r="R18" s="98" t="n">
        <f aca="false">N18+K18+H18</f>
        <v>5.61</v>
      </c>
      <c r="S18" s="98" t="n">
        <f aca="false">O18+L18+I18</f>
        <v>0</v>
      </c>
      <c r="T18" s="99"/>
      <c r="U18" s="33" t="n">
        <f aca="false">A19-A18</f>
        <v>28</v>
      </c>
      <c r="V18" s="100" t="n">
        <f aca="false">CHOOSE(F$3,A19+24,A18)</f>
        <v>37288</v>
      </c>
      <c r="W18" s="33" t="n">
        <f aca="false">V18-C$3</f>
        <v>372</v>
      </c>
      <c r="X18" s="28" t="n">
        <f aca="false">VLOOKUP($A18,Table,MATCH(X$4,Curves,0))</f>
        <v>0.053904348595426</v>
      </c>
      <c r="Y18" s="91" t="n">
        <f aca="false">1/(1+CHOOSE(F$3,(X19+($K$3/10000))/2,(X18+($K$3/10000))/2))^(2*W18/365.25)</f>
        <v>0.947267538778635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-0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37316</v>
      </c>
      <c r="B19" s="94" t="n">
        <f aca="false">B18</f>
        <v>2868.85245901639</v>
      </c>
      <c r="C19" s="104"/>
      <c r="D19" s="96" t="n">
        <f aca="false">B19+C19</f>
        <v>2868.85245901639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5.67</v>
      </c>
      <c r="H19" s="97" t="n">
        <f aca="false">VLOOKUP($A19,Table,MATCH(H$4,Curves,0))</f>
        <v>5.67</v>
      </c>
      <c r="I19" s="98" t="n">
        <f aca="false">I18</f>
        <v>0</v>
      </c>
      <c r="J19" s="28" t="n">
        <f aca="false">VLOOKUP($A19,Table,MATCH(J$4,Curves,0))</f>
        <v>-0.01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0.0075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5.6675</v>
      </c>
      <c r="R19" s="98" t="n">
        <f aca="false">N19+K19+H19</f>
        <v>5.61</v>
      </c>
      <c r="S19" s="98" t="n">
        <f aca="false">O19+L19+I19</f>
        <v>0</v>
      </c>
      <c r="T19" s="99"/>
      <c r="U19" s="33" t="n">
        <f aca="false">A20-A19</f>
        <v>31</v>
      </c>
      <c r="V19" s="100" t="n">
        <f aca="false">CHOOSE(F$3,A20+24,A19)</f>
        <v>37316</v>
      </c>
      <c r="W19" s="33" t="n">
        <f aca="false">V19-C$3</f>
        <v>400</v>
      </c>
      <c r="X19" s="28" t="n">
        <f aca="false">VLOOKUP($A19,Table,MATCH(X$4,Curves,0))</f>
        <v>0.053904348595426</v>
      </c>
      <c r="Y19" s="91" t="n">
        <f aca="false">1/(1+CHOOSE(F$3,(X20+($K$3/10000))/2,(X19+($K$3/10000))/2))^(2*W19/365.25)</f>
        <v>0.943412833144866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37347</v>
      </c>
      <c r="B20" s="94" t="n">
        <f aca="false">B19</f>
        <v>2868.85245901639</v>
      </c>
      <c r="C20" s="104"/>
      <c r="D20" s="96" t="n">
        <f aca="false">B20+C20</f>
        <v>2868.85245901639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f aca="false">I19</f>
        <v>0</v>
      </c>
      <c r="J20" s="28" t="n">
        <f aca="false">VLOOKUP($A20,Table,MATCH(J$4,Curves,0))</f>
        <v>-0.01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0.0075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5.6675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30</v>
      </c>
      <c r="V20" s="100" t="n">
        <f aca="false">CHOOSE(F$3,A21+24,A20)</f>
        <v>37347</v>
      </c>
      <c r="W20" s="33" t="n">
        <f aca="false">V20-C$3</f>
        <v>431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0.939163417570919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37377</v>
      </c>
      <c r="B21" s="94" t="n">
        <f aca="false">B20</f>
        <v>2868.85245901639</v>
      </c>
      <c r="C21" s="104"/>
      <c r="D21" s="96" t="n">
        <f aca="false">B21+C21</f>
        <v>2868.85245901639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f aca="false">I20</f>
        <v>0</v>
      </c>
      <c r="J21" s="28" t="n">
        <f aca="false">VLOOKUP($A21,Table,MATCH(J$4,Curves,0))</f>
        <v>-0.01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0.0075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5.6675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37377</v>
      </c>
      <c r="W21" s="33" t="n">
        <f aca="false">V21-C$3</f>
        <v>461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0.935069305248498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37408</v>
      </c>
      <c r="B22" s="94" t="n">
        <f aca="false">B21</f>
        <v>2868.85245901639</v>
      </c>
      <c r="C22" s="104"/>
      <c r="D22" s="96" t="n">
        <f aca="false">B22+C22</f>
        <v>2868.85245901639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f aca="false">I21</f>
        <v>0</v>
      </c>
      <c r="J22" s="28" t="n">
        <f aca="false">VLOOKUP($A22,Table,MATCH(J$4,Curves,0))</f>
        <v>-0.01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0.0075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5.6675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30</v>
      </c>
      <c r="V22" s="100" t="n">
        <f aca="false">CHOOSE(F$3,A23+24,A22)</f>
        <v>37408</v>
      </c>
      <c r="W22" s="33" t="n">
        <f aca="false">V22-C$3</f>
        <v>492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0.930857471437423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37438</v>
      </c>
      <c r="B23" s="94" t="n">
        <f aca="false">B22</f>
        <v>2868.85245901639</v>
      </c>
      <c r="C23" s="104"/>
      <c r="D23" s="96" t="n">
        <f aca="false">B23+C23</f>
        <v>2868.85245901639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f aca="false">I22</f>
        <v>0</v>
      </c>
      <c r="J23" s="28" t="n">
        <f aca="false">VLOOKUP($A23,Table,MATCH(J$4,Curves,0))</f>
        <v>-0.01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0.0075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5.6675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37438</v>
      </c>
      <c r="W23" s="33" t="n">
        <f aca="false">V23-C$3</f>
        <v>522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0.926799567378418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37469</v>
      </c>
      <c r="B24" s="94" t="n">
        <f aca="false">B23</f>
        <v>2868.85245901639</v>
      </c>
      <c r="C24" s="104"/>
      <c r="D24" s="96" t="n">
        <f aca="false">B24+C24</f>
        <v>2868.85245901639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f aca="false">I23</f>
        <v>0</v>
      </c>
      <c r="J24" s="28" t="n">
        <f aca="false">VLOOKUP($A24,Table,MATCH(J$4,Curves,0))</f>
        <v>-0.01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0.0075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5.6675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31</v>
      </c>
      <c r="V24" s="100" t="n">
        <f aca="false">CHOOSE(F$3,A25+24,A24)</f>
        <v>37469</v>
      </c>
      <c r="W24" s="33" t="n">
        <f aca="false">V24-C$3</f>
        <v>553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0.922624982957707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37500</v>
      </c>
      <c r="B25" s="94" t="n">
        <f aca="false">B24</f>
        <v>2868.85245901639</v>
      </c>
      <c r="C25" s="104"/>
      <c r="D25" s="96" t="n">
        <f aca="false">B25+C25</f>
        <v>2868.85245901639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f aca="false">I24</f>
        <v>0</v>
      </c>
      <c r="J25" s="28" t="n">
        <f aca="false">VLOOKUP($A25,Table,MATCH(J$4,Curves,0))</f>
        <v>-0.01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0.0075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5.6675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30</v>
      </c>
      <c r="V25" s="100" t="n">
        <f aca="false">CHOOSE(F$3,A26+24,A25)</f>
        <v>37500</v>
      </c>
      <c r="W25" s="33" t="n">
        <f aca="false">V25-C$3</f>
        <v>584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0.91846920212269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37530</v>
      </c>
      <c r="B26" s="94" t="n">
        <f aca="false">B25</f>
        <v>2868.85245901639</v>
      </c>
      <c r="C26" s="104"/>
      <c r="D26" s="96" t="n">
        <f aca="false">B26+C26</f>
        <v>2868.85245901639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f aca="false">I25</f>
        <v>0</v>
      </c>
      <c r="J26" s="28" t="n">
        <f aca="false">VLOOKUP($A26,Table,MATCH(J$4,Curves,0))</f>
        <v>-0.01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0.0075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5.6675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31</v>
      </c>
      <c r="V26" s="100" t="n">
        <f aca="false">CHOOSE(F$3,A27+24,A26)</f>
        <v>37530</v>
      </c>
      <c r="W26" s="33" t="n">
        <f aca="false">V26-C$3</f>
        <v>614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0.914465302473468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37561</v>
      </c>
      <c r="B27" s="94" t="n">
        <f aca="false">B26</f>
        <v>2868.85245901639</v>
      </c>
      <c r="C27" s="104"/>
      <c r="D27" s="96" t="n">
        <f aca="false">B27+C27</f>
        <v>2868.85245901639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f aca="false">I26</f>
        <v>0</v>
      </c>
      <c r="J27" s="28" t="n">
        <f aca="false">VLOOKUP($A27,Table,MATCH(J$4,Curves,0))</f>
        <v>-0.01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0.0075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5.6675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30</v>
      </c>
      <c r="V27" s="100" t="n">
        <f aca="false">CHOOSE(F$3,A28+24,A27)</f>
        <v>37561</v>
      </c>
      <c r="W27" s="33" t="n">
        <f aca="false">V27-C$3</f>
        <v>645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0.910346275297199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37591</v>
      </c>
      <c r="B28" s="94" t="n">
        <f aca="false">B27</f>
        <v>2868.85245901639</v>
      </c>
      <c r="C28" s="104"/>
      <c r="D28" s="96" t="n">
        <f aca="false">B28+C28</f>
        <v>2868.85245901639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f aca="false">I27</f>
        <v>0</v>
      </c>
      <c r="J28" s="28" t="n">
        <f aca="false">VLOOKUP($A28,Table,MATCH(J$4,Curves,0))</f>
        <v>-0.01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0.0075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5.6675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37591</v>
      </c>
      <c r="W28" s="33" t="n">
        <f aca="false">V28-C$3</f>
        <v>675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0.906377786071965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37622</v>
      </c>
      <c r="B29" s="94" t="n">
        <f aca="false">B28</f>
        <v>2868.85245901639</v>
      </c>
      <c r="C29" s="104"/>
      <c r="D29" s="96" t="n">
        <f aca="false">B29+C29</f>
        <v>2868.85245901639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f aca="false">I28</f>
        <v>0</v>
      </c>
      <c r="J29" s="28" t="n">
        <f aca="false">VLOOKUP($A29,Table,MATCH(J$4,Curves,0))</f>
        <v>-0.01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0.0075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5.6675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31</v>
      </c>
      <c r="V29" s="100" t="n">
        <f aca="false">CHOOSE(F$3,A30+24,A29)</f>
        <v>37622</v>
      </c>
      <c r="W29" s="33" t="n">
        <f aca="false">V29-C$3</f>
        <v>706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0.902295187505678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37653</v>
      </c>
      <c r="B30" s="94" t="n">
        <f aca="false">B29</f>
        <v>2868.85245901639</v>
      </c>
      <c r="C30" s="104"/>
      <c r="D30" s="96" t="n">
        <f aca="false">B30+C30</f>
        <v>2868.85245901639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f aca="false">I29</f>
        <v>0</v>
      </c>
      <c r="J30" s="28" t="n">
        <f aca="false">VLOOKUP($A30,Table,MATCH(J$4,Curves,0))</f>
        <v>-0.01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0.0075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5.6675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28</v>
      </c>
      <c r="V30" s="100" t="n">
        <f aca="false">CHOOSE(F$3,A31+24,A30)</f>
        <v>37653</v>
      </c>
      <c r="W30" s="33" t="n">
        <f aca="false">V30-C$3</f>
        <v>737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0.898230978193089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37681</v>
      </c>
      <c r="B31" s="94" t="n">
        <f aca="false">B30</f>
        <v>2868.85245901639</v>
      </c>
      <c r="C31" s="104"/>
      <c r="D31" s="96" t="n">
        <f aca="false">B31+C31</f>
        <v>2868.85245901639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f aca="false">I30</f>
        <v>0</v>
      </c>
      <c r="J31" s="28" t="n">
        <f aca="false">VLOOKUP($A31,Table,MATCH(J$4,Curves,0))</f>
        <v>-0.01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0.0075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5.6675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31</v>
      </c>
      <c r="V31" s="100" t="n">
        <f aca="false">CHOOSE(F$3,A32+24,A31)</f>
        <v>37681</v>
      </c>
      <c r="W31" s="33" t="n">
        <f aca="false">V31-C$3</f>
        <v>765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0.894575816509272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37712</v>
      </c>
      <c r="B32" s="94" t="n">
        <f aca="false">B31</f>
        <v>2868.85245901639</v>
      </c>
      <c r="C32" s="104"/>
      <c r="D32" s="96" t="n">
        <f aca="false">B32+C32</f>
        <v>2868.85245901639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f aca="false">I31</f>
        <v>0</v>
      </c>
      <c r="J32" s="28" t="n">
        <f aca="false">VLOOKUP($A32,Table,MATCH(J$4,Curves,0))</f>
        <v>-0.01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0.0075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5.6675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30</v>
      </c>
      <c r="V32" s="100" t="n">
        <f aca="false">CHOOSE(F$3,A33+24,A32)</f>
        <v>37712</v>
      </c>
      <c r="W32" s="33" t="n">
        <f aca="false">V32-C$3</f>
        <v>796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0.890546377568868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37742</v>
      </c>
      <c r="B33" s="94" t="n">
        <f aca="false">B32</f>
        <v>2868.85245901639</v>
      </c>
      <c r="C33" s="104"/>
      <c r="D33" s="96" t="n">
        <f aca="false">B33+C33</f>
        <v>2868.85245901639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f aca="false">I32</f>
        <v>0</v>
      </c>
      <c r="J33" s="28" t="n">
        <f aca="false">VLOOKUP($A33,Table,MATCH(J$4,Curves,0))</f>
        <v>-0.01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0.0075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5.6675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37742</v>
      </c>
      <c r="W33" s="33" t="n">
        <f aca="false">V33-C$3</f>
        <v>826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0.886664202401183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37773</v>
      </c>
      <c r="B34" s="94" t="n">
        <f aca="false">B33</f>
        <v>2868.85245901639</v>
      </c>
      <c r="C34" s="104"/>
      <c r="D34" s="96" t="n">
        <f aca="false">B34+C34</f>
        <v>2868.85245901639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f aca="false">I33</f>
        <v>0</v>
      </c>
      <c r="J34" s="28" t="n">
        <f aca="false">VLOOKUP($A34,Table,MATCH(J$4,Curves,0))</f>
        <v>-0.01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0.0075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5.6675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30</v>
      </c>
      <c r="V34" s="100" t="n">
        <f aca="false">CHOOSE(F$3,A35+24,A34)</f>
        <v>37773</v>
      </c>
      <c r="W34" s="33" t="n">
        <f aca="false">V34-C$3</f>
        <v>857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0.882670399753847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37803</v>
      </c>
      <c r="B35" s="94" t="n">
        <f aca="false">B34</f>
        <v>2868.85245901639</v>
      </c>
      <c r="C35" s="104"/>
      <c r="D35" s="96" t="n">
        <f aca="false">B35+C35</f>
        <v>2868.85245901639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f aca="false">I34</f>
        <v>0</v>
      </c>
      <c r="J35" s="28" t="n">
        <f aca="false">VLOOKUP($A35,Table,MATCH(J$4,Curves,0))</f>
        <v>-0.01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0.0075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5.6675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37803</v>
      </c>
      <c r="W35" s="33" t="n">
        <f aca="false">V35-C$3</f>
        <v>887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0.878822558480797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37834</v>
      </c>
      <c r="B36" s="94" t="n">
        <f aca="false">B35</f>
        <v>2868.85245901639</v>
      </c>
      <c r="C36" s="104"/>
      <c r="D36" s="96" t="n">
        <f aca="false">B36+C36</f>
        <v>2868.85245901639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f aca="false">I35</f>
        <v>0</v>
      </c>
      <c r="J36" s="28" t="n">
        <f aca="false">VLOOKUP($A36,Table,MATCH(J$4,Curves,0))</f>
        <v>-0.01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0.0075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5.6675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31</v>
      </c>
      <c r="V36" s="100" t="n">
        <f aca="false">CHOOSE(F$3,A37+24,A36)</f>
        <v>37834</v>
      </c>
      <c r="W36" s="33" t="n">
        <f aca="false">V36-C$3</f>
        <v>918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0.874864076959727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37865</v>
      </c>
      <c r="B37" s="94" t="n">
        <f aca="false">B36</f>
        <v>2868.85245901639</v>
      </c>
      <c r="C37" s="104"/>
      <c r="D37" s="96" t="n">
        <f aca="false">B37+C37</f>
        <v>2868.85245901639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f aca="false">I36</f>
        <v>0</v>
      </c>
      <c r="J37" s="28" t="n">
        <f aca="false">VLOOKUP($A37,Table,MATCH(J$4,Curves,0))</f>
        <v>-0.01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0.0075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5.6675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30</v>
      </c>
      <c r="V37" s="100" t="n">
        <f aca="false">CHOOSE(F$3,A38+24,A37)</f>
        <v>37865</v>
      </c>
      <c r="W37" s="33" t="n">
        <f aca="false">V37-C$3</f>
        <v>949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0.870923425631797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37895</v>
      </c>
      <c r="B38" s="94" t="n">
        <f aca="false">B37</f>
        <v>2868.85245901639</v>
      </c>
      <c r="C38" s="104"/>
      <c r="D38" s="96" t="n">
        <f aca="false">B38+C38</f>
        <v>2868.85245901639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f aca="false">I37</f>
        <v>0</v>
      </c>
      <c r="J38" s="28" t="n">
        <f aca="false">VLOOKUP($A38,Table,MATCH(J$4,Curves,0))</f>
        <v>-0.01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0.0075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5.6675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31</v>
      </c>
      <c r="V38" s="100" t="n">
        <f aca="false">CHOOSE(F$3,A39+24,A38)</f>
        <v>37895</v>
      </c>
      <c r="W38" s="33" t="n">
        <f aca="false">V38-C$3</f>
        <v>979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0.867126793158625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37926</v>
      </c>
      <c r="B39" s="94" t="n">
        <f aca="false">B38</f>
        <v>2868.85245901639</v>
      </c>
      <c r="C39" s="104"/>
      <c r="D39" s="96" t="n">
        <f aca="false">B39+C39</f>
        <v>2868.85245901639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f aca="false">I38</f>
        <v>0</v>
      </c>
      <c r="J39" s="28" t="n">
        <f aca="false">VLOOKUP($A39,Table,MATCH(J$4,Curves,0))</f>
        <v>-0.01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0.0075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5.6675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30</v>
      </c>
      <c r="V39" s="100" t="n">
        <f aca="false">CHOOSE(F$3,A40+24,A39)</f>
        <v>37926</v>
      </c>
      <c r="W39" s="33" t="n">
        <f aca="false">V39-C$3</f>
        <v>1010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0.863220992887548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37956</v>
      </c>
      <c r="B40" s="94" t="n">
        <f aca="false">B39</f>
        <v>2868.85245901639</v>
      </c>
      <c r="C40" s="104"/>
      <c r="D40" s="96" t="n">
        <f aca="false">B40+C40</f>
        <v>2868.85245901639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f aca="false">I39</f>
        <v>0</v>
      </c>
      <c r="J40" s="28" t="n">
        <f aca="false">VLOOKUP($A40,Table,MATCH(J$4,Curves,0))</f>
        <v>-0.01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0.0075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5.6675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37956</v>
      </c>
      <c r="W40" s="33" t="n">
        <f aca="false">V40-C$3</f>
        <v>1040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0.8594579377708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37987</v>
      </c>
      <c r="B41" s="94" t="n">
        <f aca="false">B40</f>
        <v>2868.85245901639</v>
      </c>
      <c r="C41" s="104"/>
      <c r="D41" s="96" t="n">
        <f aca="false">B41+C41</f>
        <v>2868.85245901639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f aca="false">I40</f>
        <v>0</v>
      </c>
      <c r="J41" s="28" t="n">
        <f aca="false">VLOOKUP($A41,Table,MATCH(J$4,Curves,0))</f>
        <v>-0.01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0.0075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5.6675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31</v>
      </c>
      <c r="V41" s="100" t="n">
        <f aca="false">CHOOSE(F$3,A42+24,A41)</f>
        <v>37987</v>
      </c>
      <c r="W41" s="33" t="n">
        <f aca="false">V41-C$3</f>
        <v>1071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0.855586680334391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38018</v>
      </c>
      <c r="B42" s="94" t="n">
        <f aca="false">B41</f>
        <v>2868.85245901639</v>
      </c>
      <c r="C42" s="104"/>
      <c r="D42" s="96" t="n">
        <f aca="false">B42+C42</f>
        <v>2868.85245901639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f aca="false">I41</f>
        <v>0</v>
      </c>
      <c r="J42" s="28" t="n">
        <f aca="false">VLOOKUP($A42,Table,MATCH(J$4,Curves,0))</f>
        <v>-0.01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0.0075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5.6675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29</v>
      </c>
      <c r="V42" s="100" t="n">
        <f aca="false">CHOOSE(F$3,A43+24,A42)</f>
        <v>38018</v>
      </c>
      <c r="W42" s="33" t="n">
        <f aca="false">V42-C$3</f>
        <v>1102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0.85173286020757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38047</v>
      </c>
      <c r="B43" s="94" t="n">
        <f aca="false">B42</f>
        <v>2868.85245901639</v>
      </c>
      <c r="C43" s="104"/>
      <c r="D43" s="96" t="n">
        <f aca="false">B43+C43</f>
        <v>2868.85245901639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f aca="false">I42</f>
        <v>0</v>
      </c>
      <c r="J43" s="28" t="n">
        <f aca="false">VLOOKUP($A43,Table,MATCH(J$4,Curves,0))</f>
        <v>-0.01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0.0075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5.6675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31</v>
      </c>
      <c r="V43" s="100" t="n">
        <f aca="false">CHOOSE(F$3,A44+24,A43)</f>
        <v>38047</v>
      </c>
      <c r="W43" s="33" t="n">
        <f aca="false">V43-C$3</f>
        <v>1131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0.84814339017392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38078</v>
      </c>
      <c r="B44" s="94" t="n">
        <f aca="false">B43</f>
        <v>2868.85245901639</v>
      </c>
      <c r="C44" s="104"/>
      <c r="D44" s="96" t="n">
        <f aca="false">B44+C44</f>
        <v>2868.85245901639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f aca="false">I43</f>
        <v>0</v>
      </c>
      <c r="J44" s="28" t="n">
        <f aca="false">VLOOKUP($A44,Table,MATCH(J$4,Curves,0))</f>
        <v>-0.01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0.0075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5.6675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30</v>
      </c>
      <c r="V44" s="100" t="n">
        <f aca="false">CHOOSE(F$3,A45+24,A44)</f>
        <v>38078</v>
      </c>
      <c r="W44" s="33" t="n">
        <f aca="false">V44-C$3</f>
        <v>1162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0.844323096868039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38108</v>
      </c>
      <c r="B45" s="94" t="n">
        <f aca="false">B44</f>
        <v>2868.85245901639</v>
      </c>
      <c r="C45" s="104"/>
      <c r="D45" s="96" t="n">
        <f aca="false">B45+C45</f>
        <v>2868.85245901639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f aca="false">I44</f>
        <v>0</v>
      </c>
      <c r="J45" s="28" t="n">
        <f aca="false">VLOOKUP($A45,Table,MATCH(J$4,Curves,0))</f>
        <v>-0.01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0.0075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5.6675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38108</v>
      </c>
      <c r="W45" s="33" t="n">
        <f aca="false">V45-C$3</f>
        <v>1192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0.840642423696236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38139</v>
      </c>
      <c r="B46" s="94" t="n">
        <f aca="false">B45</f>
        <v>2868.85245901639</v>
      </c>
      <c r="C46" s="104"/>
      <c r="D46" s="96" t="n">
        <f aca="false">B46+C46</f>
        <v>2868.85245901639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f aca="false">I45</f>
        <v>0</v>
      </c>
      <c r="J46" s="28" t="n">
        <f aca="false">VLOOKUP($A46,Table,MATCH(J$4,Curves,0))</f>
        <v>-0.01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0.0075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5.6675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30</v>
      </c>
      <c r="V46" s="100" t="n">
        <f aca="false">CHOOSE(F$3,A47+24,A46)</f>
        <v>38139</v>
      </c>
      <c r="W46" s="33" t="n">
        <f aca="false">V46-C$3</f>
        <v>1223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0.836855917002802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38169</v>
      </c>
      <c r="B47" s="94" t="n">
        <f aca="false">B46</f>
        <v>2868.85245901639</v>
      </c>
      <c r="C47" s="104"/>
      <c r="D47" s="96" t="n">
        <f aca="false">B47+C47</f>
        <v>2868.85245901639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f aca="false">I46</f>
        <v>0</v>
      </c>
      <c r="J47" s="28" t="n">
        <f aca="false">VLOOKUP($A47,Table,MATCH(J$4,Curves,0))</f>
        <v>-0.01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0.0075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5.6675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38169</v>
      </c>
      <c r="W47" s="33" t="n">
        <f aca="false">V47-C$3</f>
        <v>1253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0.833207795645228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38200</v>
      </c>
      <c r="B48" s="94" t="n">
        <f aca="false">B47</f>
        <v>2868.85245901639</v>
      </c>
      <c r="C48" s="104"/>
      <c r="D48" s="96" t="n">
        <f aca="false">B48+C48</f>
        <v>2868.85245901639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f aca="false">I47</f>
        <v>0</v>
      </c>
      <c r="J48" s="28" t="n">
        <f aca="false">VLOOKUP($A48,Table,MATCH(J$4,Curves,0))</f>
        <v>-0.01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0.0075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5.6675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31</v>
      </c>
      <c r="V48" s="100" t="n">
        <f aca="false">CHOOSE(F$3,A49+24,A48)</f>
        <v>38200</v>
      </c>
      <c r="W48" s="33" t="n">
        <f aca="false">V48-C$3</f>
        <v>1284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0.829454776755984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38231</v>
      </c>
      <c r="B49" s="94" t="n">
        <f aca="false">B48</f>
        <v>2868.85245901639</v>
      </c>
      <c r="C49" s="104"/>
      <c r="D49" s="96" t="n">
        <f aca="false">B49+C49</f>
        <v>2868.85245901639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f aca="false">I48</f>
        <v>0</v>
      </c>
      <c r="J49" s="28" t="n">
        <f aca="false">VLOOKUP($A49,Table,MATCH(J$4,Curves,0))</f>
        <v>-0.01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0.0075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5.6675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30</v>
      </c>
      <c r="V49" s="100" t="n">
        <f aca="false">CHOOSE(F$3,A50+24,A49)</f>
        <v>38231</v>
      </c>
      <c r="W49" s="33" t="n">
        <f aca="false">V49-C$3</f>
        <v>1315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0.825718662594295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38261</v>
      </c>
      <c r="B50" s="94" t="n">
        <f aca="false">B49</f>
        <v>2868.85245901639</v>
      </c>
      <c r="C50" s="104"/>
      <c r="D50" s="96" t="n">
        <f aca="false">B50+C50</f>
        <v>2868.85245901639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f aca="false">I49</f>
        <v>0</v>
      </c>
      <c r="J50" s="28" t="n">
        <f aca="false">VLOOKUP($A50,Table,MATCH(J$4,Curves,0))</f>
        <v>-0.01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0.0075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5.6675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31</v>
      </c>
      <c r="V50" s="100" t="n">
        <f aca="false">CHOOSE(F$3,A51+24,A50)</f>
        <v>38261</v>
      </c>
      <c r="W50" s="33" t="n">
        <f aca="false">V50-C$3</f>
        <v>1345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0.822119092074263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38292</v>
      </c>
      <c r="B51" s="94" t="n">
        <f aca="false">B50</f>
        <v>2868.85245901639</v>
      </c>
      <c r="C51" s="104"/>
      <c r="D51" s="96" t="n">
        <f aca="false">B51+C51</f>
        <v>2868.85245901639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f aca="false">I50</f>
        <v>0</v>
      </c>
      <c r="J51" s="28" t="n">
        <f aca="false">VLOOKUP($A51,Table,MATCH(J$4,Curves,0))</f>
        <v>-0.01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0.0075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5.6675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30</v>
      </c>
      <c r="V51" s="100" t="n">
        <f aca="false">CHOOSE(F$3,A52+24,A51)</f>
        <v>38292</v>
      </c>
      <c r="W51" s="33" t="n">
        <f aca="false">V51-C$3</f>
        <v>1376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0.818416020046026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38322</v>
      </c>
      <c r="B52" s="94" t="n">
        <f aca="false">B51</f>
        <v>2868.85245901639</v>
      </c>
      <c r="C52" s="104"/>
      <c r="D52" s="96" t="n">
        <f aca="false">B52+C52</f>
        <v>2868.85245901639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f aca="false">I51</f>
        <v>0</v>
      </c>
      <c r="J52" s="28" t="n">
        <f aca="false">VLOOKUP($A52,Table,MATCH(J$4,Curves,0))</f>
        <v>-0.01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0.0075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5.6675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38322</v>
      </c>
      <c r="W52" s="33" t="n">
        <f aca="false">V52-C$3</f>
        <v>1406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0.814848284069678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38353</v>
      </c>
      <c r="B53" s="94" t="n">
        <f aca="false">B52</f>
        <v>2868.85245901639</v>
      </c>
      <c r="C53" s="104"/>
      <c r="D53" s="96" t="n">
        <f aca="false">B53+C53</f>
        <v>2868.85245901639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f aca="false">I52</f>
        <v>0</v>
      </c>
      <c r="J53" s="28" t="n">
        <f aca="false">VLOOKUP($A53,Table,MATCH(J$4,Curves,0))</f>
        <v>-0.01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0.0075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5.6675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31</v>
      </c>
      <c r="V53" s="100" t="n">
        <f aca="false">CHOOSE(F$3,A54+24,A53)</f>
        <v>38353</v>
      </c>
      <c r="W53" s="33" t="n">
        <f aca="false">V53-C$3</f>
        <v>1437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0.811177961950795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38384</v>
      </c>
      <c r="B54" s="94" t="n">
        <f aca="false">B53</f>
        <v>2868.85245901639</v>
      </c>
      <c r="C54" s="104"/>
      <c r="D54" s="96" t="n">
        <f aca="false">B54+C54</f>
        <v>2868.85245901639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f aca="false">I53</f>
        <v>0</v>
      </c>
      <c r="J54" s="28" t="n">
        <f aca="false">VLOOKUP($A54,Table,MATCH(J$4,Curves,0))</f>
        <v>-0.01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0.0075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5.6675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28</v>
      </c>
      <c r="V54" s="100" t="n">
        <f aca="false">CHOOSE(F$3,A55+24,A54)</f>
        <v>38384</v>
      </c>
      <c r="W54" s="33" t="n">
        <f aca="false">V54-C$3</f>
        <v>1468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0.807524172068305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38412</v>
      </c>
      <c r="B55" s="94" t="n">
        <f aca="false">B54</f>
        <v>2868.85245901639</v>
      </c>
      <c r="C55" s="104"/>
      <c r="D55" s="96" t="n">
        <f aca="false">B55+C55</f>
        <v>2868.85245901639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f aca="false">I54</f>
        <v>0</v>
      </c>
      <c r="J55" s="28" t="n">
        <f aca="false">VLOOKUP($A55,Table,MATCH(J$4,Curves,0))</f>
        <v>-0.01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0.0075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5.6675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31</v>
      </c>
      <c r="V55" s="100" t="n">
        <f aca="false">CHOOSE(F$3,A56+24,A55)</f>
        <v>38412</v>
      </c>
      <c r="W55" s="33" t="n">
        <f aca="false">V55-C$3</f>
        <v>1496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0.804238122617598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38443</v>
      </c>
      <c r="B56" s="94" t="n">
        <f aca="false">B55</f>
        <v>2868.85245901639</v>
      </c>
      <c r="C56" s="104"/>
      <c r="D56" s="96" t="n">
        <f aca="false">B56+C56</f>
        <v>2868.85245901639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f aca="false">I55</f>
        <v>0</v>
      </c>
      <c r="J56" s="28" t="n">
        <f aca="false">VLOOKUP($A56,Table,MATCH(J$4,Curves,0))</f>
        <v>-0.01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0.0075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5.6675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30</v>
      </c>
      <c r="V56" s="100" t="n">
        <f aca="false">CHOOSE(F$3,A57+24,A56)</f>
        <v>38443</v>
      </c>
      <c r="W56" s="33" t="n">
        <f aca="false">V56-C$3</f>
        <v>1527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0.800615591861873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38473</v>
      </c>
      <c r="B57" s="94" t="n">
        <f aca="false">B56</f>
        <v>2868.85245901639</v>
      </c>
      <c r="C57" s="104"/>
      <c r="D57" s="96" t="n">
        <f aca="false">B57+C57</f>
        <v>2868.85245901639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f aca="false">I56</f>
        <v>0</v>
      </c>
      <c r="J57" s="28" t="n">
        <f aca="false">VLOOKUP($A57,Table,MATCH(J$4,Curves,0))</f>
        <v>-0.01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0.0075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5.6675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38473</v>
      </c>
      <c r="W57" s="33" t="n">
        <f aca="false">V57-C$3</f>
        <v>1557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0.797125453618795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38504</v>
      </c>
      <c r="B58" s="94" t="n">
        <f aca="false">B57</f>
        <v>2868.85245901639</v>
      </c>
      <c r="C58" s="104"/>
      <c r="D58" s="96" t="n">
        <f aca="false">B58+C58</f>
        <v>2868.85245901639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f aca="false">I57</f>
        <v>0</v>
      </c>
      <c r="J58" s="28" t="n">
        <f aca="false">VLOOKUP($A58,Table,MATCH(J$4,Curves,0))</f>
        <v>-0.01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0.0075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5.6675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30</v>
      </c>
      <c r="V58" s="100" t="n">
        <f aca="false">CHOOSE(F$3,A59+24,A58)</f>
        <v>38504</v>
      </c>
      <c r="W58" s="33" t="n">
        <f aca="false">V58-C$3</f>
        <v>1588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0.793534960466709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38534</v>
      </c>
      <c r="B59" s="94" t="n">
        <f aca="false">B58</f>
        <v>2868.85245901639</v>
      </c>
      <c r="C59" s="104"/>
      <c r="D59" s="96" t="n">
        <f aca="false">B59+C59</f>
        <v>2868.85245901639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f aca="false">I58</f>
        <v>0</v>
      </c>
      <c r="J59" s="28" t="n">
        <f aca="false">VLOOKUP($A59,Table,MATCH(J$4,Curves,0))</f>
        <v>-0.01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0.0075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5.6675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38534</v>
      </c>
      <c r="W59" s="33" t="n">
        <f aca="false">V59-C$3</f>
        <v>1618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0.790075688950021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38565</v>
      </c>
      <c r="B60" s="94" t="n">
        <f aca="false">B59</f>
        <v>2868.85245901639</v>
      </c>
      <c r="C60" s="104"/>
      <c r="D60" s="96" t="n">
        <f aca="false">B60+C60</f>
        <v>2868.85245901639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f aca="false">I59</f>
        <v>0</v>
      </c>
      <c r="J60" s="28" t="n">
        <f aca="false">VLOOKUP($A60,Table,MATCH(J$4,Curves,0))</f>
        <v>-0.01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0.0075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5.6675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31</v>
      </c>
      <c r="V60" s="100" t="n">
        <f aca="false">CHOOSE(F$3,A61+24,A60)</f>
        <v>38565</v>
      </c>
      <c r="W60" s="33" t="n">
        <f aca="false">V60-C$3</f>
        <v>1649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0.786516950061522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38596</v>
      </c>
      <c r="B61" s="94" t="n">
        <f aca="false">B60</f>
        <v>2868.85245901639</v>
      </c>
      <c r="C61" s="104"/>
      <c r="D61" s="96" t="n">
        <f aca="false">B61+C61</f>
        <v>2868.85245901639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f aca="false">I60</f>
        <v>0</v>
      </c>
      <c r="J61" s="28" t="n">
        <f aca="false">VLOOKUP($A61,Table,MATCH(J$4,Curves,0))</f>
        <v>-0.01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0.0075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5.6675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30</v>
      </c>
      <c r="V61" s="100" t="n">
        <f aca="false">CHOOSE(F$3,A62+24,A61)</f>
        <v>38596</v>
      </c>
      <c r="W61" s="33" t="n">
        <f aca="false">V61-C$3</f>
        <v>1680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0.782974240804936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38626</v>
      </c>
      <c r="B62" s="94" t="n">
        <f aca="false">B61</f>
        <v>2868.85245901639</v>
      </c>
      <c r="C62" s="104"/>
      <c r="D62" s="96" t="n">
        <f aca="false">B62+C62</f>
        <v>2868.85245901639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f aca="false">I61</f>
        <v>0</v>
      </c>
      <c r="J62" s="28" t="n">
        <f aca="false">VLOOKUP($A62,Table,MATCH(J$4,Curves,0))</f>
        <v>-0.01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0.0075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5.6675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31</v>
      </c>
      <c r="V62" s="100" t="n">
        <f aca="false">CHOOSE(F$3,A63+24,A62)</f>
        <v>38626</v>
      </c>
      <c r="W62" s="33" t="n">
        <f aca="false">V62-C$3</f>
        <v>1710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0.779561006827288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38657</v>
      </c>
      <c r="B63" s="94" t="n">
        <f aca="false">B62</f>
        <v>2868.85245901639</v>
      </c>
      <c r="C63" s="104"/>
      <c r="D63" s="96" t="n">
        <f aca="false">B63+C63</f>
        <v>2868.85245901639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f aca="false">I62</f>
        <v>0</v>
      </c>
      <c r="J63" s="28" t="n">
        <f aca="false">VLOOKUP($A63,Table,MATCH(J$4,Curves,0))</f>
        <v>-0.01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0.0075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5.6675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30</v>
      </c>
      <c r="V63" s="100" t="n">
        <f aca="false">CHOOSE(F$3,A64+24,A63)</f>
        <v>38657</v>
      </c>
      <c r="W63" s="33" t="n">
        <f aca="false">V63-C$3</f>
        <v>1741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0.776049629234288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38687</v>
      </c>
      <c r="B64" s="94" t="n">
        <f aca="false">B63</f>
        <v>2868.85245901639</v>
      </c>
      <c r="C64" s="104"/>
      <c r="D64" s="96" t="n">
        <f aca="false">B64+C64</f>
        <v>2868.85245901639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f aca="false">I63</f>
        <v>0</v>
      </c>
      <c r="J64" s="28" t="n">
        <f aca="false">VLOOKUP($A64,Table,MATCH(J$4,Curves,0))</f>
        <v>-0.01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0.0075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5.6675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38687</v>
      </c>
      <c r="W64" s="33" t="n">
        <f aca="false">V64-C$3</f>
        <v>1771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0.772666581842944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38718</v>
      </c>
      <c r="B65" s="94" t="n">
        <f aca="false">B64</f>
        <v>2868.85245901639</v>
      </c>
      <c r="C65" s="104"/>
      <c r="D65" s="96" t="n">
        <f aca="false">B65+C65</f>
        <v>2868.85245901639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f aca="false">I64</f>
        <v>0</v>
      </c>
      <c r="J65" s="28" t="n">
        <f aca="false">VLOOKUP($A65,Table,MATCH(J$4,Curves,0))</f>
        <v>-0.01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0.0075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5.6675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31</v>
      </c>
      <c r="V65" s="100" t="n">
        <f aca="false">CHOOSE(F$3,A66+24,A65)</f>
        <v>38718</v>
      </c>
      <c r="W65" s="33" t="n">
        <f aca="false">V65-C$3</f>
        <v>1802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0.769186258816803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38749</v>
      </c>
      <c r="B66" s="94" t="n">
        <f aca="false">B65</f>
        <v>2868.85245901639</v>
      </c>
      <c r="C66" s="104"/>
      <c r="D66" s="96" t="n">
        <f aca="false">B66+C66</f>
        <v>2868.85245901639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f aca="false">I65</f>
        <v>0</v>
      </c>
      <c r="J66" s="28" t="n">
        <f aca="false">VLOOKUP($A66,Table,MATCH(J$4,Curves,0))</f>
        <v>-0.01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0.0075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5.6675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28</v>
      </c>
      <c r="V66" s="100" t="n">
        <f aca="false">CHOOSE(F$3,A67+24,A66)</f>
        <v>38749</v>
      </c>
      <c r="W66" s="33" t="n">
        <f aca="false">V66-C$3</f>
        <v>1833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0.765721612213909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38777</v>
      </c>
      <c r="B67" s="94" t="n">
        <f aca="false">B66</f>
        <v>2868.85245901639</v>
      </c>
      <c r="C67" s="104"/>
      <c r="D67" s="96" t="n">
        <f aca="false">B67+C67</f>
        <v>2868.85245901639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f aca="false">I66</f>
        <v>0</v>
      </c>
      <c r="J67" s="28" t="n">
        <f aca="false">VLOOKUP($A67,Table,MATCH(J$4,Curves,0))</f>
        <v>-0.01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0.0075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5.6675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31</v>
      </c>
      <c r="V67" s="100" t="n">
        <f aca="false">CHOOSE(F$3,A68+24,A67)</f>
        <v>38777</v>
      </c>
      <c r="W67" s="33" t="n">
        <f aca="false">V67-C$3</f>
        <v>1861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0.762605669471581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38808</v>
      </c>
      <c r="B68" s="94" t="n">
        <f aca="false">B67</f>
        <v>2868.85245901639</v>
      </c>
      <c r="C68" s="104"/>
      <c r="D68" s="96" t="n">
        <f aca="false">B68+C68</f>
        <v>2868.85245901639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f aca="false">I67</f>
        <v>0</v>
      </c>
      <c r="J68" s="28" t="n">
        <f aca="false">VLOOKUP($A68,Table,MATCH(J$4,Curves,0))</f>
        <v>-0.01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0.0075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5.6675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30</v>
      </c>
      <c r="V68" s="100" t="n">
        <f aca="false">CHOOSE(F$3,A69+24,A68)</f>
        <v>38808</v>
      </c>
      <c r="W68" s="33" t="n">
        <f aca="false">V68-C$3</f>
        <v>1892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0.759170663825294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38838</v>
      </c>
      <c r="B69" s="94" t="n">
        <f aca="false">B68</f>
        <v>2868.85245901639</v>
      </c>
      <c r="C69" s="104"/>
      <c r="D69" s="96" t="n">
        <f aca="false">B69+C69</f>
        <v>2868.85245901639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f aca="false">I68</f>
        <v>0</v>
      </c>
      <c r="J69" s="28" t="n">
        <f aca="false">VLOOKUP($A69,Table,MATCH(J$4,Curves,0))</f>
        <v>-0.01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0.0075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5.6675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38838</v>
      </c>
      <c r="W69" s="33" t="n">
        <f aca="false">V69-C$3</f>
        <v>1922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0.755861197217633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38869</v>
      </c>
      <c r="B70" s="94" t="n">
        <f aca="false">B69</f>
        <v>2868.85245901639</v>
      </c>
      <c r="C70" s="104"/>
      <c r="D70" s="96" t="n">
        <f aca="false">B70+C70</f>
        <v>2868.85245901639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f aca="false">I69</f>
        <v>0</v>
      </c>
      <c r="J70" s="28" t="n">
        <f aca="false">VLOOKUP($A70,Table,MATCH(J$4,Curves,0))</f>
        <v>-0.01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0.0075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5.6675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30</v>
      </c>
      <c r="V70" s="100" t="n">
        <f aca="false">CHOOSE(F$3,A71+24,A70)</f>
        <v>38869</v>
      </c>
      <c r="W70" s="33" t="n">
        <f aca="false">V70-C$3</f>
        <v>1953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0.752456570705938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38899</v>
      </c>
      <c r="B71" s="94" t="n">
        <f aca="false">B70</f>
        <v>2868.85245901639</v>
      </c>
      <c r="C71" s="104"/>
      <c r="D71" s="96" t="n">
        <f aca="false">B71+C71</f>
        <v>2868.85245901639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f aca="false">I70</f>
        <v>0</v>
      </c>
      <c r="J71" s="28" t="n">
        <f aca="false">VLOOKUP($A71,Table,MATCH(J$4,Curves,0))</f>
        <v>-0.01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0.0075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5.6675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38899</v>
      </c>
      <c r="W71" s="33" t="n">
        <f aca="false">V71-C$3</f>
        <v>1983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0.749176372967634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38930</v>
      </c>
      <c r="B72" s="94" t="n">
        <f aca="false">B71</f>
        <v>2868.85245901639</v>
      </c>
      <c r="C72" s="104"/>
      <c r="D72" s="96" t="n">
        <f aca="false">B72+C72</f>
        <v>2868.85245901639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f aca="false">I71</f>
        <v>0</v>
      </c>
      <c r="J72" s="28" t="n">
        <f aca="false">VLOOKUP($A72,Table,MATCH(J$4,Curves,0))</f>
        <v>-0.01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0.0075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5.6675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31</v>
      </c>
      <c r="V72" s="100" t="n">
        <f aca="false">CHOOSE(F$3,A73+24,A72)</f>
        <v>38930</v>
      </c>
      <c r="W72" s="33" t="n">
        <f aca="false">V72-C$3</f>
        <v>2014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0.745801856917954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38961</v>
      </c>
      <c r="B73" s="94" t="n">
        <f aca="false">B72</f>
        <v>2868.85245901639</v>
      </c>
      <c r="C73" s="104"/>
      <c r="D73" s="96" t="n">
        <f aca="false">B73+C73</f>
        <v>2868.85245901639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f aca="false">I72</f>
        <v>0</v>
      </c>
      <c r="J73" s="28" t="n">
        <f aca="false">VLOOKUP($A73,Table,MATCH(J$4,Curves,0))</f>
        <v>-0.01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0.0075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5.6675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30</v>
      </c>
      <c r="V73" s="100" t="n">
        <f aca="false">CHOOSE(F$3,A74+24,A73)</f>
        <v>38961</v>
      </c>
      <c r="W73" s="33" t="n">
        <f aca="false">V73-C$3</f>
        <v>2045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0.742442540705028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38991</v>
      </c>
      <c r="B74" s="94" t="n">
        <f aca="false">B73</f>
        <v>2868.85245901639</v>
      </c>
      <c r="C74" s="104"/>
      <c r="D74" s="96" t="n">
        <f aca="false">B74+C74</f>
        <v>2868.85245901639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f aca="false">I73</f>
        <v>0</v>
      </c>
      <c r="J74" s="28" t="n">
        <f aca="false">VLOOKUP($A74,Table,MATCH(J$4,Curves,0))</f>
        <v>-0.01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0.0075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5.6675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31</v>
      </c>
      <c r="V74" s="100" t="n">
        <f aca="false">CHOOSE(F$3,A75+24,A74)</f>
        <v>38991</v>
      </c>
      <c r="W74" s="33" t="n">
        <f aca="false">V74-C$3</f>
        <v>2075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0.739205997311492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39022</v>
      </c>
      <c r="B75" s="94" t="n">
        <f aca="false">B74</f>
        <v>2868.85245901639</v>
      </c>
      <c r="C75" s="104"/>
      <c r="D75" s="96" t="n">
        <f aca="false">B75+C75</f>
        <v>2868.85245901639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f aca="false">I74</f>
        <v>0</v>
      </c>
      <c r="J75" s="28" t="n">
        <f aca="false">VLOOKUP($A75,Table,MATCH(J$4,Curves,0))</f>
        <v>-0.01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0.0075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5.6675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30</v>
      </c>
      <c r="V75" s="100" t="n">
        <f aca="false">CHOOSE(F$3,A76+24,A75)</f>
        <v>39022</v>
      </c>
      <c r="W75" s="33" t="n">
        <f aca="false">V75-C$3</f>
        <v>2106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0.735876390837029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39052</v>
      </c>
      <c r="B76" s="94" t="n">
        <f aca="false">B75</f>
        <v>2868.85245901639</v>
      </c>
      <c r="C76" s="104"/>
      <c r="D76" s="96" t="n">
        <f aca="false">B76+C76</f>
        <v>2868.85245901639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f aca="false">I75</f>
        <v>0</v>
      </c>
      <c r="J76" s="28" t="n">
        <f aca="false">VLOOKUP($A76,Table,MATCH(J$4,Curves,0))</f>
        <v>-0.01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0.0075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5.6675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39052</v>
      </c>
      <c r="W76" s="33" t="n">
        <f aca="false">V76-C$3</f>
        <v>2136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0.73266847138112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39083</v>
      </c>
      <c r="B77" s="94" t="n">
        <f aca="false">B76</f>
        <v>2868.85245901639</v>
      </c>
      <c r="C77" s="104"/>
      <c r="D77" s="96" t="n">
        <f aca="false">B77+C77</f>
        <v>2868.85245901639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f aca="false">I76</f>
        <v>0</v>
      </c>
      <c r="J77" s="28" t="n">
        <f aca="false">VLOOKUP($A77,Table,MATCH(J$4,Curves,0))</f>
        <v>-0.01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0.0075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5.6675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31</v>
      </c>
      <c r="V77" s="100" t="n">
        <f aca="false">CHOOSE(F$3,A78+24,A77)</f>
        <v>39083</v>
      </c>
      <c r="W77" s="33" t="n">
        <f aca="false">V77-C$3</f>
        <v>2167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0.729368311892672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39114</v>
      </c>
      <c r="B78" s="94" t="n">
        <f aca="false">B77</f>
        <v>2868.85245901639</v>
      </c>
      <c r="C78" s="104"/>
      <c r="D78" s="96" t="n">
        <f aca="false">B78+C78</f>
        <v>2868.85245901639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f aca="false">I77</f>
        <v>0</v>
      </c>
      <c r="J78" s="28" t="n">
        <f aca="false">VLOOKUP($A78,Table,MATCH(J$4,Curves,0))</f>
        <v>-0.01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0.0075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5.6675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28</v>
      </c>
      <c r="V78" s="100" t="n">
        <f aca="false">CHOOSE(F$3,A79+24,A78)</f>
        <v>39114</v>
      </c>
      <c r="W78" s="33" t="n">
        <f aca="false">V78-C$3</f>
        <v>2198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0.726083017316629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39142</v>
      </c>
      <c r="B79" s="94" t="n">
        <f aca="false">B78</f>
        <v>2868.85245901639</v>
      </c>
      <c r="C79" s="104"/>
      <c r="D79" s="96" t="n">
        <f aca="false">B79+C79</f>
        <v>2868.85245901639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f aca="false">I78</f>
        <v>0</v>
      </c>
      <c r="J79" s="28" t="n">
        <f aca="false">VLOOKUP($A79,Table,MATCH(J$4,Curves,0))</f>
        <v>-0.01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0.0075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5.6675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31</v>
      </c>
      <c r="V79" s="100" t="n">
        <f aca="false">CHOOSE(F$3,A80+24,A79)</f>
        <v>39142</v>
      </c>
      <c r="W79" s="33" t="n">
        <f aca="false">V79-C$3</f>
        <v>2226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0.723128375483295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39173</v>
      </c>
      <c r="B80" s="94" t="n">
        <f aca="false">B79</f>
        <v>2868.85245901639</v>
      </c>
      <c r="C80" s="104"/>
      <c r="D80" s="96" t="n">
        <f aca="false">B80+C80</f>
        <v>2868.85245901639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f aca="false">I79</f>
        <v>0</v>
      </c>
      <c r="J80" s="28" t="n">
        <f aca="false">VLOOKUP($A80,Table,MATCH(J$4,Curves,0))</f>
        <v>-0.01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0.0075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5.6675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30</v>
      </c>
      <c r="V80" s="100" t="n">
        <f aca="false">CHOOSE(F$3,A81+24,A80)</f>
        <v>39173</v>
      </c>
      <c r="W80" s="33" t="n">
        <f aca="false">V80-C$3</f>
        <v>2257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0.719871187460425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39203</v>
      </c>
      <c r="B81" s="94" t="n">
        <f aca="false">B80</f>
        <v>2868.85245901639</v>
      </c>
      <c r="C81" s="104"/>
      <c r="D81" s="96" t="n">
        <f aca="false">B81+C81</f>
        <v>2868.85245901639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f aca="false">I80</f>
        <v>0</v>
      </c>
      <c r="J81" s="28" t="n">
        <f aca="false">VLOOKUP($A81,Table,MATCH(J$4,Curves,0))</f>
        <v>-0.01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0.0075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5.6675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39203</v>
      </c>
      <c r="W81" s="33" t="n">
        <f aca="false">V81-C$3</f>
        <v>2287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0.716733039781334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39234</v>
      </c>
      <c r="B82" s="94" t="n">
        <f aca="false">B81</f>
        <v>2868.85245901639</v>
      </c>
      <c r="C82" s="104"/>
      <c r="D82" s="96" t="n">
        <f aca="false">B82+C82</f>
        <v>2868.85245901639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f aca="false">I81</f>
        <v>0</v>
      </c>
      <c r="J82" s="28" t="n">
        <f aca="false">VLOOKUP($A82,Table,MATCH(J$4,Curves,0))</f>
        <v>-0.01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0.0075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5.6675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30</v>
      </c>
      <c r="V82" s="100" t="n">
        <f aca="false">CHOOSE(F$3,A83+24,A82)</f>
        <v>39234</v>
      </c>
      <c r="W82" s="33" t="n">
        <f aca="false">V82-C$3</f>
        <v>2318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0.713504658276859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39264</v>
      </c>
      <c r="B83" s="94" t="n">
        <f aca="false">B82</f>
        <v>2868.85245901639</v>
      </c>
      <c r="C83" s="104"/>
      <c r="D83" s="96" t="n">
        <f aca="false">B83+C83</f>
        <v>2868.85245901639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f aca="false">I82</f>
        <v>0</v>
      </c>
      <c r="J83" s="28" t="n">
        <f aca="false">VLOOKUP($A83,Table,MATCH(J$4,Curves,0))</f>
        <v>-0.01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0.0075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5.6675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39264</v>
      </c>
      <c r="W83" s="33" t="n">
        <f aca="false">V83-C$3</f>
        <v>2348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0.710394264325281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39295</v>
      </c>
      <c r="B84" s="94" t="n">
        <f aca="false">B83</f>
        <v>2868.85245901639</v>
      </c>
      <c r="C84" s="104"/>
      <c r="D84" s="96" t="n">
        <f aca="false">B84+C84</f>
        <v>2868.85245901639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f aca="false">I83</f>
        <v>0</v>
      </c>
      <c r="J84" s="28" t="n">
        <f aca="false">VLOOKUP($A84,Table,MATCH(J$4,Curves,0))</f>
        <v>-0.01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0.0075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5.6675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31</v>
      </c>
      <c r="V84" s="100" t="n">
        <f aca="false">CHOOSE(F$3,A85+24,A84)</f>
        <v>39295</v>
      </c>
      <c r="W84" s="33" t="n">
        <f aca="false">V84-C$3</f>
        <v>2379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0.707194434574817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39326</v>
      </c>
      <c r="B85" s="94" t="n">
        <f aca="false">B84</f>
        <v>2868.85245901639</v>
      </c>
      <c r="C85" s="104"/>
      <c r="D85" s="96" t="n">
        <f aca="false">B85+C85</f>
        <v>2868.85245901639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f aca="false">I84</f>
        <v>0</v>
      </c>
      <c r="J85" s="28" t="n">
        <f aca="false">VLOOKUP($A85,Table,MATCH(J$4,Curves,0))</f>
        <v>-0.01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0.0075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5.6675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30</v>
      </c>
      <c r="V85" s="100" t="n">
        <f aca="false">CHOOSE(F$3,A86+24,A85)</f>
        <v>39326</v>
      </c>
      <c r="W85" s="33" t="n">
        <f aca="false">V85-C$3</f>
        <v>2410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0.704009017821398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39356</v>
      </c>
      <c r="B86" s="94" t="n">
        <f aca="false">B85</f>
        <v>2868.85245901639</v>
      </c>
      <c r="C86" s="104"/>
      <c r="D86" s="96" t="n">
        <f aca="false">B86+C86</f>
        <v>2868.85245901639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f aca="false">I85</f>
        <v>0</v>
      </c>
      <c r="J86" s="28" t="n">
        <f aca="false">VLOOKUP($A86,Table,MATCH(J$4,Curves,0))</f>
        <v>-0.01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0.0075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5.6675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31</v>
      </c>
      <c r="V86" s="100" t="n">
        <f aca="false">CHOOSE(F$3,A87+24,A86)</f>
        <v>39356</v>
      </c>
      <c r="W86" s="33" t="n">
        <f aca="false">V86-C$3</f>
        <v>2440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0.700940018389528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39387</v>
      </c>
      <c r="B87" s="94" t="n">
        <f aca="false">B86</f>
        <v>2868.85245901639</v>
      </c>
      <c r="C87" s="104"/>
      <c r="D87" s="96" t="n">
        <f aca="false">B87+C87</f>
        <v>2868.85245901639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f aca="false">I86</f>
        <v>0</v>
      </c>
      <c r="J87" s="28" t="n">
        <f aca="false">VLOOKUP($A87,Table,MATCH(J$4,Curves,0))</f>
        <v>-0.01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0.0075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5.6675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30</v>
      </c>
      <c r="V87" s="100" t="n">
        <f aca="false">CHOOSE(F$3,A88+24,A87)</f>
        <v>39387</v>
      </c>
      <c r="W87" s="33" t="n">
        <f aca="false">V87-C$3</f>
        <v>2471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0.697782773410553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39417</v>
      </c>
      <c r="B88" s="94" t="n">
        <f aca="false">B87</f>
        <v>2868.85245901639</v>
      </c>
      <c r="C88" s="104"/>
      <c r="D88" s="96" t="n">
        <f aca="false">B88+C88</f>
        <v>2868.85245901639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f aca="false">I87</f>
        <v>0</v>
      </c>
      <c r="J88" s="28" t="n">
        <f aca="false">VLOOKUP($A88,Table,MATCH(J$4,Curves,0))</f>
        <v>-0.01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0.0075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5.6675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39417</v>
      </c>
      <c r="W88" s="33" t="n">
        <f aca="false">V88-C$3</f>
        <v>2501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0.694740916160212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39448</v>
      </c>
      <c r="B89" s="94" t="n">
        <f aca="false">B88</f>
        <v>2868.85245901639</v>
      </c>
      <c r="C89" s="104"/>
      <c r="D89" s="96" t="n">
        <f aca="false">B89+C89</f>
        <v>2868.85245901639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f aca="false">I88</f>
        <v>0</v>
      </c>
      <c r="J89" s="28" t="n">
        <f aca="false">VLOOKUP($A89,Table,MATCH(J$4,Curves,0))</f>
        <v>-0.01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0.0075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5.6675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31</v>
      </c>
      <c r="V89" s="100" t="n">
        <f aca="false">CHOOSE(F$3,A90+24,A89)</f>
        <v>39448</v>
      </c>
      <c r="W89" s="33" t="n">
        <f aca="false">V89-C$3</f>
        <v>2532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0.691611593804963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39479</v>
      </c>
      <c r="B90" s="94" t="n">
        <f aca="false">B89</f>
        <v>2868.85245901639</v>
      </c>
      <c r="C90" s="104"/>
      <c r="D90" s="96" t="n">
        <f aca="false">B90+C90</f>
        <v>2868.85245901639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f aca="false">I89</f>
        <v>0</v>
      </c>
      <c r="J90" s="28" t="n">
        <f aca="false">VLOOKUP($A90,Table,MATCH(J$4,Curves,0))</f>
        <v>-0.01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0.0075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5.6675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29</v>
      </c>
      <c r="V90" s="100" t="n">
        <f aca="false">CHOOSE(F$3,A91+24,A90)</f>
        <v>39479</v>
      </c>
      <c r="W90" s="33" t="n">
        <f aca="false">V90-C$3</f>
        <v>2563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0.688496366860211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39508</v>
      </c>
      <c r="B91" s="94" t="n">
        <f aca="false">B90</f>
        <v>2868.85245901639</v>
      </c>
      <c r="C91" s="104"/>
      <c r="D91" s="96" t="n">
        <f aca="false">B91+C91</f>
        <v>2868.85245901639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f aca="false">I90</f>
        <v>0</v>
      </c>
      <c r="J91" s="28" t="n">
        <f aca="false">VLOOKUP($A91,Table,MATCH(J$4,Curves,0))</f>
        <v>-0.01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0.0075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5.6675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31</v>
      </c>
      <c r="V91" s="100" t="n">
        <f aca="false">CHOOSE(F$3,A92+24,A91)</f>
        <v>39508</v>
      </c>
      <c r="W91" s="33" t="n">
        <f aca="false">V91-C$3</f>
        <v>2592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0.685594826726466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39539</v>
      </c>
      <c r="B92" s="94" t="n">
        <f aca="false">B91</f>
        <v>2868.85245901639</v>
      </c>
      <c r="C92" s="104"/>
      <c r="D92" s="96" t="n">
        <f aca="false">B92+C92</f>
        <v>2868.85245901639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f aca="false">I91</f>
        <v>0</v>
      </c>
      <c r="J92" s="28" t="n">
        <f aca="false">VLOOKUP($A92,Table,MATCH(J$4,Curves,0))</f>
        <v>-0.01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0.0075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5.6675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30</v>
      </c>
      <c r="V92" s="100" t="n">
        <f aca="false">CHOOSE(F$3,A93+24,A92)</f>
        <v>39539</v>
      </c>
      <c r="W92" s="33" t="n">
        <f aca="false">V92-C$3</f>
        <v>2623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0.682506701112998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39569</v>
      </c>
      <c r="B93" s="94" t="n">
        <f aca="false">B92</f>
        <v>2868.85245901639</v>
      </c>
      <c r="C93" s="104"/>
      <c r="D93" s="96" t="n">
        <f aca="false">B93+C93</f>
        <v>2868.85245901639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f aca="false">I92</f>
        <v>0</v>
      </c>
      <c r="J93" s="28" t="n">
        <f aca="false">VLOOKUP($A93,Table,MATCH(J$4,Curves,0))</f>
        <v>-0.01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0.0075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5.6675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39569</v>
      </c>
      <c r="W93" s="33" t="n">
        <f aca="false">V93-C$3</f>
        <v>2653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0.679531437124981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39600</v>
      </c>
      <c r="B94" s="94" t="n">
        <f aca="false">B93</f>
        <v>2868.85245901639</v>
      </c>
      <c r="C94" s="104"/>
      <c r="D94" s="96" t="n">
        <f aca="false">B94+C94</f>
        <v>2868.85245901639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f aca="false">I93</f>
        <v>0</v>
      </c>
      <c r="J94" s="28" t="n">
        <f aca="false">VLOOKUP($A94,Table,MATCH(J$4,Curves,0))</f>
        <v>-0.01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0.0075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5.6675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30</v>
      </c>
      <c r="V94" s="100" t="n">
        <f aca="false">CHOOSE(F$3,A95+24,A94)</f>
        <v>39600</v>
      </c>
      <c r="W94" s="33" t="n">
        <f aca="false">V94-C$3</f>
        <v>2684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0.676470622844684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39630</v>
      </c>
      <c r="B95" s="94" t="n">
        <f aca="false">B94</f>
        <v>2868.85245901639</v>
      </c>
      <c r="C95" s="104"/>
      <c r="D95" s="96" t="n">
        <f aca="false">B95+C95</f>
        <v>2868.85245901639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f aca="false">I94</f>
        <v>0</v>
      </c>
      <c r="J95" s="28" t="n">
        <f aca="false">VLOOKUP($A95,Table,MATCH(J$4,Curves,0))</f>
        <v>-0.01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0.0075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5.6675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39630</v>
      </c>
      <c r="W95" s="33" t="n">
        <f aca="false">V95-C$3</f>
        <v>2714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0.673521672043441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39661</v>
      </c>
      <c r="B96" s="94" t="n">
        <f aca="false">B95</f>
        <v>2868.85245901639</v>
      </c>
      <c r="C96" s="104"/>
      <c r="D96" s="96" t="n">
        <f aca="false">B96+C96</f>
        <v>2868.85245901639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f aca="false">I95</f>
        <v>0</v>
      </c>
      <c r="J96" s="28" t="n">
        <f aca="false">VLOOKUP($A96,Table,MATCH(J$4,Curves,0))</f>
        <v>-0.01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0.0075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5.6675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31</v>
      </c>
      <c r="V96" s="100" t="n">
        <f aca="false">CHOOSE(F$3,A97+24,A96)</f>
        <v>39661</v>
      </c>
      <c r="W96" s="33" t="n">
        <f aca="false">V96-C$3</f>
        <v>2745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0.670487927555324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39692</v>
      </c>
      <c r="B97" s="94" t="n">
        <f aca="false">B96</f>
        <v>2868.85245901639</v>
      </c>
      <c r="C97" s="104"/>
      <c r="D97" s="96" t="n">
        <f aca="false">B97+C97</f>
        <v>2868.85245901639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f aca="false">I96</f>
        <v>0</v>
      </c>
      <c r="J97" s="28" t="n">
        <f aca="false">VLOOKUP($A97,Table,MATCH(J$4,Curves,0))</f>
        <v>-0.01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0.0075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5.6675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30</v>
      </c>
      <c r="V97" s="100" t="n">
        <f aca="false">CHOOSE(F$3,A98+24,A97)</f>
        <v>39692</v>
      </c>
      <c r="W97" s="33" t="n">
        <f aca="false">V97-C$3</f>
        <v>2776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0.667467847966202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39722</v>
      </c>
      <c r="B98" s="94" t="n">
        <f aca="false">B97</f>
        <v>2868.85245901639</v>
      </c>
      <c r="C98" s="104"/>
      <c r="D98" s="96" t="n">
        <f aca="false">B98+C98</f>
        <v>2868.85245901639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f aca="false">I97</f>
        <v>0</v>
      </c>
      <c r="J98" s="28" t="n">
        <f aca="false">VLOOKUP($A98,Table,MATCH(J$4,Curves,0))</f>
        <v>-0.01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0.0075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5.6675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31</v>
      </c>
      <c r="V98" s="100" t="n">
        <f aca="false">CHOOSE(F$3,A99+24,A98)</f>
        <v>39722</v>
      </c>
      <c r="W98" s="33" t="n">
        <f aca="false">V98-C$3</f>
        <v>2806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0.664558143126712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39753</v>
      </c>
      <c r="B99" s="94" t="n">
        <f aca="false">B98</f>
        <v>2868.85245901639</v>
      </c>
      <c r="C99" s="104"/>
      <c r="D99" s="96" t="n">
        <f aca="false">B99+C99</f>
        <v>2868.85245901639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f aca="false">I98</f>
        <v>0</v>
      </c>
      <c r="J99" s="28" t="n">
        <f aca="false">VLOOKUP($A99,Table,MATCH(J$4,Curves,0))</f>
        <v>-0.01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0.0075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5.6675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30</v>
      </c>
      <c r="V99" s="100" t="n">
        <f aca="false">CHOOSE(F$3,A100+24,A99)</f>
        <v>39753</v>
      </c>
      <c r="W99" s="33" t="n">
        <f aca="false">V99-C$3</f>
        <v>2837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0.661564773072817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39783</v>
      </c>
      <c r="B100" s="94" t="n">
        <f aca="false">B99</f>
        <v>2868.85245901639</v>
      </c>
      <c r="C100" s="104"/>
      <c r="D100" s="96" t="n">
        <f aca="false">B100+C100</f>
        <v>2868.85245901639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f aca="false">I99</f>
        <v>0</v>
      </c>
      <c r="J100" s="28" t="n">
        <f aca="false">VLOOKUP($A100,Table,MATCH(J$4,Curves,0))</f>
        <v>-0.01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0.0075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5.6675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39783</v>
      </c>
      <c r="W100" s="33" t="n">
        <f aca="false">V100-C$3</f>
        <v>2867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0.658680801616047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39814</v>
      </c>
      <c r="B101" s="94" t="n">
        <f aca="false">B100</f>
        <v>2868.85245901639</v>
      </c>
      <c r="C101" s="104"/>
      <c r="D101" s="96" t="n">
        <f aca="false">B101+C101</f>
        <v>2868.85245901639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f aca="false">I100</f>
        <v>0</v>
      </c>
      <c r="J101" s="28" t="n">
        <f aca="false">VLOOKUP($A101,Table,MATCH(J$4,Curves,0))</f>
        <v>-0.01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0.0075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5.6675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31</v>
      </c>
      <c r="V101" s="100" t="n">
        <f aca="false">CHOOSE(F$3,A102+24,A101)</f>
        <v>39814</v>
      </c>
      <c r="W101" s="33" t="n">
        <f aca="false">V101-C$3</f>
        <v>2898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0.655713904878681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39845</v>
      </c>
      <c r="B102" s="94" t="n">
        <f aca="false">B101</f>
        <v>2868.85245901639</v>
      </c>
      <c r="C102" s="104"/>
      <c r="D102" s="96" t="n">
        <f aca="false">B102+C102</f>
        <v>2868.85245901639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f aca="false">I101</f>
        <v>0</v>
      </c>
      <c r="J102" s="28" t="n">
        <f aca="false">VLOOKUP($A102,Table,MATCH(J$4,Curves,0))</f>
        <v>-0.01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0.0075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5.6675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28</v>
      </c>
      <c r="V102" s="100" t="n">
        <f aca="false">CHOOSE(F$3,A103+24,A102)</f>
        <v>39845</v>
      </c>
      <c r="W102" s="33" t="n">
        <f aca="false">V102-C$3</f>
        <v>2929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0.652760371937904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39873</v>
      </c>
      <c r="B103" s="94" t="n">
        <f aca="false">B102</f>
        <v>2868.85245901639</v>
      </c>
      <c r="C103" s="104"/>
      <c r="D103" s="96" t="n">
        <f aca="false">B103+C103</f>
        <v>2868.85245901639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f aca="false">I102</f>
        <v>0</v>
      </c>
      <c r="J103" s="28" t="n">
        <f aca="false">VLOOKUP($A103,Table,MATCH(J$4,Curves,0))</f>
        <v>-0.01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0.0075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5.6675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31</v>
      </c>
      <c r="V103" s="100" t="n">
        <f aca="false">CHOOSE(F$3,A104+24,A103)</f>
        <v>39873</v>
      </c>
      <c r="W103" s="33" t="n">
        <f aca="false">V103-C$3</f>
        <v>2957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0.650104101158844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39904</v>
      </c>
      <c r="B104" s="94" t="n">
        <f aca="false">B103</f>
        <v>2868.85245901639</v>
      </c>
      <c r="C104" s="104"/>
      <c r="D104" s="96" t="n">
        <f aca="false">B104+C104</f>
        <v>2868.85245901639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f aca="false">I103</f>
        <v>0</v>
      </c>
      <c r="J104" s="28" t="n">
        <f aca="false">VLOOKUP($A104,Table,MATCH(J$4,Curves,0))</f>
        <v>-0.01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0.0075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5.6675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30</v>
      </c>
      <c r="V104" s="100" t="n">
        <f aca="false">CHOOSE(F$3,A105+24,A104)</f>
        <v>39904</v>
      </c>
      <c r="W104" s="33" t="n">
        <f aca="false">V104-C$3</f>
        <v>2988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0.647175836463798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39934</v>
      </c>
      <c r="B105" s="94" t="n">
        <f aca="false">B104</f>
        <v>2868.85245901639</v>
      </c>
      <c r="C105" s="104"/>
      <c r="D105" s="96" t="n">
        <f aca="false">B105+C105</f>
        <v>2868.85245901639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f aca="false">I104</f>
        <v>0</v>
      </c>
      <c r="J105" s="28" t="n">
        <f aca="false">VLOOKUP($A105,Table,MATCH(J$4,Curves,0))</f>
        <v>-0.01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0.0075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5.6675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39934</v>
      </c>
      <c r="W105" s="33" t="n">
        <f aca="false">V105-C$3</f>
        <v>3018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0.644354590962464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39965</v>
      </c>
      <c r="B106" s="94" t="n">
        <f aca="false">B105</f>
        <v>2868.85245901639</v>
      </c>
      <c r="C106" s="104"/>
      <c r="D106" s="96" t="n">
        <f aca="false">B106+C106</f>
        <v>2868.85245901639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f aca="false">I105</f>
        <v>0</v>
      </c>
      <c r="J106" s="28" t="n">
        <f aca="false">VLOOKUP($A106,Table,MATCH(J$4,Curves,0))</f>
        <v>-0.01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0.0075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5.6675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30</v>
      </c>
      <c r="V106" s="100" t="n">
        <f aca="false">CHOOSE(F$3,A107+24,A106)</f>
        <v>39965</v>
      </c>
      <c r="W106" s="33" t="n">
        <f aca="false">V106-C$3</f>
        <v>3049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0.641452223793202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39995</v>
      </c>
      <c r="B107" s="94" t="n">
        <f aca="false">B106</f>
        <v>2868.85245901639</v>
      </c>
      <c r="C107" s="104"/>
      <c r="D107" s="96" t="n">
        <f aca="false">B107+C107</f>
        <v>2868.85245901639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f aca="false">I106</f>
        <v>0</v>
      </c>
      <c r="J107" s="28" t="n">
        <f aca="false">VLOOKUP($A107,Table,MATCH(J$4,Curves,0))</f>
        <v>-0.01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0.0075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5.6675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39995</v>
      </c>
      <c r="W107" s="33" t="n">
        <f aca="false">V107-C$3</f>
        <v>3079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0.638655929341627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40026</v>
      </c>
      <c r="B108" s="94" t="n">
        <f aca="false">B107</f>
        <v>2868.85245901639</v>
      </c>
      <c r="C108" s="104"/>
      <c r="D108" s="96" t="n">
        <f aca="false">B108+C108</f>
        <v>2868.85245901639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f aca="false">I107</f>
        <v>0</v>
      </c>
      <c r="J108" s="28" t="n">
        <f aca="false">VLOOKUP($A108,Table,MATCH(J$4,Curves,0))</f>
        <v>-0.01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0.0075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5.6675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31</v>
      </c>
      <c r="V108" s="100" t="n">
        <f aca="false">CHOOSE(F$3,A109+24,A108)</f>
        <v>40026</v>
      </c>
      <c r="W108" s="33" t="n">
        <f aca="false">V108-C$3</f>
        <v>3110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0.635779230660848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40057</v>
      </c>
      <c r="B109" s="94" t="n">
        <f aca="false">B108</f>
        <v>2868.85245901639</v>
      </c>
      <c r="C109" s="104"/>
      <c r="D109" s="96" t="n">
        <f aca="false">B109+C109</f>
        <v>2868.85245901639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f aca="false">I108</f>
        <v>0</v>
      </c>
      <c r="J109" s="28" t="n">
        <f aca="false">VLOOKUP($A109,Table,MATCH(J$4,Curves,0))</f>
        <v>-0.01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0.0075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5.6675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30</v>
      </c>
      <c r="V109" s="100" t="n">
        <f aca="false">CHOOSE(F$3,A110+24,A109)</f>
        <v>40057</v>
      </c>
      <c r="W109" s="33" t="n">
        <f aca="false">V109-C$3</f>
        <v>3141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0.632915489497442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40087</v>
      </c>
      <c r="B110" s="94" t="n">
        <f aca="false">B109</f>
        <v>2868.85245901639</v>
      </c>
      <c r="C110" s="104"/>
      <c r="D110" s="96" t="n">
        <f aca="false">B110+C110</f>
        <v>2868.85245901639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f aca="false">I109</f>
        <v>0</v>
      </c>
      <c r="J110" s="28" t="n">
        <f aca="false">VLOOKUP($A110,Table,MATCH(J$4,Curves,0))</f>
        <v>-0.01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0.0075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5.6675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31</v>
      </c>
      <c r="V110" s="100" t="n">
        <f aca="false">CHOOSE(F$3,A111+24,A110)</f>
        <v>40087</v>
      </c>
      <c r="W110" s="33" t="n">
        <f aca="false">V110-C$3</f>
        <v>3171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0.630156409388355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40118</v>
      </c>
      <c r="B111" s="94" t="n">
        <f aca="false">B110</f>
        <v>2868.85245901639</v>
      </c>
      <c r="C111" s="104"/>
      <c r="D111" s="96" t="n">
        <f aca="false">B111+C111</f>
        <v>2868.85245901639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f aca="false">I110</f>
        <v>0</v>
      </c>
      <c r="J111" s="28" t="n">
        <f aca="false">VLOOKUP($A111,Table,MATCH(J$4,Curves,0))</f>
        <v>-0.01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0.0075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5.6675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30</v>
      </c>
      <c r="V111" s="100" t="n">
        <f aca="false">CHOOSE(F$3,A112+24,A111)</f>
        <v>40118</v>
      </c>
      <c r="W111" s="33" t="n">
        <f aca="false">V111-C$3</f>
        <v>3202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0.627317995105658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40148</v>
      </c>
      <c r="B112" s="94" t="n">
        <f aca="false">B111</f>
        <v>2868.85245901639</v>
      </c>
      <c r="C112" s="104"/>
      <c r="D112" s="96" t="n">
        <f aca="false">B112+C112</f>
        <v>2868.85245901639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f aca="false">I111</f>
        <v>0</v>
      </c>
      <c r="J112" s="28" t="n">
        <f aca="false">VLOOKUP($A112,Table,MATCH(J$4,Curves,0))</f>
        <v>-0.01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0.0075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5.6675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40148</v>
      </c>
      <c r="W112" s="33" t="n">
        <f aca="false">V112-C$3</f>
        <v>3232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0.624583316256602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40179</v>
      </c>
      <c r="B113" s="94" t="n">
        <f aca="false">B112</f>
        <v>2868.85245901639</v>
      </c>
      <c r="C113" s="104"/>
      <c r="D113" s="96" t="n">
        <f aca="false">B113+C113</f>
        <v>2868.85245901639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f aca="false">I112</f>
        <v>0</v>
      </c>
      <c r="J113" s="28" t="n">
        <f aca="false">VLOOKUP($A113,Table,MATCH(J$4,Curves,0))</f>
        <v>-0.01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0.0075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5.6675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31</v>
      </c>
      <c r="V113" s="100" t="n">
        <f aca="false">CHOOSE(F$3,A114+24,A113)</f>
        <v>40179</v>
      </c>
      <c r="W113" s="33" t="n">
        <f aca="false">V113-C$3</f>
        <v>3263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0.621770004864091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40210</v>
      </c>
      <c r="B114" s="94" t="n">
        <f aca="false">B113</f>
        <v>2868.85245901639</v>
      </c>
      <c r="C114" s="104"/>
      <c r="D114" s="96" t="n">
        <f aca="false">B114+C114</f>
        <v>2868.85245901639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f aca="false">I113</f>
        <v>0</v>
      </c>
      <c r="J114" s="28" t="n">
        <f aca="false">VLOOKUP($A114,Table,MATCH(J$4,Curves,0))</f>
        <v>-0.01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0.0075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5.6675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28</v>
      </c>
      <c r="V114" s="100" t="n">
        <f aca="false">CHOOSE(F$3,A115+24,A114)</f>
        <v>40210</v>
      </c>
      <c r="W114" s="33" t="n">
        <f aca="false">V114-C$3</f>
        <v>3294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0.618969365473512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40238</v>
      </c>
      <c r="B115" s="94" t="n">
        <f aca="false">B114</f>
        <v>2868.85245901639</v>
      </c>
      <c r="C115" s="104"/>
      <c r="D115" s="96" t="n">
        <f aca="false">B115+C115</f>
        <v>2868.85245901639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f aca="false">I114</f>
        <v>0</v>
      </c>
      <c r="J115" s="28" t="n">
        <f aca="false">VLOOKUP($A115,Table,MATCH(J$4,Curves,0))</f>
        <v>-0.01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0.0075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5.6675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31</v>
      </c>
      <c r="V115" s="100" t="n">
        <f aca="false">CHOOSE(F$3,A116+24,A115)</f>
        <v>40238</v>
      </c>
      <c r="W115" s="33" t="n">
        <f aca="false">V115-C$3</f>
        <v>3322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0.616450600074566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40269</v>
      </c>
      <c r="B116" s="94" t="n">
        <f aca="false">B115</f>
        <v>2868.85245901639</v>
      </c>
      <c r="C116" s="104"/>
      <c r="D116" s="96" t="n">
        <f aca="false">B116+C116</f>
        <v>2868.85245901639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f aca="false">I115</f>
        <v>0</v>
      </c>
      <c r="J116" s="28" t="n">
        <f aca="false">VLOOKUP($A116,Table,MATCH(J$4,Curves,0))</f>
        <v>-0.01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0.0075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5.6675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30</v>
      </c>
      <c r="V116" s="100" t="n">
        <f aca="false">CHOOSE(F$3,A117+24,A116)</f>
        <v>40269</v>
      </c>
      <c r="W116" s="33" t="n">
        <f aca="false">V116-C$3</f>
        <v>3353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0.613673920885463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40299</v>
      </c>
      <c r="B117" s="94" t="n">
        <f aca="false">B116</f>
        <v>2868.85245901639</v>
      </c>
      <c r="C117" s="104"/>
      <c r="D117" s="96" t="n">
        <f aca="false">B117+C117</f>
        <v>2868.85245901639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f aca="false">I116</f>
        <v>0</v>
      </c>
      <c r="J117" s="28" t="n">
        <f aca="false">VLOOKUP($A117,Table,MATCH(J$4,Curves,0))</f>
        <v>-0.01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0.0075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5.6675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40299</v>
      </c>
      <c r="W117" s="33" t="n">
        <f aca="false">V117-C$3</f>
        <v>3383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0.610998720899561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40330</v>
      </c>
      <c r="B118" s="94" t="n">
        <f aca="false">B117</f>
        <v>2868.85245901639</v>
      </c>
      <c r="C118" s="104"/>
      <c r="D118" s="96" t="n">
        <f aca="false">B118+C118</f>
        <v>2868.85245901639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f aca="false">I117</f>
        <v>0</v>
      </c>
      <c r="J118" s="28" t="n">
        <f aca="false">VLOOKUP($A118,Table,MATCH(J$4,Curves,0))</f>
        <v>-0.01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0.0075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5.6675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30</v>
      </c>
      <c r="V118" s="100" t="n">
        <f aca="false">CHOOSE(F$3,A119+24,A118)</f>
        <v>40330</v>
      </c>
      <c r="W118" s="33" t="n">
        <f aca="false">V118-C$3</f>
        <v>3414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0.60824659861647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40360</v>
      </c>
      <c r="B119" s="94" t="n">
        <f aca="false">B118</f>
        <v>2868.85245901639</v>
      </c>
      <c r="C119" s="104"/>
      <c r="D119" s="96" t="n">
        <f aca="false">B119+C119</f>
        <v>2868.85245901639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f aca="false">I118</f>
        <v>0</v>
      </c>
      <c r="J119" s="28" t="n">
        <f aca="false">VLOOKUP($A119,Table,MATCH(J$4,Curves,0))</f>
        <v>-0.01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0.0075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5.6675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40360</v>
      </c>
      <c r="W119" s="33" t="n">
        <f aca="false">V119-C$3</f>
        <v>3444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0.605595058056141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40391</v>
      </c>
      <c r="B120" s="94" t="n">
        <f aca="false">B119</f>
        <v>2868.85245901639</v>
      </c>
      <c r="C120" s="104"/>
      <c r="D120" s="96" t="n">
        <f aca="false">B120+C120</f>
        <v>2868.85245901639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f aca="false">I119</f>
        <v>0</v>
      </c>
      <c r="J120" s="28" t="n">
        <f aca="false">VLOOKUP($A120,Table,MATCH(J$4,Curves,0))</f>
        <v>-0.01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0.0075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5.6675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31</v>
      </c>
      <c r="V120" s="100" t="n">
        <f aca="false">CHOOSE(F$3,A121+24,A120)</f>
        <v>40391</v>
      </c>
      <c r="W120" s="33" t="n">
        <f aca="false">V120-C$3</f>
        <v>3475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0.60286727549818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40422</v>
      </c>
      <c r="B121" s="94" t="n">
        <f aca="false">B120</f>
        <v>2868.85245901639</v>
      </c>
      <c r="C121" s="104"/>
      <c r="D121" s="96" t="n">
        <f aca="false">B121+C121</f>
        <v>2868.85245901639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f aca="false">I120</f>
        <v>0</v>
      </c>
      <c r="J121" s="28" t="n">
        <f aca="false">VLOOKUP($A121,Table,MATCH(J$4,Curves,0))</f>
        <v>-0.01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0.0075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5.6675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30</v>
      </c>
      <c r="V121" s="100" t="n">
        <f aca="false">CHOOSE(F$3,A122+24,A121)</f>
        <v>40422</v>
      </c>
      <c r="W121" s="33" t="n">
        <f aca="false">V121-C$3</f>
        <v>3506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0.600151779694519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40452</v>
      </c>
      <c r="B122" s="94" t="n">
        <f aca="false">B121</f>
        <v>2868.85245901639</v>
      </c>
      <c r="C122" s="104"/>
      <c r="D122" s="96" t="n">
        <f aca="false">B122+C122</f>
        <v>2868.85245901639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f aca="false">I121</f>
        <v>0</v>
      </c>
      <c r="J122" s="28" t="n">
        <f aca="false">VLOOKUP($A122,Table,MATCH(J$4,Curves,0))</f>
        <v>-0.01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0.0075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5.6675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31</v>
      </c>
      <c r="V122" s="100" t="n">
        <f aca="false">CHOOSE(F$3,A123+24,A122)</f>
        <v>40452</v>
      </c>
      <c r="W122" s="33" t="n">
        <f aca="false">V122-C$3</f>
        <v>3536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0.597535527026879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40483</v>
      </c>
      <c r="B123" s="94" t="n">
        <f aca="false">B122</f>
        <v>2868.85245901639</v>
      </c>
      <c r="C123" s="104"/>
      <c r="D123" s="96" t="n">
        <f aca="false">B123+C123</f>
        <v>2868.85245901639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f aca="false">I122</f>
        <v>0</v>
      </c>
      <c r="J123" s="28" t="n">
        <f aca="false">VLOOKUP($A123,Table,MATCH(J$4,Curves,0))</f>
        <v>-0.01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0.0075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5.6675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30</v>
      </c>
      <c r="V123" s="100" t="n">
        <f aca="false">CHOOSE(F$3,A124+24,A123)</f>
        <v>40483</v>
      </c>
      <c r="W123" s="33" t="n">
        <f aca="false">V123-C$3</f>
        <v>3567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0.594844047024354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40513</v>
      </c>
      <c r="B124" s="94" t="n">
        <f aca="false">B123</f>
        <v>2868.85245901639</v>
      </c>
      <c r="C124" s="104"/>
      <c r="D124" s="96" t="n">
        <f aca="false">B124+C124</f>
        <v>2868.85245901639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f aca="false">I123</f>
        <v>0</v>
      </c>
      <c r="J124" s="28" t="n">
        <f aca="false">VLOOKUP($A124,Table,MATCH(J$4,Curves,0))</f>
        <v>-0.01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0.0075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5.6675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40513</v>
      </c>
      <c r="W124" s="33" t="n">
        <f aca="false">V124-C$3</f>
        <v>3597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0.592250932453154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40544</v>
      </c>
      <c r="B125" s="94" t="n">
        <f aca="false">B124</f>
        <v>2868.85245901639</v>
      </c>
      <c r="C125" s="104"/>
      <c r="D125" s="96" t="n">
        <f aca="false">B125+C125</f>
        <v>2868.85245901639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f aca="false">I124</f>
        <v>0</v>
      </c>
      <c r="J125" s="28" t="n">
        <f aca="false">VLOOKUP($A125,Table,MATCH(J$4,Curves,0))</f>
        <v>-0.01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0.0075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5.6675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31</v>
      </c>
      <c r="V125" s="100" t="n">
        <f aca="false">CHOOSE(F$3,A126+24,A125)</f>
        <v>40544</v>
      </c>
      <c r="W125" s="33" t="n">
        <f aca="false">V125-C$3</f>
        <v>3628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0.589583255856408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40575</v>
      </c>
      <c r="B126" s="94" t="n">
        <f aca="false">B125</f>
        <v>2868.85245901639</v>
      </c>
      <c r="C126" s="104"/>
      <c r="D126" s="96" t="n">
        <f aca="false">B126+C126</f>
        <v>2868.85245901639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f aca="false">I125</f>
        <v>0</v>
      </c>
      <c r="J126" s="28" t="n">
        <f aca="false">VLOOKUP($A126,Table,MATCH(J$4,Curves,0))</f>
        <v>-0.01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0.0075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5.6675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28</v>
      </c>
      <c r="V126" s="100" t="n">
        <f aca="false">CHOOSE(F$3,A127+24,A126)</f>
        <v>40575</v>
      </c>
      <c r="W126" s="33" t="n">
        <f aca="false">V126-C$3</f>
        <v>3659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0.586927595278607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40603</v>
      </c>
      <c r="B127" s="94" t="n">
        <f aca="false">B126</f>
        <v>2868.85245901639</v>
      </c>
      <c r="C127" s="104"/>
      <c r="D127" s="96" t="n">
        <f aca="false">B127+C127</f>
        <v>2868.85245901639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f aca="false">I126</f>
        <v>0</v>
      </c>
      <c r="J127" s="28" t="n">
        <f aca="false">VLOOKUP($A127,Table,MATCH(J$4,Curves,0))</f>
        <v>-0.01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0.0075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5.6675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31</v>
      </c>
      <c r="V127" s="100" t="n">
        <f aca="false">CHOOSE(F$3,A128+24,A127)</f>
        <v>40603</v>
      </c>
      <c r="W127" s="33" t="n">
        <f aca="false">V127-C$3</f>
        <v>3687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0.584539217111387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40634</v>
      </c>
      <c r="B128" s="94" t="n">
        <f aca="false">B127</f>
        <v>2868.85245901639</v>
      </c>
      <c r="C128" s="104"/>
      <c r="D128" s="96" t="n">
        <f aca="false">B128+C128</f>
        <v>2868.85245901639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f aca="false">I127</f>
        <v>0</v>
      </c>
      <c r="J128" s="28" t="n">
        <f aca="false">VLOOKUP($A128,Table,MATCH(J$4,Curves,0))</f>
        <v>-0.01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0.0075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5.6675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30</v>
      </c>
      <c r="V128" s="100" t="n">
        <f aca="false">CHOOSE(F$3,A129+24,A128)</f>
        <v>40634</v>
      </c>
      <c r="W128" s="33" t="n">
        <f aca="false">V128-C$3</f>
        <v>3718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0.581906276403451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40664</v>
      </c>
      <c r="B129" s="94" t="n">
        <f aca="false">B128</f>
        <v>2868.85245901639</v>
      </c>
      <c r="C129" s="104"/>
      <c r="D129" s="96" t="n">
        <f aca="false">B129+C129</f>
        <v>2868.85245901639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f aca="false">I128</f>
        <v>0</v>
      </c>
      <c r="J129" s="28" t="n">
        <f aca="false">VLOOKUP($A129,Table,MATCH(J$4,Curves,0))</f>
        <v>-0.01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0.0075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5.6675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40664</v>
      </c>
      <c r="W129" s="33" t="n">
        <f aca="false">V129-C$3</f>
        <v>3748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0.579369561693162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40695</v>
      </c>
      <c r="B130" s="94" t="n">
        <f aca="false">B129</f>
        <v>2868.85245901639</v>
      </c>
      <c r="C130" s="104"/>
      <c r="D130" s="96" t="n">
        <f aca="false">B130+C130</f>
        <v>2868.85245901639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f aca="false">I129</f>
        <v>0</v>
      </c>
      <c r="J130" s="28" t="n">
        <f aca="false">VLOOKUP($A130,Table,MATCH(J$4,Curves,0))</f>
        <v>-0.01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0.0075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5.6675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30</v>
      </c>
      <c r="V130" s="100" t="n">
        <f aca="false">CHOOSE(F$3,A131+24,A130)</f>
        <v>40695</v>
      </c>
      <c r="W130" s="33" t="n">
        <f aca="false">V130-C$3</f>
        <v>3779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0.576759906670427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40725</v>
      </c>
      <c r="B131" s="94" t="n">
        <f aca="false">B130</f>
        <v>2868.85245901639</v>
      </c>
      <c r="C131" s="104"/>
      <c r="D131" s="96" t="n">
        <f aca="false">B131+C131</f>
        <v>2868.85245901639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f aca="false">I130</f>
        <v>0</v>
      </c>
      <c r="J131" s="28" t="n">
        <f aca="false">VLOOKUP($A131,Table,MATCH(J$4,Curves,0))</f>
        <v>-0.01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0.0075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5.6675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40725</v>
      </c>
      <c r="W131" s="33" t="n">
        <f aca="false">V131-C$3</f>
        <v>3809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0.574245626624165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40756</v>
      </c>
      <c r="B132" s="94" t="n">
        <f aca="false">B131</f>
        <v>2868.85245901639</v>
      </c>
      <c r="C132" s="104"/>
      <c r="D132" s="96" t="n">
        <f aca="false">B132+C132</f>
        <v>2868.85245901639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f aca="false">I131</f>
        <v>0</v>
      </c>
      <c r="J132" s="28" t="n">
        <f aca="false">VLOOKUP($A132,Table,MATCH(J$4,Curves,0))</f>
        <v>-0.01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0.0075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5.6675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31</v>
      </c>
      <c r="V132" s="100" t="n">
        <f aca="false">CHOOSE(F$3,A133+24,A132)</f>
        <v>40756</v>
      </c>
      <c r="W132" s="33" t="n">
        <f aca="false">V132-C$3</f>
        <v>3840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0.571659051348405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40787</v>
      </c>
      <c r="B133" s="94" t="n">
        <f aca="false">B132</f>
        <v>2868.85245901639</v>
      </c>
      <c r="C133" s="104"/>
      <c r="D133" s="96" t="n">
        <f aca="false">B133+C133</f>
        <v>2868.85245901639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f aca="false">I132</f>
        <v>0</v>
      </c>
      <c r="J133" s="28" t="n">
        <f aca="false">VLOOKUP($A133,Table,MATCH(J$4,Curves,0))</f>
        <v>-0.01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0.0075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5.6675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30</v>
      </c>
      <c r="V133" s="100" t="n">
        <f aca="false">CHOOSE(F$3,A134+24,A133)</f>
        <v>40787</v>
      </c>
      <c r="W133" s="33" t="n">
        <f aca="false">V133-C$3</f>
        <v>3871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0.569084126786811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40817</v>
      </c>
      <c r="B134" s="94" t="n">
        <f aca="false">B133</f>
        <v>2868.85245901639</v>
      </c>
      <c r="C134" s="104"/>
      <c r="D134" s="96" t="n">
        <f aca="false">B134+C134</f>
        <v>2868.85245901639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f aca="false">I133</f>
        <v>0</v>
      </c>
      <c r="J134" s="28" t="n">
        <f aca="false">VLOOKUP($A134,Table,MATCH(J$4,Curves,0))</f>
        <v>-0.01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0.0075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5.6675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31</v>
      </c>
      <c r="V134" s="100" t="n">
        <f aca="false">CHOOSE(F$3,A135+24,A134)</f>
        <v>40817</v>
      </c>
      <c r="W134" s="33" t="n">
        <f aca="false">V134-C$3</f>
        <v>3901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0.566603307908667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40848</v>
      </c>
      <c r="B135" s="94" t="n">
        <f aca="false">B134</f>
        <v>2868.85245901639</v>
      </c>
      <c r="C135" s="104"/>
      <c r="D135" s="96" t="n">
        <f aca="false">B135+C135</f>
        <v>2868.85245901639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f aca="false">I134</f>
        <v>0</v>
      </c>
      <c r="J135" s="28" t="n">
        <f aca="false">VLOOKUP($A135,Table,MATCH(J$4,Curves,0))</f>
        <v>-0.01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0.0075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5.6675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30</v>
      </c>
      <c r="V135" s="100" t="n">
        <f aca="false">CHOOSE(F$3,A136+24,A135)</f>
        <v>40848</v>
      </c>
      <c r="W135" s="33" t="n">
        <f aca="false">V135-C$3</f>
        <v>3932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0.564051155938409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40878</v>
      </c>
      <c r="B136" s="94" t="n">
        <f aca="false">B135</f>
        <v>2868.85245901639</v>
      </c>
      <c r="C136" s="104"/>
      <c r="D136" s="96" t="n">
        <f aca="false">B136+C136</f>
        <v>2868.85245901639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f aca="false">I135</f>
        <v>0</v>
      </c>
      <c r="J136" s="28" t="n">
        <f aca="false">VLOOKUP($A136,Table,MATCH(J$4,Curves,0))</f>
        <v>-0.01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0.0075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5.6675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40878</v>
      </c>
      <c r="W136" s="33" t="n">
        <f aca="false">V136-C$3</f>
        <v>3962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0.561592277382454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40909</v>
      </c>
      <c r="B137" s="94" t="n">
        <f aca="false">B136</f>
        <v>2868.85245901639</v>
      </c>
      <c r="C137" s="104"/>
      <c r="D137" s="96" t="n">
        <f aca="false">B137+C137</f>
        <v>2868.85245901639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f aca="false">I136</f>
        <v>0</v>
      </c>
      <c r="J137" s="28" t="n">
        <f aca="false">VLOOKUP($A137,Table,MATCH(J$4,Curves,0))</f>
        <v>-0.01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0.0075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5.6675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31</v>
      </c>
      <c r="V137" s="100" t="n">
        <f aca="false">CHOOSE(F$3,A138+24,A137)</f>
        <v>40909</v>
      </c>
      <c r="W137" s="33" t="n">
        <f aca="false">V137-C$3</f>
        <v>3993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0.559062696603102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40940</v>
      </c>
      <c r="B138" s="94" t="n">
        <f aca="false">B137</f>
        <v>2868.85245901639</v>
      </c>
      <c r="C138" s="104"/>
      <c r="D138" s="96" t="n">
        <f aca="false">B138+C138</f>
        <v>2868.85245901639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f aca="false">I137</f>
        <v>0</v>
      </c>
      <c r="J138" s="28" t="n">
        <f aca="false">VLOOKUP($A138,Table,MATCH(J$4,Curves,0))</f>
        <v>-0.01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0.0075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5.6675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29</v>
      </c>
      <c r="V138" s="100" t="n">
        <f aca="false">CHOOSE(F$3,A139+24,A138)</f>
        <v>40940</v>
      </c>
      <c r="W138" s="33" t="n">
        <f aca="false">V138-C$3</f>
        <v>4024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0.556544509817537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40969</v>
      </c>
      <c r="B139" s="94" t="n">
        <f aca="false">B138</f>
        <v>2868.85245901639</v>
      </c>
      <c r="C139" s="104"/>
      <c r="D139" s="96" t="n">
        <f aca="false">B139+C139</f>
        <v>2868.85245901639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f aca="false">I138</f>
        <v>0</v>
      </c>
      <c r="J139" s="28" t="n">
        <f aca="false">VLOOKUP($A139,Table,MATCH(J$4,Curves,0))</f>
        <v>-0.01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0.0075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5.6675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31</v>
      </c>
      <c r="V139" s="100" t="n">
        <f aca="false">CHOOSE(F$3,A140+24,A139)</f>
        <v>40969</v>
      </c>
      <c r="W139" s="33" t="n">
        <f aca="false">V139-C$3</f>
        <v>4053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0.554199056291303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41000</v>
      </c>
      <c r="B140" s="94" t="n">
        <f aca="false">B139</f>
        <v>2868.85245901639</v>
      </c>
      <c r="C140" s="104"/>
      <c r="D140" s="96" t="n">
        <f aca="false">B140+C140</f>
        <v>2868.85245901639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f aca="false">I139</f>
        <v>0</v>
      </c>
      <c r="J140" s="28" t="n">
        <f aca="false">VLOOKUP($A140,Table,MATCH(J$4,Curves,0))</f>
        <v>-0.01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0.0075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5.6675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30</v>
      </c>
      <c r="V140" s="100" t="n">
        <f aca="false">CHOOSE(F$3,A141+24,A140)</f>
        <v>41000</v>
      </c>
      <c r="W140" s="33" t="n">
        <f aca="false">V140-C$3</f>
        <v>4084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0.551702776806721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41030</v>
      </c>
      <c r="B141" s="94" t="n">
        <f aca="false">B140</f>
        <v>2868.85245901639</v>
      </c>
      <c r="C141" s="104"/>
      <c r="D141" s="96" t="n">
        <f aca="false">B141+C141</f>
        <v>2868.85245901639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f aca="false">I140</f>
        <v>0</v>
      </c>
      <c r="J141" s="28" t="n">
        <f aca="false">VLOOKUP($A141,Table,MATCH(J$4,Curves,0))</f>
        <v>-0.01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0.0075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5.6675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41030</v>
      </c>
      <c r="W141" s="33" t="n">
        <f aca="false">V141-C$3</f>
        <v>4114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0.549297728766541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41061</v>
      </c>
      <c r="B142" s="94" t="n">
        <f aca="false">B141</f>
        <v>2868.85245901639</v>
      </c>
      <c r="C142" s="104"/>
      <c r="D142" s="96" t="n">
        <f aca="false">B142+C142</f>
        <v>2868.85245901639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f aca="false">I141</f>
        <v>0</v>
      </c>
      <c r="J142" s="28" t="n">
        <f aca="false">VLOOKUP($A142,Table,MATCH(J$4,Curves,0))</f>
        <v>-0.01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0.0075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5.6675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30</v>
      </c>
      <c r="V142" s="100" t="n">
        <f aca="false">CHOOSE(F$3,A143+24,A142)</f>
        <v>41061</v>
      </c>
      <c r="W142" s="33" t="n">
        <f aca="false">V142-C$3</f>
        <v>4145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0.546823526337501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41091</v>
      </c>
      <c r="B143" s="94" t="n">
        <f aca="false">B142</f>
        <v>2868.85245901639</v>
      </c>
      <c r="C143" s="104"/>
      <c r="D143" s="96" t="n">
        <f aca="false">B143+C143</f>
        <v>2868.85245901639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f aca="false">I142</f>
        <v>0</v>
      </c>
      <c r="J143" s="28" t="n">
        <f aca="false">VLOOKUP($A143,Table,MATCH(J$4,Curves,0))</f>
        <v>-0.01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0.0075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5.6675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41091</v>
      </c>
      <c r="W143" s="33" t="n">
        <f aca="false">V143-C$3</f>
        <v>4175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0.544439748503438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41122</v>
      </c>
      <c r="B144" s="94" t="n">
        <f aca="false">B143</f>
        <v>2868.85245901639</v>
      </c>
      <c r="C144" s="104"/>
      <c r="D144" s="96" t="n">
        <f aca="false">B144+C144</f>
        <v>2868.85245901639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f aca="false">I143</f>
        <v>0</v>
      </c>
      <c r="J144" s="28" t="n">
        <f aca="false">VLOOKUP($A144,Table,MATCH(J$4,Curves,0))</f>
        <v>-0.01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0.0075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5.6675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31</v>
      </c>
      <c r="V144" s="100" t="n">
        <f aca="false">CHOOSE(F$3,A145+24,A144)</f>
        <v>41122</v>
      </c>
      <c r="W144" s="33" t="n">
        <f aca="false">V144-C$3</f>
        <v>4206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0.541987427880818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41153</v>
      </c>
      <c r="B145" s="94" t="n">
        <f aca="false">B144</f>
        <v>2868.85245901639</v>
      </c>
      <c r="C145" s="104"/>
      <c r="D145" s="96" t="n">
        <f aca="false">B145+C145</f>
        <v>2868.85245901639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f aca="false">I144</f>
        <v>0</v>
      </c>
      <c r="J145" s="28" t="n">
        <f aca="false">VLOOKUP($A145,Table,MATCH(J$4,Curves,0))</f>
        <v>-0.01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0.0075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5.6675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30</v>
      </c>
      <c r="V145" s="100" t="n">
        <f aca="false">CHOOSE(F$3,A146+24,A145)</f>
        <v>41153</v>
      </c>
      <c r="W145" s="33" t="n">
        <f aca="false">V145-C$3</f>
        <v>4237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0.539546153248966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41183</v>
      </c>
      <c r="B146" s="94" t="n">
        <f aca="false">B145</f>
        <v>2868.85245901639</v>
      </c>
      <c r="C146" s="104"/>
      <c r="D146" s="96" t="n">
        <f aca="false">B146+C146</f>
        <v>2868.85245901639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f aca="false">I145</f>
        <v>0</v>
      </c>
      <c r="J146" s="28" t="n">
        <f aca="false">VLOOKUP($A146,Table,MATCH(J$4,Curves,0))</f>
        <v>-0.01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0.0075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5.6675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31</v>
      </c>
      <c r="V146" s="100" t="n">
        <f aca="false">CHOOSE(F$3,A147+24,A146)</f>
        <v>41183</v>
      </c>
      <c r="W146" s="33" t="n">
        <f aca="false">V146-C$3</f>
        <v>4267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0.537194099800968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41214</v>
      </c>
      <c r="B147" s="94" t="n">
        <f aca="false">B146</f>
        <v>2868.85245901639</v>
      </c>
      <c r="C147" s="104"/>
      <c r="D147" s="96" t="n">
        <f aca="false">B147+C147</f>
        <v>2868.85245901639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f aca="false">I146</f>
        <v>0</v>
      </c>
      <c r="J147" s="28" t="n">
        <f aca="false">VLOOKUP($A147,Table,MATCH(J$4,Curves,0))</f>
        <v>-0.01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0.0075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5.6675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30</v>
      </c>
      <c r="V147" s="100" t="n">
        <f aca="false">CHOOSE(F$3,A148+24,A147)</f>
        <v>41214</v>
      </c>
      <c r="W147" s="33" t="n">
        <f aca="false">V147-C$3</f>
        <v>4298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0.534774415762627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41244</v>
      </c>
      <c r="B148" s="94" t="n">
        <f aca="false">B147</f>
        <v>2868.85245901639</v>
      </c>
      <c r="C148" s="104"/>
      <c r="D148" s="96" t="n">
        <f aca="false">B148+C148</f>
        <v>2868.85245901639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f aca="false">I147</f>
        <v>0</v>
      </c>
      <c r="J148" s="28" t="n">
        <f aca="false">VLOOKUP($A148,Table,MATCH(J$4,Curves,0))</f>
        <v>-0.01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0.0075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5.6675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41244</v>
      </c>
      <c r="W148" s="33" t="n">
        <f aca="false">V148-C$3</f>
        <v>4328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0.532443163837427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41275</v>
      </c>
      <c r="B149" s="94" t="n">
        <f aca="false">B148</f>
        <v>2868.85245901639</v>
      </c>
      <c r="C149" s="104"/>
      <c r="D149" s="96" t="n">
        <f aca="false">B149+C149</f>
        <v>2868.85245901639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f aca="false">I148</f>
        <v>0</v>
      </c>
      <c r="J149" s="28" t="n">
        <f aca="false">VLOOKUP($A149,Table,MATCH(J$4,Curves,0))</f>
        <v>-0.01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0.0075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5.6675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31</v>
      </c>
      <c r="V149" s="100" t="n">
        <f aca="false">CHOOSE(F$3,A150+24,A149)</f>
        <v>41275</v>
      </c>
      <c r="W149" s="33" t="n">
        <f aca="false">V149-C$3</f>
        <v>4359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0.530044879445736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41306</v>
      </c>
      <c r="B150" s="94" t="n">
        <f aca="false">B149</f>
        <v>2868.85245901639</v>
      </c>
      <c r="C150" s="104"/>
      <c r="D150" s="96" t="n">
        <f aca="false">B150+C150</f>
        <v>2868.85245901639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f aca="false">I149</f>
        <v>0</v>
      </c>
      <c r="J150" s="28" t="n">
        <f aca="false">VLOOKUP($A150,Table,MATCH(J$4,Curves,0))</f>
        <v>-0.01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0.0075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5.6675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28</v>
      </c>
      <c r="V150" s="100" t="n">
        <f aca="false">CHOOSE(F$3,A151+24,A150)</f>
        <v>41306</v>
      </c>
      <c r="W150" s="33" t="n">
        <f aca="false">V150-C$3</f>
        <v>4390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0.527657397649353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41334</v>
      </c>
      <c r="B151" s="94" t="n">
        <f aca="false">B150</f>
        <v>2868.85245901639</v>
      </c>
      <c r="C151" s="104"/>
      <c r="D151" s="96" t="n">
        <f aca="false">B151+C151</f>
        <v>2868.85245901639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f aca="false">I150</f>
        <v>0</v>
      </c>
      <c r="J151" s="28" t="n">
        <f aca="false">VLOOKUP($A151,Table,MATCH(J$4,Curves,0))</f>
        <v>-0.01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0.0075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5.6675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31</v>
      </c>
      <c r="V151" s="100" t="n">
        <f aca="false">CHOOSE(F$3,A152+24,A151)</f>
        <v>41334</v>
      </c>
      <c r="W151" s="33" t="n">
        <f aca="false">V151-C$3</f>
        <v>4418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0.525510207061527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41365</v>
      </c>
      <c r="B152" s="94" t="n">
        <f aca="false">B151</f>
        <v>2868.85245901639</v>
      </c>
      <c r="C152" s="104"/>
      <c r="D152" s="96" t="n">
        <f aca="false">B152+C152</f>
        <v>2868.85245901639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f aca="false">I151</f>
        <v>0</v>
      </c>
      <c r="J152" s="28" t="n">
        <f aca="false">VLOOKUP($A152,Table,MATCH(J$4,Curves,0))</f>
        <v>-0.01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0.0075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5.6675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30</v>
      </c>
      <c r="V152" s="100" t="n">
        <f aca="false">CHOOSE(F$3,A153+24,A152)</f>
        <v>41365</v>
      </c>
      <c r="W152" s="33" t="n">
        <f aca="false">V152-C$3</f>
        <v>4449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0.52314315079549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41395</v>
      </c>
      <c r="B153" s="94" t="n">
        <f aca="false">B152</f>
        <v>2868.85245901639</v>
      </c>
      <c r="C153" s="104"/>
      <c r="D153" s="96" t="n">
        <f aca="false">B153+C153</f>
        <v>2868.85245901639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f aca="false">I152</f>
        <v>0</v>
      </c>
      <c r="J153" s="28" t="n">
        <f aca="false">VLOOKUP($A153,Table,MATCH(J$4,Curves,0))</f>
        <v>-0.01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0.0075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5.6675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41395</v>
      </c>
      <c r="W153" s="33" t="n">
        <f aca="false">V153-C$3</f>
        <v>4479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0.520862603257127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41426</v>
      </c>
      <c r="B154" s="94" t="n">
        <f aca="false">B153</f>
        <v>2868.85245901639</v>
      </c>
      <c r="C154" s="104"/>
      <c r="D154" s="96" t="n">
        <f aca="false">B154+C154</f>
        <v>2868.85245901639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f aca="false">I153</f>
        <v>0</v>
      </c>
      <c r="J154" s="28" t="n">
        <f aca="false">VLOOKUP($A154,Table,MATCH(J$4,Curves,0))</f>
        <v>-0.01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0.0075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5.6675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30</v>
      </c>
      <c r="V154" s="100" t="n">
        <f aca="false">CHOOSE(F$3,A155+24,A154)</f>
        <v>41426</v>
      </c>
      <c r="W154" s="33" t="n">
        <f aca="false">V154-C$3</f>
        <v>4510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0.51851648119857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41456</v>
      </c>
      <c r="B155" s="94" t="n">
        <f aca="false">B154</f>
        <v>2868.85245901639</v>
      </c>
      <c r="C155" s="104"/>
      <c r="D155" s="96" t="n">
        <f aca="false">B155+C155</f>
        <v>2868.85245901639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f aca="false">I154</f>
        <v>0</v>
      </c>
      <c r="J155" s="28" t="n">
        <f aca="false">VLOOKUP($A155,Table,MATCH(J$4,Curves,0))</f>
        <v>-0.01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0.0075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5.6675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41456</v>
      </c>
      <c r="W155" s="33" t="n">
        <f aca="false">V155-C$3</f>
        <v>4540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0.516256102785893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41487</v>
      </c>
      <c r="B156" s="94" t="n">
        <f aca="false">B155</f>
        <v>2868.85245901639</v>
      </c>
      <c r="C156" s="104"/>
      <c r="D156" s="96" t="n">
        <f aca="false">B156+C156</f>
        <v>2868.85245901639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f aca="false">I155</f>
        <v>0</v>
      </c>
      <c r="J156" s="28" t="n">
        <f aca="false">VLOOKUP($A156,Table,MATCH(J$4,Curves,0))</f>
        <v>-0.01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0.0075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5.6675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31</v>
      </c>
      <c r="V156" s="100" t="n">
        <f aca="false">CHOOSE(F$3,A157+24,A156)</f>
        <v>41487</v>
      </c>
      <c r="W156" s="33" t="n">
        <f aca="false">V156-C$3</f>
        <v>4571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0.513930729793021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41518</v>
      </c>
      <c r="B157" s="94" t="n">
        <f aca="false">B156</f>
        <v>2868.85245901639</v>
      </c>
      <c r="C157" s="104"/>
      <c r="D157" s="96" t="n">
        <f aca="false">B157+C157</f>
        <v>2868.85245901639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f aca="false">I156</f>
        <v>0</v>
      </c>
      <c r="J157" s="28" t="n">
        <f aca="false">VLOOKUP($A157,Table,MATCH(J$4,Curves,0))</f>
        <v>-0.01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0.0075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5.6675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30</v>
      </c>
      <c r="V157" s="100" t="n">
        <f aca="false">CHOOSE(F$3,A158+24,A157)</f>
        <v>41518</v>
      </c>
      <c r="W157" s="33" t="n">
        <f aca="false">V157-C$3</f>
        <v>4602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0.511615830980555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41548</v>
      </c>
      <c r="B158" s="94" t="n">
        <f aca="false">B157</f>
        <v>2868.85245901639</v>
      </c>
      <c r="C158" s="104"/>
      <c r="D158" s="96" t="n">
        <f aca="false">B158+C158</f>
        <v>2868.85245901639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f aca="false">I157</f>
        <v>0</v>
      </c>
      <c r="J158" s="28" t="n">
        <f aca="false">VLOOKUP($A158,Table,MATCH(J$4,Curves,0))</f>
        <v>-0.01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0.0075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5.6675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31</v>
      </c>
      <c r="V158" s="100" t="n">
        <f aca="false">CHOOSE(F$3,A159+24,A158)</f>
        <v>41548</v>
      </c>
      <c r="W158" s="33" t="n">
        <f aca="false">V158-C$3</f>
        <v>4632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0.509385534699019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41579</v>
      </c>
      <c r="B159" s="94" t="n">
        <f aca="false">B158</f>
        <v>2868.85245901639</v>
      </c>
      <c r="C159" s="104"/>
      <c r="D159" s="96" t="n">
        <f aca="false">B159+C159</f>
        <v>2868.85245901639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f aca="false">I158</f>
        <v>0</v>
      </c>
      <c r="J159" s="28" t="n">
        <f aca="false">VLOOKUP($A159,Table,MATCH(J$4,Curves,0))</f>
        <v>-0.01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0.0075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5.6675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30</v>
      </c>
      <c r="V159" s="100" t="n">
        <f aca="false">CHOOSE(F$3,A160+24,A159)</f>
        <v>41579</v>
      </c>
      <c r="W159" s="33" t="n">
        <f aca="false">V159-C$3</f>
        <v>4663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0.507091108814354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41609</v>
      </c>
      <c r="B160" s="94" t="n">
        <f aca="false">B159</f>
        <v>2868.85245901639</v>
      </c>
      <c r="C160" s="104"/>
      <c r="D160" s="96" t="n">
        <f aca="false">B160+C160</f>
        <v>2868.85245901639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f aca="false">I159</f>
        <v>0</v>
      </c>
      <c r="J160" s="28" t="n">
        <f aca="false">VLOOKUP($A160,Table,MATCH(J$4,Curves,0))</f>
        <v>-0.01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0.0075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5.6675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41609</v>
      </c>
      <c r="W160" s="33" t="n">
        <f aca="false">V160-C$3</f>
        <v>4693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0.504880537237198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41640</v>
      </c>
      <c r="B161" s="94" t="n">
        <f aca="false">B160</f>
        <v>2868.85245901639</v>
      </c>
      <c r="C161" s="104"/>
      <c r="D161" s="96" t="n">
        <f aca="false">B161+C161</f>
        <v>2868.85245901639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f aca="false">I160</f>
        <v>0</v>
      </c>
      <c r="J161" s="28" t="n">
        <f aca="false">VLOOKUP($A161,Table,MATCH(J$4,Curves,0))</f>
        <v>-0.01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0.0075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5.6675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31</v>
      </c>
      <c r="V161" s="100" t="n">
        <f aca="false">CHOOSE(F$3,A162+24,A161)</f>
        <v>41640</v>
      </c>
      <c r="W161" s="33" t="n">
        <f aca="false">V161-C$3</f>
        <v>4724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0.502606403218089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41671</v>
      </c>
      <c r="B162" s="94" t="n">
        <f aca="false">B161</f>
        <v>2868.85245901639</v>
      </c>
      <c r="C162" s="104"/>
      <c r="D162" s="96" t="n">
        <f aca="false">B162+C162</f>
        <v>2868.85245901639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f aca="false">I161</f>
        <v>0</v>
      </c>
      <c r="J162" s="28" t="n">
        <f aca="false">VLOOKUP($A162,Table,MATCH(J$4,Curves,0))</f>
        <v>-0.01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0.0075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5.6675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28</v>
      </c>
      <c r="V162" s="100" t="n">
        <f aca="false">CHOOSE(F$3,A163+24,A162)</f>
        <v>41671</v>
      </c>
      <c r="W162" s="33" t="n">
        <f aca="false">V162-C$3</f>
        <v>4755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0.500342512583614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41699</v>
      </c>
      <c r="B163" s="94" t="n">
        <f aca="false">B162</f>
        <v>2868.85245901639</v>
      </c>
      <c r="C163" s="104"/>
      <c r="D163" s="96" t="n">
        <f aca="false">B163+C163</f>
        <v>2868.85245901639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f aca="false">I162</f>
        <v>0</v>
      </c>
      <c r="J163" s="28" t="n">
        <f aca="false">VLOOKUP($A163,Table,MATCH(J$4,Curves,0))</f>
        <v>-0.01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0.0075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5.6675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31</v>
      </c>
      <c r="V163" s="100" t="n">
        <f aca="false">CHOOSE(F$3,A164+24,A163)</f>
        <v>41699</v>
      </c>
      <c r="W163" s="33" t="n">
        <f aca="false">V163-C$3</f>
        <v>4783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0.498306474164566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41730</v>
      </c>
      <c r="B164" s="94" t="n">
        <f aca="false">B163</f>
        <v>2868.85245901639</v>
      </c>
      <c r="C164" s="104"/>
      <c r="D164" s="96" t="n">
        <f aca="false">B164+C164</f>
        <v>2868.85245901639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f aca="false">I163</f>
        <v>0</v>
      </c>
      <c r="J164" s="28" t="n">
        <f aca="false">VLOOKUP($A164,Table,MATCH(J$4,Curves,0))</f>
        <v>-0.01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0.0075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5.6675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30</v>
      </c>
      <c r="V164" s="100" t="n">
        <f aca="false">CHOOSE(F$3,A165+24,A164)</f>
        <v>41730</v>
      </c>
      <c r="W164" s="33" t="n">
        <f aca="false">V164-C$3</f>
        <v>4814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0.496061951705766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41760</v>
      </c>
      <c r="B165" s="94" t="n">
        <f aca="false">B164</f>
        <v>2868.85245901639</v>
      </c>
      <c r="C165" s="104"/>
      <c r="D165" s="96" t="n">
        <f aca="false">B165+C165</f>
        <v>2868.85245901639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f aca="false">I164</f>
        <v>0</v>
      </c>
      <c r="J165" s="28" t="n">
        <f aca="false">VLOOKUP($A165,Table,MATCH(J$4,Curves,0))</f>
        <v>-0.01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0.0075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5.6675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41760</v>
      </c>
      <c r="W165" s="33" t="n">
        <f aca="false">V165-C$3</f>
        <v>4844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0.493899459735609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41791</v>
      </c>
      <c r="B166" s="94" t="n">
        <f aca="false">B165</f>
        <v>2868.85245901639</v>
      </c>
      <c r="C166" s="104"/>
      <c r="D166" s="96" t="n">
        <f aca="false">B166+C166</f>
        <v>2868.85245901639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f aca="false">I165</f>
        <v>0</v>
      </c>
      <c r="J166" s="28" t="n">
        <f aca="false">VLOOKUP($A166,Table,MATCH(J$4,Curves,0))</f>
        <v>-0.01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0.0075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5.6675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30</v>
      </c>
      <c r="V166" s="100" t="n">
        <f aca="false">CHOOSE(F$3,A167+24,A166)</f>
        <v>41791</v>
      </c>
      <c r="W166" s="33" t="n">
        <f aca="false">V166-C$3</f>
        <v>4875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0.491674787797272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41821</v>
      </c>
      <c r="B167" s="94" t="n">
        <f aca="false">B166</f>
        <v>2868.85245901639</v>
      </c>
      <c r="C167" s="104"/>
      <c r="D167" s="96" t="n">
        <f aca="false">B167+C167</f>
        <v>2868.85245901639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f aca="false">I166</f>
        <v>0</v>
      </c>
      <c r="J167" s="28" t="n">
        <f aca="false">VLOOKUP($A167,Table,MATCH(J$4,Curves,0))</f>
        <v>-0.01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0.0075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5.6675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41821</v>
      </c>
      <c r="W167" s="33" t="n">
        <f aca="false">V167-C$3</f>
        <v>4905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0.489531420871257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41852</v>
      </c>
      <c r="B168" s="94" t="n">
        <f aca="false">B167</f>
        <v>2868.85245901639</v>
      </c>
      <c r="C168" s="104"/>
      <c r="D168" s="96" t="n">
        <f aca="false">B168+C168</f>
        <v>2868.85245901639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f aca="false">I167</f>
        <v>0</v>
      </c>
      <c r="J168" s="28" t="n">
        <f aca="false">VLOOKUP($A168,Table,MATCH(J$4,Curves,0))</f>
        <v>-0.01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0.0075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5.6675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31</v>
      </c>
      <c r="V168" s="100" t="n">
        <f aca="false">CHOOSE(F$3,A169+24,A168)</f>
        <v>41852</v>
      </c>
      <c r="W168" s="33" t="n">
        <f aca="false">V168-C$3</f>
        <v>4936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0.4873264238957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41883</v>
      </c>
      <c r="B169" s="94" t="n">
        <f aca="false">B168</f>
        <v>2868.85245901639</v>
      </c>
      <c r="C169" s="104"/>
      <c r="D169" s="96" t="n">
        <f aca="false">B169+C169</f>
        <v>2868.85245901639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f aca="false">I168</f>
        <v>0</v>
      </c>
      <c r="J169" s="28" t="n">
        <f aca="false">VLOOKUP($A169,Table,MATCH(J$4,Curves,0))</f>
        <v>-0.01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0.0075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5.6675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30</v>
      </c>
      <c r="V169" s="100" t="n">
        <f aca="false">CHOOSE(F$3,A170+24,A169)</f>
        <v>41883</v>
      </c>
      <c r="W169" s="33" t="n">
        <f aca="false">V169-C$3</f>
        <v>4967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0.485131358890706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41913</v>
      </c>
      <c r="B170" s="94" t="n">
        <f aca="false">B169</f>
        <v>2868.85245901639</v>
      </c>
      <c r="C170" s="104"/>
      <c r="D170" s="96" t="n">
        <f aca="false">B170+C170</f>
        <v>2868.85245901639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f aca="false">I169</f>
        <v>0</v>
      </c>
      <c r="J170" s="28" t="n">
        <f aca="false">VLOOKUP($A170,Table,MATCH(J$4,Curves,0))</f>
        <v>-0.01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0.0075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5.6675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31</v>
      </c>
      <c r="V170" s="100" t="n">
        <f aca="false">CHOOSE(F$3,A171+24,A170)</f>
        <v>41913</v>
      </c>
      <c r="W170" s="33" t="n">
        <f aca="false">V170-C$3</f>
        <v>4997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0.483016516854413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41944</v>
      </c>
      <c r="B171" s="94" t="n">
        <f aca="false">B170</f>
        <v>2868.85245901639</v>
      </c>
      <c r="C171" s="104"/>
      <c r="D171" s="96" t="n">
        <f aca="false">B171+C171</f>
        <v>2868.85245901639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f aca="false">I170</f>
        <v>0</v>
      </c>
      <c r="J171" s="28" t="n">
        <f aca="false">VLOOKUP($A171,Table,MATCH(J$4,Curves,0))</f>
        <v>-0.01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0.0075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5.6675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30</v>
      </c>
      <c r="V171" s="100" t="n">
        <f aca="false">CHOOSE(F$3,A172+24,A171)</f>
        <v>41944</v>
      </c>
      <c r="W171" s="33" t="n">
        <f aca="false">V171-C$3</f>
        <v>5028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0.480840864968958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41974</v>
      </c>
      <c r="B172" s="94" t="n">
        <f aca="false">B171</f>
        <v>2868.85245901639</v>
      </c>
      <c r="C172" s="104"/>
      <c r="D172" s="96" t="n">
        <f aca="false">B172+C172</f>
        <v>2868.85245901639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f aca="false">I171</f>
        <v>0</v>
      </c>
      <c r="J172" s="28" t="n">
        <f aca="false">VLOOKUP($A172,Table,MATCH(J$4,Curves,0))</f>
        <v>-0.01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0.0075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5.6675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41974</v>
      </c>
      <c r="W172" s="33" t="n">
        <f aca="false">V172-C$3</f>
        <v>5058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0.47874472656156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42005</v>
      </c>
      <c r="B173" s="94" t="n">
        <f aca="false">B172</f>
        <v>2868.85245901639</v>
      </c>
      <c r="C173" s="104"/>
      <c r="D173" s="96" t="n">
        <f aca="false">B173+C173</f>
        <v>2868.85245901639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f aca="false">I172</f>
        <v>0</v>
      </c>
      <c r="J173" s="28" t="n">
        <f aca="false">VLOOKUP($A173,Table,MATCH(J$4,Curves,0))</f>
        <v>-0.01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0.0075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5.6675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31</v>
      </c>
      <c r="V173" s="100" t="n">
        <f aca="false">CHOOSE(F$3,A174+24,A173)</f>
        <v>42005</v>
      </c>
      <c r="W173" s="33" t="n">
        <f aca="false">V173-C$3</f>
        <v>5089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0.476588316106326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42036</v>
      </c>
      <c r="B174" s="94" t="n">
        <f aca="false">B173</f>
        <v>2868.85245901639</v>
      </c>
      <c r="C174" s="104"/>
      <c r="D174" s="96" t="n">
        <f aca="false">B174+C174</f>
        <v>2868.85245901639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f aca="false">I173</f>
        <v>0</v>
      </c>
      <c r="J174" s="28" t="n">
        <f aca="false">VLOOKUP($A174,Table,MATCH(J$4,Curves,0))</f>
        <v>-0.01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0.0075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5.6675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28</v>
      </c>
      <c r="V174" s="100" t="n">
        <f aca="false">CHOOSE(F$3,A175+24,A174)</f>
        <v>42036</v>
      </c>
      <c r="W174" s="33" t="n">
        <f aca="false">V174-C$3</f>
        <v>5120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0.474441618773334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42064</v>
      </c>
      <c r="B175" s="94" t="n">
        <f aca="false">B174</f>
        <v>2868.85245901639</v>
      </c>
      <c r="C175" s="104"/>
      <c r="D175" s="96" t="n">
        <f aca="false">B175+C175</f>
        <v>2868.85245901639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f aca="false">I174</f>
        <v>0</v>
      </c>
      <c r="J175" s="28" t="n">
        <f aca="false">VLOOKUP($A175,Table,MATCH(J$4,Curves,0))</f>
        <v>-0.01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0.0075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5.6675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31</v>
      </c>
      <c r="V175" s="100" t="n">
        <f aca="false">CHOOSE(F$3,A176+24,A175)</f>
        <v>42064</v>
      </c>
      <c r="W175" s="33" t="n">
        <f aca="false">V175-C$3</f>
        <v>5148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0.472510978583617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42095</v>
      </c>
      <c r="B176" s="94" t="n">
        <f aca="false">B175</f>
        <v>2868.85245901639</v>
      </c>
      <c r="C176" s="104"/>
      <c r="D176" s="96" t="n">
        <f aca="false">B176+C176</f>
        <v>2868.85245901639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f aca="false">I175</f>
        <v>0</v>
      </c>
      <c r="J176" s="28" t="n">
        <f aca="false">VLOOKUP($A176,Table,MATCH(J$4,Curves,0))</f>
        <v>-0.01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0.0075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5.6675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30</v>
      </c>
      <c r="V176" s="100" t="n">
        <f aca="false">CHOOSE(F$3,A177+24,A176)</f>
        <v>42095</v>
      </c>
      <c r="W176" s="33" t="n">
        <f aca="false">V176-C$3</f>
        <v>5179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0.470382646806996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42125</v>
      </c>
      <c r="B177" s="94" t="n">
        <f aca="false">B176</f>
        <v>2868.85245901639</v>
      </c>
      <c r="C177" s="104"/>
      <c r="D177" s="96" t="n">
        <f aca="false">B177+C177</f>
        <v>2868.85245901639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f aca="false">I176</f>
        <v>0</v>
      </c>
      <c r="J177" s="28" t="n">
        <f aca="false">VLOOKUP($A177,Table,MATCH(J$4,Curves,0))</f>
        <v>-0.01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0.0075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5.6675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42125</v>
      </c>
      <c r="W177" s="33" t="n">
        <f aca="false">V177-C$3</f>
        <v>5209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0.468332099101969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42156</v>
      </c>
      <c r="B178" s="94" t="n">
        <f aca="false">B177</f>
        <v>2868.85245901639</v>
      </c>
      <c r="C178" s="104"/>
      <c r="D178" s="96" t="n">
        <f aca="false">B178+C178</f>
        <v>2868.85245901639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f aca="false">I177</f>
        <v>0</v>
      </c>
      <c r="J178" s="28" t="n">
        <f aca="false">VLOOKUP($A178,Table,MATCH(J$4,Curves,0))</f>
        <v>-0.01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0.0075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5.6675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30</v>
      </c>
      <c r="V178" s="100" t="n">
        <f aca="false">CHOOSE(F$3,A179+24,A178)</f>
        <v>42156</v>
      </c>
      <c r="W178" s="33" t="n">
        <f aca="false">V178-C$3</f>
        <v>5240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0.46622259025729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42186</v>
      </c>
      <c r="B179" s="94" t="n">
        <f aca="false">B178</f>
        <v>2868.85245901639</v>
      </c>
      <c r="C179" s="104"/>
      <c r="D179" s="96" t="n">
        <f aca="false">B179+C179</f>
        <v>2868.85245901639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f aca="false">I178</f>
        <v>0</v>
      </c>
      <c r="J179" s="28" t="n">
        <f aca="false">VLOOKUP($A179,Table,MATCH(J$4,Curves,0))</f>
        <v>-0.01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0.0075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5.6675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42186</v>
      </c>
      <c r="W179" s="33" t="n">
        <f aca="false">V179-C$3</f>
        <v>5270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0.464190177563128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42217</v>
      </c>
      <c r="B180" s="94" t="n">
        <f aca="false">B179</f>
        <v>2868.85245901639</v>
      </c>
      <c r="C180" s="104"/>
      <c r="D180" s="96" t="n">
        <f aca="false">B180+C180</f>
        <v>2868.85245901639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f aca="false">I179</f>
        <v>0</v>
      </c>
      <c r="J180" s="28" t="n">
        <f aca="false">VLOOKUP($A180,Table,MATCH(J$4,Curves,0))</f>
        <v>-0.01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0.0075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5.6675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31</v>
      </c>
      <c r="V180" s="100" t="n">
        <f aca="false">CHOOSE(F$3,A181+24,A180)</f>
        <v>42217</v>
      </c>
      <c r="W180" s="33" t="n">
        <f aca="false">V180-C$3</f>
        <v>5301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0.462099325180683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42248</v>
      </c>
      <c r="B181" s="94" t="n">
        <f aca="false">B180</f>
        <v>2868.85245901639</v>
      </c>
      <c r="C181" s="104"/>
      <c r="D181" s="96" t="n">
        <f aca="false">B181+C181</f>
        <v>2868.85245901639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f aca="false">I180</f>
        <v>0</v>
      </c>
      <c r="J181" s="28" t="n">
        <f aca="false">VLOOKUP($A181,Table,MATCH(J$4,Curves,0))</f>
        <v>-0.01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0.0075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5.6675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30</v>
      </c>
      <c r="V181" s="100" t="n">
        <f aca="false">CHOOSE(F$3,A182+24,A181)</f>
        <v>42248</v>
      </c>
      <c r="W181" s="33" t="n">
        <f aca="false">V181-C$3</f>
        <v>5332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0.460017890627173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42278</v>
      </c>
      <c r="B182" s="94" t="n">
        <f aca="false">B181</f>
        <v>2868.85245901639</v>
      </c>
      <c r="C182" s="104"/>
      <c r="D182" s="96" t="n">
        <f aca="false">B182+C182</f>
        <v>2868.85245901639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f aca="false">I181</f>
        <v>0</v>
      </c>
      <c r="J182" s="28" t="n">
        <f aca="false">VLOOKUP($A182,Table,MATCH(J$4,Curves,0))</f>
        <v>-0.01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0.0075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5.6675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31</v>
      </c>
      <c r="V182" s="100" t="n">
        <f aca="false">CHOOSE(F$3,A183+24,A182)</f>
        <v>42278</v>
      </c>
      <c r="W182" s="33" t="n">
        <f aca="false">V182-C$3</f>
        <v>5362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0.458012526193982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42309</v>
      </c>
      <c r="B183" s="94" t="n">
        <f aca="false">B182</f>
        <v>2868.85245901639</v>
      </c>
      <c r="C183" s="104"/>
      <c r="D183" s="96" t="n">
        <f aca="false">B183+C183</f>
        <v>2868.85245901639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f aca="false">I182</f>
        <v>0</v>
      </c>
      <c r="J183" s="28" t="n">
        <f aca="false">VLOOKUP($A183,Table,MATCH(J$4,Curves,0))</f>
        <v>-0.01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0.0075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5.6675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30</v>
      </c>
      <c r="V183" s="100" t="n">
        <f aca="false">CHOOSE(F$3,A184+24,A183)</f>
        <v>42309</v>
      </c>
      <c r="W183" s="33" t="n">
        <f aca="false">V183-C$3</f>
        <v>5393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0.455949499814127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42339</v>
      </c>
      <c r="B184" s="94" t="n">
        <f aca="false">B183</f>
        <v>2868.85245901639</v>
      </c>
      <c r="C184" s="104"/>
      <c r="D184" s="96" t="n">
        <f aca="false">B184+C184</f>
        <v>2868.85245901639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f aca="false">I183</f>
        <v>0</v>
      </c>
      <c r="J184" s="28" t="n">
        <f aca="false">VLOOKUP($A184,Table,MATCH(J$4,Curves,0))</f>
        <v>-0.01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0.0075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5.6675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42339</v>
      </c>
      <c r="W184" s="33" t="n">
        <f aca="false">V184-C$3</f>
        <v>5423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0.453961870791673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42370</v>
      </c>
      <c r="B185" s="94" t="n">
        <f aca="false">B184</f>
        <v>2868.85245901639</v>
      </c>
      <c r="C185" s="104"/>
      <c r="D185" s="96" t="n">
        <f aca="false">B185+C185</f>
        <v>2868.85245901639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f aca="false">I184</f>
        <v>0</v>
      </c>
      <c r="J185" s="28" t="n">
        <f aca="false">VLOOKUP($A185,Table,MATCH(J$4,Curves,0))</f>
        <v>-0.01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0.0075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5.6675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31</v>
      </c>
      <c r="V185" s="100" t="n">
        <f aca="false">CHOOSE(F$3,A186+24,A185)</f>
        <v>42370</v>
      </c>
      <c r="W185" s="33" t="n">
        <f aca="false">V185-C$3</f>
        <v>5454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0.451917089783883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42401</v>
      </c>
      <c r="B186" s="94" t="n">
        <f aca="false">B185</f>
        <v>2868.85245901639</v>
      </c>
      <c r="C186" s="104"/>
      <c r="D186" s="96" t="n">
        <f aca="false">B186+C186</f>
        <v>2868.85245901639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f aca="false">I185</f>
        <v>0</v>
      </c>
      <c r="J186" s="28" t="n">
        <f aca="false">VLOOKUP($A186,Table,MATCH(J$4,Curves,0))</f>
        <v>-0.01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0.0075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5.6675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29</v>
      </c>
      <c r="V186" s="100" t="n">
        <f aca="false">CHOOSE(F$3,A187+24,A186)</f>
        <v>42401</v>
      </c>
      <c r="W186" s="33" t="n">
        <f aca="false">V186-C$3</f>
        <v>5485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0.449881519085678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42430</v>
      </c>
      <c r="B187" s="94" t="n">
        <f aca="false">B186</f>
        <v>2868.85245901639</v>
      </c>
      <c r="C187" s="104"/>
      <c r="D187" s="96" t="n">
        <f aca="false">B187+C187</f>
        <v>2868.85245901639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f aca="false">I186</f>
        <v>0</v>
      </c>
      <c r="J187" s="28" t="n">
        <f aca="false">VLOOKUP($A187,Table,MATCH(J$4,Curves,0))</f>
        <v>-0.01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0.0075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5.6675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31</v>
      </c>
      <c r="V187" s="100" t="n">
        <f aca="false">CHOOSE(F$3,A188+24,A187)</f>
        <v>42430</v>
      </c>
      <c r="W187" s="33" t="n">
        <f aca="false">V187-C$3</f>
        <v>5514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0.447985576934218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42461</v>
      </c>
      <c r="B188" s="94" t="n">
        <f aca="false">B187</f>
        <v>2868.85245901639</v>
      </c>
      <c r="C188" s="104"/>
      <c r="D188" s="96" t="n">
        <f aca="false">B188+C188</f>
        <v>2868.85245901639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f aca="false">I187</f>
        <v>0</v>
      </c>
      <c r="J188" s="28" t="n">
        <f aca="false">VLOOKUP($A188,Table,MATCH(J$4,Curves,0))</f>
        <v>-0.01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0.0075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5.6675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30</v>
      </c>
      <c r="V188" s="100" t="n">
        <f aca="false">CHOOSE(F$3,A189+24,A188)</f>
        <v>42461</v>
      </c>
      <c r="W188" s="33" t="n">
        <f aca="false">V188-C$3</f>
        <v>5545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0.445967714954132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42491</v>
      </c>
      <c r="B189" s="94" t="n">
        <f aca="false">B188</f>
        <v>2868.85245901639</v>
      </c>
      <c r="C189" s="104"/>
      <c r="D189" s="96" t="n">
        <f aca="false">B189+C189</f>
        <v>2868.85245901639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f aca="false">I188</f>
        <v>0</v>
      </c>
      <c r="J189" s="28" t="n">
        <f aca="false">VLOOKUP($A189,Table,MATCH(J$4,Curves,0))</f>
        <v>-0.01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0.0075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5.6675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42491</v>
      </c>
      <c r="W189" s="33" t="n">
        <f aca="false">V189-C$3</f>
        <v>5575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0.444023599709612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42522</v>
      </c>
      <c r="B190" s="94" t="n">
        <f aca="false">B189</f>
        <v>2868.85245901639</v>
      </c>
      <c r="C190" s="104"/>
      <c r="D190" s="96" t="n">
        <f aca="false">B190+C190</f>
        <v>2868.85245901639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f aca="false">I189</f>
        <v>0</v>
      </c>
      <c r="J190" s="28" t="n">
        <f aca="false">VLOOKUP($A190,Table,MATCH(J$4,Curves,0))</f>
        <v>-0.01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0.0075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5.6675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30</v>
      </c>
      <c r="V190" s="100" t="n">
        <f aca="false">CHOOSE(F$3,A191+24,A190)</f>
        <v>42522</v>
      </c>
      <c r="W190" s="33" t="n">
        <f aca="false">V190-C$3</f>
        <v>5606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0.442023583668367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42552</v>
      </c>
      <c r="B191" s="94" t="n">
        <f aca="false">B190</f>
        <v>2868.85245901639</v>
      </c>
      <c r="C191" s="104"/>
      <c r="D191" s="96" t="n">
        <f aca="false">B191+C191</f>
        <v>2868.85245901639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f aca="false">I190</f>
        <v>0</v>
      </c>
      <c r="J191" s="28" t="n">
        <f aca="false">VLOOKUP($A191,Table,MATCH(J$4,Curves,0))</f>
        <v>-0.01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0.0075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5.6675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42552</v>
      </c>
      <c r="W191" s="33" t="n">
        <f aca="false">V191-C$3</f>
        <v>5636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0.440096662147746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42583</v>
      </c>
      <c r="B192" s="94" t="n">
        <f aca="false">B191</f>
        <v>2868.85245901639</v>
      </c>
      <c r="C192" s="104"/>
      <c r="D192" s="96" t="n">
        <f aca="false">B192+C192</f>
        <v>2868.85245901639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f aca="false">I191</f>
        <v>0</v>
      </c>
      <c r="J192" s="28" t="n">
        <f aca="false">VLOOKUP($A192,Table,MATCH(J$4,Curves,0))</f>
        <v>-0.01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0.0075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5.6675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31</v>
      </c>
      <c r="V192" s="100" t="n">
        <f aca="false">CHOOSE(F$3,A193+24,A192)</f>
        <v>42583</v>
      </c>
      <c r="W192" s="33" t="n">
        <f aca="false">V192-C$3</f>
        <v>5667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0.438114334216146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42614</v>
      </c>
      <c r="B193" s="94" t="n">
        <f aca="false">B192</f>
        <v>2868.85245901639</v>
      </c>
      <c r="C193" s="104"/>
      <c r="D193" s="96" t="n">
        <f aca="false">B193+C193</f>
        <v>2868.85245901639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f aca="false">I192</f>
        <v>0</v>
      </c>
      <c r="J193" s="28" t="n">
        <f aca="false">VLOOKUP($A193,Table,MATCH(J$4,Curves,0))</f>
        <v>-0.01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0.0075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5.6675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30</v>
      </c>
      <c r="V193" s="100" t="n">
        <f aca="false">CHOOSE(F$3,A194+24,A193)</f>
        <v>42614</v>
      </c>
      <c r="W193" s="33" t="n">
        <f aca="false">V193-C$3</f>
        <v>5698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0.436140935286665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42644</v>
      </c>
      <c r="B194" s="94" t="n">
        <f aca="false">B193</f>
        <v>2868.85245901639</v>
      </c>
      <c r="C194" s="104"/>
      <c r="D194" s="96" t="n">
        <f aca="false">B194+C194</f>
        <v>2868.85245901639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f aca="false">I193</f>
        <v>0</v>
      </c>
      <c r="J194" s="28" t="n">
        <f aca="false">VLOOKUP($A194,Table,MATCH(J$4,Curves,0))</f>
        <v>-0.01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0.0075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5.6675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31</v>
      </c>
      <c r="V194" s="100" t="n">
        <f aca="false">CHOOSE(F$3,A195+24,A194)</f>
        <v>42644</v>
      </c>
      <c r="W194" s="33" t="n">
        <f aca="false">V194-C$3</f>
        <v>5728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0.434239658103097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42675</v>
      </c>
      <c r="B195" s="94" t="n">
        <f aca="false">B194</f>
        <v>2868.85245901639</v>
      </c>
      <c r="C195" s="104"/>
      <c r="D195" s="96" t="n">
        <f aca="false">B195+C195</f>
        <v>2868.85245901639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f aca="false">I194</f>
        <v>0</v>
      </c>
      <c r="J195" s="28" t="n">
        <f aca="false">VLOOKUP($A195,Table,MATCH(J$4,Curves,0))</f>
        <v>-0.01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0.0075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5.6675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30</v>
      </c>
      <c r="V195" s="100" t="n">
        <f aca="false">CHOOSE(F$3,A196+24,A195)</f>
        <v>42675</v>
      </c>
      <c r="W195" s="33" t="n">
        <f aca="false">V195-C$3</f>
        <v>5759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0.432283711881953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42705</v>
      </c>
      <c r="B196" s="94" t="n">
        <f aca="false">B195</f>
        <v>2868.85245901639</v>
      </c>
      <c r="C196" s="104"/>
      <c r="D196" s="96" t="n">
        <f aca="false">B196+C196</f>
        <v>2868.85245901639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f aca="false">I195</f>
        <v>0</v>
      </c>
      <c r="J196" s="28" t="n">
        <f aca="false">VLOOKUP($A196,Table,MATCH(J$4,Curves,0))</f>
        <v>-0.01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0.0075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5.6675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42705</v>
      </c>
      <c r="W196" s="33" t="n">
        <f aca="false">V196-C$3</f>
        <v>5789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0.430399249563163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42736</v>
      </c>
      <c r="B197" s="94" t="n">
        <f aca="false">B196</f>
        <v>2868.85245901639</v>
      </c>
      <c r="C197" s="104"/>
      <c r="D197" s="96" t="n">
        <f aca="false">B197+C197</f>
        <v>2868.85245901639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f aca="false">I196</f>
        <v>0</v>
      </c>
      <c r="J197" s="28" t="n">
        <f aca="false">VLOOKUP($A197,Table,MATCH(J$4,Curves,0))</f>
        <v>-0.01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0.0075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5.6675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31</v>
      </c>
      <c r="V197" s="100" t="n">
        <f aca="false">CHOOSE(F$3,A198+24,A197)</f>
        <v>42736</v>
      </c>
      <c r="W197" s="33" t="n">
        <f aca="false">V197-C$3</f>
        <v>5820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0.428460601698885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42767</v>
      </c>
      <c r="B198" s="94" t="n">
        <f aca="false">B197</f>
        <v>2868.85245901639</v>
      </c>
      <c r="C198" s="104"/>
      <c r="D198" s="96" t="n">
        <f aca="false">B198+C198</f>
        <v>2868.85245901639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f aca="false">I197</f>
        <v>0</v>
      </c>
      <c r="J198" s="28" t="n">
        <f aca="false">VLOOKUP($A198,Table,MATCH(J$4,Curves,0))</f>
        <v>-0.01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0.0075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5.6675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28</v>
      </c>
      <c r="V198" s="100" t="n">
        <f aca="false">CHOOSE(F$3,A199+24,A198)</f>
        <v>42767</v>
      </c>
      <c r="W198" s="33" t="n">
        <f aca="false">V198-C$3</f>
        <v>5851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0.426530686088545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42795</v>
      </c>
      <c r="B199" s="94" t="n">
        <f aca="false">B198</f>
        <v>2868.85245901639</v>
      </c>
      <c r="C199" s="104"/>
      <c r="D199" s="96" t="n">
        <f aca="false">B199+C199</f>
        <v>2868.85245901639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f aca="false">I198</f>
        <v>0</v>
      </c>
      <c r="J199" s="28" t="n">
        <f aca="false">VLOOKUP($A199,Table,MATCH(J$4,Curves,0))</f>
        <v>-0.01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0.0075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5.6675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31</v>
      </c>
      <c r="V199" s="100" t="n">
        <f aca="false">CHOOSE(F$3,A200+24,A199)</f>
        <v>42795</v>
      </c>
      <c r="W199" s="33" t="n">
        <f aca="false">V199-C$3</f>
        <v>5879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0.424795009343239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42826</v>
      </c>
      <c r="B200" s="94" t="n">
        <f aca="false">B199</f>
        <v>2868.85245901639</v>
      </c>
      <c r="C200" s="104"/>
      <c r="D200" s="96" t="n">
        <f aca="false">B200+C200</f>
        <v>2868.85245901639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f aca="false">I199</f>
        <v>0</v>
      </c>
      <c r="J200" s="28" t="n">
        <f aca="false">VLOOKUP($A200,Table,MATCH(J$4,Curves,0))</f>
        <v>-0.01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0.0075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5.6675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30</v>
      </c>
      <c r="V200" s="100" t="n">
        <f aca="false">CHOOSE(F$3,A201+24,A200)</f>
        <v>42826</v>
      </c>
      <c r="W200" s="33" t="n">
        <f aca="false">V200-C$3</f>
        <v>5910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0.422881604665013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42856</v>
      </c>
      <c r="B201" s="94" t="n">
        <f aca="false">B200</f>
        <v>2868.85245901639</v>
      </c>
      <c r="C201" s="104"/>
      <c r="D201" s="96" t="n">
        <f aca="false">B201+C201</f>
        <v>2868.85245901639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f aca="false">I200</f>
        <v>0</v>
      </c>
      <c r="J201" s="28" t="n">
        <f aca="false">VLOOKUP($A201,Table,MATCH(J$4,Curves,0))</f>
        <v>-0.01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0.0075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5.6675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42856</v>
      </c>
      <c r="W201" s="33" t="n">
        <f aca="false">V201-C$3</f>
        <v>5940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0.421038129124769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42887</v>
      </c>
      <c r="B202" s="94" t="n">
        <f aca="false">B201</f>
        <v>2868.85245901639</v>
      </c>
      <c r="C202" s="104"/>
      <c r="D202" s="96" t="n">
        <f aca="false">B202+C202</f>
        <v>2868.85245901639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f aca="false">I201</f>
        <v>0</v>
      </c>
      <c r="J202" s="28" t="n">
        <f aca="false">VLOOKUP($A202,Table,MATCH(J$4,Curves,0))</f>
        <v>-0.01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0.0075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5.6675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30</v>
      </c>
      <c r="V202" s="100" t="n">
        <f aca="false">CHOOSE(F$3,A203+24,A202)</f>
        <v>42887</v>
      </c>
      <c r="W202" s="33" t="n">
        <f aca="false">V202-C$3</f>
        <v>5971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0.419141646566689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42917</v>
      </c>
      <c r="B203" s="94" t="n">
        <f aca="false">B202</f>
        <v>2868.85245901639</v>
      </c>
      <c r="C203" s="104"/>
      <c r="D203" s="96" t="n">
        <f aca="false">B203+C203</f>
        <v>2868.85245901639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f aca="false">I202</f>
        <v>0</v>
      </c>
      <c r="J203" s="28" t="n">
        <f aca="false">VLOOKUP($A203,Table,MATCH(J$4,Curves,0))</f>
        <v>-0.01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0.0075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5.6675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42917</v>
      </c>
      <c r="W203" s="33" t="n">
        <f aca="false">V203-C$3</f>
        <v>6001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0.417314474694421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42948</v>
      </c>
      <c r="B204" s="94" t="n">
        <f aca="false">B203</f>
        <v>2868.85245901639</v>
      </c>
      <c r="C204" s="104"/>
      <c r="D204" s="96" t="n">
        <f aca="false">B204+C204</f>
        <v>2868.85245901639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f aca="false">I203</f>
        <v>0</v>
      </c>
      <c r="J204" s="28" t="n">
        <f aca="false">VLOOKUP($A204,Table,MATCH(J$4,Curves,0))</f>
        <v>-0.01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0.0075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5.6675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31</v>
      </c>
      <c r="V204" s="100" t="n">
        <f aca="false">CHOOSE(F$3,A205+24,A204)</f>
        <v>42948</v>
      </c>
      <c r="W204" s="33" t="n">
        <f aca="false">V204-C$3</f>
        <v>6032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0.415434764597529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42979</v>
      </c>
      <c r="B205" s="94" t="n">
        <f aca="false">B204</f>
        <v>2868.85245901639</v>
      </c>
      <c r="C205" s="104"/>
      <c r="D205" s="96" t="n">
        <f aca="false">B205+C205</f>
        <v>2868.85245901639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f aca="false">I204</f>
        <v>0</v>
      </c>
      <c r="J205" s="28" t="n">
        <f aca="false">VLOOKUP($A205,Table,MATCH(J$4,Curves,0))</f>
        <v>-0.01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0.0075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5.6675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30</v>
      </c>
      <c r="V205" s="100" t="n">
        <f aca="false">CHOOSE(F$3,A206+24,A205)</f>
        <v>42979</v>
      </c>
      <c r="W205" s="33" t="n">
        <f aca="false">V205-C$3</f>
        <v>6063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0.413563521281117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43009</v>
      </c>
      <c r="B206" s="94" t="n">
        <f aca="false">B205</f>
        <v>2868.85245901639</v>
      </c>
      <c r="C206" s="104"/>
      <c r="D206" s="96" t="n">
        <f aca="false">B206+C206</f>
        <v>2868.85245901639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f aca="false">I205</f>
        <v>0</v>
      </c>
      <c r="J206" s="28" t="n">
        <f aca="false">VLOOKUP($A206,Table,MATCH(J$4,Curves,0))</f>
        <v>-0.01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0.0075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5.6675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31</v>
      </c>
      <c r="V206" s="100" t="n">
        <f aca="false">CHOOSE(F$3,A207+24,A206)</f>
        <v>43009</v>
      </c>
      <c r="W206" s="33" t="n">
        <f aca="false">V206-C$3</f>
        <v>6093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0.41176066623278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43040</v>
      </c>
      <c r="B207" s="94" t="n">
        <f aca="false">B206</f>
        <v>2868.85245901639</v>
      </c>
      <c r="C207" s="104"/>
      <c r="D207" s="96" t="n">
        <f aca="false">B207+C207</f>
        <v>2868.85245901639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f aca="false">I206</f>
        <v>0</v>
      </c>
      <c r="J207" s="28" t="n">
        <f aca="false">VLOOKUP($A207,Table,MATCH(J$4,Curves,0))</f>
        <v>-0.01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0.0075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5.6675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30</v>
      </c>
      <c r="V207" s="100" t="n">
        <f aca="false">CHOOSE(F$3,A208+24,A207)</f>
        <v>43040</v>
      </c>
      <c r="W207" s="33" t="n">
        <f aca="false">V207-C$3</f>
        <v>6124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0.40990597216211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43070</v>
      </c>
      <c r="B208" s="94" t="n">
        <f aca="false">B207</f>
        <v>2868.85245901639</v>
      </c>
      <c r="C208" s="104"/>
      <c r="D208" s="96" t="n">
        <f aca="false">B208+C208</f>
        <v>2868.85245901639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f aca="false">I207</f>
        <v>0</v>
      </c>
      <c r="J208" s="28" t="n">
        <f aca="false">VLOOKUP($A208,Table,MATCH(J$4,Curves,0))</f>
        <v>-0.01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0.0075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5.6675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43070</v>
      </c>
      <c r="W208" s="33" t="n">
        <f aca="false">V208-C$3</f>
        <v>6154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0.408119061534774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43101</v>
      </c>
      <c r="B209" s="94" t="n">
        <f aca="false">B208</f>
        <v>2868.85245901639</v>
      </c>
      <c r="C209" s="104"/>
      <c r="D209" s="96" t="n">
        <f aca="false">B209+C209</f>
        <v>2868.85245901639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f aca="false">I208</f>
        <v>0</v>
      </c>
      <c r="J209" s="28" t="n">
        <f aca="false">VLOOKUP($A209,Table,MATCH(J$4,Curves,0))</f>
        <v>-0.01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0.0075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5.6675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31</v>
      </c>
      <c r="V209" s="100" t="n">
        <f aca="false">CHOOSE(F$3,A210+24,A209)</f>
        <v>43101</v>
      </c>
      <c r="W209" s="33" t="n">
        <f aca="false">V209-C$3</f>
        <v>6185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0.406280770348582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43132</v>
      </c>
      <c r="B210" s="94" t="n">
        <f aca="false">B209</f>
        <v>2868.85245901639</v>
      </c>
      <c r="C210" s="104"/>
      <c r="D210" s="96" t="n">
        <f aca="false">B210+C210</f>
        <v>2868.85245901639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f aca="false">I209</f>
        <v>0</v>
      </c>
      <c r="J210" s="28" t="n">
        <f aca="false">VLOOKUP($A210,Table,MATCH(J$4,Curves,0))</f>
        <v>-0.01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0.0075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5.6675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28</v>
      </c>
      <c r="V210" s="100" t="n">
        <f aca="false">CHOOSE(F$3,A211+24,A210)</f>
        <v>43132</v>
      </c>
      <c r="W210" s="33" t="n">
        <f aca="false">V210-C$3</f>
        <v>6216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0.40445075937962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43160</v>
      </c>
      <c r="B211" s="94" t="n">
        <f aca="false">B210</f>
        <v>2868.85245901639</v>
      </c>
      <c r="C211" s="104"/>
      <c r="D211" s="96" t="n">
        <f aca="false">B211+C211</f>
        <v>2868.85245901639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f aca="false">I210</f>
        <v>0</v>
      </c>
      <c r="J211" s="28" t="n">
        <f aca="false">VLOOKUP($A211,Table,MATCH(J$4,Curves,0))</f>
        <v>-0.01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0.0075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5.6675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31</v>
      </c>
      <c r="V211" s="100" t="n">
        <f aca="false">CHOOSE(F$3,A212+24,A211)</f>
        <v>43160</v>
      </c>
      <c r="W211" s="33" t="n">
        <f aca="false">V211-C$3</f>
        <v>6244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0.40280493224321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43191</v>
      </c>
      <c r="B212" s="94" t="n">
        <f aca="false">B211</f>
        <v>2868.85245901639</v>
      </c>
      <c r="C212" s="104"/>
      <c r="D212" s="96" t="n">
        <f aca="false">B212+C212</f>
        <v>2868.85245901639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f aca="false">I211</f>
        <v>0</v>
      </c>
      <c r="J212" s="28" t="n">
        <f aca="false">VLOOKUP($A212,Table,MATCH(J$4,Curves,0))</f>
        <v>-0.01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0.0075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5.6675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30</v>
      </c>
      <c r="V212" s="100" t="n">
        <f aca="false">CHOOSE(F$3,A213+24,A212)</f>
        <v>43191</v>
      </c>
      <c r="W212" s="33" t="n">
        <f aca="false">V212-C$3</f>
        <v>6275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0.400990577496061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43221</v>
      </c>
      <c r="B213" s="94" t="n">
        <f aca="false">B212</f>
        <v>2868.85245901639</v>
      </c>
      <c r="C213" s="104"/>
      <c r="D213" s="96" t="n">
        <f aca="false">B213+C213</f>
        <v>2868.85245901639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f aca="false">I212</f>
        <v>0</v>
      </c>
      <c r="J213" s="28" t="n">
        <f aca="false">VLOOKUP($A213,Table,MATCH(J$4,Curves,0))</f>
        <v>-0.01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0.0075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5.6675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43221</v>
      </c>
      <c r="W213" s="33" t="n">
        <f aca="false">V213-C$3</f>
        <v>6305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0.399242531912315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43252</v>
      </c>
      <c r="B214" s="94" t="n">
        <f aca="false">B213</f>
        <v>2868.85245901639</v>
      </c>
      <c r="C214" s="104"/>
      <c r="D214" s="96" t="n">
        <f aca="false">B214+C214</f>
        <v>2868.85245901639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f aca="false">I213</f>
        <v>0</v>
      </c>
      <c r="J214" s="28" t="n">
        <f aca="false">VLOOKUP($A214,Table,MATCH(J$4,Curves,0))</f>
        <v>-0.01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0.0075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5.6675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30</v>
      </c>
      <c r="V214" s="100" t="n">
        <f aca="false">CHOOSE(F$3,A215+24,A214)</f>
        <v>43252</v>
      </c>
      <c r="W214" s="33" t="n">
        <f aca="false">V214-C$3</f>
        <v>6336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0.397444223289318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43282</v>
      </c>
      <c r="B215" s="94" t="n">
        <f aca="false">B214</f>
        <v>2868.85245901639</v>
      </c>
      <c r="C215" s="104"/>
      <c r="D215" s="96" t="n">
        <f aca="false">B215+C215</f>
        <v>2868.85245901639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f aca="false">I214</f>
        <v>0</v>
      </c>
      <c r="J215" s="28" t="n">
        <f aca="false">VLOOKUP($A215,Table,MATCH(J$4,Curves,0))</f>
        <v>-0.01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0.0075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5.6675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43282</v>
      </c>
      <c r="W215" s="33" t="n">
        <f aca="false">V215-C$3</f>
        <v>6366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0.39571163739255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43313</v>
      </c>
      <c r="B216" s="94" t="n">
        <f aca="false">B215</f>
        <v>2868.85245901639</v>
      </c>
      <c r="C216" s="104"/>
      <c r="D216" s="96" t="n">
        <f aca="false">B216+C216</f>
        <v>2868.85245901639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f aca="false">I215</f>
        <v>0</v>
      </c>
      <c r="J216" s="28" t="n">
        <f aca="false">VLOOKUP($A216,Table,MATCH(J$4,Curves,0))</f>
        <v>-0.01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0.0075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5.6675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31</v>
      </c>
      <c r="V216" s="100" t="n">
        <f aca="false">CHOOSE(F$3,A217+24,A216)</f>
        <v>43313</v>
      </c>
      <c r="W216" s="33" t="n">
        <f aca="false">V216-C$3</f>
        <v>6397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0.393929232982041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43344</v>
      </c>
      <c r="B217" s="94" t="n">
        <f aca="false">B216</f>
        <v>2868.85245901639</v>
      </c>
      <c r="C217" s="104"/>
      <c r="D217" s="96" t="n">
        <f aca="false">B217+C217</f>
        <v>2868.85245901639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f aca="false">I216</f>
        <v>0</v>
      </c>
      <c r="J217" s="28" t="n">
        <f aca="false">VLOOKUP($A217,Table,MATCH(J$4,Curves,0))</f>
        <v>-0.01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0.0075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5.6675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30</v>
      </c>
      <c r="V217" s="100" t="n">
        <f aca="false">CHOOSE(F$3,A218+24,A217)</f>
        <v>43344</v>
      </c>
      <c r="W217" s="33" t="n">
        <f aca="false">V217-C$3</f>
        <v>6428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0.392154857057891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43374</v>
      </c>
      <c r="B218" s="94" t="n">
        <f aca="false">B217</f>
        <v>2868.85245901639</v>
      </c>
      <c r="C218" s="104"/>
      <c r="D218" s="96" t="n">
        <f aca="false">B218+C218</f>
        <v>2868.85245901639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f aca="false">I217</f>
        <v>0</v>
      </c>
      <c r="J218" s="28" t="n">
        <f aca="false">VLOOKUP($A218,Table,MATCH(J$4,Curves,0))</f>
        <v>-0.01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0.0075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5.6675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31</v>
      </c>
      <c r="V218" s="100" t="n">
        <f aca="false">CHOOSE(F$3,A219+24,A218)</f>
        <v>43374</v>
      </c>
      <c r="W218" s="33" t="n">
        <f aca="false">V218-C$3</f>
        <v>6458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0.39044532919241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43405</v>
      </c>
      <c r="B219" s="94" t="n">
        <f aca="false">B218</f>
        <v>2868.85245901639</v>
      </c>
      <c r="C219" s="104"/>
      <c r="D219" s="96" t="n">
        <f aca="false">B219+C219</f>
        <v>2868.85245901639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f aca="false">I218</f>
        <v>0</v>
      </c>
      <c r="J219" s="28" t="n">
        <f aca="false">VLOOKUP($A219,Table,MATCH(J$4,Curves,0))</f>
        <v>-0.01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0.0075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5.6675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30</v>
      </c>
      <c r="V219" s="100" t="n">
        <f aca="false">CHOOSE(F$3,A220+24,A219)</f>
        <v>43405</v>
      </c>
      <c r="W219" s="33" t="n">
        <f aca="false">V219-C$3</f>
        <v>6489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0.388686645820344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43435</v>
      </c>
      <c r="B220" s="94" t="n">
        <f aca="false">B219</f>
        <v>2868.85245901639</v>
      </c>
      <c r="C220" s="104"/>
      <c r="D220" s="96" t="n">
        <f aca="false">B220+C220</f>
        <v>2868.85245901639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f aca="false">I219</f>
        <v>0</v>
      </c>
      <c r="J220" s="28" t="n">
        <f aca="false">VLOOKUP($A220,Table,MATCH(J$4,Curves,0))</f>
        <v>-0.01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0.0075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5.6675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43435</v>
      </c>
      <c r="W220" s="33" t="n">
        <f aca="false">V220-C$3</f>
        <v>6519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0.386992236991762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43466</v>
      </c>
      <c r="B221" s="94" t="n">
        <f aca="false">B220</f>
        <v>2868.85245901639</v>
      </c>
      <c r="C221" s="104"/>
      <c r="D221" s="96" t="n">
        <f aca="false">B221+C221</f>
        <v>2868.85245901639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f aca="false">I220</f>
        <v>0</v>
      </c>
      <c r="J221" s="28" t="n">
        <f aca="false">VLOOKUP($A221,Table,MATCH(J$4,Curves,0))</f>
        <v>-0.01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0.0075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5.6675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31</v>
      </c>
      <c r="V221" s="100" t="n">
        <f aca="false">CHOOSE(F$3,A222+24,A221)</f>
        <v>43466</v>
      </c>
      <c r="W221" s="33" t="n">
        <f aca="false">V221-C$3</f>
        <v>6550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0.385249107387104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43497</v>
      </c>
      <c r="B222" s="94" t="n">
        <f aca="false">B221</f>
        <v>2868.85245901639</v>
      </c>
      <c r="C222" s="104"/>
      <c r="D222" s="96" t="n">
        <f aca="false">B222+C222</f>
        <v>2868.85245901639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f aca="false">I221</f>
        <v>0</v>
      </c>
      <c r="J222" s="28" t="n">
        <f aca="false">VLOOKUP($A222,Table,MATCH(J$4,Curves,0))</f>
        <v>-0.01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0.0075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5.6675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28</v>
      </c>
      <c r="V222" s="100" t="n">
        <f aca="false">CHOOSE(F$3,A223+24,A222)</f>
        <v>43497</v>
      </c>
      <c r="W222" s="33" t="n">
        <f aca="false">V222-C$3</f>
        <v>6581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0.383513829363248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43525</v>
      </c>
      <c r="B223" s="94" t="n">
        <f aca="false">B222</f>
        <v>2868.85245901639</v>
      </c>
      <c r="C223" s="104"/>
      <c r="D223" s="96" t="n">
        <f aca="false">B223+C223</f>
        <v>2868.85245901639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f aca="false">I222</f>
        <v>0</v>
      </c>
      <c r="J223" s="28" t="n">
        <f aca="false">VLOOKUP($A223,Table,MATCH(J$4,Curves,0))</f>
        <v>-0.01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0.0075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5.6675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31</v>
      </c>
      <c r="V223" s="100" t="n">
        <f aca="false">CHOOSE(F$3,A224+24,A223)</f>
        <v>43525</v>
      </c>
      <c r="W223" s="33" t="n">
        <f aca="false">V223-C$3</f>
        <v>6609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0.381953200651553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43556</v>
      </c>
      <c r="B224" s="94" t="n">
        <f aca="false">B223</f>
        <v>2868.85245901639</v>
      </c>
      <c r="C224" s="104"/>
      <c r="D224" s="96" t="n">
        <f aca="false">B224+C224</f>
        <v>2868.85245901639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f aca="false">I223</f>
        <v>0</v>
      </c>
      <c r="J224" s="28" t="n">
        <f aca="false">VLOOKUP($A224,Table,MATCH(J$4,Curves,0))</f>
        <v>-0.01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0.0075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5.6675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30</v>
      </c>
      <c r="V224" s="100" t="n">
        <f aca="false">CHOOSE(F$3,A225+24,A224)</f>
        <v>43556</v>
      </c>
      <c r="W224" s="33" t="n">
        <f aca="false">V224-C$3</f>
        <v>6640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0.380232768384423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43586</v>
      </c>
      <c r="B225" s="94" t="n">
        <f aca="false">B224</f>
        <v>2868.85245901639</v>
      </c>
      <c r="C225" s="104"/>
      <c r="D225" s="96" t="n">
        <f aca="false">B225+C225</f>
        <v>2868.85245901639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f aca="false">I224</f>
        <v>0</v>
      </c>
      <c r="J225" s="28" t="n">
        <f aca="false">VLOOKUP($A225,Table,MATCH(J$4,Curves,0))</f>
        <v>-0.01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0.0075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5.6675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43586</v>
      </c>
      <c r="W225" s="33" t="n">
        <f aca="false">V225-C$3</f>
        <v>6670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0.378575212698898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43617</v>
      </c>
      <c r="B226" s="94" t="n">
        <f aca="false">B225</f>
        <v>2868.85245901639</v>
      </c>
      <c r="C226" s="104"/>
      <c r="D226" s="96" t="n">
        <f aca="false">B226+C226</f>
        <v>2868.85245901639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f aca="false">I225</f>
        <v>0</v>
      </c>
      <c r="J226" s="28" t="n">
        <f aca="false">VLOOKUP($A226,Table,MATCH(J$4,Curves,0))</f>
        <v>-0.01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0.0075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5.6675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30</v>
      </c>
      <c r="V226" s="100" t="n">
        <f aca="false">CHOOSE(F$3,A227+24,A226)</f>
        <v>43617</v>
      </c>
      <c r="W226" s="33" t="n">
        <f aca="false">V226-C$3</f>
        <v>6701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0.376869995907019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43647</v>
      </c>
      <c r="B227" s="94" t="n">
        <f aca="false">B226</f>
        <v>2868.85245901639</v>
      </c>
      <c r="C227" s="104"/>
      <c r="D227" s="96" t="n">
        <f aca="false">B227+C227</f>
        <v>2868.85245901639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f aca="false">I226</f>
        <v>0</v>
      </c>
      <c r="J227" s="28" t="n">
        <f aca="false">VLOOKUP($A227,Table,MATCH(J$4,Curves,0))</f>
        <v>-0.01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0.0075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5.6675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43647</v>
      </c>
      <c r="W227" s="33" t="n">
        <f aca="false">V227-C$3</f>
        <v>6731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0.375227099617272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43678</v>
      </c>
      <c r="B228" s="94" t="n">
        <f aca="false">B227</f>
        <v>2868.85245901639</v>
      </c>
      <c r="C228" s="104"/>
      <c r="D228" s="96" t="n">
        <f aca="false">B228+C228</f>
        <v>2868.85245901639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f aca="false">I227</f>
        <v>0</v>
      </c>
      <c r="J228" s="28" t="n">
        <f aca="false">VLOOKUP($A228,Table,MATCH(J$4,Curves,0))</f>
        <v>-0.01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0.0075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5.6675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31</v>
      </c>
      <c r="V228" s="100" t="n">
        <f aca="false">CHOOSE(F$3,A229+24,A228)</f>
        <v>43678</v>
      </c>
      <c r="W228" s="33" t="n">
        <f aca="false">V228-C$3</f>
        <v>6762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0.373536963735226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43709</v>
      </c>
      <c r="B229" s="94" t="n">
        <f aca="false">B228</f>
        <v>2868.85245901639</v>
      </c>
      <c r="C229" s="104"/>
      <c r="D229" s="96" t="n">
        <f aca="false">B229+C229</f>
        <v>2868.85245901639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f aca="false">I228</f>
        <v>0</v>
      </c>
      <c r="J229" s="28" t="n">
        <f aca="false">VLOOKUP($A229,Table,MATCH(J$4,Curves,0))</f>
        <v>-0.01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0.0075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5.6675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30</v>
      </c>
      <c r="V229" s="100" t="n">
        <f aca="false">CHOOSE(F$3,A230+24,A229)</f>
        <v>43709</v>
      </c>
      <c r="W229" s="33" t="n">
        <f aca="false">V229-C$3</f>
        <v>6793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0.371854440734294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43739</v>
      </c>
      <c r="B230" s="94" t="n">
        <f aca="false">B229</f>
        <v>2868.85245901639</v>
      </c>
      <c r="C230" s="104"/>
      <c r="D230" s="96" t="n">
        <f aca="false">B230+C230</f>
        <v>2868.85245901639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f aca="false">I229</f>
        <v>0</v>
      </c>
      <c r="J230" s="28" t="n">
        <f aca="false">VLOOKUP($A230,Table,MATCH(J$4,Curves,0))</f>
        <v>-0.01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0.0075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5.6675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31</v>
      </c>
      <c r="V230" s="100" t="n">
        <f aca="false">CHOOSE(F$3,A231+24,A230)</f>
        <v>43739</v>
      </c>
      <c r="W230" s="33" t="n">
        <f aca="false">V230-C$3</f>
        <v>6823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0.37023340884626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43770</v>
      </c>
      <c r="B231" s="94" t="n">
        <f aca="false">B230</f>
        <v>2868.85245901639</v>
      </c>
      <c r="C231" s="104"/>
      <c r="D231" s="96" t="n">
        <f aca="false">B231+C231</f>
        <v>2868.85245901639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f aca="false">I230</f>
        <v>0</v>
      </c>
      <c r="J231" s="28" t="n">
        <f aca="false">VLOOKUP($A231,Table,MATCH(J$4,Curves,0))</f>
        <v>-0.01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0.0075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5.6675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30</v>
      </c>
      <c r="V231" s="100" t="n">
        <f aca="false">CHOOSE(F$3,A232+24,A231)</f>
        <v>43770</v>
      </c>
      <c r="W231" s="33" t="n">
        <f aca="false">V231-C$3</f>
        <v>6854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0.368565766051639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43800</v>
      </c>
      <c r="B232" s="94" t="n">
        <f aca="false">B231</f>
        <v>2868.85245901639</v>
      </c>
      <c r="C232" s="104"/>
      <c r="D232" s="96" t="n">
        <f aca="false">B232+C232</f>
        <v>2868.85245901639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f aca="false">I231</f>
        <v>0</v>
      </c>
      <c r="J232" s="28" t="n">
        <f aca="false">VLOOKUP($A232,Table,MATCH(J$4,Curves,0))</f>
        <v>-0.01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0.0075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5.6675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43800</v>
      </c>
      <c r="W232" s="33" t="n">
        <f aca="false">V232-C$3</f>
        <v>6884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0.366959070543506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43831</v>
      </c>
      <c r="B233" s="94" t="n">
        <f aca="false">B232</f>
        <v>2868.85245901639</v>
      </c>
      <c r="C233" s="104"/>
      <c r="D233" s="96" t="n">
        <f aca="false">B233+C233</f>
        <v>2868.85245901639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f aca="false">I232</f>
        <v>0</v>
      </c>
      <c r="J233" s="28" t="n">
        <f aca="false">VLOOKUP($A233,Table,MATCH(J$4,Curves,0))</f>
        <v>-0.01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0.0075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5.6675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31</v>
      </c>
      <c r="V233" s="100" t="n">
        <f aca="false">CHOOSE(F$3,A234+24,A233)</f>
        <v>43831</v>
      </c>
      <c r="W233" s="33" t="n">
        <f aca="false">V233-C$3</f>
        <v>6915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0.365306176354892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43862</v>
      </c>
      <c r="B234" s="94" t="n">
        <f aca="false">B233</f>
        <v>2868.85245901639</v>
      </c>
      <c r="C234" s="104"/>
      <c r="D234" s="96" t="n">
        <f aca="false">B234+C234</f>
        <v>2868.85245901639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f aca="false">I233</f>
        <v>0</v>
      </c>
      <c r="J234" s="28" t="n">
        <f aca="false">VLOOKUP($A234,Table,MATCH(J$4,Curves,0))</f>
        <v>-0.01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0.0075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5.6675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29</v>
      </c>
      <c r="V234" s="100" t="n">
        <f aca="false">CHOOSE(F$3,A235+24,A234)</f>
        <v>43862</v>
      </c>
      <c r="W234" s="33" t="n">
        <f aca="false">V234-C$3</f>
        <v>6946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0.363660727299587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43891</v>
      </c>
      <c r="B235" s="94" t="n">
        <f aca="false">B234</f>
        <v>2868.85245901639</v>
      </c>
      <c r="C235" s="104"/>
      <c r="D235" s="96" t="n">
        <f aca="false">B235+C235</f>
        <v>2868.85245901639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f aca="false">I234</f>
        <v>0</v>
      </c>
      <c r="J235" s="28" t="n">
        <f aca="false">VLOOKUP($A235,Table,MATCH(J$4,Curves,0))</f>
        <v>-0.01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0.0075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5.6675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31</v>
      </c>
      <c r="V235" s="100" t="n">
        <f aca="false">CHOOSE(F$3,A236+24,A235)</f>
        <v>43891</v>
      </c>
      <c r="W235" s="33" t="n">
        <f aca="false">V235-C$3</f>
        <v>6975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0.362128146670093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43922</v>
      </c>
      <c r="B236" s="94" t="n">
        <f aca="false">B235</f>
        <v>2868.85245901639</v>
      </c>
      <c r="C236" s="104"/>
      <c r="D236" s="96" t="n">
        <f aca="false">B236+C236</f>
        <v>2868.85245901639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f aca="false">I235</f>
        <v>0</v>
      </c>
      <c r="J236" s="28" t="n">
        <f aca="false">VLOOKUP($A236,Table,MATCH(J$4,Curves,0))</f>
        <v>-0.01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0.0075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5.6675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30</v>
      </c>
      <c r="V236" s="100" t="n">
        <f aca="false">CHOOSE(F$3,A237+24,A236)</f>
        <v>43922</v>
      </c>
      <c r="W236" s="33" t="n">
        <f aca="false">V236-C$3</f>
        <v>7006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0.360497012417769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43952</v>
      </c>
      <c r="B237" s="94" t="n">
        <f aca="false">B236</f>
        <v>2868.85245901639</v>
      </c>
      <c r="C237" s="104"/>
      <c r="D237" s="96" t="n">
        <f aca="false">B237+C237</f>
        <v>2868.85245901639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f aca="false">I236</f>
        <v>0</v>
      </c>
      <c r="J237" s="28" t="n">
        <f aca="false">VLOOKUP($A237,Table,MATCH(J$4,Curves,0))</f>
        <v>-0.01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0.0075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5.6675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43952</v>
      </c>
      <c r="W237" s="33" t="n">
        <f aca="false">V237-C$3</f>
        <v>7036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0.358925491175435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43983</v>
      </c>
      <c r="B238" s="94" t="n">
        <f aca="false">B237</f>
        <v>2868.85245901639</v>
      </c>
      <c r="C238" s="104"/>
      <c r="D238" s="96" t="n">
        <f aca="false">B238+C238</f>
        <v>2868.85245901639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f aca="false">I237</f>
        <v>0</v>
      </c>
      <c r="J238" s="28" t="n">
        <f aca="false">VLOOKUP($A238,Table,MATCH(J$4,Curves,0))</f>
        <v>-0.01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0.0075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5.6675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30</v>
      </c>
      <c r="V238" s="100" t="n">
        <f aca="false">CHOOSE(F$3,A239+24,A238)</f>
        <v>43983</v>
      </c>
      <c r="W238" s="33" t="n">
        <f aca="false">V238-C$3</f>
        <v>7067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0.357308782648159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44013</v>
      </c>
      <c r="B239" s="94" t="n">
        <f aca="false">B238</f>
        <v>2868.85245901639</v>
      </c>
      <c r="C239" s="104"/>
      <c r="D239" s="96" t="n">
        <f aca="false">B239+C239</f>
        <v>2868.85245901639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f aca="false">I238</f>
        <v>0</v>
      </c>
      <c r="J239" s="28" t="n">
        <f aca="false">VLOOKUP($A239,Table,MATCH(J$4,Curves,0))</f>
        <v>-0.01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0.0075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5.6675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44013</v>
      </c>
      <c r="W239" s="33" t="n">
        <f aca="false">V239-C$3</f>
        <v>7097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0.355751159914372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44044</v>
      </c>
      <c r="B240" s="94" t="n">
        <f aca="false">B239</f>
        <v>2868.85245901639</v>
      </c>
      <c r="C240" s="104"/>
      <c r="D240" s="96" t="n">
        <f aca="false">B240+C240</f>
        <v>2868.85245901639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f aca="false">I239</f>
        <v>0</v>
      </c>
      <c r="J240" s="28" t="n">
        <f aca="false">VLOOKUP($A240,Table,MATCH(J$4,Curves,0))</f>
        <v>-0.01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0.0075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5.6675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31</v>
      </c>
      <c r="V240" s="100" t="n">
        <f aca="false">CHOOSE(F$3,A241+24,A240)</f>
        <v>44044</v>
      </c>
      <c r="W240" s="33" t="n">
        <f aca="false">V240-C$3</f>
        <v>7128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0.354148749531263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44075</v>
      </c>
      <c r="B241" s="94" t="n">
        <f aca="false">B240</f>
        <v>2868.85245901639</v>
      </c>
      <c r="C241" s="104"/>
      <c r="D241" s="96" t="n">
        <f aca="false">B241+C241</f>
        <v>2868.85245901639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f aca="false">I240</f>
        <v>0</v>
      </c>
      <c r="J241" s="28" t="n">
        <f aca="false">VLOOKUP($A241,Table,MATCH(J$4,Curves,0))</f>
        <v>-0.01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0.0075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5.6675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30</v>
      </c>
      <c r="V241" s="100" t="n">
        <f aca="false">CHOOSE(F$3,A242+24,A241)</f>
        <v>44075</v>
      </c>
      <c r="W241" s="33" t="n">
        <f aca="false">V241-C$3</f>
        <v>7159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0.352553556887195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44105</v>
      </c>
      <c r="B242" s="94" t="n">
        <f aca="false">B241</f>
        <v>2868.85245901639</v>
      </c>
      <c r="C242" s="104"/>
      <c r="D242" s="96" t="n">
        <f aca="false">B242+C242</f>
        <v>2868.85245901639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f aca="false">I241</f>
        <v>0</v>
      </c>
      <c r="J242" s="28" t="n">
        <f aca="false">VLOOKUP($A242,Table,MATCH(J$4,Curves,0))</f>
        <v>-0.01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0.0075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5.6675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31</v>
      </c>
      <c r="V242" s="100" t="n">
        <f aca="false">CHOOSE(F$3,A243+24,A242)</f>
        <v>44105</v>
      </c>
      <c r="W242" s="33" t="n">
        <f aca="false">V242-C$3</f>
        <v>7189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0.35101666369634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44136</v>
      </c>
      <c r="B243" s="94" t="n">
        <f aca="false">B242</f>
        <v>2868.85245901639</v>
      </c>
      <c r="C243" s="104"/>
      <c r="D243" s="96" t="n">
        <f aca="false">B243+C243</f>
        <v>2868.85245901639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f aca="false">I242</f>
        <v>0</v>
      </c>
      <c r="J243" s="28" t="n">
        <f aca="false">VLOOKUP($A243,Table,MATCH(J$4,Curves,0))</f>
        <v>-0.01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0.0075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5.6675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30</v>
      </c>
      <c r="V243" s="100" t="n">
        <f aca="false">CHOOSE(F$3,A244+24,A243)</f>
        <v>44136</v>
      </c>
      <c r="W243" s="33" t="n">
        <f aca="false">V243-C$3</f>
        <v>7220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0.349435578910315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44166</v>
      </c>
      <c r="B244" s="94" t="n">
        <f aca="false">B243</f>
        <v>2868.85245901639</v>
      </c>
      <c r="C244" s="104"/>
      <c r="D244" s="96" t="n">
        <f aca="false">B244+C244</f>
        <v>2868.85245901639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f aca="false">I243</f>
        <v>0</v>
      </c>
      <c r="J244" s="28" t="n">
        <f aca="false">VLOOKUP($A244,Table,MATCH(J$4,Curves,0))</f>
        <v>-0.01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0.0075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5.6675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44166</v>
      </c>
      <c r="W244" s="33" t="n">
        <f aca="false">V244-C$3</f>
        <v>7250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0.347912277978078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44197</v>
      </c>
      <c r="B245" s="94" t="n">
        <f aca="false">B244</f>
        <v>2868.85245901639</v>
      </c>
      <c r="C245" s="104"/>
      <c r="D245" s="96" t="n">
        <f aca="false">B245+C245</f>
        <v>2868.85245901639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f aca="false">I244</f>
        <v>0</v>
      </c>
      <c r="J245" s="28" t="n">
        <f aca="false">VLOOKUP($A245,Table,MATCH(J$4,Curves,0))</f>
        <v>-0.01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0.0075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5.6675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31</v>
      </c>
      <c r="V245" s="100" t="n">
        <f aca="false">CHOOSE(F$3,A246+24,A245)</f>
        <v>44197</v>
      </c>
      <c r="W245" s="33" t="n">
        <f aca="false">V245-C$3</f>
        <v>7281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0.346345176280426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44228</v>
      </c>
      <c r="B246" s="94" t="n">
        <f aca="false">B245</f>
        <v>2868.85245901639</v>
      </c>
      <c r="C246" s="104"/>
      <c r="D246" s="96" t="n">
        <f aca="false">B246+C246</f>
        <v>2868.85245901639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f aca="false">I245</f>
        <v>0</v>
      </c>
      <c r="J246" s="28" t="n">
        <f aca="false">VLOOKUP($A246,Table,MATCH(J$4,Curves,0))</f>
        <v>-0.01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0.0075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5.6675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28</v>
      </c>
      <c r="V246" s="100" t="n">
        <f aca="false">CHOOSE(F$3,A247+24,A246)</f>
        <v>44228</v>
      </c>
      <c r="W246" s="33" t="n">
        <f aca="false">V246-C$3</f>
        <v>7312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0.344785133280861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44256</v>
      </c>
      <c r="B247" s="94" t="n">
        <f aca="false">B246</f>
        <v>2868.85245901639</v>
      </c>
      <c r="C247" s="104"/>
      <c r="D247" s="96" t="n">
        <f aca="false">B247+C247</f>
        <v>2868.85245901639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f aca="false">I246</f>
        <v>0</v>
      </c>
      <c r="J247" s="28" t="n">
        <f aca="false">VLOOKUP($A247,Table,MATCH(J$4,Curves,0))</f>
        <v>-0.01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0.0075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5.6675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31</v>
      </c>
      <c r="V247" s="100" t="n">
        <f aca="false">CHOOSE(F$3,A248+24,A247)</f>
        <v>44256</v>
      </c>
      <c r="W247" s="33" t="n">
        <f aca="false">V247-C$3</f>
        <v>7340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0.343382102836673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44287</v>
      </c>
      <c r="B248" s="94" t="n">
        <f aca="false">B247</f>
        <v>2868.85245901639</v>
      </c>
      <c r="C248" s="104"/>
      <c r="D248" s="96" t="n">
        <f aca="false">B248+C248</f>
        <v>2868.85245901639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f aca="false">I247</f>
        <v>0</v>
      </c>
      <c r="J248" s="28" t="n">
        <f aca="false">VLOOKUP($A248,Table,MATCH(J$4,Curves,0))</f>
        <v>-0.01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0.0075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5.6675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30</v>
      </c>
      <c r="V248" s="100" t="n">
        <f aca="false">CHOOSE(F$3,A249+24,A248)</f>
        <v>44287</v>
      </c>
      <c r="W248" s="33" t="n">
        <f aca="false">V248-C$3</f>
        <v>7371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0.341835406412432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44317</v>
      </c>
      <c r="B249" s="94" t="n">
        <f aca="false">B248</f>
        <v>2868.85245901639</v>
      </c>
      <c r="C249" s="104"/>
      <c r="D249" s="96" t="n">
        <f aca="false">B249+C249</f>
        <v>2868.85245901639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f aca="false">I248</f>
        <v>0</v>
      </c>
      <c r="J249" s="28" t="n">
        <f aca="false">VLOOKUP($A249,Table,MATCH(J$4,Curves,0))</f>
        <v>-0.01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0.0075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5.6675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44317</v>
      </c>
      <c r="W249" s="33" t="n">
        <f aca="false">V249-C$3</f>
        <v>7401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0.340345237051648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44348</v>
      </c>
      <c r="B250" s="94" t="n">
        <f aca="false">B249</f>
        <v>2868.85245901639</v>
      </c>
      <c r="C250" s="104"/>
      <c r="D250" s="96" t="n">
        <f aca="false">B250+C250</f>
        <v>2868.85245901639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f aca="false">I249</f>
        <v>0</v>
      </c>
      <c r="J250" s="28" t="n">
        <f aca="false">VLOOKUP($A250,Table,MATCH(J$4,Curves,0))</f>
        <v>-0.01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0.0075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5.6675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30</v>
      </c>
      <c r="V250" s="100" t="n">
        <f aca="false">CHOOSE(F$3,A251+24,A250)</f>
        <v>44348</v>
      </c>
      <c r="W250" s="33" t="n">
        <f aca="false">V250-C$3</f>
        <v>7432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0.338812219585663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44378</v>
      </c>
      <c r="B251" s="94" t="n">
        <f aca="false">B250</f>
        <v>2868.85245901639</v>
      </c>
      <c r="C251" s="104"/>
      <c r="D251" s="96" t="n">
        <f aca="false">B251+C251</f>
        <v>2868.85245901639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f aca="false">I250</f>
        <v>0</v>
      </c>
      <c r="J251" s="28" t="n">
        <f aca="false">VLOOKUP($A251,Table,MATCH(J$4,Curves,0))</f>
        <v>-0.01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0.0075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5.6675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44378</v>
      </c>
      <c r="W251" s="33" t="n">
        <f aca="false">V251-C$3</f>
        <v>7462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0.337335229258697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44409</v>
      </c>
      <c r="B252" s="94" t="n">
        <f aca="false">B251</f>
        <v>2868.85245901639</v>
      </c>
      <c r="C252" s="104"/>
      <c r="D252" s="96" t="n">
        <f aca="false">B252+C252</f>
        <v>2868.85245901639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f aca="false">I251</f>
        <v>0</v>
      </c>
      <c r="J252" s="28" t="n">
        <f aca="false">VLOOKUP($A252,Table,MATCH(J$4,Curves,0))</f>
        <v>-0.01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0.0075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5.6675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31</v>
      </c>
      <c r="V252" s="100" t="n">
        <f aca="false">CHOOSE(F$3,A253+24,A252)</f>
        <v>44409</v>
      </c>
      <c r="W252" s="33" t="n">
        <f aca="false">V252-C$3</f>
        <v>7493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0.335815769774481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44440</v>
      </c>
      <c r="B253" s="94" t="n">
        <f aca="false">B252</f>
        <v>2868.85245901639</v>
      </c>
      <c r="C253" s="104"/>
      <c r="D253" s="96" t="n">
        <f aca="false">B253+C253</f>
        <v>2868.85245901639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f aca="false">I252</f>
        <v>0</v>
      </c>
      <c r="J253" s="28" t="n">
        <f aca="false">VLOOKUP($A253,Table,MATCH(J$4,Curves,0))</f>
        <v>-0.01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0.0075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5.6675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30</v>
      </c>
      <c r="V253" s="100" t="n">
        <f aca="false">CHOOSE(F$3,A254+24,A253)</f>
        <v>44440</v>
      </c>
      <c r="W253" s="33" t="n">
        <f aca="false">V253-C$3</f>
        <v>7524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0.334303154393472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44470</v>
      </c>
      <c r="B254" s="94" t="n">
        <f aca="false">B253</f>
        <v>2868.85245901639</v>
      </c>
      <c r="C254" s="104"/>
      <c r="D254" s="96" t="n">
        <f aca="false">B254+C254</f>
        <v>2868.85245901639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f aca="false">I253</f>
        <v>0</v>
      </c>
      <c r="J254" s="28" t="n">
        <f aca="false">VLOOKUP($A254,Table,MATCH(J$4,Curves,0))</f>
        <v>-0.01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0.0075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5.6675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31</v>
      </c>
      <c r="V254" s="100" t="n">
        <f aca="false">CHOOSE(F$3,A255+24,A254)</f>
        <v>44470</v>
      </c>
      <c r="W254" s="33" t="n">
        <f aca="false">V254-C$3</f>
        <v>7554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0.332845820517152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44501</v>
      </c>
      <c r="B255" s="94" t="n">
        <f aca="false">B254</f>
        <v>2868.85245901639</v>
      </c>
      <c r="C255" s="104"/>
      <c r="D255" s="96" t="n">
        <f aca="false">B255+C255</f>
        <v>2868.85245901639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f aca="false">I254</f>
        <v>0</v>
      </c>
      <c r="J255" s="28" t="n">
        <f aca="false">VLOOKUP($A255,Table,MATCH(J$4,Curves,0))</f>
        <v>-0.01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0.0075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5.6675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30</v>
      </c>
      <c r="V255" s="100" t="n">
        <f aca="false">CHOOSE(F$3,A256+24,A255)</f>
        <v>44501</v>
      </c>
      <c r="W255" s="33" t="n">
        <f aca="false">V255-C$3</f>
        <v>7585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0.331346582682201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44531</v>
      </c>
      <c r="B256" s="94" t="n">
        <f aca="false">B255</f>
        <v>2868.85245901639</v>
      </c>
      <c r="C256" s="104"/>
      <c r="D256" s="96" t="n">
        <f aca="false">B256+C256</f>
        <v>2868.85245901639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f aca="false">I255</f>
        <v>0</v>
      </c>
      <c r="J256" s="28" t="n">
        <f aca="false">VLOOKUP($A256,Table,MATCH(J$4,Curves,0))</f>
        <v>-0.01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0.0075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5.6675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44531</v>
      </c>
      <c r="W256" s="33" t="n">
        <f aca="false">V256-C$3</f>
        <v>7615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0.329902137443203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44562</v>
      </c>
      <c r="B257" s="94" t="n">
        <f aca="false">B256</f>
        <v>2868.85245901639</v>
      </c>
      <c r="C257" s="104"/>
      <c r="D257" s="96" t="n">
        <f aca="false">B257+C257</f>
        <v>2868.85245901639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f aca="false">I256</f>
        <v>0</v>
      </c>
      <c r="J257" s="28" t="n">
        <f aca="false">VLOOKUP($A257,Table,MATCH(J$4,Curves,0))</f>
        <v>-0.01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0.0075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5.6675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31</v>
      </c>
      <c r="V257" s="100" t="n">
        <f aca="false">CHOOSE(F$3,A258+24,A257)</f>
        <v>44562</v>
      </c>
      <c r="W257" s="33" t="n">
        <f aca="false">V257-C$3</f>
        <v>7646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0.32841615884351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44593</v>
      </c>
      <c r="B258" s="94" t="n">
        <f aca="false">B257</f>
        <v>2868.85245901639</v>
      </c>
      <c r="C258" s="104"/>
      <c r="D258" s="96" t="n">
        <f aca="false">B258+C258</f>
        <v>2868.85245901639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f aca="false">I257</f>
        <v>0</v>
      </c>
      <c r="J258" s="28" t="n">
        <f aca="false">VLOOKUP($A258,Table,MATCH(J$4,Curves,0))</f>
        <v>-0.01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0.0075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5.6675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28</v>
      </c>
      <c r="V258" s="100" t="n">
        <f aca="false">CHOOSE(F$3,A259+24,A258)</f>
        <v>44593</v>
      </c>
      <c r="W258" s="33" t="n">
        <f aca="false">V258-C$3</f>
        <v>7677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0.326936873539034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44621</v>
      </c>
      <c r="B259" s="94" t="n">
        <f aca="false">B258</f>
        <v>2868.85245901639</v>
      </c>
      <c r="C259" s="104"/>
      <c r="D259" s="96" t="n">
        <f aca="false">B259+C259</f>
        <v>2868.85245901639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f aca="false">I258</f>
        <v>0</v>
      </c>
      <c r="J259" s="28" t="n">
        <f aca="false">VLOOKUP($A259,Table,MATCH(J$4,Curves,0))</f>
        <v>-0.01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0.0075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5.6675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31</v>
      </c>
      <c r="V259" s="100" t="n">
        <f aca="false">CHOOSE(F$3,A260+24,A259)</f>
        <v>44621</v>
      </c>
      <c r="W259" s="33" t="n">
        <f aca="false">V259-C$3</f>
        <v>7705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0.325606472826747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44652</v>
      </c>
      <c r="B260" s="94" t="n">
        <f aca="false">B259</f>
        <v>2868.85245901639</v>
      </c>
      <c r="C260" s="104"/>
      <c r="D260" s="96" t="n">
        <f aca="false">B260+C260</f>
        <v>2868.85245901639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f aca="false">I259</f>
        <v>0</v>
      </c>
      <c r="J260" s="28" t="n">
        <f aca="false">VLOOKUP($A260,Table,MATCH(J$4,Curves,0))</f>
        <v>-0.01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0.0075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5.6675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30</v>
      </c>
      <c r="V260" s="100" t="n">
        <f aca="false">CHOOSE(F$3,A261+24,A260)</f>
        <v>44652</v>
      </c>
      <c r="W260" s="33" t="n">
        <f aca="false">V260-C$3</f>
        <v>7736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0.32413984319442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44682</v>
      </c>
      <c r="B261" s="94" t="n">
        <f aca="false">B260</f>
        <v>2868.85245901639</v>
      </c>
      <c r="C261" s="104"/>
      <c r="D261" s="96" t="n">
        <f aca="false">B261+C261</f>
        <v>2868.85245901639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f aca="false">I260</f>
        <v>0</v>
      </c>
      <c r="J261" s="28" t="n">
        <f aca="false">VLOOKUP($A261,Table,MATCH(J$4,Curves,0))</f>
        <v>-0.01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0.0075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5.6675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44682</v>
      </c>
      <c r="W261" s="33" t="n">
        <f aca="false">V261-C$3</f>
        <v>7766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0.322726814427134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44713</v>
      </c>
      <c r="B262" s="94" t="n">
        <f aca="false">B261</f>
        <v>2868.85245901639</v>
      </c>
      <c r="C262" s="104"/>
      <c r="D262" s="96" t="n">
        <f aca="false">B262+C262</f>
        <v>2868.85245901639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f aca="false">I261</f>
        <v>0</v>
      </c>
      <c r="J262" s="28" t="n">
        <f aca="false">VLOOKUP($A262,Table,MATCH(J$4,Curves,0))</f>
        <v>-0.01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0.0075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5.6675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30</v>
      </c>
      <c r="V262" s="100" t="n">
        <f aca="false">CHOOSE(F$3,A263+24,A262)</f>
        <v>44713</v>
      </c>
      <c r="W262" s="33" t="n">
        <f aca="false">V262-C$3</f>
        <v>7797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0.321273155643645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44743</v>
      </c>
      <c r="B263" s="94" t="n">
        <f aca="false">B262</f>
        <v>2868.85245901639</v>
      </c>
      <c r="C263" s="104"/>
      <c r="D263" s="96" t="n">
        <f aca="false">B263+C263</f>
        <v>2868.85245901639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f aca="false">I262</f>
        <v>0</v>
      </c>
      <c r="J263" s="28" t="n">
        <f aca="false">VLOOKUP($A263,Table,MATCH(J$4,Curves,0))</f>
        <v>-0.01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0.0075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5.6675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44743</v>
      </c>
      <c r="W263" s="33" t="n">
        <f aca="false">V263-C$3</f>
        <v>7827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0.319872623680012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44774</v>
      </c>
      <c r="B264" s="94" t="n">
        <f aca="false">B263</f>
        <v>2868.85245901639</v>
      </c>
      <c r="C264" s="104"/>
      <c r="D264" s="96" t="n">
        <f aca="false">B264+C264</f>
        <v>2868.85245901639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f aca="false">I263</f>
        <v>0</v>
      </c>
      <c r="J264" s="28" t="n">
        <f aca="false">VLOOKUP($A264,Table,MATCH(J$4,Curves,0))</f>
        <v>-0.01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0.0075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5.6675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31</v>
      </c>
      <c r="V264" s="100" t="n">
        <f aca="false">CHOOSE(F$3,A265+24,A264)</f>
        <v>44774</v>
      </c>
      <c r="W264" s="33" t="n">
        <f aca="false">V264-C$3</f>
        <v>7858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0.318431821031383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44805</v>
      </c>
      <c r="B265" s="94" t="n">
        <f aca="false">B264</f>
        <v>2868.85245901639</v>
      </c>
      <c r="C265" s="104"/>
      <c r="D265" s="96" t="n">
        <f aca="false">B265+C265</f>
        <v>2868.85245901639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f aca="false">I264</f>
        <v>0</v>
      </c>
      <c r="J265" s="28" t="n">
        <f aca="false">VLOOKUP($A265,Table,MATCH(J$4,Curves,0))</f>
        <v>-0.01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0.0075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5.6675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30</v>
      </c>
      <c r="V265" s="100" t="n">
        <f aca="false">CHOOSE(F$3,A266+24,A265)</f>
        <v>44805</v>
      </c>
      <c r="W265" s="33" t="n">
        <f aca="false">V265-C$3</f>
        <v>7889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0.316997508191881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44835</v>
      </c>
      <c r="B266" s="94" t="n">
        <f aca="false">B265</f>
        <v>2868.85245901639</v>
      </c>
      <c r="C266" s="104"/>
      <c r="D266" s="96" t="n">
        <f aca="false">B266+C266</f>
        <v>2868.85245901639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f aca="false">I265</f>
        <v>0</v>
      </c>
      <c r="J266" s="28" t="n">
        <f aca="false">VLOOKUP($A266,Table,MATCH(J$4,Curves,0))</f>
        <v>-0.01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0.0075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5.6675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31</v>
      </c>
      <c r="V266" s="100" t="n">
        <f aca="false">CHOOSE(F$3,A267+24,A266)</f>
        <v>44835</v>
      </c>
      <c r="W266" s="33" t="n">
        <f aca="false">V266-C$3</f>
        <v>7919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0.315615615136653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44866</v>
      </c>
      <c r="B267" s="94" t="n">
        <f aca="false">B266</f>
        <v>2868.85245901639</v>
      </c>
      <c r="C267" s="104"/>
      <c r="D267" s="96" t="n">
        <f aca="false">B267+C267</f>
        <v>2868.85245901639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f aca="false">I266</f>
        <v>0</v>
      </c>
      <c r="J267" s="28" t="n">
        <f aca="false">VLOOKUP($A267,Table,MATCH(J$4,Curves,0))</f>
        <v>-0.01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0.0075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5.6675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30</v>
      </c>
      <c r="V267" s="100" t="n">
        <f aca="false">CHOOSE(F$3,A268+24,A267)</f>
        <v>44866</v>
      </c>
      <c r="W267" s="33" t="n">
        <f aca="false">V267-C$3</f>
        <v>7950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0.314193987336794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44896</v>
      </c>
      <c r="B268" s="94" t="n">
        <f aca="false">B267</f>
        <v>2868.85245901639</v>
      </c>
      <c r="C268" s="104"/>
      <c r="D268" s="96" t="n">
        <f aca="false">B268+C268</f>
        <v>2868.85245901639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f aca="false">I267</f>
        <v>0</v>
      </c>
      <c r="J268" s="28" t="n">
        <f aca="false">VLOOKUP($A268,Table,MATCH(J$4,Curves,0))</f>
        <v>-0.01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0.0075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5.6675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44896</v>
      </c>
      <c r="W268" s="33" t="n">
        <f aca="false">V268-C$3</f>
        <v>7980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0.312824315721482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44927</v>
      </c>
      <c r="B269" s="94" t="n">
        <f aca="false">B268</f>
        <v>2868.85245901639</v>
      </c>
      <c r="C269" s="104"/>
      <c r="D269" s="96" t="n">
        <f aca="false">B269+C269</f>
        <v>2868.85245901639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f aca="false">I268</f>
        <v>0</v>
      </c>
      <c r="J269" s="28" t="n">
        <f aca="false">VLOOKUP($A269,Table,MATCH(J$4,Curves,0))</f>
        <v>-0.01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0.0075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5.6675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31</v>
      </c>
      <c r="V269" s="100" t="n">
        <f aca="false">CHOOSE(F$3,A270+24,A269)</f>
        <v>44927</v>
      </c>
      <c r="W269" s="33" t="n">
        <f aca="false">V269-C$3</f>
        <v>8011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0.311415260774981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44958</v>
      </c>
      <c r="B270" s="94" t="n">
        <f aca="false">B269</f>
        <v>2868.85245901639</v>
      </c>
      <c r="C270" s="104"/>
      <c r="D270" s="96" t="n">
        <f aca="false">B270+C270</f>
        <v>2868.85245901639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f aca="false">I269</f>
        <v>0</v>
      </c>
      <c r="J270" s="28" t="n">
        <f aca="false">VLOOKUP($A270,Table,MATCH(J$4,Curves,0))</f>
        <v>-0.01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0.0075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5.6675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28</v>
      </c>
      <c r="V270" s="100" t="n">
        <f aca="false">CHOOSE(F$3,A271+24,A270)</f>
        <v>44958</v>
      </c>
      <c r="W270" s="33" t="n">
        <f aca="false">V270-C$3</f>
        <v>8042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0.310012552636391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44986</v>
      </c>
      <c r="B271" s="94" t="n">
        <f aca="false">B270</f>
        <v>2868.85245901639</v>
      </c>
      <c r="C271" s="104"/>
      <c r="D271" s="96" t="n">
        <f aca="false">B271+C271</f>
        <v>2868.85245901639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f aca="false">I270</f>
        <v>0</v>
      </c>
      <c r="J271" s="28" t="n">
        <f aca="false">VLOOKUP($A271,Table,MATCH(J$4,Curves,0))</f>
        <v>-0.01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0.0075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5.6675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31</v>
      </c>
      <c r="V271" s="100" t="n">
        <f aca="false">CHOOSE(F$3,A272+24,A271)</f>
        <v>44986</v>
      </c>
      <c r="W271" s="33" t="n">
        <f aca="false">V271-C$3</f>
        <v>8070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0.308751021881598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45017</v>
      </c>
      <c r="B272" s="94" t="n">
        <f aca="false">B271</f>
        <v>2868.85245901639</v>
      </c>
      <c r="C272" s="104"/>
      <c r="D272" s="96" t="n">
        <f aca="false">B272+C272</f>
        <v>2868.85245901639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f aca="false">I271</f>
        <v>0</v>
      </c>
      <c r="J272" s="28" t="n">
        <f aca="false">VLOOKUP($A272,Table,MATCH(J$4,Curves,0))</f>
        <v>-0.01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0.0075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5.6675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30</v>
      </c>
      <c r="V272" s="100" t="n">
        <f aca="false">CHOOSE(F$3,A273+24,A272)</f>
        <v>45017</v>
      </c>
      <c r="W272" s="33" t="n">
        <f aca="false">V272-C$3</f>
        <v>8101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0.307360314277503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45047</v>
      </c>
      <c r="B273" s="94" t="n">
        <f aca="false">B272</f>
        <v>2868.85245901639</v>
      </c>
      <c r="C273" s="104"/>
      <c r="D273" s="96" t="n">
        <f aca="false">B273+C273</f>
        <v>2868.85245901639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f aca="false">I272</f>
        <v>0</v>
      </c>
      <c r="J273" s="28" t="n">
        <f aca="false">VLOOKUP($A273,Table,MATCH(J$4,Curves,0))</f>
        <v>-0.01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0.0075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5.6675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45047</v>
      </c>
      <c r="W273" s="33" t="n">
        <f aca="false">V273-C$3</f>
        <v>8131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0.306020432818575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45078</v>
      </c>
      <c r="B274" s="94" t="n">
        <f aca="false">B273</f>
        <v>2868.85245901639</v>
      </c>
      <c r="C274" s="104"/>
      <c r="D274" s="96" t="n">
        <f aca="false">B274+C274</f>
        <v>2868.85245901639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f aca="false">I273</f>
        <v>0</v>
      </c>
      <c r="J274" s="28" t="n">
        <f aca="false">VLOOKUP($A274,Table,MATCH(J$4,Curves,0))</f>
        <v>-0.01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0.0075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5.6675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30</v>
      </c>
      <c r="V274" s="100" t="n">
        <f aca="false">CHOOSE(F$3,A275+24,A274)</f>
        <v>45078</v>
      </c>
      <c r="W274" s="33" t="n">
        <f aca="false">V274-C$3</f>
        <v>8162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0.304642024610123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45108</v>
      </c>
      <c r="B275" s="94" t="n">
        <f aca="false">B274</f>
        <v>2868.85245901639</v>
      </c>
      <c r="C275" s="104"/>
      <c r="D275" s="96" t="n">
        <f aca="false">B275+C275</f>
        <v>2868.85245901639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f aca="false">I274</f>
        <v>0</v>
      </c>
      <c r="J275" s="28" t="n">
        <f aca="false">VLOOKUP($A275,Table,MATCH(J$4,Curves,0))</f>
        <v>-0.01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0.0075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5.6675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45108</v>
      </c>
      <c r="W275" s="33" t="n">
        <f aca="false">V275-C$3</f>
        <v>8192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0.30331399304123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45139</v>
      </c>
      <c r="B276" s="94" t="n">
        <f aca="false">B275</f>
        <v>2868.85245901639</v>
      </c>
      <c r="C276" s="104"/>
      <c r="D276" s="96" t="n">
        <f aca="false">B276+C276</f>
        <v>2868.85245901639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f aca="false">I275</f>
        <v>0</v>
      </c>
      <c r="J276" s="28" t="n">
        <f aca="false">VLOOKUP($A276,Table,MATCH(J$4,Curves,0))</f>
        <v>-0.01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0.0075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5.6675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31</v>
      </c>
      <c r="V276" s="100" t="n">
        <f aca="false">CHOOSE(F$3,A277+24,A276)</f>
        <v>45139</v>
      </c>
      <c r="W276" s="33" t="n">
        <f aca="false">V276-C$3</f>
        <v>8223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0.301947775452766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45170</v>
      </c>
      <c r="B277" s="94" t="n">
        <f aca="false">B276</f>
        <v>2868.85245901639</v>
      </c>
      <c r="C277" s="104"/>
      <c r="D277" s="96" t="n">
        <f aca="false">B277+C277</f>
        <v>2868.85245901639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f aca="false">I276</f>
        <v>0</v>
      </c>
      <c r="J277" s="28" t="n">
        <f aca="false">VLOOKUP($A277,Table,MATCH(J$4,Curves,0))</f>
        <v>-0.01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0.0075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5.6675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30</v>
      </c>
      <c r="V277" s="100" t="n">
        <f aca="false">CHOOSE(F$3,A278+24,A277)</f>
        <v>45170</v>
      </c>
      <c r="W277" s="33" t="n">
        <f aca="false">V277-C$3</f>
        <v>8254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0.300587711719851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45200</v>
      </c>
      <c r="B278" s="94" t="n">
        <f aca="false">B277</f>
        <v>2868.85245901639</v>
      </c>
      <c r="C278" s="104"/>
      <c r="D278" s="96" t="n">
        <f aca="false">B278+C278</f>
        <v>2868.85245901639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f aca="false">I277</f>
        <v>0</v>
      </c>
      <c r="J278" s="28" t="n">
        <f aca="false">VLOOKUP($A278,Table,MATCH(J$4,Curves,0))</f>
        <v>-0.01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0.0075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5.6675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31</v>
      </c>
      <c r="V278" s="100" t="n">
        <f aca="false">CHOOSE(F$3,A279+24,A278)</f>
        <v>45200</v>
      </c>
      <c r="W278" s="33" t="n">
        <f aca="false">V278-C$3</f>
        <v>8284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0.299277354191548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45231</v>
      </c>
      <c r="B279" s="94" t="n">
        <f aca="false">B278</f>
        <v>2868.85245901639</v>
      </c>
      <c r="C279" s="104"/>
      <c r="D279" s="96" t="n">
        <f aca="false">B279+C279</f>
        <v>2868.85245901639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f aca="false">I278</f>
        <v>0</v>
      </c>
      <c r="J279" s="28" t="n">
        <f aca="false">VLOOKUP($A279,Table,MATCH(J$4,Curves,0))</f>
        <v>-0.01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0.0075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5.6675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30</v>
      </c>
      <c r="V279" s="100" t="n">
        <f aca="false">CHOOSE(F$3,A280+24,A279)</f>
        <v>45231</v>
      </c>
      <c r="W279" s="33" t="n">
        <f aca="false">V279-C$3</f>
        <v>8315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0.297929318840373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45261</v>
      </c>
      <c r="B280" s="94" t="n">
        <f aca="false">B279</f>
        <v>2868.85245901639</v>
      </c>
      <c r="C280" s="104"/>
      <c r="D280" s="96" t="n">
        <f aca="false">B280+C280</f>
        <v>2868.85245901639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f aca="false">I279</f>
        <v>0</v>
      </c>
      <c r="J280" s="28" t="n">
        <f aca="false">VLOOKUP($A280,Table,MATCH(J$4,Curves,0))</f>
        <v>-0.01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0.0075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5.6675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45261</v>
      </c>
      <c r="W280" s="33" t="n">
        <f aca="false">V280-C$3</f>
        <v>8345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0.296630550092939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45292</v>
      </c>
      <c r="B281" s="94" t="n">
        <f aca="false">B280</f>
        <v>2868.85245901639</v>
      </c>
      <c r="C281" s="104"/>
      <c r="D281" s="96" t="n">
        <f aca="false">B281+C281</f>
        <v>2868.85245901639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f aca="false">I280</f>
        <v>0</v>
      </c>
      <c r="J281" s="28" t="n">
        <f aca="false">VLOOKUP($A281,Table,MATCH(J$4,Curves,0))</f>
        <v>-0.01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0.0075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5.6675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31</v>
      </c>
      <c r="V281" s="100" t="n">
        <f aca="false">CHOOSE(F$3,A282+24,A281)</f>
        <v>45292</v>
      </c>
      <c r="W281" s="33" t="n">
        <f aca="false">V281-C$3</f>
        <v>8376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0.295294436744691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45323</v>
      </c>
      <c r="B282" s="94" t="n">
        <f aca="false">B281</f>
        <v>2868.85245901639</v>
      </c>
      <c r="C282" s="104"/>
      <c r="D282" s="96" t="n">
        <f aca="false">B282+C282</f>
        <v>2868.85245901639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f aca="false">I281</f>
        <v>0</v>
      </c>
      <c r="J282" s="28" t="n">
        <f aca="false">VLOOKUP($A282,Table,MATCH(J$4,Curves,0))</f>
        <v>-0.01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0.0075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5.6675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29</v>
      </c>
      <c r="V282" s="100" t="n">
        <f aca="false">CHOOSE(F$3,A283+24,A282)</f>
        <v>45323</v>
      </c>
      <c r="W282" s="33" t="n">
        <f aca="false">V282-C$3</f>
        <v>8407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0.293964341653425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45352</v>
      </c>
      <c r="B283" s="94" t="n">
        <f aca="false">B282</f>
        <v>2868.85245901639</v>
      </c>
      <c r="C283" s="104"/>
      <c r="D283" s="96" t="n">
        <f aca="false">B283+C283</f>
        <v>2868.85245901639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f aca="false">I282</f>
        <v>0</v>
      </c>
      <c r="J283" s="28" t="n">
        <f aca="false">VLOOKUP($A283,Table,MATCH(J$4,Curves,0))</f>
        <v>-0.01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0.0075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5.6675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31</v>
      </c>
      <c r="V283" s="100" t="n">
        <f aca="false">CHOOSE(F$3,A284+24,A283)</f>
        <v>45352</v>
      </c>
      <c r="W283" s="33" t="n">
        <f aca="false">V283-C$3</f>
        <v>8436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0.292725483503618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45383</v>
      </c>
      <c r="B284" s="94" t="n">
        <f aca="false">B283</f>
        <v>2868.85245901639</v>
      </c>
      <c r="C284" s="104"/>
      <c r="D284" s="96" t="n">
        <f aca="false">B284+C284</f>
        <v>2868.85245901639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f aca="false">I283</f>
        <v>0</v>
      </c>
      <c r="J284" s="28" t="n">
        <f aca="false">VLOOKUP($A284,Table,MATCH(J$4,Curves,0))</f>
        <v>-0.01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0.0075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5.6675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30</v>
      </c>
      <c r="V284" s="100" t="n">
        <f aca="false">CHOOSE(F$3,A285+24,A284)</f>
        <v>45383</v>
      </c>
      <c r="W284" s="33" t="n">
        <f aca="false">V284-C$3</f>
        <v>8467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0.291406959751567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45413</v>
      </c>
      <c r="B285" s="94" t="n">
        <f aca="false">B284</f>
        <v>2868.85245901639</v>
      </c>
      <c r="C285" s="104"/>
      <c r="D285" s="96" t="n">
        <f aca="false">B285+C285</f>
        <v>2868.85245901639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f aca="false">I284</f>
        <v>0</v>
      </c>
      <c r="J285" s="28" t="n">
        <f aca="false">VLOOKUP($A285,Table,MATCH(J$4,Curves,0))</f>
        <v>-0.01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0.0075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5.6675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45413</v>
      </c>
      <c r="W285" s="33" t="n">
        <f aca="false">V285-C$3</f>
        <v>8497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0.290136624043811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45444</v>
      </c>
      <c r="B286" s="94" t="n">
        <f aca="false">B285</f>
        <v>2868.85245901639</v>
      </c>
      <c r="C286" s="104"/>
      <c r="D286" s="96" t="n">
        <f aca="false">B286+C286</f>
        <v>2868.85245901639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f aca="false">I285</f>
        <v>0</v>
      </c>
      <c r="J286" s="28" t="n">
        <f aca="false">VLOOKUP($A286,Table,MATCH(J$4,Curves,0))</f>
        <v>-0.01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0.0075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5.6675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30</v>
      </c>
      <c r="V286" s="100" t="n">
        <f aca="false">CHOOSE(F$3,A287+24,A286)</f>
        <v>45444</v>
      </c>
      <c r="W286" s="33" t="n">
        <f aca="false">V286-C$3</f>
        <v>8528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0.28882976129458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45474</v>
      </c>
      <c r="B287" s="94" t="n">
        <f aca="false">B286</f>
        <v>2868.85245901639</v>
      </c>
      <c r="C287" s="104"/>
      <c r="D287" s="96" t="n">
        <f aca="false">B287+C287</f>
        <v>2868.85245901639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f aca="false">I286</f>
        <v>0</v>
      </c>
      <c r="J287" s="28" t="n">
        <f aca="false">VLOOKUP($A287,Table,MATCH(J$4,Curves,0))</f>
        <v>-0.01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0.0075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5.6675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45474</v>
      </c>
      <c r="W287" s="33" t="n">
        <f aca="false">V287-C$3</f>
        <v>8558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0.287570660415356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45505</v>
      </c>
      <c r="B288" s="94" t="n">
        <f aca="false">B287</f>
        <v>2868.85245901639</v>
      </c>
      <c r="C288" s="104"/>
      <c r="D288" s="96" t="n">
        <f aca="false">B288+C288</f>
        <v>2868.85245901639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f aca="false">I287</f>
        <v>0</v>
      </c>
      <c r="J288" s="28" t="n">
        <f aca="false">VLOOKUP($A288,Table,MATCH(J$4,Curves,0))</f>
        <v>-0.01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0.0075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5.6675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31</v>
      </c>
      <c r="V288" s="100" t="n">
        <f aca="false">CHOOSE(F$3,A289+24,A288)</f>
        <v>45505</v>
      </c>
      <c r="W288" s="33" t="n">
        <f aca="false">V288-C$3</f>
        <v>8589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0.286275355539223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45536</v>
      </c>
      <c r="B289" s="94" t="n">
        <f aca="false">B288</f>
        <v>2868.85245901639</v>
      </c>
      <c r="C289" s="104"/>
      <c r="D289" s="96" t="n">
        <f aca="false">B289+C289</f>
        <v>2868.85245901639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f aca="false">I288</f>
        <v>0</v>
      </c>
      <c r="J289" s="28" t="n">
        <f aca="false">VLOOKUP($A289,Table,MATCH(J$4,Curves,0))</f>
        <v>-0.01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0.0075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5.6675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30</v>
      </c>
      <c r="V289" s="100" t="n">
        <f aca="false">CHOOSE(F$3,A290+24,A289)</f>
        <v>45536</v>
      </c>
      <c r="W289" s="33" t="n">
        <f aca="false">V289-C$3</f>
        <v>8620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0.284985885106422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45566</v>
      </c>
      <c r="B290" s="94" t="n">
        <f aca="false">B289</f>
        <v>2868.85245901639</v>
      </c>
      <c r="C290" s="104"/>
      <c r="D290" s="96" t="n">
        <f aca="false">B290+C290</f>
        <v>2868.85245901639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f aca="false">I289</f>
        <v>0</v>
      </c>
      <c r="J290" s="28" t="n">
        <f aca="false">VLOOKUP($A290,Table,MATCH(J$4,Curves,0))</f>
        <v>-0.01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0.0075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5.6675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31</v>
      </c>
      <c r="V290" s="100" t="n">
        <f aca="false">CHOOSE(F$3,A291+24,A290)</f>
        <v>45566</v>
      </c>
      <c r="W290" s="33" t="n">
        <f aca="false">V290-C$3</f>
        <v>8650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0.283743540907211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45597</v>
      </c>
      <c r="B291" s="94" t="n">
        <f aca="false">B290</f>
        <v>2868.85245901639</v>
      </c>
      <c r="C291" s="104"/>
      <c r="D291" s="96" t="n">
        <f aca="false">B291+C291</f>
        <v>2868.85245901639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f aca="false">I290</f>
        <v>0</v>
      </c>
      <c r="J291" s="28" t="n">
        <f aca="false">VLOOKUP($A291,Table,MATCH(J$4,Curves,0))</f>
        <v>-0.01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0.0075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5.6675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30</v>
      </c>
      <c r="V291" s="100" t="n">
        <f aca="false">CHOOSE(F$3,A292+24,A291)</f>
        <v>45597</v>
      </c>
      <c r="W291" s="33" t="n">
        <f aca="false">V291-C$3</f>
        <v>8681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0.282465474530142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45627</v>
      </c>
      <c r="B292" s="94" t="n">
        <f aca="false">B291</f>
        <v>2868.85245901639</v>
      </c>
      <c r="C292" s="104"/>
      <c r="D292" s="96" t="n">
        <f aca="false">B292+C292</f>
        <v>2868.85245901639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f aca="false">I291</f>
        <v>0</v>
      </c>
      <c r="J292" s="28" t="n">
        <f aca="false">VLOOKUP($A292,Table,MATCH(J$4,Curves,0))</f>
        <v>-0.01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0.0075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5.6675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45627</v>
      </c>
      <c r="W292" s="33" t="n">
        <f aca="false">V292-C$3</f>
        <v>8711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0.281234117603013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45658</v>
      </c>
      <c r="B293" s="94" t="n">
        <f aca="false">B292</f>
        <v>2868.85245901639</v>
      </c>
      <c r="C293" s="104"/>
      <c r="D293" s="96" t="n">
        <f aca="false">B293+C293</f>
        <v>2868.85245901639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f aca="false">I292</f>
        <v>0</v>
      </c>
      <c r="J293" s="28" t="n">
        <f aca="false">VLOOKUP($A293,Table,MATCH(J$4,Curves,0))</f>
        <v>-0.01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0.0075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5.6675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31</v>
      </c>
      <c r="V293" s="100" t="n">
        <f aca="false">CHOOSE(F$3,A294+24,A293)</f>
        <v>45658</v>
      </c>
      <c r="W293" s="33" t="n">
        <f aca="false">V293-C$3</f>
        <v>8742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0.279967354424391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45689</v>
      </c>
      <c r="B294" s="94" t="n">
        <f aca="false">B293</f>
        <v>2868.85245901639</v>
      </c>
      <c r="C294" s="104"/>
      <c r="D294" s="96" t="n">
        <f aca="false">B294+C294</f>
        <v>2868.85245901639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f aca="false">I293</f>
        <v>0</v>
      </c>
      <c r="J294" s="28" t="n">
        <f aca="false">VLOOKUP($A294,Table,MATCH(J$4,Curves,0))</f>
        <v>-0.01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0.0075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5.6675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28</v>
      </c>
      <c r="V294" s="100" t="n">
        <f aca="false">CHOOSE(F$3,A295+24,A294)</f>
        <v>45689</v>
      </c>
      <c r="W294" s="33" t="n">
        <f aca="false">V294-C$3</f>
        <v>8773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0.278706297128698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45717</v>
      </c>
      <c r="B295" s="94" t="n">
        <f aca="false">B294</f>
        <v>2868.85245901639</v>
      </c>
      <c r="C295" s="104"/>
      <c r="D295" s="96" t="n">
        <f aca="false">B295+C295</f>
        <v>2868.85245901639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f aca="false">I294</f>
        <v>0</v>
      </c>
      <c r="J295" s="28" t="n">
        <f aca="false">VLOOKUP($A295,Table,MATCH(J$4,Curves,0))</f>
        <v>-0.01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0.0075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5.6675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31</v>
      </c>
      <c r="V295" s="100" t="n">
        <f aca="false">CHOOSE(F$3,A296+24,A295)</f>
        <v>45717</v>
      </c>
      <c r="W295" s="33" t="n">
        <f aca="false">V295-C$3</f>
        <v>8801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0.277572160583605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45748</v>
      </c>
      <c r="B296" s="94" t="n">
        <f aca="false">B295</f>
        <v>2868.85245901639</v>
      </c>
      <c r="C296" s="104"/>
      <c r="D296" s="96" t="n">
        <f aca="false">B296+C296</f>
        <v>2868.85245901639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f aca="false">I295</f>
        <v>0</v>
      </c>
      <c r="J296" s="28" t="n">
        <f aca="false">VLOOKUP($A296,Table,MATCH(J$4,Curves,0))</f>
        <v>-0.01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0.0075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5.6675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30</v>
      </c>
      <c r="V296" s="100" t="n">
        <f aca="false">CHOOSE(F$3,A297+24,A296)</f>
        <v>45748</v>
      </c>
      <c r="W296" s="33" t="n">
        <f aca="false">V296-C$3</f>
        <v>8832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0.276321891962448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45778</v>
      </c>
      <c r="B297" s="94" t="n">
        <f aca="false">B296</f>
        <v>2868.85245901639</v>
      </c>
      <c r="C297" s="104"/>
      <c r="D297" s="96" t="n">
        <f aca="false">B297+C297</f>
        <v>2868.85245901639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f aca="false">I296</f>
        <v>0</v>
      </c>
      <c r="J297" s="28" t="n">
        <f aca="false">VLOOKUP($A297,Table,MATCH(J$4,Curves,0))</f>
        <v>-0.01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0.0075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5.6675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45778</v>
      </c>
      <c r="W297" s="33" t="n">
        <f aca="false">V297-C$3</f>
        <v>8862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0.275117316867557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45809</v>
      </c>
      <c r="B298" s="94" t="n">
        <f aca="false">B297</f>
        <v>2868.85245901639</v>
      </c>
      <c r="C298" s="104"/>
      <c r="D298" s="96" t="n">
        <f aca="false">B298+C298</f>
        <v>2868.85245901639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f aca="false">I297</f>
        <v>0</v>
      </c>
      <c r="J298" s="28" t="n">
        <f aca="false">VLOOKUP($A298,Table,MATCH(J$4,Curves,0))</f>
        <v>-0.01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0.0075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5.6675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30</v>
      </c>
      <c r="V298" s="100" t="n">
        <f aca="false">CHOOSE(F$3,A299+24,A298)</f>
        <v>45809</v>
      </c>
      <c r="W298" s="33" t="n">
        <f aca="false">V298-C$3</f>
        <v>8893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0.273878105601942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45839</v>
      </c>
      <c r="B299" s="94" t="n">
        <f aca="false">B298</f>
        <v>2868.85245901639</v>
      </c>
      <c r="C299" s="104"/>
      <c r="D299" s="96" t="n">
        <f aca="false">B299+C299</f>
        <v>2868.85245901639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f aca="false">I298</f>
        <v>0</v>
      </c>
      <c r="J299" s="28" t="n">
        <f aca="false">VLOOKUP($A299,Table,MATCH(J$4,Curves,0))</f>
        <v>-0.01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0.0075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5.6675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45839</v>
      </c>
      <c r="W299" s="33" t="n">
        <f aca="false">V299-C$3</f>
        <v>8923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0.272684183749783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45870</v>
      </c>
      <c r="B300" s="94" t="n">
        <f aca="false">B299</f>
        <v>2868.85245901639</v>
      </c>
      <c r="C300" s="104"/>
      <c r="D300" s="96" t="n">
        <f aca="false">B300+C300</f>
        <v>2868.85245901639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f aca="false">I299</f>
        <v>0</v>
      </c>
      <c r="J300" s="28" t="n">
        <f aca="false">VLOOKUP($A300,Table,MATCH(J$4,Curves,0))</f>
        <v>-0.01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0.0075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5.6675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31</v>
      </c>
      <c r="V300" s="100" t="n">
        <f aca="false">CHOOSE(F$3,A301+24,A300)</f>
        <v>45870</v>
      </c>
      <c r="W300" s="33" t="n">
        <f aca="false">V300-C$3</f>
        <v>8954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0.271455932048635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45901</v>
      </c>
      <c r="B301" s="94" t="n">
        <f aca="false">B300</f>
        <v>2868.85245901639</v>
      </c>
      <c r="C301" s="104"/>
      <c r="D301" s="96" t="n">
        <f aca="false">B301+C301</f>
        <v>2868.85245901639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f aca="false">I300</f>
        <v>0</v>
      </c>
      <c r="J301" s="28" t="n">
        <f aca="false">VLOOKUP($A301,Table,MATCH(J$4,Curves,0))</f>
        <v>-0.01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0.0075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5.6675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30</v>
      </c>
      <c r="V301" s="100" t="n">
        <f aca="false">CHOOSE(F$3,A302+24,A301)</f>
        <v>45901</v>
      </c>
      <c r="W301" s="33" t="n">
        <f aca="false">V301-C$3</f>
        <v>8985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0.270233212763121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45931</v>
      </c>
      <c r="B302" s="94" t="n">
        <f aca="false">B301</f>
        <v>2868.85245901639</v>
      </c>
      <c r="C302" s="104"/>
      <c r="D302" s="96" t="n">
        <f aca="false">B302+C302</f>
        <v>2868.85245901639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f aca="false">I301</f>
        <v>0</v>
      </c>
      <c r="J302" s="28" t="n">
        <f aca="false">VLOOKUP($A302,Table,MATCH(J$4,Curves,0))</f>
        <v>-0.01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0.0075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5.6675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31</v>
      </c>
      <c r="V302" s="100" t="n">
        <f aca="false">CHOOSE(F$3,A303+24,A302)</f>
        <v>45931</v>
      </c>
      <c r="W302" s="33" t="n">
        <f aca="false">V302-C$3</f>
        <v>9015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0.269055180159208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45962</v>
      </c>
      <c r="B303" s="94" t="n">
        <f aca="false">B302</f>
        <v>2868.85245901639</v>
      </c>
      <c r="C303" s="104"/>
      <c r="D303" s="96" t="n">
        <f aca="false">B303+C303</f>
        <v>2868.85245901639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f aca="false">I302</f>
        <v>0</v>
      </c>
      <c r="J303" s="28" t="n">
        <f aca="false">VLOOKUP($A303,Table,MATCH(J$4,Curves,0))</f>
        <v>-0.01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0.0075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5.6675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30</v>
      </c>
      <c r="V303" s="100" t="n">
        <f aca="false">CHOOSE(F$3,A304+24,A303)</f>
        <v>45962</v>
      </c>
      <c r="W303" s="33" t="n">
        <f aca="false">V303-C$3</f>
        <v>9046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0.267843274583355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45992</v>
      </c>
      <c r="B304" s="94" t="n">
        <f aca="false">B303</f>
        <v>2868.85245901639</v>
      </c>
      <c r="C304" s="104"/>
      <c r="D304" s="96" t="n">
        <f aca="false">B304+C304</f>
        <v>2868.85245901639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f aca="false">I303</f>
        <v>0</v>
      </c>
      <c r="J304" s="28" t="n">
        <f aca="false">VLOOKUP($A304,Table,MATCH(J$4,Curves,0))</f>
        <v>-0.01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0.0075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5.6675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45992</v>
      </c>
      <c r="W304" s="33" t="n">
        <f aca="false">V304-C$3</f>
        <v>9076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0.26667566048081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46023</v>
      </c>
      <c r="B305" s="94" t="n">
        <f aca="false">B304</f>
        <v>2868.85245901639</v>
      </c>
      <c r="C305" s="104"/>
      <c r="D305" s="96" t="n">
        <f aca="false">B305+C305</f>
        <v>2868.85245901639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f aca="false">I304</f>
        <v>0</v>
      </c>
      <c r="J305" s="28" t="n">
        <f aca="false">VLOOKUP($A305,Table,MATCH(J$4,Curves,0))</f>
        <v>-0.01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0.0075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5.6675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31</v>
      </c>
      <c r="V305" s="100" t="n">
        <f aca="false">CHOOSE(F$3,A306+24,A305)</f>
        <v>46023</v>
      </c>
      <c r="W305" s="33" t="n">
        <f aca="false">V305-C$3</f>
        <v>9107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0.265474472978344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46054</v>
      </c>
      <c r="B306" s="94" t="n">
        <f aca="false">B305</f>
        <v>2868.85245901639</v>
      </c>
      <c r="C306" s="104"/>
      <c r="D306" s="96" t="n">
        <f aca="false">B306+C306</f>
        <v>2868.85245901639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f aca="false">I305</f>
        <v>0</v>
      </c>
      <c r="J306" s="28" t="n">
        <f aca="false">VLOOKUP($A306,Table,MATCH(J$4,Curves,0))</f>
        <v>-0.01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0.0075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5.6675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28</v>
      </c>
      <c r="V306" s="100" t="n">
        <f aca="false">CHOOSE(F$3,A307+24,A306)</f>
        <v>46054</v>
      </c>
      <c r="W306" s="33" t="n">
        <f aca="false">V306-C$3</f>
        <v>9138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0.264278695986209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46082</v>
      </c>
      <c r="B307" s="94" t="n">
        <f aca="false">B306</f>
        <v>2868.85245901639</v>
      </c>
      <c r="C307" s="104"/>
      <c r="D307" s="96" t="n">
        <f aca="false">B307+C307</f>
        <v>2868.85245901639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f aca="false">I306</f>
        <v>0</v>
      </c>
      <c r="J307" s="28" t="n">
        <f aca="false">VLOOKUP($A307,Table,MATCH(J$4,Curves,0))</f>
        <v>-0.01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0.0075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5.6675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31</v>
      </c>
      <c r="V307" s="100" t="n">
        <f aca="false">CHOOSE(F$3,A308+24,A307)</f>
        <v>46082</v>
      </c>
      <c r="W307" s="33" t="n">
        <f aca="false">V307-C$3</f>
        <v>9166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0.263203269523674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46113</v>
      </c>
      <c r="B308" s="94" t="n">
        <f aca="false">B307</f>
        <v>2868.85245901639</v>
      </c>
      <c r="C308" s="104"/>
      <c r="D308" s="96" t="n">
        <f aca="false">B308+C308</f>
        <v>2868.85245901639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f aca="false">I307</f>
        <v>0</v>
      </c>
      <c r="J308" s="28" t="n">
        <f aca="false">VLOOKUP($A308,Table,MATCH(J$4,Curves,0))</f>
        <v>-0.01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0.0075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5.6675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30</v>
      </c>
      <c r="V308" s="100" t="n">
        <f aca="false">CHOOSE(F$3,A309+24,A308)</f>
        <v>46113</v>
      </c>
      <c r="W308" s="33" t="n">
        <f aca="false">V308-C$3</f>
        <v>9197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0.262017722716028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46143</v>
      </c>
      <c r="B309" s="94" t="n">
        <f aca="false">B308</f>
        <v>2868.85245901639</v>
      </c>
      <c r="C309" s="104"/>
      <c r="D309" s="96" t="n">
        <f aca="false">B309+C309</f>
        <v>2868.85245901639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f aca="false">I308</f>
        <v>0</v>
      </c>
      <c r="J309" s="28" t="n">
        <f aca="false">VLOOKUP($A309,Table,MATCH(J$4,Curves,0))</f>
        <v>-0.01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0.0075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5.6675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46143</v>
      </c>
      <c r="W309" s="33" t="n">
        <f aca="false">V309-C$3</f>
        <v>9227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0.260875504048654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46174</v>
      </c>
      <c r="B310" s="94" t="n">
        <f aca="false">B309</f>
        <v>2868.85245901639</v>
      </c>
      <c r="C310" s="104"/>
      <c r="D310" s="96" t="n">
        <f aca="false">B310+C310</f>
        <v>2868.85245901639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f aca="false">I309</f>
        <v>0</v>
      </c>
      <c r="J310" s="28" t="n">
        <f aca="false">VLOOKUP($A310,Table,MATCH(J$4,Curves,0))</f>
        <v>-0.01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0.0075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5.6675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30</v>
      </c>
      <c r="V310" s="100" t="n">
        <f aca="false">CHOOSE(F$3,A311+24,A310)</f>
        <v>46174</v>
      </c>
      <c r="W310" s="33" t="n">
        <f aca="false">V310-C$3</f>
        <v>9258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0.259700442197873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46204</v>
      </c>
      <c r="B311" s="94" t="n">
        <f aca="false">B310</f>
        <v>2868.85245901639</v>
      </c>
      <c r="C311" s="104"/>
      <c r="D311" s="96" t="n">
        <f aca="false">B311+C311</f>
        <v>2868.85245901639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f aca="false">I310</f>
        <v>0</v>
      </c>
      <c r="J311" s="28" t="n">
        <f aca="false">VLOOKUP($A311,Table,MATCH(J$4,Curves,0))</f>
        <v>-0.01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0.0075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5.6675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46204</v>
      </c>
      <c r="W311" s="33" t="n">
        <f aca="false">V311-C$3</f>
        <v>9288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0.25856832529399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46235</v>
      </c>
      <c r="B312" s="94" t="n">
        <f aca="false">B311</f>
        <v>2868.85245901639</v>
      </c>
      <c r="C312" s="104"/>
      <c r="D312" s="96" t="n">
        <f aca="false">B312+C312</f>
        <v>2868.85245901639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f aca="false">I311</f>
        <v>0</v>
      </c>
      <c r="J312" s="28" t="n">
        <f aca="false">VLOOKUP($A312,Table,MATCH(J$4,Curves,0))</f>
        <v>-0.01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0.0075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5.6675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31</v>
      </c>
      <c r="V312" s="100" t="n">
        <f aca="false">CHOOSE(F$3,A313+24,A312)</f>
        <v>46235</v>
      </c>
      <c r="W312" s="33" t="n">
        <f aca="false">V312-C$3</f>
        <v>9319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0.257403655671285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46266</v>
      </c>
      <c r="B313" s="94" t="n">
        <f aca="false">B312</f>
        <v>2868.85245901639</v>
      </c>
      <c r="C313" s="104"/>
      <c r="D313" s="96" t="n">
        <f aca="false">B313+C313</f>
        <v>2868.85245901639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f aca="false">I312</f>
        <v>0</v>
      </c>
      <c r="J313" s="28" t="n">
        <f aca="false">VLOOKUP($A313,Table,MATCH(J$4,Curves,0))</f>
        <v>-0.01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0.0075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5.6675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30</v>
      </c>
      <c r="V313" s="100" t="n">
        <f aca="false">CHOOSE(F$3,A314+24,A313)</f>
        <v>46266</v>
      </c>
      <c r="W313" s="33" t="n">
        <f aca="false">V313-C$3</f>
        <v>9350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0.256244232071381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46296</v>
      </c>
      <c r="B314" s="94" t="n">
        <f aca="false">B313</f>
        <v>2868.85245901639</v>
      </c>
      <c r="C314" s="104"/>
      <c r="D314" s="96" t="n">
        <f aca="false">B314+C314</f>
        <v>2868.85245901639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f aca="false">I313</f>
        <v>0</v>
      </c>
      <c r="J314" s="28" t="n">
        <f aca="false">VLOOKUP($A314,Table,MATCH(J$4,Curves,0))</f>
        <v>-0.01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0.0075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5.6675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31</v>
      </c>
      <c r="V314" s="100" t="n">
        <f aca="false">CHOOSE(F$3,A315+24,A314)</f>
        <v>46296</v>
      </c>
      <c r="W314" s="33" t="n">
        <f aca="false">V314-C$3</f>
        <v>9380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0.255127181887734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46327</v>
      </c>
      <c r="B315" s="94" t="n">
        <f aca="false">B314</f>
        <v>2868.85245901639</v>
      </c>
      <c r="C315" s="104"/>
      <c r="D315" s="96" t="n">
        <f aca="false">B315+C315</f>
        <v>2868.85245901639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f aca="false">I314</f>
        <v>0</v>
      </c>
      <c r="J315" s="28" t="n">
        <f aca="false">VLOOKUP($A315,Table,MATCH(J$4,Curves,0))</f>
        <v>-0.01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0.0075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5.6675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30</v>
      </c>
      <c r="V315" s="100" t="n">
        <f aca="false">CHOOSE(F$3,A316+24,A315)</f>
        <v>46327</v>
      </c>
      <c r="W315" s="33" t="n">
        <f aca="false">V315-C$3</f>
        <v>9411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0.253978012211467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46357</v>
      </c>
      <c r="B316" s="94" t="n">
        <f aca="false">B315</f>
        <v>2868.85245901639</v>
      </c>
      <c r="C316" s="104"/>
      <c r="D316" s="96" t="n">
        <f aca="false">B316+C316</f>
        <v>2868.85245901639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f aca="false">I315</f>
        <v>0</v>
      </c>
      <c r="J316" s="28" t="n">
        <f aca="false">VLOOKUP($A316,Table,MATCH(J$4,Curves,0))</f>
        <v>-0.01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0.0075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5.6675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46357</v>
      </c>
      <c r="W316" s="33" t="n">
        <f aca="false">V316-C$3</f>
        <v>9441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0.252870841201646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46388</v>
      </c>
      <c r="B317" s="94" t="n">
        <f aca="false">B316</f>
        <v>2868.85245901639</v>
      </c>
      <c r="C317" s="104"/>
      <c r="D317" s="96" t="n">
        <f aca="false">B317+C317</f>
        <v>2868.85245901639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f aca="false">I316</f>
        <v>0</v>
      </c>
      <c r="J317" s="28" t="n">
        <f aca="false">VLOOKUP($A317,Table,MATCH(J$4,Curves,0))</f>
        <v>-0.01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0.0075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5.6675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31</v>
      </c>
      <c r="V317" s="100" t="n">
        <f aca="false">CHOOSE(F$3,A318+24,A317)</f>
        <v>46388</v>
      </c>
      <c r="W317" s="33" t="n">
        <f aca="false">V317-C$3</f>
        <v>9472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0.251731834763481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46419</v>
      </c>
      <c r="B318" s="94" t="n">
        <f aca="false">B317</f>
        <v>2868.85245901639</v>
      </c>
      <c r="C318" s="104"/>
      <c r="D318" s="96" t="n">
        <f aca="false">B318+C318</f>
        <v>2868.85245901639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f aca="false">I317</f>
        <v>0</v>
      </c>
      <c r="J318" s="28" t="n">
        <f aca="false">VLOOKUP($A318,Table,MATCH(J$4,Curves,0))</f>
        <v>-0.01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0.0075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5.6675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28</v>
      </c>
      <c r="V318" s="100" t="n">
        <f aca="false">CHOOSE(F$3,A319+24,A318)</f>
        <v>46419</v>
      </c>
      <c r="W318" s="33" t="n">
        <f aca="false">V318-C$3</f>
        <v>9503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0.250597958753404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46447</v>
      </c>
      <c r="B319" s="94" t="n">
        <f aca="false">B318</f>
        <v>2868.85245901639</v>
      </c>
      <c r="C319" s="104"/>
      <c r="D319" s="96" t="n">
        <f aca="false">B319+C319</f>
        <v>2868.85245901639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f aca="false">I318</f>
        <v>0</v>
      </c>
      <c r="J319" s="28" t="n">
        <f aca="false">VLOOKUP($A319,Table,MATCH(J$4,Curves,0))</f>
        <v>-0.01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0.0075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5.6675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31</v>
      </c>
      <c r="V319" s="100" t="n">
        <f aca="false">CHOOSE(F$3,A320+24,A319)</f>
        <v>46447</v>
      </c>
      <c r="W319" s="33" t="n">
        <f aca="false">V319-C$3</f>
        <v>9531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0.24957820316813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46478</v>
      </c>
      <c r="B320" s="94" t="n">
        <f aca="false">B319</f>
        <v>2868.85245901639</v>
      </c>
      <c r="C320" s="104"/>
      <c r="D320" s="96" t="n">
        <f aca="false">B320+C320</f>
        <v>2868.85245901639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f aca="false">I319</f>
        <v>0</v>
      </c>
      <c r="J320" s="28" t="n">
        <f aca="false">VLOOKUP($A320,Table,MATCH(J$4,Curves,0))</f>
        <v>-0.01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0.0075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5.6675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30</v>
      </c>
      <c r="V320" s="100" t="n">
        <f aca="false">CHOOSE(F$3,A321+24,A320)</f>
        <v>46478</v>
      </c>
      <c r="W320" s="33" t="n">
        <f aca="false">V320-C$3</f>
        <v>9562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0.248454027763472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46508</v>
      </c>
      <c r="B321" s="94" t="n">
        <f aca="false">B320</f>
        <v>2868.85245901639</v>
      </c>
      <c r="C321" s="104"/>
      <c r="D321" s="96" t="n">
        <f aca="false">B321+C321</f>
        <v>2868.85245901639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f aca="false">I320</f>
        <v>0</v>
      </c>
      <c r="J321" s="28" t="n">
        <f aca="false">VLOOKUP($A321,Table,MATCH(J$4,Curves,0))</f>
        <v>-0.01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0.0075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5.6675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46508</v>
      </c>
      <c r="W321" s="33" t="n">
        <f aca="false">V321-C$3</f>
        <v>9592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0.247370937560436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46539</v>
      </c>
      <c r="B322" s="94" t="n">
        <f aca="false">B321</f>
        <v>2868.85245901639</v>
      </c>
      <c r="C322" s="104"/>
      <c r="D322" s="96" t="n">
        <f aca="false">B322+C322</f>
        <v>2868.85245901639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f aca="false">I321</f>
        <v>0</v>
      </c>
      <c r="J322" s="28" t="n">
        <f aca="false">VLOOKUP($A322,Table,MATCH(J$4,Curves,0))</f>
        <v>-0.01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0.0075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5.6675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30</v>
      </c>
      <c r="V322" s="100" t="n">
        <f aca="false">CHOOSE(F$3,A323+24,A322)</f>
        <v>46539</v>
      </c>
      <c r="W322" s="33" t="n">
        <f aca="false">V322-C$3</f>
        <v>9623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0.246256704344944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46569</v>
      </c>
      <c r="B323" s="94" t="n">
        <f aca="false">B322</f>
        <v>2868.85245901639</v>
      </c>
      <c r="C323" s="104"/>
      <c r="D323" s="96" t="n">
        <f aca="false">B323+C323</f>
        <v>2868.85245901639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f aca="false">I322</f>
        <v>0</v>
      </c>
      <c r="J323" s="28" t="n">
        <f aca="false">VLOOKUP($A323,Table,MATCH(J$4,Curves,0))</f>
        <v>-0.01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0.0075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5.6675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46569</v>
      </c>
      <c r="W323" s="33" t="n">
        <f aca="false">V323-C$3</f>
        <v>9653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0.245183192974212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46600</v>
      </c>
      <c r="B324" s="94" t="n">
        <f aca="false">B323</f>
        <v>2868.85245901639</v>
      </c>
      <c r="C324" s="104"/>
      <c r="D324" s="96" t="n">
        <f aca="false">B324+C324</f>
        <v>2868.85245901639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f aca="false">I323</f>
        <v>0</v>
      </c>
      <c r="J324" s="28" t="n">
        <f aca="false">VLOOKUP($A324,Table,MATCH(J$4,Curves,0))</f>
        <v>-0.01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0.0075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5.6675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31</v>
      </c>
      <c r="V324" s="100" t="n">
        <f aca="false">CHOOSE(F$3,A325+24,A324)</f>
        <v>46600</v>
      </c>
      <c r="W324" s="33" t="n">
        <f aca="false">V324-C$3</f>
        <v>9684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0.244078814019326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46631</v>
      </c>
      <c r="B325" s="94" t="n">
        <f aca="false">B324</f>
        <v>2868.85245901639</v>
      </c>
      <c r="C325" s="104"/>
      <c r="D325" s="96" t="n">
        <f aca="false">B325+C325</f>
        <v>2868.85245901639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f aca="false">I324</f>
        <v>0</v>
      </c>
      <c r="J325" s="28" t="n">
        <f aca="false">VLOOKUP($A325,Table,MATCH(J$4,Curves,0))</f>
        <v>-0.01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0.0075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5.6675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30</v>
      </c>
      <c r="V325" s="100" t="n">
        <f aca="false">CHOOSE(F$3,A326+24,A325)</f>
        <v>46631</v>
      </c>
      <c r="W325" s="33" t="n">
        <f aca="false">V325-C$3</f>
        <v>9715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0.242979409519913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46661</v>
      </c>
      <c r="B326" s="94" t="n">
        <f aca="false">B325</f>
        <v>2868.85245901639</v>
      </c>
      <c r="C326" s="104"/>
      <c r="D326" s="96" t="n">
        <f aca="false">B326+C326</f>
        <v>2868.85245901639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f aca="false">I325</f>
        <v>0</v>
      </c>
      <c r="J326" s="28" t="n">
        <f aca="false">VLOOKUP($A326,Table,MATCH(J$4,Curves,0))</f>
        <v>-0.01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0.0075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5.6675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31</v>
      </c>
      <c r="V326" s="100" t="n">
        <f aca="false">CHOOSE(F$3,A327+24,A326)</f>
        <v>46661</v>
      </c>
      <c r="W326" s="33" t="n">
        <f aca="false">V326-C$3</f>
        <v>9745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0.241920184920659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46692</v>
      </c>
      <c r="B327" s="94" t="n">
        <f aca="false">B326</f>
        <v>2868.85245901639</v>
      </c>
      <c r="C327" s="104"/>
      <c r="D327" s="96" t="n">
        <f aca="false">B327+C327</f>
        <v>2868.85245901639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f aca="false">I326</f>
        <v>0</v>
      </c>
      <c r="J327" s="28" t="n">
        <f aca="false">VLOOKUP($A327,Table,MATCH(J$4,Curves,0))</f>
        <v>-0.01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0.0075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5.6675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30</v>
      </c>
      <c r="V327" s="100" t="n">
        <f aca="false">CHOOSE(F$3,A328+24,A327)</f>
        <v>46692</v>
      </c>
      <c r="W327" s="33" t="n">
        <f aca="false">V327-C$3</f>
        <v>9776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0.240830503536925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46722</v>
      </c>
      <c r="B328" s="94" t="n">
        <f aca="false">B327</f>
        <v>2868.85245901639</v>
      </c>
      <c r="C328" s="104"/>
      <c r="D328" s="96" t="n">
        <f aca="false">B328+C328</f>
        <v>2868.85245901639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f aca="false">I327</f>
        <v>0</v>
      </c>
      <c r="J328" s="28" t="n">
        <f aca="false">VLOOKUP($A328,Table,MATCH(J$4,Curves,0))</f>
        <v>-0.01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0.0075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5.6675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46722</v>
      </c>
      <c r="W328" s="33" t="n">
        <f aca="false">V328-C$3</f>
        <v>9806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0.239780646702961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46753</v>
      </c>
      <c r="B329" s="94" t="n">
        <f aca="false">B328</f>
        <v>2868.85245901639</v>
      </c>
      <c r="C329" s="104"/>
      <c r="D329" s="96" t="n">
        <f aca="false">B329+C329</f>
        <v>2868.85245901639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f aca="false">I328</f>
        <v>0</v>
      </c>
      <c r="J329" s="28" t="n">
        <f aca="false">VLOOKUP($A329,Table,MATCH(J$4,Curves,0))</f>
        <v>-0.01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0.0075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5.6675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31</v>
      </c>
      <c r="V329" s="100" t="n">
        <f aca="false">CHOOSE(F$3,A330+24,A329)</f>
        <v>46753</v>
      </c>
      <c r="W329" s="33" t="n">
        <f aca="false">V329-C$3</f>
        <v>9837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0.238700602443828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46784</v>
      </c>
      <c r="B330" s="94" t="n">
        <f aca="false">B329</f>
        <v>2868.85245901639</v>
      </c>
      <c r="C330" s="104"/>
      <c r="D330" s="96" t="n">
        <f aca="false">B330+C330</f>
        <v>2868.85245901639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f aca="false">I329</f>
        <v>0</v>
      </c>
      <c r="J330" s="28" t="n">
        <f aca="false">VLOOKUP($A330,Table,MATCH(J$4,Curves,0))</f>
        <v>-0.01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0.0075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5.6675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29</v>
      </c>
      <c r="V330" s="100" t="n">
        <f aca="false">CHOOSE(F$3,A331+24,A330)</f>
        <v>46784</v>
      </c>
      <c r="W330" s="33" t="n">
        <f aca="false">V330-C$3</f>
        <v>9868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0.237625423029368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46813</v>
      </c>
      <c r="B331" s="94" t="n">
        <f aca="false">B330</f>
        <v>2868.85245901639</v>
      </c>
      <c r="C331" s="104"/>
      <c r="D331" s="96" t="n">
        <f aca="false">B331+C331</f>
        <v>2868.85245901639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f aca="false">I330</f>
        <v>0</v>
      </c>
      <c r="J331" s="28" t="n">
        <f aca="false">VLOOKUP($A331,Table,MATCH(J$4,Curves,0))</f>
        <v>-0.01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0.0075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5.6675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31</v>
      </c>
      <c r="V331" s="100" t="n">
        <f aca="false">CHOOSE(F$3,A332+24,A331)</f>
        <v>46813</v>
      </c>
      <c r="W331" s="33" t="n">
        <f aca="false">V331-C$3</f>
        <v>9897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0.236623994794006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46844</v>
      </c>
      <c r="B332" s="94" t="n">
        <f aca="false">B331</f>
        <v>2868.85245901639</v>
      </c>
      <c r="C332" s="104"/>
      <c r="D332" s="96" t="n">
        <f aca="false">B332+C332</f>
        <v>2868.85245901639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f aca="false">I331</f>
        <v>0</v>
      </c>
      <c r="J332" s="28" t="n">
        <f aca="false">VLOOKUP($A332,Table,MATCH(J$4,Curves,0))</f>
        <v>-0.01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0.0075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5.6675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30</v>
      </c>
      <c r="V332" s="100" t="n">
        <f aca="false">CHOOSE(F$3,A333+24,A332)</f>
        <v>46844</v>
      </c>
      <c r="W332" s="33" t="n">
        <f aca="false">V332-C$3</f>
        <v>9928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0.235558169045913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46874</v>
      </c>
      <c r="B333" s="94" t="n">
        <f aca="false">B332</f>
        <v>2868.85245901639</v>
      </c>
      <c r="C333" s="104"/>
      <c r="D333" s="96" t="n">
        <f aca="false">B333+C333</f>
        <v>2868.85245901639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f aca="false">I332</f>
        <v>0</v>
      </c>
      <c r="J333" s="28" t="n">
        <f aca="false">VLOOKUP($A333,Table,MATCH(J$4,Curves,0))</f>
        <v>-0.01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0.0075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5.6675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46874</v>
      </c>
      <c r="W333" s="33" t="n">
        <f aca="false">V333-C$3</f>
        <v>9958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0.234531295996458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46905</v>
      </c>
      <c r="B334" s="94" t="n">
        <f aca="false">B333</f>
        <v>2868.85245901639</v>
      </c>
      <c r="C334" s="104"/>
      <c r="D334" s="96" t="n">
        <f aca="false">B334+C334</f>
        <v>2868.85245901639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f aca="false">I333</f>
        <v>0</v>
      </c>
      <c r="J334" s="28" t="n">
        <f aca="false">VLOOKUP($A334,Table,MATCH(J$4,Curves,0))</f>
        <v>-0.01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0.0075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5.6675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30</v>
      </c>
      <c r="V334" s="100" t="n">
        <f aca="false">CHOOSE(F$3,A335+24,A334)</f>
        <v>46905</v>
      </c>
      <c r="W334" s="33" t="n">
        <f aca="false">V334-C$3</f>
        <v>9989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0.233474896394109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46935</v>
      </c>
      <c r="B335" s="94" t="n">
        <f aca="false">B334</f>
        <v>2868.85245901639</v>
      </c>
      <c r="C335" s="104"/>
      <c r="D335" s="96" t="n">
        <f aca="false">B335+C335</f>
        <v>2868.85245901639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f aca="false">I334</f>
        <v>0</v>
      </c>
      <c r="J335" s="28" t="n">
        <f aca="false">VLOOKUP($A335,Table,MATCH(J$4,Curves,0))</f>
        <v>-0.01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0.0075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5.6675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46935</v>
      </c>
      <c r="W335" s="33" t="n">
        <f aca="false">V335-C$3</f>
        <v>10019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0.232457104993358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46966</v>
      </c>
      <c r="B336" s="94" t="n">
        <f aca="false">B335</f>
        <v>2868.85245901639</v>
      </c>
      <c r="C336" s="104"/>
      <c r="D336" s="96" t="n">
        <f aca="false">B336+C336</f>
        <v>2868.85245901639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f aca="false">I335</f>
        <v>0</v>
      </c>
      <c r="J336" s="28" t="n">
        <f aca="false">VLOOKUP($A336,Table,MATCH(J$4,Curves,0))</f>
        <v>-0.01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0.0075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5.6675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31</v>
      </c>
      <c r="V336" s="100" t="n">
        <f aca="false">CHOOSE(F$3,A337+24,A336)</f>
        <v>46966</v>
      </c>
      <c r="W336" s="33" t="n">
        <f aca="false">V336-C$3</f>
        <v>10050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0.231410048172072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46997</v>
      </c>
      <c r="B337" s="94" t="n">
        <f aca="false">B336</f>
        <v>2868.85245901639</v>
      </c>
      <c r="C337" s="104"/>
      <c r="D337" s="96" t="n">
        <f aca="false">B337+C337</f>
        <v>2868.85245901639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f aca="false">I336</f>
        <v>0</v>
      </c>
      <c r="J337" s="28" t="n">
        <f aca="false">VLOOKUP($A337,Table,MATCH(J$4,Curves,0))</f>
        <v>-0.01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0.0075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5.6675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30</v>
      </c>
      <c r="V337" s="100" t="n">
        <f aca="false">CHOOSE(F$3,A338+24,A337)</f>
        <v>46997</v>
      </c>
      <c r="W337" s="33" t="n">
        <f aca="false">V337-C$3</f>
        <v>10081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0.230367707610102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47027</v>
      </c>
      <c r="B338" s="94" t="n">
        <f aca="false">B337</f>
        <v>2868.85245901639</v>
      </c>
      <c r="C338" s="104"/>
      <c r="D338" s="96" t="n">
        <f aca="false">B338+C338</f>
        <v>2868.85245901639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f aca="false">I337</f>
        <v>0</v>
      </c>
      <c r="J338" s="28" t="n">
        <f aca="false">VLOOKUP($A338,Table,MATCH(J$4,Curves,0))</f>
        <v>-0.01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0.0075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5.6675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31</v>
      </c>
      <c r="V338" s="100" t="n">
        <f aca="false">CHOOSE(F$3,A339+24,A338)</f>
        <v>47027</v>
      </c>
      <c r="W338" s="33" t="n">
        <f aca="false">V338-C$3</f>
        <v>10111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0.229363461434443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47058</v>
      </c>
      <c r="B339" s="94" t="n">
        <f aca="false">B338</f>
        <v>2868.85245901639</v>
      </c>
      <c r="C339" s="104"/>
      <c r="D339" s="96" t="n">
        <f aca="false">B339+C339</f>
        <v>2868.85245901639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f aca="false">I338</f>
        <v>0</v>
      </c>
      <c r="J339" s="28" t="n">
        <f aca="false">VLOOKUP($A339,Table,MATCH(J$4,Curves,0))</f>
        <v>-0.01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0.0075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5.6675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30</v>
      </c>
      <c r="V339" s="100" t="n">
        <f aca="false">CHOOSE(F$3,A340+24,A339)</f>
        <v>47058</v>
      </c>
      <c r="W339" s="33" t="n">
        <f aca="false">V339-C$3</f>
        <v>10142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0.228330339315609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47088</v>
      </c>
      <c r="B340" s="94" t="n">
        <f aca="false">B339</f>
        <v>2868.85245901639</v>
      </c>
      <c r="C340" s="104"/>
      <c r="D340" s="96" t="n">
        <f aca="false">B340+C340</f>
        <v>2868.85245901639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f aca="false">I339</f>
        <v>0</v>
      </c>
      <c r="J340" s="28" t="n">
        <f aca="false">VLOOKUP($A340,Table,MATCH(J$4,Curves,0))</f>
        <v>-0.01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0.0075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5.6675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47088</v>
      </c>
      <c r="W340" s="33" t="n">
        <f aca="false">V340-C$3</f>
        <v>10172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0.227334974676947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47119</v>
      </c>
      <c r="B341" s="94" t="n">
        <f aca="false">B340</f>
        <v>2868.85245901639</v>
      </c>
      <c r="C341" s="104"/>
      <c r="D341" s="96" t="n">
        <f aca="false">B341+C341</f>
        <v>2868.85245901639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f aca="false">I340</f>
        <v>0</v>
      </c>
      <c r="J341" s="28" t="n">
        <f aca="false">VLOOKUP($A341,Table,MATCH(J$4,Curves,0))</f>
        <v>-0.01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0.0075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5.6675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31</v>
      </c>
      <c r="V341" s="100" t="n">
        <f aca="false">CHOOSE(F$3,A342+24,A341)</f>
        <v>47119</v>
      </c>
      <c r="W341" s="33" t="n">
        <f aca="false">V341-C$3</f>
        <v>10203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0.226310989473487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47150</v>
      </c>
      <c r="B342" s="94" t="n">
        <f aca="false">B341</f>
        <v>2868.85245901639</v>
      </c>
      <c r="C342" s="104"/>
      <c r="D342" s="96" t="n">
        <f aca="false">B342+C342</f>
        <v>2868.85245901639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f aca="false">I341</f>
        <v>0</v>
      </c>
      <c r="J342" s="28" t="n">
        <f aca="false">VLOOKUP($A342,Table,MATCH(J$4,Curves,0))</f>
        <v>-0.01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0.0075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5.6675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28</v>
      </c>
      <c r="V342" s="100" t="n">
        <f aca="false">CHOOSE(F$3,A343+24,A342)</f>
        <v>47150</v>
      </c>
      <c r="W342" s="33" t="n">
        <f aca="false">V342-C$3</f>
        <v>10234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0.225291616607826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47178</v>
      </c>
      <c r="B343" s="94" t="n">
        <f aca="false">B342</f>
        <v>2868.85245901639</v>
      </c>
      <c r="C343" s="104"/>
      <c r="D343" s="96" t="n">
        <f aca="false">B343+C343</f>
        <v>2868.85245901639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f aca="false">I342</f>
        <v>0</v>
      </c>
      <c r="J343" s="28" t="n">
        <f aca="false">VLOOKUP($A343,Table,MATCH(J$4,Curves,0))</f>
        <v>-0.01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0.0075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5.6675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31</v>
      </c>
      <c r="V343" s="100" t="n">
        <f aca="false">CHOOSE(F$3,A344+24,A343)</f>
        <v>47178</v>
      </c>
      <c r="W343" s="33" t="n">
        <f aca="false">V343-C$3</f>
        <v>10262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0.224374839849173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47209</v>
      </c>
      <c r="B344" s="94" t="n">
        <f aca="false">B343</f>
        <v>2868.85245901639</v>
      </c>
      <c r="C344" s="104"/>
      <c r="D344" s="96" t="n">
        <f aca="false">B344+C344</f>
        <v>2868.85245901639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f aca="false">I343</f>
        <v>0</v>
      </c>
      <c r="J344" s="28" t="n">
        <f aca="false">VLOOKUP($A344,Table,MATCH(J$4,Curves,0))</f>
        <v>-0.01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0.0075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5.6675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30</v>
      </c>
      <c r="V344" s="100" t="n">
        <f aca="false">CHOOSE(F$3,A345+24,A344)</f>
        <v>47209</v>
      </c>
      <c r="W344" s="33" t="n">
        <f aca="false">V344-C$3</f>
        <v>10293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0.223364187984624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47239</v>
      </c>
      <c r="B345" s="94" t="n">
        <f aca="false">B344</f>
        <v>2868.85245901639</v>
      </c>
      <c r="C345" s="104"/>
      <c r="D345" s="96" t="n">
        <f aca="false">B345+C345</f>
        <v>2868.85245901639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f aca="false">I344</f>
        <v>0</v>
      </c>
      <c r="J345" s="28" t="n">
        <f aca="false">VLOOKUP($A345,Table,MATCH(J$4,Curves,0))</f>
        <v>-0.01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0.0075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5.6675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47239</v>
      </c>
      <c r="W345" s="33" t="n">
        <f aca="false">V345-C$3</f>
        <v>10323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0.222390472380602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47270</v>
      </c>
      <c r="B346" s="94" t="n">
        <f aca="false">B345</f>
        <v>2868.85245901639</v>
      </c>
      <c r="C346" s="104"/>
      <c r="D346" s="96" t="n">
        <f aca="false">B346+C346</f>
        <v>2868.85245901639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f aca="false">I345</f>
        <v>0</v>
      </c>
      <c r="J346" s="28" t="n">
        <f aca="false">VLOOKUP($A346,Table,MATCH(J$4,Curves,0))</f>
        <v>-0.01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0.0075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5.6675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30</v>
      </c>
      <c r="V346" s="100" t="n">
        <f aca="false">CHOOSE(F$3,A347+24,A346)</f>
        <v>47270</v>
      </c>
      <c r="W346" s="33" t="n">
        <f aca="false">V346-C$3</f>
        <v>10354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0.22138875870486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47300</v>
      </c>
      <c r="B347" s="94" t="n">
        <f aca="false">B346</f>
        <v>2868.85245901639</v>
      </c>
      <c r="C347" s="104"/>
      <c r="D347" s="96" t="n">
        <f aca="false">B347+C347</f>
        <v>2868.85245901639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f aca="false">I346</f>
        <v>0</v>
      </c>
      <c r="J347" s="28" t="n">
        <f aca="false">VLOOKUP($A347,Table,MATCH(J$4,Curves,0))</f>
        <v>-0.01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0.0075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5.6675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47300</v>
      </c>
      <c r="W347" s="33" t="n">
        <f aca="false">V347-C$3</f>
        <v>10384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0.220423654625952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47331</v>
      </c>
      <c r="B348" s="94" t="n">
        <f aca="false">B347</f>
        <v>2868.85245901639</v>
      </c>
      <c r="C348" s="104"/>
      <c r="D348" s="96" t="n">
        <f aca="false">B348+C348</f>
        <v>2868.85245901639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f aca="false">I347</f>
        <v>0</v>
      </c>
      <c r="J348" s="28" t="n">
        <f aca="false">VLOOKUP($A348,Table,MATCH(J$4,Curves,0))</f>
        <v>-0.01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0.0075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5.6675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31</v>
      </c>
      <c r="V348" s="100" t="n">
        <f aca="false">CHOOSE(F$3,A349+24,A348)</f>
        <v>47331</v>
      </c>
      <c r="W348" s="33" t="n">
        <f aca="false">V348-C$3</f>
        <v>10415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0.219430800089819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47362</v>
      </c>
      <c r="B349" s="94" t="n">
        <f aca="false">B348</f>
        <v>2868.85245901639</v>
      </c>
      <c r="C349" s="104"/>
      <c r="D349" s="96" t="n">
        <f aca="false">B349+C349</f>
        <v>2868.85245901639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f aca="false">I348</f>
        <v>0</v>
      </c>
      <c r="J349" s="28" t="n">
        <f aca="false">VLOOKUP($A349,Table,MATCH(J$4,Curves,0))</f>
        <v>-0.01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0.0075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5.6675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30</v>
      </c>
      <c r="V349" s="100" t="n">
        <f aca="false">CHOOSE(F$3,A350+24,A349)</f>
        <v>47362</v>
      </c>
      <c r="W349" s="33" t="n">
        <f aca="false">V349-C$3</f>
        <v>10446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0.218442417669583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47392</v>
      </c>
      <c r="B350" s="94" t="n">
        <f aca="false">B349</f>
        <v>2868.85245901639</v>
      </c>
      <c r="C350" s="104"/>
      <c r="D350" s="96" t="n">
        <f aca="false">B350+C350</f>
        <v>2868.85245901639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f aca="false">I349</f>
        <v>0</v>
      </c>
      <c r="J350" s="28" t="n">
        <f aca="false">VLOOKUP($A350,Table,MATCH(J$4,Curves,0))</f>
        <v>-0.01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0.0075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5.6675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31</v>
      </c>
      <c r="V350" s="100" t="n">
        <f aca="false">CHOOSE(F$3,A351+24,A350)</f>
        <v>47392</v>
      </c>
      <c r="W350" s="33" t="n">
        <f aca="false">V350-C$3</f>
        <v>10476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0.217490157629224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47423</v>
      </c>
      <c r="B351" s="94" t="n">
        <f aca="false">B350</f>
        <v>2868.85245901639</v>
      </c>
      <c r="C351" s="104"/>
      <c r="D351" s="96" t="n">
        <f aca="false">B351+C351</f>
        <v>2868.85245901639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f aca="false">I350</f>
        <v>0</v>
      </c>
      <c r="J351" s="28" t="n">
        <f aca="false">VLOOKUP($A351,Table,MATCH(J$4,Curves,0))</f>
        <v>-0.01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0.0075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5.6675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30</v>
      </c>
      <c r="V351" s="100" t="n">
        <f aca="false">CHOOSE(F$3,A352+24,A351)</f>
        <v>47423</v>
      </c>
      <c r="W351" s="33" t="n">
        <f aca="false">V351-C$3</f>
        <v>10507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0.216510516447188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47453</v>
      </c>
      <c r="B352" s="94" t="n">
        <f aca="false">B351</f>
        <v>2868.85245901639</v>
      </c>
      <c r="C352" s="104"/>
      <c r="D352" s="96" t="n">
        <f aca="false">B352+C352</f>
        <v>2868.85245901639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f aca="false">I351</f>
        <v>0</v>
      </c>
      <c r="J352" s="28" t="n">
        <f aca="false">VLOOKUP($A352,Table,MATCH(J$4,Curves,0))</f>
        <v>-0.01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0.0075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5.6675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47453</v>
      </c>
      <c r="W352" s="33" t="n">
        <f aca="false">V352-C$3</f>
        <v>10537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0.215566678179283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47484</v>
      </c>
      <c r="B353" s="94" t="n">
        <f aca="false">B352</f>
        <v>2868.85245901639</v>
      </c>
      <c r="C353" s="104"/>
      <c r="D353" s="96" t="n">
        <f aca="false">B353+C353</f>
        <v>2868.85245901639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f aca="false">I352</f>
        <v>0</v>
      </c>
      <c r="J353" s="28" t="n">
        <f aca="false">VLOOKUP($A353,Table,MATCH(J$4,Curves,0))</f>
        <v>-0.01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0.0075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5.6675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31</v>
      </c>
      <c r="V353" s="100" t="n">
        <f aca="false">CHOOSE(F$3,A354+24,A353)</f>
        <v>47484</v>
      </c>
      <c r="W353" s="33" t="n">
        <f aca="false">V353-C$3</f>
        <v>10568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0.214595700928077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47515</v>
      </c>
      <c r="B354" s="94" t="n">
        <f aca="false">B353</f>
        <v>2868.85245901639</v>
      </c>
      <c r="C354" s="104"/>
      <c r="D354" s="96" t="n">
        <f aca="false">B354+C354</f>
        <v>2868.85245901639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f aca="false">I353</f>
        <v>0</v>
      </c>
      <c r="J354" s="28" t="n">
        <f aca="false">VLOOKUP($A354,Table,MATCH(J$4,Curves,0))</f>
        <v>-0.01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0.0075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5.6675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28</v>
      </c>
      <c r="V354" s="100" t="n">
        <f aca="false">CHOOSE(F$3,A355+24,A354)</f>
        <v>47515</v>
      </c>
      <c r="W354" s="33" t="n">
        <f aca="false">V354-C$3</f>
        <v>10599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0.213629097250887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47543</v>
      </c>
      <c r="B355" s="94" t="n">
        <f aca="false">B354</f>
        <v>2868.85245901639</v>
      </c>
      <c r="C355" s="104"/>
      <c r="D355" s="96" t="n">
        <f aca="false">B355+C355</f>
        <v>2868.85245901639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f aca="false">I354</f>
        <v>0</v>
      </c>
      <c r="J355" s="28" t="n">
        <f aca="false">VLOOKUP($A355,Table,MATCH(J$4,Curves,0))</f>
        <v>-0.01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0.0075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5.6675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31</v>
      </c>
      <c r="V355" s="100" t="n">
        <f aca="false">CHOOSE(F$3,A356+24,A355)</f>
        <v>47543</v>
      </c>
      <c r="W355" s="33" t="n">
        <f aca="false">V355-C$3</f>
        <v>10627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0.212759778657144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47574</v>
      </c>
      <c r="B356" s="94" t="n">
        <f aca="false">B355</f>
        <v>2868.85245901639</v>
      </c>
      <c r="C356" s="104"/>
      <c r="D356" s="96" t="n">
        <f aca="false">B356+C356</f>
        <v>2868.85245901639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f aca="false">I355</f>
        <v>0</v>
      </c>
      <c r="J356" s="28" t="n">
        <f aca="false">VLOOKUP($A356,Table,MATCH(J$4,Curves,0))</f>
        <v>-0.01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0.0075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5.6675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30</v>
      </c>
      <c r="V356" s="100" t="n">
        <f aca="false">CHOOSE(F$3,A357+24,A356)</f>
        <v>47574</v>
      </c>
      <c r="W356" s="33" t="n">
        <f aca="false">V356-C$3</f>
        <v>10658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0.211801444526876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47604</v>
      </c>
      <c r="B357" s="94" t="n">
        <f aca="false">B356</f>
        <v>2868.85245901639</v>
      </c>
      <c r="C357" s="104"/>
      <c r="D357" s="96" t="n">
        <f aca="false">B357+C357</f>
        <v>2868.85245901639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f aca="false">I356</f>
        <v>0</v>
      </c>
      <c r="J357" s="28" t="n">
        <f aca="false">VLOOKUP($A357,Table,MATCH(J$4,Curves,0))</f>
        <v>-0.01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0.0075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5.6675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47604</v>
      </c>
      <c r="W357" s="33" t="n">
        <f aca="false">V357-C$3</f>
        <v>10688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0.210878134602617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47635</v>
      </c>
      <c r="B358" s="94" t="n">
        <f aca="false">B357</f>
        <v>2868.85245901639</v>
      </c>
      <c r="C358" s="104"/>
      <c r="D358" s="96" t="n">
        <f aca="false">B358+C358</f>
        <v>2868.85245901639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f aca="false">I357</f>
        <v>0</v>
      </c>
      <c r="J358" s="28" t="n">
        <f aca="false">VLOOKUP($A358,Table,MATCH(J$4,Curves,0))</f>
        <v>-0.01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0.0075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5.6675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30</v>
      </c>
      <c r="V358" s="100" t="n">
        <f aca="false">CHOOSE(F$3,A359+24,A358)</f>
        <v>47635</v>
      </c>
      <c r="W358" s="33" t="n">
        <f aca="false">V358-C$3</f>
        <v>10719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0.209928275963958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47665</v>
      </c>
      <c r="B359" s="94" t="n">
        <f aca="false">B358</f>
        <v>2868.85245901639</v>
      </c>
      <c r="C359" s="104"/>
      <c r="D359" s="96" t="n">
        <f aca="false">B359+C359</f>
        <v>2868.85245901639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f aca="false">I358</f>
        <v>0</v>
      </c>
      <c r="J359" s="28" t="n">
        <f aca="false">VLOOKUP($A359,Table,MATCH(J$4,Curves,0))</f>
        <v>-0.01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0.0075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5.6675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47665</v>
      </c>
      <c r="W359" s="33" t="n">
        <f aca="false">V359-C$3</f>
        <v>10749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0.209013131777793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47696</v>
      </c>
      <c r="B360" s="94" t="n">
        <f aca="false">B359</f>
        <v>2868.85245901639</v>
      </c>
      <c r="C360" s="104"/>
      <c r="D360" s="96" t="n">
        <f aca="false">B360+C360</f>
        <v>2868.85245901639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f aca="false">I359</f>
        <v>0</v>
      </c>
      <c r="J360" s="28" t="n">
        <f aca="false">VLOOKUP($A360,Table,MATCH(J$4,Curves,0))</f>
        <v>-0.01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0.0075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5.6675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31</v>
      </c>
      <c r="V360" s="100" t="n">
        <f aca="false">CHOOSE(F$3,A361+24,A360)</f>
        <v>47696</v>
      </c>
      <c r="W360" s="33" t="n">
        <f aca="false">V360-C$3</f>
        <v>10780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0.20807167367363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47727</v>
      </c>
      <c r="B361" s="94" t="n">
        <f aca="false">B360</f>
        <v>2868.85245901639</v>
      </c>
      <c r="C361" s="104"/>
      <c r="D361" s="96" t="n">
        <f aca="false">B361+C361</f>
        <v>2868.85245901639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f aca="false">I360</f>
        <v>0</v>
      </c>
      <c r="J361" s="28" t="n">
        <f aca="false">VLOOKUP($A361,Table,MATCH(J$4,Curves,0))</f>
        <v>-0.01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0.0075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5.6675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30</v>
      </c>
      <c r="V361" s="100" t="n">
        <f aca="false">CHOOSE(F$3,A362+24,A361)</f>
        <v>47727</v>
      </c>
      <c r="W361" s="33" t="n">
        <f aca="false">V361-C$3</f>
        <v>10811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0.207134456180352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47757</v>
      </c>
      <c r="B362" s="94" t="n">
        <f aca="false">B361</f>
        <v>2868.85245901639</v>
      </c>
      <c r="C362" s="104"/>
      <c r="D362" s="96" t="n">
        <f aca="false">B362+C362</f>
        <v>2868.85245901639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f aca="false">I361</f>
        <v>0</v>
      </c>
      <c r="J362" s="28" t="n">
        <f aca="false">VLOOKUP($A362,Table,MATCH(J$4,Curves,0))</f>
        <v>-0.01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0.0075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5.6675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31</v>
      </c>
      <c r="V362" s="100" t="n">
        <f aca="false">CHOOSE(F$3,A363+24,A362)</f>
        <v>47757</v>
      </c>
      <c r="W362" s="33" t="n">
        <f aca="false">V362-C$3</f>
        <v>10841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0.206231491144044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47788</v>
      </c>
      <c r="B363" s="94" t="n">
        <f aca="false">B362</f>
        <v>2868.85245901639</v>
      </c>
      <c r="C363" s="104"/>
      <c r="D363" s="96" t="n">
        <f aca="false">B363+C363</f>
        <v>2868.85245901639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f aca="false">I362</f>
        <v>0</v>
      </c>
      <c r="J363" s="28" t="n">
        <f aca="false">VLOOKUP($A363,Table,MATCH(J$4,Curves,0))</f>
        <v>-0.01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0.0075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5.6675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30</v>
      </c>
      <c r="V363" s="100" t="n">
        <f aca="false">CHOOSE(F$3,A364+24,A363)</f>
        <v>47788</v>
      </c>
      <c r="W363" s="33" t="n">
        <f aca="false">V363-C$3</f>
        <v>10872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0.205302562387177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47818</v>
      </c>
      <c r="B364" s="94" t="n">
        <f aca="false">B363</f>
        <v>2868.85245901639</v>
      </c>
      <c r="C364" s="104"/>
      <c r="D364" s="96" t="n">
        <f aca="false">B364+C364</f>
        <v>2868.85245901639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f aca="false">I363</f>
        <v>0</v>
      </c>
      <c r="J364" s="28" t="n">
        <f aca="false">VLOOKUP($A364,Table,MATCH(J$4,Curves,0))</f>
        <v>-0.01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0.0075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5.6675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47818</v>
      </c>
      <c r="W364" s="33" t="n">
        <f aca="false">V364-C$3</f>
        <v>10902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0.204407583159102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47849</v>
      </c>
      <c r="B365" s="94" t="n">
        <f aca="false">B364</f>
        <v>2868.85245901639</v>
      </c>
      <c r="C365" s="104"/>
      <c r="D365" s="96" t="n">
        <f aca="false">B365+C365</f>
        <v>2868.85245901639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f aca="false">I364</f>
        <v>0</v>
      </c>
      <c r="J365" s="28" t="n">
        <f aca="false">VLOOKUP($A365,Table,MATCH(J$4,Curves,0))</f>
        <v>-0.01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0.0075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5.6675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31</v>
      </c>
      <c r="V365" s="100" t="n">
        <f aca="false">CHOOSE(F$3,A366+24,A365)</f>
        <v>47849</v>
      </c>
      <c r="W365" s="33" t="n">
        <f aca="false">V365-C$3</f>
        <v>10933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0.203486869833194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47880</v>
      </c>
      <c r="B366" s="94" t="n">
        <f aca="false">B365</f>
        <v>2868.85245901639</v>
      </c>
      <c r="C366" s="104"/>
      <c r="D366" s="96" t="n">
        <f aca="false">B366+C366</f>
        <v>2868.85245901639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f aca="false">I365</f>
        <v>0</v>
      </c>
      <c r="J366" s="28" t="n">
        <f aca="false">VLOOKUP($A366,Table,MATCH(J$4,Curves,0))</f>
        <v>-0.01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0.0075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5.6675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28</v>
      </c>
      <c r="V366" s="100" t="n">
        <f aca="false">CHOOSE(F$3,A367+24,A366)</f>
        <v>47880</v>
      </c>
      <c r="W366" s="33" t="n">
        <f aca="false">V366-C$3</f>
        <v>10964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0.202570303677442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47908</v>
      </c>
      <c r="B367" s="94" t="n">
        <f aca="false">B366</f>
        <v>2868.85245901639</v>
      </c>
      <c r="C367" s="104"/>
      <c r="D367" s="96" t="n">
        <f aca="false">B367+C367</f>
        <v>2868.85245901639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f aca="false">I366</f>
        <v>0</v>
      </c>
      <c r="J367" s="28" t="n">
        <f aca="false">VLOOKUP($A367,Table,MATCH(J$4,Curves,0))</f>
        <v>-0.01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0.0075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5.6675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31</v>
      </c>
      <c r="V367" s="100" t="n">
        <f aca="false">CHOOSE(F$3,A368+24,A367)</f>
        <v>47908</v>
      </c>
      <c r="W367" s="33" t="n">
        <f aca="false">V367-C$3</f>
        <v>10992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0.201745986513754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47939</v>
      </c>
      <c r="B368" s="94" t="n">
        <f aca="false">B367</f>
        <v>2868.85245901639</v>
      </c>
      <c r="C368" s="104"/>
      <c r="D368" s="96" t="n">
        <f aca="false">B368+C368</f>
        <v>2868.85245901639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f aca="false">I367</f>
        <v>0</v>
      </c>
      <c r="J368" s="28" t="n">
        <f aca="false">VLOOKUP($A368,Table,MATCH(J$4,Curves,0))</f>
        <v>-0.01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0.0075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5.6675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30</v>
      </c>
      <c r="V368" s="100" t="n">
        <f aca="false">CHOOSE(F$3,A369+24,A368)</f>
        <v>47939</v>
      </c>
      <c r="W368" s="33" t="n">
        <f aca="false">V368-C$3</f>
        <v>11023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0.200837261820859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47969</v>
      </c>
      <c r="B369" s="94" t="n">
        <f aca="false">B368</f>
        <v>2868.85245901639</v>
      </c>
      <c r="C369" s="104"/>
      <c r="D369" s="96" t="n">
        <f aca="false">B369+C369</f>
        <v>2868.85245901639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f aca="false">I368</f>
        <v>0</v>
      </c>
      <c r="J369" s="28" t="n">
        <f aca="false">VLOOKUP($A369,Table,MATCH(J$4,Curves,0))</f>
        <v>-0.01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0.0075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5.6675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47969</v>
      </c>
      <c r="W369" s="33" t="n">
        <f aca="false">V369-C$3</f>
        <v>11053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0.199961748259493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48000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37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2" width="14.14"/>
    <col collapsed="false" customWidth="true" hidden="false" outlineLevel="0" max="2" min="2" style="32" width="14.56"/>
    <col collapsed="false" customWidth="true" hidden="false" outlineLevel="0" max="4" min="3" style="32" width="16.42"/>
    <col collapsed="false" customWidth="true" hidden="false" outlineLevel="0" max="5" min="5" style="32" width="14.85"/>
    <col collapsed="false" customWidth="true" hidden="false" outlineLevel="0" max="6" min="6" style="32" width="13.85"/>
    <col collapsed="false" customWidth="true" hidden="false" outlineLevel="0" max="7" min="7" style="32" width="10.71"/>
    <col collapsed="false" customWidth="true" hidden="false" outlineLevel="0" max="9" min="8" style="32" width="18.14"/>
    <col collapsed="false" customWidth="true" hidden="false" outlineLevel="0" max="10" min="10" style="32" width="22.56"/>
    <col collapsed="false" customWidth="true" hidden="false" outlineLevel="0" max="12" min="11" style="32" width="15.99"/>
    <col collapsed="false" customWidth="true" hidden="false" outlineLevel="0" max="13" min="13" style="32" width="24.99"/>
    <col collapsed="false" customWidth="true" hidden="false" outlineLevel="0" max="14" min="14" style="32" width="14.56"/>
    <col collapsed="false" customWidth="true" hidden="false" outlineLevel="0" max="15" min="15" style="32" width="15.41"/>
    <col collapsed="false" customWidth="true" hidden="false" outlineLevel="0" max="16" min="16" style="32" width="3.14"/>
    <col collapsed="false" customWidth="true" hidden="false" outlineLevel="0" max="17" min="17" style="32" width="16.7"/>
    <col collapsed="false" customWidth="true" hidden="false" outlineLevel="0" max="18" min="18" style="32" width="18.56"/>
    <col collapsed="false" customWidth="true" hidden="false" outlineLevel="0" max="19" min="19" style="32" width="16.7"/>
    <col collapsed="false" customWidth="true" hidden="false" outlineLevel="0" max="20" min="20" style="32" width="3.14"/>
    <col collapsed="false" customWidth="true" hidden="false" outlineLevel="0" max="27" min="21" style="33" width="10.71"/>
    <col collapsed="false" customWidth="true" hidden="false" outlineLevel="0" max="28" min="28" style="32" width="4.28"/>
    <col collapsed="false" customWidth="true" hidden="false" outlineLevel="0" max="29" min="29" style="32" width="12.28"/>
    <col collapsed="false" customWidth="true" hidden="false" outlineLevel="0" max="30" min="30" style="32" width="18.85"/>
    <col collapsed="false" customWidth="true" hidden="false" outlineLevel="0" max="31" min="31" style="32" width="15.85"/>
    <col collapsed="false" customWidth="true" hidden="false" outlineLevel="0" max="32" min="32" style="32" width="17.14"/>
    <col collapsed="false" customWidth="true" hidden="false" outlineLevel="0" max="33" min="33" style="32" width="20.56"/>
    <col collapsed="false" customWidth="true" hidden="false" outlineLevel="0" max="34" min="34" style="32" width="20.7"/>
    <col collapsed="false" customWidth="true" hidden="false" outlineLevel="0" max="35" min="35" style="32" width="14.28"/>
    <col collapsed="false" customWidth="true" hidden="false" outlineLevel="0" max="36" min="36" style="32" width="16.42"/>
    <col collapsed="false" customWidth="true" hidden="false" outlineLevel="0" max="37" min="37" style="32" width="15.13"/>
    <col collapsed="false" customWidth="true" hidden="false" outlineLevel="0" max="38" min="38" style="34" width="6.56"/>
    <col collapsed="false" customWidth="true" hidden="false" outlineLevel="0" max="40" min="39" style="32" width="15.13"/>
    <col collapsed="false" customWidth="true" hidden="false" outlineLevel="0" max="41" min="41" style="32" width="16.84"/>
    <col collapsed="false" customWidth="true" hidden="false" outlineLevel="0" max="42" min="42" style="32" width="15.99"/>
    <col collapsed="false" customWidth="true" hidden="false" outlineLevel="0" max="43" min="43" style="0" width="5.85"/>
    <col collapsed="false" customWidth="true" hidden="false" outlineLevel="0" max="45" min="44" style="32" width="15.13"/>
    <col collapsed="false" customWidth="true" hidden="false" outlineLevel="0" max="46" min="46" style="32" width="16.84"/>
    <col collapsed="false" customWidth="true" hidden="false" outlineLevel="0" max="47" min="47" style="32" width="15.99"/>
    <col collapsed="false" customWidth="true" hidden="false" outlineLevel="0" max="48" min="48" style="32" width="6.28"/>
    <col collapsed="false" customWidth="true" hidden="false" outlineLevel="0" max="49" min="49" style="32" width="18.41"/>
    <col collapsed="false" customWidth="true" hidden="false" outlineLevel="0" max="50" min="50" style="32" width="3.85"/>
    <col collapsed="false" customWidth="true" hidden="false" outlineLevel="0" max="51" min="51" style="32" width="18.41"/>
    <col collapsed="false" customWidth="false" hidden="false" outlineLevel="0" max="52" min="52" style="32" width="9.14"/>
    <col collapsed="false" customWidth="true" hidden="false" outlineLevel="0" max="53" min="53" style="32" width="11.7"/>
    <col collapsed="false" customWidth="false" hidden="false" outlineLevel="0" max="257" min="54" style="32" width="9.14"/>
  </cols>
  <sheetData>
    <row r="1" customFormat="false" ht="13.5" hidden="false" customHeight="false" outlineLevel="0" collapsed="false">
      <c r="A1" s="35"/>
      <c r="B1" s="36" t="s">
        <v>52</v>
      </c>
      <c r="C1" s="37"/>
      <c r="D1" s="37"/>
      <c r="E1" s="0"/>
      <c r="H1" s="38" t="s">
        <v>53</v>
      </c>
      <c r="I1" s="38" t="s">
        <v>54</v>
      </c>
      <c r="J1" s="39" t="s">
        <v>55</v>
      </c>
      <c r="K1" s="39" t="s">
        <v>56</v>
      </c>
      <c r="L1" s="40" t="s">
        <v>57</v>
      </c>
      <c r="M1" s="41"/>
      <c r="AC1" s="42"/>
      <c r="AD1" s="43"/>
      <c r="AE1" s="42"/>
      <c r="AF1" s="42"/>
      <c r="AG1" s="43"/>
      <c r="AH1" s="42"/>
      <c r="AI1" s="44"/>
    </row>
    <row r="2" customFormat="false" ht="12.75" hidden="false" customHeight="false" outlineLevel="0" collapsed="false">
      <c r="A2" s="38" t="s">
        <v>58</v>
      </c>
      <c r="B2" s="45" t="s">
        <v>59</v>
      </c>
      <c r="C2" s="45" t="s">
        <v>60</v>
      </c>
      <c r="D2" s="46" t="s">
        <v>61</v>
      </c>
      <c r="E2" s="45" t="s">
        <v>62</v>
      </c>
      <c r="F2" s="45" t="s">
        <v>63</v>
      </c>
      <c r="G2" s="45" t="s">
        <v>64</v>
      </c>
      <c r="H2" s="47" t="s">
        <v>65</v>
      </c>
      <c r="I2" s="48" t="s">
        <v>66</v>
      </c>
      <c r="J2" s="49" t="s">
        <v>66</v>
      </c>
      <c r="K2" s="49" t="s">
        <v>67</v>
      </c>
      <c r="L2" s="50"/>
      <c r="S2" s="106"/>
      <c r="AC2" s="42"/>
      <c r="AD2" s="42"/>
      <c r="AE2" s="42"/>
      <c r="AF2" s="42"/>
      <c r="AG2" s="42"/>
      <c r="AH2" s="42"/>
      <c r="AI2" s="42"/>
      <c r="AP2" s="7" t="s">
        <v>68</v>
      </c>
      <c r="AU2" s="7" t="s">
        <v>69</v>
      </c>
    </row>
    <row r="3" customFormat="false" ht="13.5" hidden="false" customHeight="false" outlineLevel="0" collapsed="false">
      <c r="A3" s="51" t="n">
        <f aca="false">Summary!B17</f>
        <v>37043</v>
      </c>
      <c r="B3" s="52" t="n">
        <f aca="false">Summary!C17</f>
        <v>37135</v>
      </c>
      <c r="C3" s="53" t="n">
        <f aca="false">Summary!C4</f>
        <v>36916</v>
      </c>
      <c r="D3" s="53" t="n">
        <f aca="true">IF(WEEKDAY(TODAY())=2,TODAY()-3,TODAY()-1)</f>
        <v>45925</v>
      </c>
      <c r="E3" s="54" t="str">
        <f aca="false">CONCATENATE(INT(Z8/12)," Y - ",Z8-INT(Z8/12)*12," M")</f>
        <v>0 Y - 4 M</v>
      </c>
      <c r="F3" s="55" t="n">
        <f aca="false">'FGT Z1 Supply'!F3</f>
        <v>2</v>
      </c>
      <c r="G3" s="55" t="n">
        <v>2</v>
      </c>
      <c r="H3" s="56" t="n">
        <v>1</v>
      </c>
      <c r="I3" s="57" t="s">
        <v>97</v>
      </c>
      <c r="J3" s="57" t="s">
        <v>97</v>
      </c>
      <c r="K3" s="57" t="n">
        <f aca="false">Summary!F5</f>
        <v>0</v>
      </c>
      <c r="L3" s="58"/>
      <c r="AC3" s="42"/>
      <c r="AF3" s="42"/>
    </row>
    <row r="4" customFormat="false" ht="12.75" hidden="false" customHeight="false" outlineLevel="0" collapsed="false">
      <c r="A4" s="59"/>
      <c r="B4" s="59"/>
      <c r="C4" s="59"/>
      <c r="D4" s="59" t="s">
        <v>71</v>
      </c>
      <c r="E4" s="59" t="s">
        <v>72</v>
      </c>
      <c r="F4" s="59" t="s">
        <v>9</v>
      </c>
      <c r="G4" s="60" t="s">
        <v>37</v>
      </c>
      <c r="H4" s="61" t="s">
        <v>38</v>
      </c>
      <c r="I4" s="61"/>
      <c r="J4" s="60" t="str">
        <f aca="false">CONCATENATE(I3,"-","D")</f>
        <v>IF-FGT/Z3-D</v>
      </c>
      <c r="K4" s="61" t="str">
        <f aca="false">CONCATENATE(I3,"-","D b/o")</f>
        <v>IF-FGT/Z3-D b/o</v>
      </c>
      <c r="L4" s="61" t="str">
        <f aca="false">I3</f>
        <v>IF-FGT/Z3</v>
      </c>
      <c r="M4" s="60" t="str">
        <f aca="false">CONCATENATE(J3,"-","I")</f>
        <v>IF-FGT/Z3-I</v>
      </c>
      <c r="N4" s="61" t="str">
        <f aca="false">CONCATENATE(J3,"-","I b/o")</f>
        <v>IF-FGT/Z3-I b/o</v>
      </c>
      <c r="O4" s="61" t="str">
        <f aca="false">J3</f>
        <v>IF-FGT/Z3</v>
      </c>
      <c r="Q4" s="61" t="str">
        <f aca="false">K4</f>
        <v>IF-FGT/Z3-D b/o</v>
      </c>
      <c r="R4" s="61" t="str">
        <f aca="false">J4</f>
        <v>IF-FGT/Z3-D</v>
      </c>
      <c r="S4" s="61" t="str">
        <f aca="false">K4</f>
        <v>IF-FGT/Z3-D b/o</v>
      </c>
      <c r="U4" s="62"/>
      <c r="V4" s="62"/>
      <c r="W4" s="62" t="s">
        <v>73</v>
      </c>
      <c r="X4" s="60" t="s">
        <v>74</v>
      </c>
      <c r="Y4" s="62"/>
      <c r="Z4" s="62"/>
      <c r="AA4" s="62"/>
      <c r="AC4" s="63"/>
      <c r="AD4" s="63"/>
      <c r="AE4" s="63"/>
      <c r="AF4" s="63" t="str">
        <f aca="false">K4</f>
        <v>IF-FGT/Z3-D b/o</v>
      </c>
      <c r="AG4" s="63" t="str">
        <f aca="false">AF4</f>
        <v>IF-FGT/Z3-D b/o</v>
      </c>
      <c r="AH4" s="63" t="str">
        <f aca="false">AG4</f>
        <v>IF-FGT/Z3-D b/o</v>
      </c>
      <c r="AI4" s="63" t="str">
        <f aca="false">AH4</f>
        <v>IF-FGT/Z3-D b/o</v>
      </c>
      <c r="AJ4" s="63" t="str">
        <f aca="false">AI4</f>
        <v>IF-FGT/Z3-D b/o</v>
      </c>
      <c r="AK4" s="63" t="str">
        <f aca="false">AJ4</f>
        <v>IF-FGT/Z3-D b/o</v>
      </c>
      <c r="AL4" s="64"/>
      <c r="AM4" s="65" t="s">
        <v>75</v>
      </c>
      <c r="AN4" s="65" t="s">
        <v>76</v>
      </c>
      <c r="AO4" s="65" t="s">
        <v>77</v>
      </c>
      <c r="AP4" s="65" t="s">
        <v>71</v>
      </c>
      <c r="AR4" s="65" t="s">
        <v>75</v>
      </c>
      <c r="AS4" s="65" t="s">
        <v>54</v>
      </c>
      <c r="AT4" s="65" t="s">
        <v>77</v>
      </c>
      <c r="AU4" s="65" t="s">
        <v>71</v>
      </c>
      <c r="AV4" s="66"/>
      <c r="AW4" s="67"/>
      <c r="AY4" s="67"/>
    </row>
    <row r="5" customFormat="false" ht="12.75" hidden="false" customHeight="false" outlineLevel="0" collapsed="false">
      <c r="A5" s="59" t="s">
        <v>78</v>
      </c>
      <c r="B5" s="59" t="str">
        <f aca="false">IF($H$3=1,"Daily","Monthly")</f>
        <v>Daily</v>
      </c>
      <c r="C5" s="59"/>
      <c r="D5" s="59" t="str">
        <f aca="false">IF($H$3=1,"Daily","Monthly")</f>
        <v>Daily</v>
      </c>
      <c r="E5" s="59" t="s">
        <v>79</v>
      </c>
      <c r="F5" s="59" t="s">
        <v>79</v>
      </c>
      <c r="G5" s="59" t="s">
        <v>80</v>
      </c>
      <c r="H5" s="59" t="s">
        <v>80</v>
      </c>
      <c r="I5" s="59" t="s">
        <v>80</v>
      </c>
      <c r="J5" s="59" t="s">
        <v>54</v>
      </c>
      <c r="K5" s="59" t="s">
        <v>54</v>
      </c>
      <c r="L5" s="59" t="s">
        <v>54</v>
      </c>
      <c r="M5" s="59" t="s">
        <v>55</v>
      </c>
      <c r="N5" s="59" t="s">
        <v>55</v>
      </c>
      <c r="O5" s="59" t="s">
        <v>55</v>
      </c>
      <c r="Q5" s="59" t="s">
        <v>20</v>
      </c>
      <c r="R5" s="59" t="s">
        <v>20</v>
      </c>
      <c r="S5" s="59" t="s">
        <v>20</v>
      </c>
      <c r="U5" s="68" t="s">
        <v>81</v>
      </c>
      <c r="V5" s="68" t="s">
        <v>82</v>
      </c>
      <c r="W5" s="68" t="s">
        <v>82</v>
      </c>
      <c r="X5" s="69" t="s">
        <v>83</v>
      </c>
      <c r="Y5" s="68" t="s">
        <v>82</v>
      </c>
      <c r="Z5" s="68" t="s">
        <v>84</v>
      </c>
      <c r="AA5" s="68" t="s">
        <v>84</v>
      </c>
      <c r="AC5" s="70" t="str">
        <f aca="false">G5</f>
        <v>Nymex</v>
      </c>
      <c r="AD5" s="70" t="str">
        <f aca="false">H5</f>
        <v>Nymex</v>
      </c>
      <c r="AE5" s="70" t="str">
        <f aca="false">I5</f>
        <v>Nymex</v>
      </c>
      <c r="AF5" s="70" t="str">
        <f aca="false">J5</f>
        <v>Basis</v>
      </c>
      <c r="AG5" s="70" t="str">
        <f aca="false">K5</f>
        <v>Basis</v>
      </c>
      <c r="AH5" s="70" t="str">
        <f aca="false">L5</f>
        <v>Basis</v>
      </c>
      <c r="AI5" s="70" t="str">
        <f aca="false">M5</f>
        <v>Index</v>
      </c>
      <c r="AJ5" s="70" t="str">
        <f aca="false">N5</f>
        <v>Index</v>
      </c>
      <c r="AK5" s="70" t="str">
        <f aca="false">O5</f>
        <v>Index</v>
      </c>
      <c r="AL5" s="64"/>
      <c r="AM5" s="71" t="str">
        <f aca="false">CHOOSE(G3,"Bid-Contract","Contract-Offer")</f>
        <v>Contract-Offer</v>
      </c>
      <c r="AN5" s="71" t="str">
        <f aca="false">AM5</f>
        <v>Contract-Offer</v>
      </c>
      <c r="AO5" s="71" t="str">
        <f aca="false">AM5</f>
        <v>Contract-Offer</v>
      </c>
      <c r="AP5" s="71" t="str">
        <f aca="false">AM5</f>
        <v>Contract-Offer</v>
      </c>
      <c r="AR5" s="71" t="str">
        <f aca="false">CHOOSE(G3,"Mid-Bid","Offer-Mid")</f>
        <v>Offer-Mid</v>
      </c>
      <c r="AS5" s="71" t="str">
        <f aca="false">AR5</f>
        <v>Offer-Mid</v>
      </c>
      <c r="AT5" s="71" t="str">
        <f aca="false">AR5</f>
        <v>Offer-Mid</v>
      </c>
      <c r="AU5" s="71" t="str">
        <f aca="false">AR5</f>
        <v>Offer-Mid</v>
      </c>
      <c r="AV5" s="66"/>
      <c r="AW5" s="72" t="s">
        <v>71</v>
      </c>
      <c r="AY5" s="72" t="s">
        <v>71</v>
      </c>
    </row>
    <row r="6" customFormat="false" ht="12.75" hidden="false" customHeight="false" outlineLevel="0" collapsed="false">
      <c r="A6" s="73" t="s">
        <v>36</v>
      </c>
      <c r="B6" s="73" t="s">
        <v>85</v>
      </c>
      <c r="C6" s="73"/>
      <c r="D6" s="73" t="s">
        <v>85</v>
      </c>
      <c r="E6" s="73" t="s">
        <v>86</v>
      </c>
      <c r="F6" s="73" t="s">
        <v>86</v>
      </c>
      <c r="G6" s="73" t="s">
        <v>87</v>
      </c>
      <c r="H6" s="73" t="str">
        <f aca="false">CHOOSE(G3,"Bid","Offer")</f>
        <v>Offer</v>
      </c>
      <c r="I6" s="73" t="s">
        <v>11</v>
      </c>
      <c r="J6" s="73" t="s">
        <v>87</v>
      </c>
      <c r="K6" s="73" t="str">
        <f aca="false">H6</f>
        <v>Offer</v>
      </c>
      <c r="L6" s="73" t="s">
        <v>11</v>
      </c>
      <c r="M6" s="73" t="s">
        <v>87</v>
      </c>
      <c r="N6" s="73" t="str">
        <f aca="false">K6</f>
        <v>Offer</v>
      </c>
      <c r="O6" s="73" t="s">
        <v>11</v>
      </c>
      <c r="Q6" s="73" t="s">
        <v>87</v>
      </c>
      <c r="R6" s="73" t="str">
        <f aca="false">K6</f>
        <v>Offer</v>
      </c>
      <c r="S6" s="73" t="s">
        <v>11</v>
      </c>
      <c r="U6" s="74" t="s">
        <v>88</v>
      </c>
      <c r="V6" s="74" t="s">
        <v>89</v>
      </c>
      <c r="W6" s="74" t="s">
        <v>88</v>
      </c>
      <c r="X6" s="75" t="s">
        <v>90</v>
      </c>
      <c r="Y6" s="74" t="s">
        <v>91</v>
      </c>
      <c r="Z6" s="74" t="s">
        <v>92</v>
      </c>
      <c r="AA6" s="74" t="s">
        <v>88</v>
      </c>
      <c r="AC6" s="76" t="str">
        <f aca="false">G6</f>
        <v>Mid</v>
      </c>
      <c r="AD6" s="76" t="str">
        <f aca="false">H6</f>
        <v>Offer</v>
      </c>
      <c r="AE6" s="76" t="str">
        <f aca="false">I6</f>
        <v>Contract</v>
      </c>
      <c r="AF6" s="76" t="str">
        <f aca="false">J6</f>
        <v>Mid</v>
      </c>
      <c r="AG6" s="76" t="str">
        <f aca="false">K6</f>
        <v>Offer</v>
      </c>
      <c r="AH6" s="76" t="str">
        <f aca="false">L6</f>
        <v>Contract</v>
      </c>
      <c r="AI6" s="76" t="str">
        <f aca="false">M6</f>
        <v>Mid</v>
      </c>
      <c r="AJ6" s="76" t="str">
        <f aca="false">N6</f>
        <v>Offer</v>
      </c>
      <c r="AK6" s="76" t="str">
        <f aca="false">O6</f>
        <v>Contract</v>
      </c>
      <c r="AL6" s="64"/>
      <c r="AM6" s="77" t="s">
        <v>93</v>
      </c>
      <c r="AN6" s="77" t="s">
        <v>93</v>
      </c>
      <c r="AO6" s="77" t="s">
        <v>93</v>
      </c>
      <c r="AP6" s="77" t="s">
        <v>93</v>
      </c>
      <c r="AR6" s="77" t="s">
        <v>93</v>
      </c>
      <c r="AS6" s="77" t="s">
        <v>93</v>
      </c>
      <c r="AT6" s="77" t="s">
        <v>93</v>
      </c>
      <c r="AU6" s="77" t="s">
        <v>93</v>
      </c>
      <c r="AV6" s="66"/>
      <c r="AW6" s="72" t="s">
        <v>94</v>
      </c>
      <c r="AY6" s="72" t="s">
        <v>11</v>
      </c>
    </row>
    <row r="7" customFormat="false" ht="13.5" hidden="false" customHeight="false" outlineLevel="0" collapsed="false">
      <c r="A7" s="78"/>
      <c r="B7" s="78"/>
      <c r="C7" s="78"/>
      <c r="D7" s="78"/>
      <c r="W7" s="79"/>
      <c r="AW7" s="80"/>
      <c r="AY7" s="80"/>
    </row>
    <row r="8" customFormat="false" ht="13.5" hidden="false" customHeight="false" outlineLevel="0" collapsed="false">
      <c r="A8" s="81" t="s">
        <v>95</v>
      </c>
      <c r="B8" s="82"/>
      <c r="C8" s="82"/>
      <c r="D8" s="82" t="n">
        <f aca="false">SUM(D10:D370)</f>
        <v>1652459.01639344</v>
      </c>
      <c r="E8" s="82" t="n">
        <f aca="false">SUM(E10:E370)</f>
        <v>560000</v>
      </c>
      <c r="F8" s="82" t="n">
        <f aca="false">SUM(F10:F370)</f>
        <v>545683.242558675</v>
      </c>
      <c r="G8" s="83" t="n">
        <f aca="false">AC8/$F$8</f>
        <v>5.49773697292898</v>
      </c>
      <c r="H8" s="83" t="n">
        <f aca="false">AD8/$F$8</f>
        <v>5.59</v>
      </c>
      <c r="I8" s="83" t="n">
        <f aca="false">AE8/$F$8</f>
        <v>0</v>
      </c>
      <c r="J8" s="83" t="n">
        <f aca="false">AF8/$F$8</f>
        <v>-0.03525</v>
      </c>
      <c r="K8" s="83" t="n">
        <f aca="false">AG8/$F$8</f>
        <v>-0.0075</v>
      </c>
      <c r="L8" s="83" t="n">
        <f aca="false">AH8/$F$8</f>
        <v>0</v>
      </c>
      <c r="M8" s="84" t="n">
        <f aca="false">AI8/$F$8</f>
        <v>0.00752</v>
      </c>
      <c r="N8" s="83" t="n">
        <f aca="false">AJ8/$F$8</f>
        <v>0</v>
      </c>
      <c r="O8" s="83" t="n">
        <f aca="false">AK8/$F$8</f>
        <v>0</v>
      </c>
      <c r="Q8" s="83" t="n">
        <f aca="false">(AC8+AF8+AI8)/F8</f>
        <v>5.47000697292898</v>
      </c>
      <c r="R8" s="83" t="n">
        <f aca="false">(AD8+AG8+AJ8)/F8</f>
        <v>5.5825</v>
      </c>
      <c r="S8" s="83" t="n">
        <f aca="false">AY8/$F$8</f>
        <v>0</v>
      </c>
      <c r="X8" s="85"/>
      <c r="Z8" s="86" t="n">
        <f aca="false">SUM(Z10:Z370)</f>
        <v>4</v>
      </c>
      <c r="AA8" s="86" t="n">
        <f aca="false">SUM(AA10:AA370)</f>
        <v>122</v>
      </c>
      <c r="AC8" s="87" t="n">
        <f aca="false">SUM(AC10:AC370)</f>
        <v>3000022.9381226</v>
      </c>
      <c r="AD8" s="87" t="n">
        <f aca="false">SUM(AD10:AD370)</f>
        <v>3050369.32590299</v>
      </c>
      <c r="AE8" s="87" t="n">
        <f aca="false">SUM(AE10:AE370)</f>
        <v>0</v>
      </c>
      <c r="AF8" s="87" t="n">
        <f aca="false">SUM(AF10:AF370)</f>
        <v>-19235.3343001933</v>
      </c>
      <c r="AG8" s="87" t="n">
        <f aca="false">SUM(AG10:AG370)</f>
        <v>-4092.62431919006</v>
      </c>
      <c r="AH8" s="87" t="n">
        <f aca="false">SUM(AH10:AH370)</f>
        <v>0</v>
      </c>
      <c r="AI8" s="87" t="n">
        <f aca="false">SUM(AI10:AI370)</f>
        <v>4103.53798404124</v>
      </c>
      <c r="AJ8" s="87" t="n">
        <f aca="false">SUM(AJ10:AJ370)</f>
        <v>0</v>
      </c>
      <c r="AK8" s="87" t="n">
        <f aca="false">SUM(AK10:AK370)</f>
        <v>0</v>
      </c>
      <c r="AL8" s="87"/>
      <c r="AM8" s="87" t="n">
        <f aca="false">SUM(AM10:AM370)</f>
        <v>-3050369.32590299</v>
      </c>
      <c r="AN8" s="87" t="n">
        <f aca="false">SUM(AN10:AN370)</f>
        <v>4092.62431919006</v>
      </c>
      <c r="AO8" s="87" t="n">
        <f aca="false">SUM(AO10:AO370)</f>
        <v>0</v>
      </c>
      <c r="AP8" s="87" t="n">
        <f aca="false">SUM(AP10:AP370)</f>
        <v>-3046276.7015838</v>
      </c>
      <c r="AR8" s="87" t="n">
        <f aca="false">SUM(AR10:AR370)</f>
        <v>50346.3877803939</v>
      </c>
      <c r="AS8" s="87" t="n">
        <f aca="false">SUM(AS10:AS370)</f>
        <v>15142.7099810032</v>
      </c>
      <c r="AT8" s="87" t="n">
        <f aca="false">SUM(AT10:AT370)</f>
        <v>-4103.53798404124</v>
      </c>
      <c r="AU8" s="87" t="n">
        <f aca="false">SUM(AU10:AU370)</f>
        <v>61385.5597773559</v>
      </c>
      <c r="AV8" s="87"/>
      <c r="AW8" s="88" t="n">
        <f aca="false">SUM(AW10:AW370)</f>
        <v>-2984891.14180645</v>
      </c>
      <c r="AY8" s="88" t="n">
        <f aca="false">SUM(AY10:AY370)</f>
        <v>0</v>
      </c>
      <c r="BA8" s="102"/>
    </row>
    <row r="9" customFormat="false" ht="12.75" hidden="false" customHeight="false" outlineLevel="0" collapsed="false">
      <c r="B9" s="89"/>
      <c r="C9" s="89"/>
      <c r="D9" s="89"/>
      <c r="E9" s="89"/>
      <c r="F9" s="89"/>
      <c r="G9" s="90"/>
      <c r="H9" s="90"/>
      <c r="I9" s="90"/>
      <c r="J9" s="90"/>
      <c r="K9" s="90"/>
      <c r="L9" s="90"/>
      <c r="M9" s="90"/>
      <c r="N9" s="90"/>
      <c r="O9" s="90"/>
      <c r="Q9" s="90"/>
      <c r="R9" s="90"/>
      <c r="S9" s="90"/>
      <c r="AC9" s="87"/>
      <c r="AD9" s="87"/>
      <c r="AE9" s="87"/>
      <c r="AF9" s="87"/>
      <c r="AG9" s="87"/>
      <c r="AH9" s="87"/>
      <c r="AI9" s="87"/>
      <c r="AJ9" s="87"/>
      <c r="AK9" s="87"/>
      <c r="AL9" s="92"/>
      <c r="AW9" s="80"/>
      <c r="AY9" s="80"/>
    </row>
    <row r="10" customFormat="false" ht="12.75" hidden="false" customHeight="false" outlineLevel="0" collapsed="false">
      <c r="A10" s="93" t="n">
        <f aca="false">A3</f>
        <v>37043</v>
      </c>
      <c r="B10" s="94" t="n">
        <f aca="false">Summary!D17</f>
        <v>4590.16393442623</v>
      </c>
      <c r="C10" s="95"/>
      <c r="D10" s="96" t="n">
        <f aca="false">B10+C10</f>
        <v>4590.16393442623</v>
      </c>
      <c r="E10" s="82" t="n">
        <f aca="false">IF(Z10=0,0,IF(AND(Z10=1,$H$3=1),D10*U10,IF($H$3=2,D10,"N/A")))</f>
        <v>137704.918032787</v>
      </c>
      <c r="F10" s="82" t="n">
        <f aca="false">E10*Y10</f>
        <v>135060.67596141</v>
      </c>
      <c r="G10" s="28" t="n">
        <f aca="false">VLOOKUP($A10,Table,MATCH(G$4,Curves,0))</f>
        <v>5.495</v>
      </c>
      <c r="H10" s="97" t="n">
        <f aca="false">VLOOKUP($A10,Table,MATCH(H$4,Curves,0))</f>
        <v>5.59</v>
      </c>
      <c r="I10" s="98" t="n">
        <f aca="false">Summary!H17</f>
        <v>0</v>
      </c>
      <c r="J10" s="28" t="n">
        <f aca="false">VLOOKUP($A10,Table,MATCH(J$4,Curves,0))</f>
        <v>-0.03525</v>
      </c>
      <c r="K10" s="97" t="n">
        <f aca="false">VLOOKUP($A10,Table,MATCH(K$4,Curves,0))</f>
        <v>-0.0075</v>
      </c>
      <c r="L10" s="98" t="n">
        <v>0</v>
      </c>
      <c r="M10" s="28" t="n">
        <f aca="false">VLOOKUP($A10,Table,MATCH(M$4,Curves,0))</f>
        <v>0.00752</v>
      </c>
      <c r="N10" s="97" t="n">
        <f aca="false">VLOOKUP($A10,Table,MATCH(N$4,Curves,0))</f>
        <v>0</v>
      </c>
      <c r="O10" s="98" t="n">
        <v>0</v>
      </c>
      <c r="P10" s="99"/>
      <c r="Q10" s="98" t="n">
        <f aca="false">M10+J10+G10</f>
        <v>5.46727</v>
      </c>
      <c r="R10" s="98" t="n">
        <f aca="false">N10+K10+H10</f>
        <v>5.5825</v>
      </c>
      <c r="S10" s="98" t="n">
        <f aca="false">O10+L10+I10</f>
        <v>0</v>
      </c>
      <c r="T10" s="99"/>
      <c r="U10" s="33" t="n">
        <f aca="false">A11-A10</f>
        <v>30</v>
      </c>
      <c r="V10" s="100" t="n">
        <f aca="false">CHOOSE(F$3,A11+24,A10)</f>
        <v>37043</v>
      </c>
      <c r="W10" s="33" t="n">
        <f aca="false">V10-C$3</f>
        <v>127</v>
      </c>
      <c r="X10" s="28" t="n">
        <f aca="false">VLOOKUP($A10,Table,MATCH(X$4,Curves,0))</f>
        <v>0.056547072099688</v>
      </c>
      <c r="Y10" s="91" t="n">
        <f aca="false">1/(1+CHOOSE(F$3,(X11+($K$3/10000))/2,(X10+($K$3/10000))/2))^(2*W10/365.25)</f>
        <v>0.980797765910239</v>
      </c>
      <c r="Z10" s="33" t="n">
        <f aca="false">IF(AND(mthbeg&lt;=A10,mthend&gt;=A10),1,0)</f>
        <v>1</v>
      </c>
      <c r="AA10" s="33" t="n">
        <f aca="false">U10*Z10</f>
        <v>30</v>
      </c>
      <c r="AC10" s="87" t="n">
        <f aca="false">F10*G10</f>
        <v>742158.414407947</v>
      </c>
      <c r="AD10" s="87" t="n">
        <f aca="false">$F10*H10</f>
        <v>754989.178624281</v>
      </c>
      <c r="AE10" s="87" t="n">
        <f aca="false">$F10*I10</f>
        <v>0</v>
      </c>
      <c r="AF10" s="87" t="n">
        <f aca="false">$F10*J10</f>
        <v>-4760.8888276397</v>
      </c>
      <c r="AG10" s="87" t="n">
        <f aca="false">$F10*K10</f>
        <v>-1012.95506971057</v>
      </c>
      <c r="AH10" s="87" t="n">
        <f aca="false">$F10*L10</f>
        <v>0</v>
      </c>
      <c r="AI10" s="87" t="n">
        <f aca="false">$F10*M10</f>
        <v>1015.6562832298</v>
      </c>
      <c r="AJ10" s="87" t="n">
        <f aca="false">$F10*N10</f>
        <v>0</v>
      </c>
      <c r="AK10" s="87" t="n">
        <f aca="false">F10*O10</f>
        <v>0</v>
      </c>
      <c r="AL10" s="92"/>
      <c r="AM10" s="87" t="n">
        <f aca="false">CHOOSE($G$3,AD10-AE10,AE10-AD10)</f>
        <v>-754989.178624281</v>
      </c>
      <c r="AN10" s="87" t="n">
        <f aca="false">CHOOSE($G$3,AG10-AH10,AH10-AG10)</f>
        <v>1012.95506971057</v>
      </c>
      <c r="AO10" s="87" t="n">
        <f aca="false">CHOOSE($G$3,AJ10-AK10,AK10-AJ10)</f>
        <v>0</v>
      </c>
      <c r="AP10" s="101" t="n">
        <f aca="false">SUM(AM10:AO10)</f>
        <v>-753976.223554571</v>
      </c>
      <c r="AR10" s="87" t="n">
        <f aca="false">CHOOSE($G$3,AC10-AD10,AD10-AC10)</f>
        <v>12830.7642163339</v>
      </c>
      <c r="AS10" s="87" t="n">
        <f aca="false">CHOOSE($G$3,AF10-AG10,AG10-AF10)</f>
        <v>3747.93375792912</v>
      </c>
      <c r="AT10" s="87" t="n">
        <f aca="false">CHOOSE($G$3,AI10-AJ10,AJ10-AI10)</f>
        <v>-1015.6562832298</v>
      </c>
      <c r="AU10" s="101" t="n">
        <f aca="false">AR10+AS10+AT10</f>
        <v>15563.0416910332</v>
      </c>
      <c r="AV10" s="101"/>
      <c r="AW10" s="88" t="n">
        <f aca="false">AU10+AP10</f>
        <v>-738413.181863538</v>
      </c>
      <c r="AY10" s="88" t="n">
        <f aca="false">AK10+AH10+AE10</f>
        <v>0</v>
      </c>
      <c r="AZ10" s="102"/>
      <c r="BA10" s="102"/>
      <c r="BC10" s="103"/>
    </row>
    <row r="11" customFormat="false" ht="12.75" hidden="false" customHeight="false" outlineLevel="0" collapsed="false">
      <c r="A11" s="93" t="n">
        <f aca="false">EDATE(A10,1)</f>
        <v>37073</v>
      </c>
      <c r="B11" s="94" t="n">
        <f aca="false">B10</f>
        <v>4590.16393442623</v>
      </c>
      <c r="C11" s="104"/>
      <c r="D11" s="96" t="n">
        <f aca="false">B11+C11</f>
        <v>4590.16393442623</v>
      </c>
      <c r="E11" s="82" t="n">
        <f aca="false">IF(Z11=0,0,IF(AND(Z11=1,$H$3=1),D11*U11,IF($H$3=2,D11,"N/A")))</f>
        <v>142295.081967213</v>
      </c>
      <c r="F11" s="82" t="n">
        <f aca="false">E11*Y11</f>
        <v>138962.94354046</v>
      </c>
      <c r="G11" s="28" t="n">
        <f aca="false">VLOOKUP($A11,Table,MATCH(G$4,Curves,0))</f>
        <v>5.51</v>
      </c>
      <c r="H11" s="97" t="n">
        <f aca="false">VLOOKUP($A11,Table,MATCH(H$4,Curves,0))</f>
        <v>5.59</v>
      </c>
      <c r="I11" s="98" t="n">
        <f aca="false">I10</f>
        <v>0</v>
      </c>
      <c r="J11" s="28" t="n">
        <f aca="false">VLOOKUP($A11,Table,MATCH(J$4,Curves,0))</f>
        <v>-0.03525</v>
      </c>
      <c r="K11" s="97" t="n">
        <f aca="false">VLOOKUP($A11,Table,MATCH(K$4,Curves,0))</f>
        <v>-0.0075</v>
      </c>
      <c r="L11" s="98" t="n">
        <v>0</v>
      </c>
      <c r="M11" s="28" t="n">
        <f aca="false">VLOOKUP($A11,Table,MATCH(M$4,Curves,0))</f>
        <v>0.00752</v>
      </c>
      <c r="N11" s="97" t="n">
        <f aca="false">VLOOKUP($A11,Table,MATCH(N$4,Curves,0))</f>
        <v>0</v>
      </c>
      <c r="O11" s="98" t="n">
        <v>0</v>
      </c>
      <c r="P11" s="99"/>
      <c r="Q11" s="98" t="n">
        <f aca="false">M11+J11+G11</f>
        <v>5.48227</v>
      </c>
      <c r="R11" s="98" t="n">
        <f aca="false">N11+K11+H11</f>
        <v>5.5825</v>
      </c>
      <c r="S11" s="98" t="n">
        <f aca="false">O11+L11+I11</f>
        <v>0</v>
      </c>
      <c r="T11" s="99"/>
      <c r="U11" s="33" t="n">
        <f aca="false">A12-A11</f>
        <v>31</v>
      </c>
      <c r="V11" s="100" t="n">
        <f aca="false">CHOOSE(F$3,A12+24,A11)</f>
        <v>37073</v>
      </c>
      <c r="W11" s="33" t="n">
        <f aca="false">V11-C$3</f>
        <v>157</v>
      </c>
      <c r="X11" s="28" t="n">
        <f aca="false">VLOOKUP($A11,Table,MATCH(X$4,Curves,0))</f>
        <v>0.055893076000179</v>
      </c>
      <c r="Y11" s="91" t="n">
        <f aca="false">1/(1+CHOOSE(F$3,(X12+($K$3/10000))/2,(X11+($K$3/10000))/2))^(2*W11/365.25)</f>
        <v>0.976582898153005</v>
      </c>
      <c r="Z11" s="33" t="n">
        <f aca="false">IF(AND(mthbeg&lt;=A11,mthend&gt;=A11),1,0)</f>
        <v>1</v>
      </c>
      <c r="AA11" s="33" t="n">
        <f aca="false">U11*Z11</f>
        <v>31</v>
      </c>
      <c r="AC11" s="87" t="n">
        <f aca="false">F11*G11</f>
        <v>765685.818907936</v>
      </c>
      <c r="AD11" s="87" t="n">
        <f aca="false">$F11*H11</f>
        <v>776802.854391173</v>
      </c>
      <c r="AE11" s="87" t="n">
        <f aca="false">$F11*I11</f>
        <v>0</v>
      </c>
      <c r="AF11" s="87" t="n">
        <f aca="false">$F11*J11</f>
        <v>-4898.44375980123</v>
      </c>
      <c r="AG11" s="87" t="n">
        <f aca="false">$F11*K11</f>
        <v>-1042.22207655345</v>
      </c>
      <c r="AH11" s="87" t="n">
        <f aca="false">$F11*L11</f>
        <v>0</v>
      </c>
      <c r="AI11" s="87" t="n">
        <f aca="false">$F11*M11</f>
        <v>1045.00133542426</v>
      </c>
      <c r="AJ11" s="87" t="n">
        <f aca="false">$F11*N11</f>
        <v>0</v>
      </c>
      <c r="AK11" s="87" t="n">
        <f aca="false">F11*O11</f>
        <v>0</v>
      </c>
      <c r="AL11" s="92"/>
      <c r="AM11" s="87" t="n">
        <f aca="false">CHOOSE($G$3,AD11-AE11,AE11-AD11)</f>
        <v>-776802.854391173</v>
      </c>
      <c r="AN11" s="87" t="n">
        <f aca="false">CHOOSE($G$3,AG11-AH11,AH11-AG11)</f>
        <v>1042.22207655345</v>
      </c>
      <c r="AO11" s="87" t="n">
        <f aca="false">CHOOSE($G$3,AJ11-AK11,AK11-AJ11)</f>
        <v>0</v>
      </c>
      <c r="AP11" s="101" t="n">
        <f aca="false">SUM(AM11:AO11)</f>
        <v>-775760.63231462</v>
      </c>
      <c r="AR11" s="87" t="n">
        <f aca="false">CHOOSE($G$3,AC11-AD11,AD11-AC11)</f>
        <v>11117.0354832369</v>
      </c>
      <c r="AS11" s="87" t="n">
        <f aca="false">CHOOSE($G$3,AF11-AG11,AG11-AF11)</f>
        <v>3856.22168324777</v>
      </c>
      <c r="AT11" s="87" t="n">
        <f aca="false">CHOOSE($G$3,AI11-AJ11,AJ11-AI11)</f>
        <v>-1045.00133542426</v>
      </c>
      <c r="AU11" s="101" t="n">
        <f aca="false">AR11+AS11+AT11</f>
        <v>13928.2558310604</v>
      </c>
      <c r="AV11" s="101"/>
      <c r="AW11" s="88" t="n">
        <f aca="false">AU11+AP11</f>
        <v>-761832.376483559</v>
      </c>
      <c r="AY11" s="88" t="n">
        <f aca="false">AK11+AH11+AE11</f>
        <v>0</v>
      </c>
      <c r="AZ11" s="102"/>
    </row>
    <row r="12" customFormat="false" ht="12.75" hidden="false" customHeight="false" outlineLevel="0" collapsed="false">
      <c r="A12" s="93" t="n">
        <f aca="false">EDATE(A11,1)</f>
        <v>37104</v>
      </c>
      <c r="B12" s="94" t="n">
        <f aca="false">B11</f>
        <v>4590.16393442623</v>
      </c>
      <c r="C12" s="104"/>
      <c r="D12" s="96" t="n">
        <f aca="false">B12+C12</f>
        <v>4590.16393442623</v>
      </c>
      <c r="E12" s="82" t="n">
        <f aca="false">IF(Z12=0,0,IF(AND(Z12=1,$H$3=1),D12*U12,IF($H$3=2,D12,"N/A")))</f>
        <v>142295.081967213</v>
      </c>
      <c r="F12" s="82" t="n">
        <f aca="false">E12*Y12</f>
        <v>138350.530591695</v>
      </c>
      <c r="G12" s="28" t="n">
        <f aca="false">VLOOKUP($A12,Table,MATCH(G$4,Curves,0))</f>
        <v>5.51</v>
      </c>
      <c r="H12" s="97" t="n">
        <f aca="false">VLOOKUP($A12,Table,MATCH(H$4,Curves,0))</f>
        <v>5.59</v>
      </c>
      <c r="I12" s="98" t="n">
        <f aca="false">I11</f>
        <v>0</v>
      </c>
      <c r="J12" s="28" t="n">
        <f aca="false">VLOOKUP($A12,Table,MATCH(J$4,Curves,0))</f>
        <v>-0.03525</v>
      </c>
      <c r="K12" s="97" t="n">
        <f aca="false">VLOOKUP($A12,Table,MATCH(K$4,Curves,0))</f>
        <v>-0.0075</v>
      </c>
      <c r="L12" s="98" t="n">
        <v>0</v>
      </c>
      <c r="M12" s="28" t="n">
        <f aca="false">VLOOKUP($A12,Table,MATCH(M$4,Curves,0))</f>
        <v>0.00752</v>
      </c>
      <c r="N12" s="97" t="n">
        <f aca="false">VLOOKUP($A12,Table,MATCH(N$4,Curves,0))</f>
        <v>0</v>
      </c>
      <c r="O12" s="98" t="n">
        <v>0</v>
      </c>
      <c r="P12" s="99"/>
      <c r="Q12" s="98" t="n">
        <f aca="false">M12+J12+G12</f>
        <v>5.48227</v>
      </c>
      <c r="R12" s="98" t="n">
        <f aca="false">N12+K12+H12</f>
        <v>5.5825</v>
      </c>
      <c r="S12" s="98" t="n">
        <f aca="false">O12+L12+I12</f>
        <v>0</v>
      </c>
      <c r="T12" s="99"/>
      <c r="U12" s="33" t="n">
        <f aca="false">A13-A12</f>
        <v>31</v>
      </c>
      <c r="V12" s="100" t="n">
        <f aca="false">CHOOSE(F$3,A13+24,A12)</f>
        <v>37104</v>
      </c>
      <c r="W12" s="33" t="n">
        <f aca="false">V12-C$3</f>
        <v>188</v>
      </c>
      <c r="X12" s="28" t="n">
        <f aca="false">VLOOKUP($A12,Table,MATCH(X$4,Curves,0))</f>
        <v>0.055369911069327</v>
      </c>
      <c r="Y12" s="91" t="n">
        <f aca="false">1/(1+CHOOSE(F$3,(X13+($K$3/10000))/2,(X12+($K$3/10000))/2))^(2*W12/365.25)</f>
        <v>0.972279074434726</v>
      </c>
      <c r="Z12" s="33" t="n">
        <f aca="false">IF(AND(mthbeg&lt;=A12,mthend&gt;=A12),1,0)</f>
        <v>1</v>
      </c>
      <c r="AA12" s="33" t="n">
        <f aca="false">U12*Z12</f>
        <v>31</v>
      </c>
      <c r="AC12" s="87" t="n">
        <f aca="false">F12*G12</f>
        <v>762311.423560242</v>
      </c>
      <c r="AD12" s="87" t="n">
        <f aca="false">$F12*H12</f>
        <v>773379.466007577</v>
      </c>
      <c r="AE12" s="87" t="n">
        <f aca="false">$F12*I12</f>
        <v>0</v>
      </c>
      <c r="AF12" s="87" t="n">
        <f aca="false">$F12*J12</f>
        <v>-4876.85620335726</v>
      </c>
      <c r="AG12" s="87" t="n">
        <f aca="false">$F12*K12</f>
        <v>-1037.62897943772</v>
      </c>
      <c r="AH12" s="87" t="n">
        <f aca="false">$F12*L12</f>
        <v>0</v>
      </c>
      <c r="AI12" s="87" t="n">
        <f aca="false">$F12*M12</f>
        <v>1040.39599004955</v>
      </c>
      <c r="AJ12" s="87" t="n">
        <f aca="false">$F12*N12</f>
        <v>0</v>
      </c>
      <c r="AK12" s="87" t="n">
        <f aca="false">F12*O12</f>
        <v>0</v>
      </c>
      <c r="AL12" s="92"/>
      <c r="AM12" s="87" t="n">
        <f aca="false">CHOOSE($G$3,AD12-AE12,AE12-AD12)</f>
        <v>-773379.466007577</v>
      </c>
      <c r="AN12" s="87" t="n">
        <f aca="false">CHOOSE($G$3,AG12-AH12,AH12-AG12)</f>
        <v>1037.62897943772</v>
      </c>
      <c r="AO12" s="87" t="n">
        <f aca="false">CHOOSE($G$3,AJ12-AK12,AK12-AJ12)</f>
        <v>0</v>
      </c>
      <c r="AP12" s="101" t="n">
        <f aca="false">SUM(AM12:AO12)</f>
        <v>-772341.83702814</v>
      </c>
      <c r="AR12" s="87" t="n">
        <f aca="false">CHOOSE($G$3,AC12-AD12,AD12-AC12)</f>
        <v>11068.0424473357</v>
      </c>
      <c r="AS12" s="87" t="n">
        <f aca="false">CHOOSE($G$3,AF12-AG12,AG12-AF12)</f>
        <v>3839.22722391955</v>
      </c>
      <c r="AT12" s="87" t="n">
        <f aca="false">CHOOSE($G$3,AI12-AJ12,AJ12-AI12)</f>
        <v>-1040.39599004955</v>
      </c>
      <c r="AU12" s="101" t="n">
        <f aca="false">AR12+AS12+AT12</f>
        <v>13866.8736812057</v>
      </c>
      <c r="AV12" s="101"/>
      <c r="AW12" s="88" t="n">
        <f aca="false">AU12+AP12</f>
        <v>-758474.963346934</v>
      </c>
      <c r="AY12" s="88" t="n">
        <f aca="false">AK12+AH12+AE12</f>
        <v>0</v>
      </c>
      <c r="AZ12" s="102"/>
      <c r="BA12" s="107"/>
    </row>
    <row r="13" customFormat="false" ht="12.75" hidden="false" customHeight="false" outlineLevel="0" collapsed="false">
      <c r="A13" s="93" t="n">
        <f aca="false">EDATE(A12,1)</f>
        <v>37135</v>
      </c>
      <c r="B13" s="94" t="n">
        <f aca="false">B12</f>
        <v>4590.16393442623</v>
      </c>
      <c r="C13" s="104"/>
      <c r="D13" s="96" t="n">
        <f aca="false">B13+C13</f>
        <v>4590.16393442623</v>
      </c>
      <c r="E13" s="82" t="n">
        <f aca="false">IF(Z13=0,0,IF(AND(Z13=1,$H$3=1),D13*U13,IF($H$3=2,D13,"N/A")))</f>
        <v>137704.918032787</v>
      </c>
      <c r="F13" s="82" t="n">
        <f aca="false">E13*Y13</f>
        <v>133309.092465109</v>
      </c>
      <c r="G13" s="28" t="n">
        <f aca="false">VLOOKUP($A13,Table,MATCH(G$4,Curves,0))</f>
        <v>5.475</v>
      </c>
      <c r="H13" s="97" t="n">
        <f aca="false">VLOOKUP($A13,Table,MATCH(H$4,Curves,0))</f>
        <v>5.59</v>
      </c>
      <c r="I13" s="98" t="n">
        <f aca="false">I12</f>
        <v>0</v>
      </c>
      <c r="J13" s="28" t="n">
        <f aca="false">VLOOKUP($A13,Table,MATCH(J$4,Curves,0))</f>
        <v>-0.03525</v>
      </c>
      <c r="K13" s="97" t="n">
        <f aca="false">VLOOKUP($A13,Table,MATCH(K$4,Curves,0))</f>
        <v>-0.0075</v>
      </c>
      <c r="L13" s="98" t="n">
        <v>0</v>
      </c>
      <c r="M13" s="28" t="n">
        <f aca="false">VLOOKUP($A13,Table,MATCH(M$4,Curves,0))</f>
        <v>0.00752</v>
      </c>
      <c r="N13" s="97" t="n">
        <f aca="false">VLOOKUP($A13,Table,MATCH(N$4,Curves,0))</f>
        <v>0</v>
      </c>
      <c r="O13" s="98" t="n">
        <v>0</v>
      </c>
      <c r="P13" s="99"/>
      <c r="Q13" s="98" t="n">
        <f aca="false">M13+J13+G13</f>
        <v>5.44727</v>
      </c>
      <c r="R13" s="98" t="n">
        <f aca="false">N13+K13+H13</f>
        <v>5.5825</v>
      </c>
      <c r="S13" s="98" t="n">
        <f aca="false">O13+L13+I13</f>
        <v>0</v>
      </c>
      <c r="T13" s="99"/>
      <c r="U13" s="33" t="n">
        <f aca="false">A14-A13</f>
        <v>30</v>
      </c>
      <c r="V13" s="100" t="n">
        <f aca="false">CHOOSE(F$3,A14+24,A13)</f>
        <v>37135</v>
      </c>
      <c r="W13" s="33" t="n">
        <f aca="false">V13-C$3</f>
        <v>219</v>
      </c>
      <c r="X13" s="28" t="n">
        <f aca="false">VLOOKUP($A13,Table,MATCH(X$4,Curves,0))</f>
        <v>0.05484674622962</v>
      </c>
      <c r="Y13" s="91" t="n">
        <f aca="false">1/(1+CHOOSE(F$3,(X14+($K$3/10000))/2,(X13+($K$3/10000))/2))^(2*W13/365.25)</f>
        <v>0.96807793337758</v>
      </c>
      <c r="Z13" s="33" t="n">
        <f aca="false">IF(AND(mthbeg&lt;=A13,mthend&gt;=A13),1,0)</f>
        <v>1</v>
      </c>
      <c r="AA13" s="33" t="n">
        <f aca="false">U13*Z13</f>
        <v>30</v>
      </c>
      <c r="AC13" s="87" t="n">
        <f aca="false">F13*G13</f>
        <v>729867.281246474</v>
      </c>
      <c r="AD13" s="87" t="n">
        <f aca="false">$F13*H13</f>
        <v>745197.826879961</v>
      </c>
      <c r="AE13" s="87" t="n">
        <f aca="false">$F13*I13</f>
        <v>0</v>
      </c>
      <c r="AF13" s="87" t="n">
        <f aca="false">$F13*J13</f>
        <v>-4699.1455093951</v>
      </c>
      <c r="AG13" s="87" t="n">
        <f aca="false">$F13*K13</f>
        <v>-999.81819348832</v>
      </c>
      <c r="AH13" s="87" t="n">
        <f aca="false">$F13*L13</f>
        <v>0</v>
      </c>
      <c r="AI13" s="87" t="n">
        <f aca="false">$F13*M13</f>
        <v>1002.48437533762</v>
      </c>
      <c r="AJ13" s="87" t="n">
        <f aca="false">$F13*N13</f>
        <v>0</v>
      </c>
      <c r="AK13" s="87" t="n">
        <f aca="false">F13*O13</f>
        <v>0</v>
      </c>
      <c r="AL13" s="92"/>
      <c r="AM13" s="87" t="n">
        <f aca="false">CHOOSE($G$3,AD13-AE13,AE13-AD13)</f>
        <v>-745197.826879961</v>
      </c>
      <c r="AN13" s="87" t="n">
        <f aca="false">CHOOSE($G$3,AG13-AH13,AH13-AG13)</f>
        <v>999.81819348832</v>
      </c>
      <c r="AO13" s="87" t="n">
        <f aca="false">CHOOSE($G$3,AJ13-AK13,AK13-AJ13)</f>
        <v>0</v>
      </c>
      <c r="AP13" s="101" t="n">
        <f aca="false">SUM(AM13:AO13)</f>
        <v>-744198.008686473</v>
      </c>
      <c r="AR13" s="87" t="n">
        <f aca="false">CHOOSE($G$3,AC13-AD13,AD13-AC13)</f>
        <v>15330.5456334875</v>
      </c>
      <c r="AS13" s="87" t="n">
        <f aca="false">CHOOSE($G$3,AF13-AG13,AG13-AF13)</f>
        <v>3699.32731590678</v>
      </c>
      <c r="AT13" s="87" t="n">
        <f aca="false">CHOOSE($G$3,AI13-AJ13,AJ13-AI13)</f>
        <v>-1002.48437533762</v>
      </c>
      <c r="AU13" s="101" t="n">
        <f aca="false">AR13+AS13+AT13</f>
        <v>18027.3885740567</v>
      </c>
      <c r="AV13" s="101"/>
      <c r="AW13" s="88" t="n">
        <f aca="false">AU13+AP13</f>
        <v>-726170.620112416</v>
      </c>
      <c r="AY13" s="88" t="n">
        <f aca="false">AK13+AH13+AE13</f>
        <v>0</v>
      </c>
      <c r="AZ13" s="102"/>
    </row>
    <row r="14" customFormat="false" ht="12.75" hidden="false" customHeight="false" outlineLevel="0" collapsed="false">
      <c r="A14" s="93" t="n">
        <f aca="false">EDATE(A13,1)</f>
        <v>37165</v>
      </c>
      <c r="B14" s="94" t="n">
        <f aca="false">B13</f>
        <v>4590.16393442623</v>
      </c>
      <c r="C14" s="104"/>
      <c r="D14" s="96" t="n">
        <f aca="false">B14+C14</f>
        <v>4590.16393442623</v>
      </c>
      <c r="E14" s="82" t="n">
        <f aca="false">IF(Z14=0,0,IF(AND(Z14=1,$H$3=1),D14*U14,IF($H$3=2,D14,"N/A")))</f>
        <v>0</v>
      </c>
      <c r="F14" s="82" t="n">
        <f aca="false">E14*Y14</f>
        <v>0</v>
      </c>
      <c r="G14" s="28" t="n">
        <f aca="false">VLOOKUP($A14,Table,MATCH(G$4,Curves,0))</f>
        <v>5.465</v>
      </c>
      <c r="H14" s="97" t="n">
        <f aca="false">VLOOKUP($A14,Table,MATCH(H$4,Curves,0))</f>
        <v>5.465</v>
      </c>
      <c r="I14" s="98" t="n">
        <f aca="false">I13</f>
        <v>0</v>
      </c>
      <c r="J14" s="28" t="n">
        <f aca="false">VLOOKUP($A14,Table,MATCH(J$4,Curves,0))</f>
        <v>-0.03525</v>
      </c>
      <c r="K14" s="97" t="n">
        <f aca="false">VLOOKUP($A14,Table,MATCH(K$4,Curves,0))</f>
        <v>-0.04525</v>
      </c>
      <c r="L14" s="98" t="n">
        <v>0</v>
      </c>
      <c r="M14" s="28" t="n">
        <f aca="false">VLOOKUP($A14,Table,MATCH(M$4,Curves,0))</f>
        <v>0.00752</v>
      </c>
      <c r="N14" s="97" t="n">
        <f aca="false">VLOOKUP($A14,Table,MATCH(N$4,Curves,0))</f>
        <v>0</v>
      </c>
      <c r="O14" s="98" t="n">
        <v>0</v>
      </c>
      <c r="P14" s="99"/>
      <c r="Q14" s="98" t="n">
        <f aca="false">M14+J14+G14</f>
        <v>5.43727</v>
      </c>
      <c r="R14" s="98" t="n">
        <f aca="false">N14+K14+H14</f>
        <v>5.41975</v>
      </c>
      <c r="S14" s="98" t="n">
        <f aca="false">O14+L14+I14</f>
        <v>0</v>
      </c>
      <c r="T14" s="99"/>
      <c r="U14" s="33" t="n">
        <f aca="false">A15-A14</f>
        <v>31</v>
      </c>
      <c r="V14" s="100" t="n">
        <f aca="false">CHOOSE(F$3,A15+24,A14)</f>
        <v>37165</v>
      </c>
      <c r="W14" s="33" t="n">
        <f aca="false">V14-C$3</f>
        <v>249</v>
      </c>
      <c r="X14" s="28" t="n">
        <f aca="false">VLOOKUP($A14,Table,MATCH(X$4,Curves,0))</f>
        <v>0.054435878078851</v>
      </c>
      <c r="Y14" s="91" t="n">
        <f aca="false">1/(1+CHOOSE(F$3,(X15+($K$3/10000))/2,(X14+($K$3/10000))/2))^(2*W14/365.25)</f>
        <v>0.964047956049806</v>
      </c>
      <c r="Z14" s="33" t="n">
        <f aca="false">IF(AND(mthbeg&lt;=A14,mthend&gt;=A14),1,0)</f>
        <v>0</v>
      </c>
      <c r="AA14" s="33" t="n">
        <f aca="false">U14*Z14</f>
        <v>0</v>
      </c>
      <c r="AC14" s="87" t="n">
        <f aca="false">F14*G14</f>
        <v>0</v>
      </c>
      <c r="AD14" s="87" t="n">
        <f aca="false">$F14*H14</f>
        <v>0</v>
      </c>
      <c r="AE14" s="87" t="n">
        <f aca="false">$F14*I14</f>
        <v>0</v>
      </c>
      <c r="AF14" s="87" t="n">
        <f aca="false">$F14*J14</f>
        <v>-0</v>
      </c>
      <c r="AG14" s="87" t="n">
        <f aca="false">$F14*K14</f>
        <v>-0</v>
      </c>
      <c r="AH14" s="87" t="n">
        <f aca="false">$F14*L14</f>
        <v>0</v>
      </c>
      <c r="AI14" s="87" t="n">
        <f aca="false">$F14*M14</f>
        <v>0</v>
      </c>
      <c r="AJ14" s="87" t="n">
        <f aca="false">$F14*N14</f>
        <v>0</v>
      </c>
      <c r="AK14" s="87" t="n">
        <f aca="false">F14*O14</f>
        <v>0</v>
      </c>
      <c r="AL14" s="92"/>
      <c r="AM14" s="87" t="n">
        <f aca="false">CHOOSE($G$3,AD14-AE14,AE14-AD14)</f>
        <v>0</v>
      </c>
      <c r="AN14" s="87" t="n">
        <f aca="false">CHOOSE($G$3,AG14-AH14,AH14-AG14)</f>
        <v>0</v>
      </c>
      <c r="AO14" s="87" t="n">
        <f aca="false">CHOOSE($G$3,AJ14-AK14,AK14-AJ14)</f>
        <v>0</v>
      </c>
      <c r="AP14" s="101" t="n">
        <f aca="false">SUM(AM14:AO14)</f>
        <v>0</v>
      </c>
      <c r="AR14" s="87" t="n">
        <f aca="false">CHOOSE($G$3,AC14-AD14,AD14-AC14)</f>
        <v>0</v>
      </c>
      <c r="AS14" s="87" t="n">
        <f aca="false">CHOOSE($G$3,AF14-AG14,AG14-AF14)</f>
        <v>0</v>
      </c>
      <c r="AT14" s="87" t="n">
        <f aca="false">CHOOSE($G$3,AI14-AJ14,AJ14-AI14)</f>
        <v>0</v>
      </c>
      <c r="AU14" s="101" t="n">
        <f aca="false">AR14+AS14+AT14</f>
        <v>0</v>
      </c>
      <c r="AV14" s="101"/>
      <c r="AW14" s="88" t="n">
        <f aca="false">AU14+AP14</f>
        <v>0</v>
      </c>
      <c r="AY14" s="88" t="n">
        <f aca="false">AK14+AH14+AE14</f>
        <v>0</v>
      </c>
      <c r="AZ14" s="102"/>
    </row>
    <row r="15" customFormat="false" ht="12.75" hidden="false" customHeight="false" outlineLevel="0" collapsed="false">
      <c r="A15" s="93" t="n">
        <f aca="false">EDATE(A14,1)</f>
        <v>37196</v>
      </c>
      <c r="B15" s="94" t="n">
        <f aca="false">B14</f>
        <v>4590.16393442623</v>
      </c>
      <c r="C15" s="104"/>
      <c r="D15" s="96" t="n">
        <f aca="false">B15+C15</f>
        <v>4590.16393442623</v>
      </c>
      <c r="E15" s="82" t="n">
        <f aca="false">IF(Z15=0,0,IF(AND(Z15=1,$H$3=1),D15*U15,IF($H$3=2,D15,"N/A")))</f>
        <v>0</v>
      </c>
      <c r="F15" s="82" t="n">
        <f aca="false">E15*Y15</f>
        <v>0</v>
      </c>
      <c r="G15" s="28" t="n">
        <f aca="false">VLOOKUP($A15,Table,MATCH(G$4,Curves,0))</f>
        <v>5.545</v>
      </c>
      <c r="H15" s="97" t="n">
        <f aca="false">VLOOKUP($A15,Table,MATCH(H$4,Curves,0))</f>
        <v>5.545</v>
      </c>
      <c r="I15" s="98" t="n">
        <f aca="false">I14</f>
        <v>0</v>
      </c>
      <c r="J15" s="28" t="n">
        <f aca="false">VLOOKUP($A15,Table,MATCH(J$4,Curves,0))</f>
        <v>-0.0475</v>
      </c>
      <c r="K15" s="97" t="n">
        <f aca="false">VLOOKUP($A15,Table,MATCH(K$4,Curves,0))</f>
        <v>-0.06</v>
      </c>
      <c r="L15" s="98" t="n">
        <v>0</v>
      </c>
      <c r="M15" s="28" t="n">
        <f aca="false">VLOOKUP($A15,Table,MATCH(M$4,Curves,0))</f>
        <v>0.01</v>
      </c>
      <c r="N15" s="97" t="n">
        <f aca="false">VLOOKUP($A15,Table,MATCH(N$4,Curves,0))</f>
        <v>0</v>
      </c>
      <c r="O15" s="98" t="n">
        <v>0</v>
      </c>
      <c r="P15" s="99"/>
      <c r="Q15" s="98" t="n">
        <f aca="false">M15+J15+G15</f>
        <v>5.5075</v>
      </c>
      <c r="R15" s="98" t="n">
        <f aca="false">N15+K15+H15</f>
        <v>5.485</v>
      </c>
      <c r="S15" s="98" t="n">
        <f aca="false">O15+L15+I15</f>
        <v>0</v>
      </c>
      <c r="T15" s="99"/>
      <c r="U15" s="33" t="n">
        <f aca="false">A16-A15</f>
        <v>30</v>
      </c>
      <c r="V15" s="100" t="n">
        <f aca="false">CHOOSE(F$3,A16+24,A15)</f>
        <v>37196</v>
      </c>
      <c r="W15" s="33" t="n">
        <f aca="false">V15-C$3</f>
        <v>280</v>
      </c>
      <c r="X15" s="28" t="n">
        <f aca="false">VLOOKUP($A15,Table,MATCH(X$4,Curves,0))</f>
        <v>0.054165756526329</v>
      </c>
      <c r="Y15" s="91" t="n">
        <f aca="false">1/(1+CHOOSE(F$3,(X16+($K$3/10000))/2,(X15+($K$3/10000))/2))^(2*W15/365.25)</f>
        <v>0.959856930157084</v>
      </c>
      <c r="Z15" s="33" t="n">
        <f aca="false">IF(AND(mthbeg&lt;=A15,mthend&gt;=A15),1,0)</f>
        <v>0</v>
      </c>
      <c r="AA15" s="33" t="n">
        <f aca="false">U15*Z15</f>
        <v>0</v>
      </c>
      <c r="AC15" s="87" t="n">
        <f aca="false">F15*G15</f>
        <v>0</v>
      </c>
      <c r="AD15" s="87" t="n">
        <f aca="false">$F15*H15</f>
        <v>0</v>
      </c>
      <c r="AE15" s="87" t="n">
        <f aca="false">$F15*I15</f>
        <v>0</v>
      </c>
      <c r="AF15" s="87" t="n">
        <f aca="false">$F15*J15</f>
        <v>-0</v>
      </c>
      <c r="AG15" s="87" t="n">
        <f aca="false">$F15*K15</f>
        <v>-0</v>
      </c>
      <c r="AH15" s="87" t="n">
        <f aca="false">$F15*L15</f>
        <v>0</v>
      </c>
      <c r="AI15" s="87" t="n">
        <f aca="false">$F15*M15</f>
        <v>0</v>
      </c>
      <c r="AJ15" s="87" t="n">
        <f aca="false">$F15*N15</f>
        <v>0</v>
      </c>
      <c r="AK15" s="87" t="n">
        <f aca="false">F15*O15</f>
        <v>0</v>
      </c>
      <c r="AL15" s="92"/>
      <c r="AM15" s="87" t="n">
        <f aca="false">CHOOSE($G$3,AD15-AE15,AE15-AD15)</f>
        <v>0</v>
      </c>
      <c r="AN15" s="87" t="n">
        <f aca="false">CHOOSE($G$3,AG15-AH15,AH15-AG15)</f>
        <v>0</v>
      </c>
      <c r="AO15" s="87" t="n">
        <f aca="false">CHOOSE($G$3,AJ15-AK15,AK15-AJ15)</f>
        <v>0</v>
      </c>
      <c r="AP15" s="101" t="n">
        <f aca="false">SUM(AM15:AO15)</f>
        <v>0</v>
      </c>
      <c r="AR15" s="87" t="n">
        <f aca="false">CHOOSE($G$3,AC15-AD15,AD15-AC15)</f>
        <v>0</v>
      </c>
      <c r="AS15" s="87" t="n">
        <f aca="false">CHOOSE($G$3,AF15-AG15,AG15-AF15)</f>
        <v>0</v>
      </c>
      <c r="AT15" s="87" t="n">
        <f aca="false">CHOOSE($G$3,AI15-AJ15,AJ15-AI15)</f>
        <v>0</v>
      </c>
      <c r="AU15" s="101" t="n">
        <f aca="false">AR15+AS15+AT15</f>
        <v>0</v>
      </c>
      <c r="AV15" s="101"/>
      <c r="AW15" s="88" t="n">
        <f aca="false">AU15+AP15</f>
        <v>0</v>
      </c>
      <c r="AY15" s="88" t="n">
        <f aca="false">AK15+AH15+AE15</f>
        <v>0</v>
      </c>
      <c r="AZ15" s="102"/>
    </row>
    <row r="16" customFormat="false" ht="12.75" hidden="false" customHeight="false" outlineLevel="0" collapsed="false">
      <c r="A16" s="93" t="n">
        <f aca="false">EDATE(A15,1)</f>
        <v>37226</v>
      </c>
      <c r="B16" s="94" t="n">
        <f aca="false">B15</f>
        <v>4590.16393442623</v>
      </c>
      <c r="C16" s="104"/>
      <c r="D16" s="96" t="n">
        <f aca="false">B16+C16</f>
        <v>4590.16393442623</v>
      </c>
      <c r="E16" s="82" t="n">
        <f aca="false">IF(Z16=0,0,IF(AND(Z16=1,$H$3=1),D16*U16,IF($H$3=2,D16,"N/A")))</f>
        <v>0</v>
      </c>
      <c r="F16" s="82" t="n">
        <f aca="false">E16*Y16</f>
        <v>0</v>
      </c>
      <c r="G16" s="28" t="n">
        <f aca="false">VLOOKUP($A16,Table,MATCH(G$4,Curves,0))</f>
        <v>5.67</v>
      </c>
      <c r="H16" s="97" t="n">
        <f aca="false">VLOOKUP($A16,Table,MATCH(H$4,Curves,0))</f>
        <v>5.67</v>
      </c>
      <c r="I16" s="98" t="n">
        <f aca="false">I15</f>
        <v>0</v>
      </c>
      <c r="J16" s="28" t="n">
        <f aca="false">VLOOKUP($A16,Table,MATCH(J$4,Curves,0))</f>
        <v>-0.0475</v>
      </c>
      <c r="K16" s="97" t="n">
        <f aca="false">VLOOKUP($A16,Table,MATCH(K$4,Curves,0))</f>
        <v>-0.06</v>
      </c>
      <c r="L16" s="98" t="n">
        <v>0</v>
      </c>
      <c r="M16" s="28" t="n">
        <f aca="false">VLOOKUP($A16,Table,MATCH(M$4,Curves,0))</f>
        <v>0.01</v>
      </c>
      <c r="N16" s="97" t="n">
        <f aca="false">VLOOKUP($A16,Table,MATCH(N$4,Curves,0))</f>
        <v>0</v>
      </c>
      <c r="O16" s="98" t="n">
        <v>0</v>
      </c>
      <c r="P16" s="99"/>
      <c r="Q16" s="98" t="n">
        <f aca="false">M16+J16+G16</f>
        <v>5.6325</v>
      </c>
      <c r="R16" s="98" t="n">
        <f aca="false">N16+K16+H16</f>
        <v>5.61</v>
      </c>
      <c r="S16" s="98" t="n">
        <f aca="false">O16+L16+I16</f>
        <v>0</v>
      </c>
      <c r="T16" s="99"/>
      <c r="U16" s="33" t="n">
        <f aca="false">A17-A16</f>
        <v>31</v>
      </c>
      <c r="V16" s="100" t="n">
        <f aca="false">CHOOSE(F$3,A17+24,A16)</f>
        <v>37226</v>
      </c>
      <c r="W16" s="33" t="n">
        <f aca="false">V16-C$3</f>
        <v>310</v>
      </c>
      <c r="X16" s="28" t="n">
        <f aca="false">VLOOKUP($A16,Table,MATCH(X$4,Curves,0))</f>
        <v>0.053904348595426</v>
      </c>
      <c r="Y16" s="91" t="n">
        <f aca="false">1/(1+CHOOSE(F$3,(X17+($K$3/10000))/2,(X16+($K$3/10000))/2))^(2*W16/365.25)</f>
        <v>0.955859100231848</v>
      </c>
      <c r="Z16" s="33" t="n">
        <f aca="false">IF(AND(mthbeg&lt;=A16,mthend&gt;=A16),1,0)</f>
        <v>0</v>
      </c>
      <c r="AA16" s="33" t="n">
        <f aca="false">U16*Z16</f>
        <v>0</v>
      </c>
      <c r="AC16" s="87" t="n">
        <f aca="false">F16*G16</f>
        <v>0</v>
      </c>
      <c r="AD16" s="87" t="n">
        <f aca="false">$F16*H16</f>
        <v>0</v>
      </c>
      <c r="AE16" s="87" t="n">
        <f aca="false">$F16*I16</f>
        <v>0</v>
      </c>
      <c r="AF16" s="87" t="n">
        <f aca="false">$F16*J16</f>
        <v>-0</v>
      </c>
      <c r="AG16" s="87" t="n">
        <f aca="false">$F16*K16</f>
        <v>-0</v>
      </c>
      <c r="AH16" s="87" t="n">
        <f aca="false">$F16*L16</f>
        <v>0</v>
      </c>
      <c r="AI16" s="87" t="n">
        <f aca="false">$F16*M16</f>
        <v>0</v>
      </c>
      <c r="AJ16" s="87" t="n">
        <f aca="false">$F16*N16</f>
        <v>0</v>
      </c>
      <c r="AK16" s="87" t="n">
        <f aca="false">F16*O16</f>
        <v>0</v>
      </c>
      <c r="AL16" s="92"/>
      <c r="AM16" s="87" t="n">
        <f aca="false">CHOOSE($G$3,AD16-AE16,AE16-AD16)</f>
        <v>0</v>
      </c>
      <c r="AN16" s="87" t="n">
        <f aca="false">CHOOSE($G$3,AG16-AH16,AH16-AG16)</f>
        <v>0</v>
      </c>
      <c r="AO16" s="87" t="n">
        <f aca="false">CHOOSE($G$3,AJ16-AK16,AK16-AJ16)</f>
        <v>0</v>
      </c>
      <c r="AP16" s="101" t="n">
        <f aca="false">SUM(AM16:AO16)</f>
        <v>0</v>
      </c>
      <c r="AR16" s="87" t="n">
        <f aca="false">CHOOSE($G$3,AC16-AD16,AD16-AC16)</f>
        <v>0</v>
      </c>
      <c r="AS16" s="87" t="n">
        <f aca="false">CHOOSE($G$3,AF16-AG16,AG16-AF16)</f>
        <v>0</v>
      </c>
      <c r="AT16" s="87" t="n">
        <f aca="false">CHOOSE($G$3,AI16-AJ16,AJ16-AI16)</f>
        <v>0</v>
      </c>
      <c r="AU16" s="101" t="n">
        <f aca="false">AR16+AS16+AT16</f>
        <v>0</v>
      </c>
      <c r="AV16" s="101"/>
      <c r="AW16" s="88" t="n">
        <f aca="false">AU16+AP16</f>
        <v>0</v>
      </c>
      <c r="AY16" s="88" t="n">
        <f aca="false">AK16+AH16+AE16</f>
        <v>0</v>
      </c>
      <c r="AZ16" s="102"/>
    </row>
    <row r="17" customFormat="false" ht="12.75" hidden="false" customHeight="false" outlineLevel="0" collapsed="false">
      <c r="A17" s="93" t="n">
        <f aca="false">EDATE(A16,1)</f>
        <v>37257</v>
      </c>
      <c r="B17" s="94" t="n">
        <f aca="false">B16</f>
        <v>4590.16393442623</v>
      </c>
      <c r="C17" s="104"/>
      <c r="D17" s="96" t="n">
        <f aca="false">B17+C17</f>
        <v>4590.16393442623</v>
      </c>
      <c r="E17" s="82" t="n">
        <f aca="false">IF(Z17=0,0,IF(AND(Z17=1,$H$3=1),D17*U17,IF($H$3=2,D17,"N/A")))</f>
        <v>0</v>
      </c>
      <c r="F17" s="82" t="n">
        <f aca="false">E17*Y17</f>
        <v>0</v>
      </c>
      <c r="G17" s="28" t="n">
        <f aca="false">VLOOKUP($A17,Table,MATCH(G$4,Curves,0))</f>
        <v>5.67</v>
      </c>
      <c r="H17" s="97" t="n">
        <f aca="false">VLOOKUP($A17,Table,MATCH(H$4,Curves,0))</f>
        <v>5.67</v>
      </c>
      <c r="I17" s="98" t="n">
        <f aca="false">I16</f>
        <v>0</v>
      </c>
      <c r="J17" s="28" t="n">
        <f aca="false">VLOOKUP($A17,Table,MATCH(J$4,Curves,0))</f>
        <v>-0.0475</v>
      </c>
      <c r="K17" s="97" t="n">
        <f aca="false">VLOOKUP($A17,Table,MATCH(K$4,Curves,0))</f>
        <v>-0.06</v>
      </c>
      <c r="L17" s="98" t="n">
        <v>0</v>
      </c>
      <c r="M17" s="28" t="n">
        <f aca="false">VLOOKUP($A17,Table,MATCH(M$4,Curves,0))</f>
        <v>0.01</v>
      </c>
      <c r="N17" s="97" t="n">
        <f aca="false">VLOOKUP($A17,Table,MATCH(N$4,Curves,0))</f>
        <v>0</v>
      </c>
      <c r="O17" s="98" t="n">
        <v>0</v>
      </c>
      <c r="P17" s="99"/>
      <c r="Q17" s="98" t="n">
        <f aca="false">M17+J17+G17</f>
        <v>5.6325</v>
      </c>
      <c r="R17" s="98" t="n">
        <f aca="false">N17+K17+H17</f>
        <v>5.61</v>
      </c>
      <c r="S17" s="98" t="n">
        <f aca="false">O17+L17+I17</f>
        <v>0</v>
      </c>
      <c r="T17" s="99"/>
      <c r="U17" s="33" t="n">
        <f aca="false">A18-A17</f>
        <v>31</v>
      </c>
      <c r="V17" s="100" t="n">
        <f aca="false">CHOOSE(F$3,A18+24,A17)</f>
        <v>37257</v>
      </c>
      <c r="W17" s="33" t="n">
        <f aca="false">V17-C$3</f>
        <v>341</v>
      </c>
      <c r="X17" s="28" t="n">
        <f aca="false">VLOOKUP($A17,Table,MATCH(X$4,Curves,0))</f>
        <v>0.053904348595426</v>
      </c>
      <c r="Y17" s="91" t="n">
        <f aca="false">1/(1+CHOOSE(F$3,(X18+($K$3/10000))/2,(X17+($K$3/10000))/2))^(2*W17/365.25)</f>
        <v>0.951553622921895</v>
      </c>
      <c r="Z17" s="33" t="n">
        <f aca="false">IF(AND(mthbeg&lt;=A17,mthend&gt;=A17),1,0)</f>
        <v>0</v>
      </c>
      <c r="AA17" s="33" t="n">
        <f aca="false">U17*Z17</f>
        <v>0</v>
      </c>
      <c r="AC17" s="87" t="n">
        <f aca="false">F17*G17</f>
        <v>0</v>
      </c>
      <c r="AD17" s="87" t="n">
        <f aca="false">$F17*H17</f>
        <v>0</v>
      </c>
      <c r="AE17" s="87" t="n">
        <f aca="false">$F17*I17</f>
        <v>0</v>
      </c>
      <c r="AF17" s="87" t="n">
        <f aca="false">$F17*J17</f>
        <v>-0</v>
      </c>
      <c r="AG17" s="87" t="n">
        <f aca="false">$F17*K17</f>
        <v>-0</v>
      </c>
      <c r="AH17" s="87" t="n">
        <f aca="false">$F17*L17</f>
        <v>0</v>
      </c>
      <c r="AI17" s="87" t="n">
        <f aca="false">$F17*M17</f>
        <v>0</v>
      </c>
      <c r="AJ17" s="87" t="n">
        <f aca="false">$F17*N17</f>
        <v>0</v>
      </c>
      <c r="AK17" s="87" t="n">
        <f aca="false">F17*O17</f>
        <v>0</v>
      </c>
      <c r="AL17" s="92"/>
      <c r="AM17" s="87" t="n">
        <f aca="false">CHOOSE($G$3,AD17-AE17,AE17-AD17)</f>
        <v>0</v>
      </c>
      <c r="AN17" s="87" t="n">
        <f aca="false">CHOOSE($G$3,AG17-AH17,AH17-AG17)</f>
        <v>0</v>
      </c>
      <c r="AO17" s="87" t="n">
        <f aca="false">CHOOSE($G$3,AJ17-AK17,AK17-AJ17)</f>
        <v>0</v>
      </c>
      <c r="AP17" s="101" t="n">
        <f aca="false">SUM(AM17:AO17)</f>
        <v>0</v>
      </c>
      <c r="AR17" s="87" t="n">
        <f aca="false">CHOOSE($G$3,AC17-AD17,AD17-AC17)</f>
        <v>0</v>
      </c>
      <c r="AS17" s="87" t="n">
        <f aca="false">CHOOSE($G$3,AF17-AG17,AG17-AF17)</f>
        <v>0</v>
      </c>
      <c r="AT17" s="87" t="n">
        <f aca="false">CHOOSE($G$3,AI17-AJ17,AJ17-AI17)</f>
        <v>0</v>
      </c>
      <c r="AU17" s="101" t="n">
        <f aca="false">AR17+AS17+AT17</f>
        <v>0</v>
      </c>
      <c r="AV17" s="101"/>
      <c r="AW17" s="88" t="n">
        <f aca="false">AU17+AP17</f>
        <v>0</v>
      </c>
      <c r="AY17" s="88" t="n">
        <f aca="false">AK17+AH17+AE17</f>
        <v>0</v>
      </c>
      <c r="AZ17" s="102"/>
    </row>
    <row r="18" customFormat="false" ht="12.75" hidden="false" customHeight="false" outlineLevel="0" collapsed="false">
      <c r="A18" s="93" t="n">
        <f aca="false">EDATE(A17,1)</f>
        <v>37288</v>
      </c>
      <c r="B18" s="94" t="n">
        <f aca="false">B17</f>
        <v>4590.16393442623</v>
      </c>
      <c r="C18" s="104"/>
      <c r="D18" s="96" t="n">
        <f aca="false">B18+C18</f>
        <v>4590.16393442623</v>
      </c>
      <c r="E18" s="82" t="n">
        <f aca="false">IF(Z18=0,0,IF(AND(Z18=1,$H$3=1),D18*U18,IF($H$3=2,D18,"N/A")))</f>
        <v>0</v>
      </c>
      <c r="F18" s="82" t="n">
        <f aca="false">E18*Y18</f>
        <v>0</v>
      </c>
      <c r="G18" s="28" t="n">
        <f aca="false">VLOOKUP($A18,Table,MATCH(G$4,Curves,0))</f>
        <v>5.67</v>
      </c>
      <c r="H18" s="97" t="n">
        <f aca="false">VLOOKUP($A18,Table,MATCH(H$4,Curves,0))</f>
        <v>5.67</v>
      </c>
      <c r="I18" s="98" t="n">
        <f aca="false">I17</f>
        <v>0</v>
      </c>
      <c r="J18" s="28" t="n">
        <f aca="false">VLOOKUP($A18,Table,MATCH(J$4,Curves,0))</f>
        <v>-0.0475</v>
      </c>
      <c r="K18" s="97" t="n">
        <f aca="false">VLOOKUP($A18,Table,MATCH(K$4,Curves,0))</f>
        <v>-0.06</v>
      </c>
      <c r="L18" s="98" t="n">
        <v>0</v>
      </c>
      <c r="M18" s="28" t="n">
        <f aca="false">VLOOKUP($A18,Table,MATCH(M$4,Curves,0))</f>
        <v>0.01</v>
      </c>
      <c r="N18" s="97" t="n">
        <f aca="false">VLOOKUP($A18,Table,MATCH(N$4,Curves,0))</f>
        <v>0</v>
      </c>
      <c r="O18" s="98" t="n">
        <v>0</v>
      </c>
      <c r="P18" s="99"/>
      <c r="Q18" s="98" t="n">
        <f aca="false">M18+J18+G18</f>
        <v>5.6325</v>
      </c>
      <c r="R18" s="98" t="n">
        <f aca="false">N18+K18+H18</f>
        <v>5.61</v>
      </c>
      <c r="S18" s="98" t="n">
        <f aca="false">O18+L18+I18</f>
        <v>0</v>
      </c>
      <c r="T18" s="99"/>
      <c r="U18" s="33" t="n">
        <f aca="false">A19-A18</f>
        <v>28</v>
      </c>
      <c r="V18" s="100" t="n">
        <f aca="false">CHOOSE(F$3,A19+24,A18)</f>
        <v>37288</v>
      </c>
      <c r="W18" s="33" t="n">
        <f aca="false">V18-C$3</f>
        <v>372</v>
      </c>
      <c r="X18" s="28" t="n">
        <f aca="false">VLOOKUP($A18,Table,MATCH(X$4,Curves,0))</f>
        <v>0.053904348595426</v>
      </c>
      <c r="Y18" s="91" t="n">
        <f aca="false">1/(1+CHOOSE(F$3,(X19+($K$3/10000))/2,(X18+($K$3/10000))/2))^(2*W18/365.25)</f>
        <v>0.947267538778635</v>
      </c>
      <c r="Z18" s="33" t="n">
        <f aca="false">IF(AND(mthbeg&lt;=A18,mthend&gt;=A18),1,0)</f>
        <v>0</v>
      </c>
      <c r="AA18" s="33" t="n">
        <f aca="false">U18*Z18</f>
        <v>0</v>
      </c>
      <c r="AC18" s="87" t="n">
        <f aca="false">F18*G18</f>
        <v>0</v>
      </c>
      <c r="AD18" s="87" t="n">
        <f aca="false">$F18*H18</f>
        <v>0</v>
      </c>
      <c r="AE18" s="87" t="n">
        <f aca="false">$F18*I18</f>
        <v>0</v>
      </c>
      <c r="AF18" s="87" t="n">
        <f aca="false">$F18*J18</f>
        <v>-0</v>
      </c>
      <c r="AG18" s="87" t="n">
        <f aca="false">$F18*K18</f>
        <v>-0</v>
      </c>
      <c r="AH18" s="87" t="n">
        <f aca="false">$F18*L18</f>
        <v>0</v>
      </c>
      <c r="AI18" s="87" t="n">
        <f aca="false">$F18*M18</f>
        <v>0</v>
      </c>
      <c r="AJ18" s="87" t="n">
        <f aca="false">$F18*N18</f>
        <v>0</v>
      </c>
      <c r="AK18" s="87" t="n">
        <f aca="false">F18*O18</f>
        <v>0</v>
      </c>
      <c r="AL18" s="92"/>
      <c r="AM18" s="87" t="n">
        <f aca="false">CHOOSE($G$3,AD18-AE18,AE18-AD18)</f>
        <v>0</v>
      </c>
      <c r="AN18" s="87" t="n">
        <f aca="false">CHOOSE($G$3,AG18-AH18,AH18-AG18)</f>
        <v>0</v>
      </c>
      <c r="AO18" s="87" t="n">
        <f aca="false">CHOOSE($G$3,AJ18-AK18,AK18-AJ18)</f>
        <v>0</v>
      </c>
      <c r="AP18" s="101" t="n">
        <f aca="false">SUM(AM18:AO18)</f>
        <v>0</v>
      </c>
      <c r="AR18" s="87" t="n">
        <f aca="false">CHOOSE($G$3,AC18-AD18,AD18-AC18)</f>
        <v>0</v>
      </c>
      <c r="AS18" s="87" t="n">
        <f aca="false">CHOOSE($G$3,AF18-AG18,AG18-AF18)</f>
        <v>0</v>
      </c>
      <c r="AT18" s="87" t="n">
        <f aca="false">CHOOSE($G$3,AI18-AJ18,AJ18-AI18)</f>
        <v>0</v>
      </c>
      <c r="AU18" s="101" t="n">
        <f aca="false">AR18+AS18+AT18</f>
        <v>0</v>
      </c>
      <c r="AV18" s="101"/>
      <c r="AW18" s="88" t="n">
        <f aca="false">AU18+AP18</f>
        <v>0</v>
      </c>
      <c r="AY18" s="88" t="n">
        <f aca="false">AK18+AH18+AE18</f>
        <v>0</v>
      </c>
      <c r="AZ18" s="102"/>
    </row>
    <row r="19" customFormat="false" ht="12.75" hidden="false" customHeight="false" outlineLevel="0" collapsed="false">
      <c r="A19" s="93" t="n">
        <f aca="false">EDATE(A18,1)</f>
        <v>37316</v>
      </c>
      <c r="B19" s="94" t="n">
        <f aca="false">B18</f>
        <v>4590.16393442623</v>
      </c>
      <c r="C19" s="104"/>
      <c r="D19" s="96" t="n">
        <f aca="false">B19+C19</f>
        <v>4590.16393442623</v>
      </c>
      <c r="E19" s="82" t="n">
        <f aca="false">IF(Z19=0,0,IF(AND(Z19=1,$H$3=1),D19*U19,IF($H$3=2,D19,"N/A")))</f>
        <v>0</v>
      </c>
      <c r="F19" s="82" t="n">
        <f aca="false">E19*Y19</f>
        <v>0</v>
      </c>
      <c r="G19" s="28" t="n">
        <f aca="false">VLOOKUP($A19,Table,MATCH(G$4,Curves,0))</f>
        <v>5.67</v>
      </c>
      <c r="H19" s="97" t="n">
        <f aca="false">VLOOKUP($A19,Table,MATCH(H$4,Curves,0))</f>
        <v>5.67</v>
      </c>
      <c r="I19" s="98" t="n">
        <f aca="false">I18</f>
        <v>0</v>
      </c>
      <c r="J19" s="28" t="n">
        <f aca="false">VLOOKUP($A19,Table,MATCH(J$4,Curves,0))</f>
        <v>-0.0475</v>
      </c>
      <c r="K19" s="97" t="n">
        <f aca="false">VLOOKUP($A19,Table,MATCH(K$4,Curves,0))</f>
        <v>-0.06</v>
      </c>
      <c r="L19" s="98" t="n">
        <v>0</v>
      </c>
      <c r="M19" s="28" t="n">
        <f aca="false">VLOOKUP($A19,Table,MATCH(M$4,Curves,0))</f>
        <v>0.01</v>
      </c>
      <c r="N19" s="97" t="n">
        <f aca="false">VLOOKUP($A19,Table,MATCH(N$4,Curves,0))</f>
        <v>0</v>
      </c>
      <c r="O19" s="98" t="n">
        <v>0</v>
      </c>
      <c r="P19" s="99"/>
      <c r="Q19" s="98" t="n">
        <f aca="false">M19+J19+G19</f>
        <v>5.6325</v>
      </c>
      <c r="R19" s="98" t="n">
        <f aca="false">N19+K19+H19</f>
        <v>5.61</v>
      </c>
      <c r="S19" s="98" t="n">
        <f aca="false">O19+L19+I19</f>
        <v>0</v>
      </c>
      <c r="T19" s="99"/>
      <c r="U19" s="33" t="n">
        <f aca="false">A20-A19</f>
        <v>31</v>
      </c>
      <c r="V19" s="100" t="n">
        <f aca="false">CHOOSE(F$3,A20+24,A19)</f>
        <v>37316</v>
      </c>
      <c r="W19" s="33" t="n">
        <f aca="false">V19-C$3</f>
        <v>400</v>
      </c>
      <c r="X19" s="28" t="n">
        <f aca="false">VLOOKUP($A19,Table,MATCH(X$4,Curves,0))</f>
        <v>0.053904348595426</v>
      </c>
      <c r="Y19" s="91" t="n">
        <f aca="false">1/(1+CHOOSE(F$3,(X20+($K$3/10000))/2,(X19+($K$3/10000))/2))^(2*W19/365.25)</f>
        <v>0.943412833144866</v>
      </c>
      <c r="Z19" s="33" t="n">
        <f aca="false">IF(AND(mthbeg&lt;=A19,mthend&gt;=A19),1,0)</f>
        <v>0</v>
      </c>
      <c r="AA19" s="33" t="n">
        <f aca="false">U19*Z19</f>
        <v>0</v>
      </c>
      <c r="AC19" s="87" t="n">
        <f aca="false">F19*G19</f>
        <v>0</v>
      </c>
      <c r="AD19" s="87" t="n">
        <f aca="false">$F19*H19</f>
        <v>0</v>
      </c>
      <c r="AE19" s="87" t="n">
        <f aca="false">$F19*I19</f>
        <v>0</v>
      </c>
      <c r="AF19" s="87" t="n">
        <f aca="false">$F19*J19</f>
        <v>-0</v>
      </c>
      <c r="AG19" s="87" t="n">
        <f aca="false">$F19*K19</f>
        <v>-0</v>
      </c>
      <c r="AH19" s="87" t="n">
        <f aca="false">$F19*L19</f>
        <v>0</v>
      </c>
      <c r="AI19" s="87" t="n">
        <f aca="false">$F19*M19</f>
        <v>0</v>
      </c>
      <c r="AJ19" s="87" t="n">
        <f aca="false">$F19*N19</f>
        <v>0</v>
      </c>
      <c r="AK19" s="87" t="n">
        <f aca="false">F19*O19</f>
        <v>0</v>
      </c>
      <c r="AL19" s="92"/>
      <c r="AM19" s="87" t="n">
        <f aca="false">CHOOSE($G$3,AD19-AE19,AE19-AD19)</f>
        <v>0</v>
      </c>
      <c r="AN19" s="87" t="n">
        <f aca="false">CHOOSE($G$3,AG19-AH19,AH19-AG19)</f>
        <v>0</v>
      </c>
      <c r="AO19" s="87" t="n">
        <f aca="false">CHOOSE($G$3,AJ19-AK19,AK19-AJ19)</f>
        <v>0</v>
      </c>
      <c r="AP19" s="101" t="n">
        <f aca="false">SUM(AM19:AO19)</f>
        <v>0</v>
      </c>
      <c r="AR19" s="87" t="n">
        <f aca="false">CHOOSE($G$3,AC19-AD19,AD19-AC19)</f>
        <v>0</v>
      </c>
      <c r="AS19" s="87" t="n">
        <f aca="false">CHOOSE($G$3,AF19-AG19,AG19-AF19)</f>
        <v>0</v>
      </c>
      <c r="AT19" s="87" t="n">
        <f aca="false">CHOOSE($G$3,AI19-AJ19,AJ19-AI19)</f>
        <v>0</v>
      </c>
      <c r="AU19" s="101" t="n">
        <f aca="false">AR19+AS19+AT19</f>
        <v>0</v>
      </c>
      <c r="AV19" s="101"/>
      <c r="AW19" s="88" t="n">
        <f aca="false">AU19+AP19</f>
        <v>0</v>
      </c>
      <c r="AY19" s="88" t="n">
        <f aca="false">AK19+AH19+AE19</f>
        <v>0</v>
      </c>
      <c r="AZ19" s="102"/>
    </row>
    <row r="20" customFormat="false" ht="12.75" hidden="false" customHeight="false" outlineLevel="0" collapsed="false">
      <c r="A20" s="93" t="n">
        <f aca="false">EDATE(A19,1)</f>
        <v>37347</v>
      </c>
      <c r="B20" s="94" t="n">
        <f aca="false">B19</f>
        <v>4590.16393442623</v>
      </c>
      <c r="C20" s="104"/>
      <c r="D20" s="96" t="n">
        <f aca="false">B20+C20</f>
        <v>4590.16393442623</v>
      </c>
      <c r="E20" s="82" t="n">
        <f aca="false">IF(Z20=0,0,IF(AND(Z20=1,$H$3=1),D20*U20,IF($H$3=2,D20,"N/A")))</f>
        <v>0</v>
      </c>
      <c r="F20" s="82" t="n">
        <f aca="false">E20*Y20</f>
        <v>0</v>
      </c>
      <c r="G20" s="28" t="n">
        <f aca="false">VLOOKUP($A20,Table,MATCH(G$4,Curves,0))</f>
        <v>5.67</v>
      </c>
      <c r="H20" s="97" t="n">
        <f aca="false">VLOOKUP($A20,Table,MATCH(H$4,Curves,0))</f>
        <v>5.67</v>
      </c>
      <c r="I20" s="98" t="n">
        <f aca="false">I19</f>
        <v>0</v>
      </c>
      <c r="J20" s="28" t="n">
        <f aca="false">VLOOKUP($A20,Table,MATCH(J$4,Curves,0))</f>
        <v>-0.0475</v>
      </c>
      <c r="K20" s="97" t="n">
        <f aca="false">VLOOKUP($A20,Table,MATCH(K$4,Curves,0))</f>
        <v>-0.06</v>
      </c>
      <c r="L20" s="98" t="n">
        <v>0</v>
      </c>
      <c r="M20" s="28" t="n">
        <f aca="false">VLOOKUP($A20,Table,MATCH(M$4,Curves,0))</f>
        <v>0.01</v>
      </c>
      <c r="N20" s="97" t="n">
        <f aca="false">VLOOKUP($A20,Table,MATCH(N$4,Curves,0))</f>
        <v>0</v>
      </c>
      <c r="O20" s="98" t="n">
        <v>0</v>
      </c>
      <c r="P20" s="99"/>
      <c r="Q20" s="98" t="n">
        <f aca="false">M20+J20+G20</f>
        <v>5.6325</v>
      </c>
      <c r="R20" s="98" t="n">
        <f aca="false">N20+K20+H20</f>
        <v>5.61</v>
      </c>
      <c r="S20" s="98" t="n">
        <f aca="false">O20+L20+I20</f>
        <v>0</v>
      </c>
      <c r="T20" s="99"/>
      <c r="U20" s="33" t="n">
        <f aca="false">A21-A20</f>
        <v>30</v>
      </c>
      <c r="V20" s="100" t="n">
        <f aca="false">CHOOSE(F$3,A21+24,A20)</f>
        <v>37347</v>
      </c>
      <c r="W20" s="33" t="n">
        <f aca="false">V20-C$3</f>
        <v>431</v>
      </c>
      <c r="X20" s="28" t="n">
        <f aca="false">VLOOKUP($A20,Table,MATCH(X$4,Curves,0))</f>
        <v>0.053904348595426</v>
      </c>
      <c r="Y20" s="91" t="n">
        <f aca="false">1/(1+CHOOSE(F$3,(X21+($K$3/10000))/2,(X20+($K$3/10000))/2))^(2*W20/365.25)</f>
        <v>0.939163417570919</v>
      </c>
      <c r="Z20" s="33" t="n">
        <f aca="false">IF(AND(mthbeg&lt;=A20,mthend&gt;=A20),1,0)</f>
        <v>0</v>
      </c>
      <c r="AA20" s="33" t="n">
        <f aca="false">U20*Z20</f>
        <v>0</v>
      </c>
      <c r="AC20" s="87" t="n">
        <f aca="false">F20*G20</f>
        <v>0</v>
      </c>
      <c r="AD20" s="87" t="n">
        <f aca="false">$F20*H20</f>
        <v>0</v>
      </c>
      <c r="AE20" s="87" t="n">
        <f aca="false">$F20*I20</f>
        <v>0</v>
      </c>
      <c r="AF20" s="87" t="n">
        <f aca="false">$F20*J20</f>
        <v>-0</v>
      </c>
      <c r="AG20" s="87" t="n">
        <f aca="false">$F20*K20</f>
        <v>-0</v>
      </c>
      <c r="AH20" s="87" t="n">
        <f aca="false">$F20*L20</f>
        <v>0</v>
      </c>
      <c r="AI20" s="87" t="n">
        <f aca="false">$F20*M20</f>
        <v>0</v>
      </c>
      <c r="AJ20" s="87" t="n">
        <f aca="false">$F20*N20</f>
        <v>0</v>
      </c>
      <c r="AK20" s="87" t="n">
        <f aca="false">F20*O20</f>
        <v>0</v>
      </c>
      <c r="AL20" s="92"/>
      <c r="AM20" s="87" t="n">
        <f aca="false">CHOOSE($G$3,AD20-AE20,AE20-AD20)</f>
        <v>0</v>
      </c>
      <c r="AN20" s="87" t="n">
        <f aca="false">CHOOSE($G$3,AG20-AH20,AH20-AG20)</f>
        <v>0</v>
      </c>
      <c r="AO20" s="87" t="n">
        <f aca="false">CHOOSE($G$3,AJ20-AK20,AK20-AJ20)</f>
        <v>0</v>
      </c>
      <c r="AP20" s="101" t="n">
        <f aca="false">SUM(AM20:AO20)</f>
        <v>0</v>
      </c>
      <c r="AR20" s="87" t="n">
        <f aca="false">CHOOSE($G$3,AC20-AD20,AD20-AC20)</f>
        <v>0</v>
      </c>
      <c r="AS20" s="87" t="n">
        <f aca="false">CHOOSE($G$3,AF20-AG20,AG20-AF20)</f>
        <v>0</v>
      </c>
      <c r="AT20" s="87" t="n">
        <f aca="false">CHOOSE($G$3,AI20-AJ20,AJ20-AI20)</f>
        <v>0</v>
      </c>
      <c r="AU20" s="101" t="n">
        <f aca="false">AR20+AS20+AT20</f>
        <v>0</v>
      </c>
      <c r="AV20" s="101"/>
      <c r="AW20" s="88" t="n">
        <f aca="false">AU20+AP20</f>
        <v>0</v>
      </c>
      <c r="AY20" s="88" t="n">
        <f aca="false">AK20+AH20+AE20</f>
        <v>0</v>
      </c>
      <c r="AZ20" s="102"/>
    </row>
    <row r="21" customFormat="false" ht="12.75" hidden="false" customHeight="false" outlineLevel="0" collapsed="false">
      <c r="A21" s="93" t="n">
        <f aca="false">EDATE(A20,1)</f>
        <v>37377</v>
      </c>
      <c r="B21" s="94" t="n">
        <f aca="false">B20</f>
        <v>4590.16393442623</v>
      </c>
      <c r="C21" s="104"/>
      <c r="D21" s="96" t="n">
        <f aca="false">B21+C21</f>
        <v>4590.16393442623</v>
      </c>
      <c r="E21" s="82" t="n">
        <f aca="false">IF(Z21=0,0,IF(AND(Z21=1,$H$3=1),D21*U21,IF($H$3=2,D21,"N/A")))</f>
        <v>0</v>
      </c>
      <c r="F21" s="82" t="n">
        <f aca="false">E21*Y21</f>
        <v>0</v>
      </c>
      <c r="G21" s="28" t="n">
        <f aca="false">VLOOKUP($A21,Table,MATCH(G$4,Curves,0))</f>
        <v>5.67</v>
      </c>
      <c r="H21" s="97" t="n">
        <f aca="false">VLOOKUP($A21,Table,MATCH(H$4,Curves,0))</f>
        <v>5.67</v>
      </c>
      <c r="I21" s="98" t="n">
        <f aca="false">I20</f>
        <v>0</v>
      </c>
      <c r="J21" s="28" t="n">
        <f aca="false">VLOOKUP($A21,Table,MATCH(J$4,Curves,0))</f>
        <v>-0.0475</v>
      </c>
      <c r="K21" s="97" t="n">
        <f aca="false">VLOOKUP($A21,Table,MATCH(K$4,Curves,0))</f>
        <v>-0.06</v>
      </c>
      <c r="L21" s="98" t="n">
        <v>0</v>
      </c>
      <c r="M21" s="28" t="n">
        <f aca="false">VLOOKUP($A21,Table,MATCH(M$4,Curves,0))</f>
        <v>0.01</v>
      </c>
      <c r="N21" s="97" t="n">
        <f aca="false">VLOOKUP($A21,Table,MATCH(N$4,Curves,0))</f>
        <v>0</v>
      </c>
      <c r="O21" s="98" t="n">
        <v>0</v>
      </c>
      <c r="P21" s="99"/>
      <c r="Q21" s="98" t="n">
        <f aca="false">M21+J21+G21</f>
        <v>5.6325</v>
      </c>
      <c r="R21" s="98" t="n">
        <f aca="false">N21+K21+H21</f>
        <v>5.61</v>
      </c>
      <c r="S21" s="98" t="n">
        <f aca="false">O21+L21+I21</f>
        <v>0</v>
      </c>
      <c r="T21" s="99"/>
      <c r="U21" s="33" t="n">
        <f aca="false">A22-A21</f>
        <v>31</v>
      </c>
      <c r="V21" s="100" t="n">
        <f aca="false">CHOOSE(F$3,A22+24,A21)</f>
        <v>37377</v>
      </c>
      <c r="W21" s="33" t="n">
        <f aca="false">V21-C$3</f>
        <v>461</v>
      </c>
      <c r="X21" s="28" t="n">
        <f aca="false">VLOOKUP($A21,Table,MATCH(X$4,Curves,0))</f>
        <v>0.053904348595426</v>
      </c>
      <c r="Y21" s="91" t="n">
        <f aca="false">1/(1+CHOOSE(F$3,(X22+($K$3/10000))/2,(X21+($K$3/10000))/2))^(2*W21/365.25)</f>
        <v>0.935069305248498</v>
      </c>
      <c r="Z21" s="33" t="n">
        <f aca="false">IF(AND(mthbeg&lt;=A21,mthend&gt;=A21),1,0)</f>
        <v>0</v>
      </c>
      <c r="AA21" s="33" t="n">
        <f aca="false">U21*Z21</f>
        <v>0</v>
      </c>
      <c r="AC21" s="87" t="n">
        <f aca="false">F21*G21</f>
        <v>0</v>
      </c>
      <c r="AD21" s="87" t="n">
        <f aca="false">$F21*H21</f>
        <v>0</v>
      </c>
      <c r="AE21" s="87" t="n">
        <f aca="false">$F21*I21</f>
        <v>0</v>
      </c>
      <c r="AF21" s="87" t="n">
        <f aca="false">$F21*J21</f>
        <v>-0</v>
      </c>
      <c r="AG21" s="87" t="n">
        <f aca="false">$F21*K21</f>
        <v>-0</v>
      </c>
      <c r="AH21" s="87" t="n">
        <f aca="false">$F21*L21</f>
        <v>0</v>
      </c>
      <c r="AI21" s="87" t="n">
        <f aca="false">$F21*M21</f>
        <v>0</v>
      </c>
      <c r="AJ21" s="87" t="n">
        <f aca="false">$F21*N21</f>
        <v>0</v>
      </c>
      <c r="AK21" s="87" t="n">
        <f aca="false">F21*O21</f>
        <v>0</v>
      </c>
      <c r="AL21" s="92"/>
      <c r="AM21" s="87" t="n">
        <f aca="false">CHOOSE($G$3,AD21-AE21,AE21-AD21)</f>
        <v>0</v>
      </c>
      <c r="AN21" s="87" t="n">
        <f aca="false">CHOOSE($G$3,AG21-AH21,AH21-AG21)</f>
        <v>0</v>
      </c>
      <c r="AO21" s="87" t="n">
        <f aca="false">CHOOSE($G$3,AJ21-AK21,AK21-AJ21)</f>
        <v>0</v>
      </c>
      <c r="AP21" s="101" t="n">
        <f aca="false">SUM(AM21:AO21)</f>
        <v>0</v>
      </c>
      <c r="AR21" s="87" t="n">
        <f aca="false">CHOOSE($G$3,AC21-AD21,AD21-AC21)</f>
        <v>0</v>
      </c>
      <c r="AS21" s="87" t="n">
        <f aca="false">CHOOSE($G$3,AF21-AG21,AG21-AF21)</f>
        <v>0</v>
      </c>
      <c r="AT21" s="87" t="n">
        <f aca="false">CHOOSE($G$3,AI21-AJ21,AJ21-AI21)</f>
        <v>0</v>
      </c>
      <c r="AU21" s="101" t="n">
        <f aca="false">AR21+AS21+AT21</f>
        <v>0</v>
      </c>
      <c r="AV21" s="101"/>
      <c r="AW21" s="88" t="n">
        <f aca="false">AU21+AP21</f>
        <v>0</v>
      </c>
      <c r="AY21" s="88" t="n">
        <f aca="false">AK21+AH21+AE21</f>
        <v>0</v>
      </c>
      <c r="AZ21" s="102"/>
    </row>
    <row r="22" customFormat="false" ht="12.75" hidden="false" customHeight="false" outlineLevel="0" collapsed="false">
      <c r="A22" s="93" t="n">
        <f aca="false">EDATE(A21,1)</f>
        <v>37408</v>
      </c>
      <c r="B22" s="94" t="n">
        <f aca="false">B21</f>
        <v>4590.16393442623</v>
      </c>
      <c r="C22" s="104"/>
      <c r="D22" s="96" t="n">
        <f aca="false">B22+C22</f>
        <v>4590.16393442623</v>
      </c>
      <c r="E22" s="82" t="n">
        <f aca="false">IF(Z22=0,0,IF(AND(Z22=1,$H$3=1),D22*U22,IF($H$3=2,D22,"N/A")))</f>
        <v>0</v>
      </c>
      <c r="F22" s="82" t="n">
        <f aca="false">E22*Y22</f>
        <v>0</v>
      </c>
      <c r="G22" s="28" t="n">
        <f aca="false">VLOOKUP($A22,Table,MATCH(G$4,Curves,0))</f>
        <v>5.67</v>
      </c>
      <c r="H22" s="97" t="n">
        <f aca="false">VLOOKUP($A22,Table,MATCH(H$4,Curves,0))</f>
        <v>5.67</v>
      </c>
      <c r="I22" s="98" t="n">
        <f aca="false">I21</f>
        <v>0</v>
      </c>
      <c r="J22" s="28" t="n">
        <f aca="false">VLOOKUP($A22,Table,MATCH(J$4,Curves,0))</f>
        <v>-0.0475</v>
      </c>
      <c r="K22" s="97" t="n">
        <f aca="false">VLOOKUP($A22,Table,MATCH(K$4,Curves,0))</f>
        <v>-0.06</v>
      </c>
      <c r="L22" s="98" t="n">
        <v>0</v>
      </c>
      <c r="M22" s="28" t="n">
        <f aca="false">VLOOKUP($A22,Table,MATCH(M$4,Curves,0))</f>
        <v>0.01</v>
      </c>
      <c r="N22" s="97" t="n">
        <f aca="false">VLOOKUP($A22,Table,MATCH(N$4,Curves,0))</f>
        <v>0</v>
      </c>
      <c r="O22" s="98" t="n">
        <v>0</v>
      </c>
      <c r="P22" s="99"/>
      <c r="Q22" s="98" t="n">
        <f aca="false">M22+J22+G22</f>
        <v>5.6325</v>
      </c>
      <c r="R22" s="98" t="n">
        <f aca="false">N22+K22+H22</f>
        <v>5.61</v>
      </c>
      <c r="S22" s="98" t="n">
        <f aca="false">O22+L22+I22</f>
        <v>0</v>
      </c>
      <c r="T22" s="99"/>
      <c r="U22" s="33" t="n">
        <f aca="false">A23-A22</f>
        <v>30</v>
      </c>
      <c r="V22" s="100" t="n">
        <f aca="false">CHOOSE(F$3,A23+24,A22)</f>
        <v>37408</v>
      </c>
      <c r="W22" s="33" t="n">
        <f aca="false">V22-C$3</f>
        <v>492</v>
      </c>
      <c r="X22" s="28" t="n">
        <f aca="false">VLOOKUP($A22,Table,MATCH(X$4,Curves,0))</f>
        <v>0.053904348595426</v>
      </c>
      <c r="Y22" s="91" t="n">
        <f aca="false">1/(1+CHOOSE(F$3,(X23+($K$3/10000))/2,(X22+($K$3/10000))/2))^(2*W22/365.25)</f>
        <v>0.930857471437423</v>
      </c>
      <c r="Z22" s="33" t="n">
        <f aca="false">IF(AND(mthbeg&lt;=A22,mthend&gt;=A22),1,0)</f>
        <v>0</v>
      </c>
      <c r="AA22" s="33" t="n">
        <f aca="false">U22*Z22</f>
        <v>0</v>
      </c>
      <c r="AC22" s="87" t="n">
        <f aca="false">F22*G22</f>
        <v>0</v>
      </c>
      <c r="AD22" s="87" t="n">
        <f aca="false">$F22*H22</f>
        <v>0</v>
      </c>
      <c r="AE22" s="87" t="n">
        <f aca="false">$F22*I22</f>
        <v>0</v>
      </c>
      <c r="AF22" s="87" t="n">
        <f aca="false">$F22*J22</f>
        <v>-0</v>
      </c>
      <c r="AG22" s="87" t="n">
        <f aca="false">$F22*K22</f>
        <v>-0</v>
      </c>
      <c r="AH22" s="87" t="n">
        <f aca="false">$F22*L22</f>
        <v>0</v>
      </c>
      <c r="AI22" s="87" t="n">
        <f aca="false">$F22*M22</f>
        <v>0</v>
      </c>
      <c r="AJ22" s="87" t="n">
        <f aca="false">$F22*N22</f>
        <v>0</v>
      </c>
      <c r="AK22" s="87" t="n">
        <f aca="false">F22*O22</f>
        <v>0</v>
      </c>
      <c r="AL22" s="92"/>
      <c r="AM22" s="87" t="n">
        <f aca="false">CHOOSE($G$3,AD22-AE22,AE22-AD22)</f>
        <v>0</v>
      </c>
      <c r="AN22" s="87" t="n">
        <f aca="false">CHOOSE($G$3,AG22-AH22,AH22-AG22)</f>
        <v>0</v>
      </c>
      <c r="AO22" s="87" t="n">
        <f aca="false">CHOOSE($G$3,AJ22-AK22,AK22-AJ22)</f>
        <v>0</v>
      </c>
      <c r="AP22" s="101" t="n">
        <f aca="false">SUM(AM22:AO22)</f>
        <v>0</v>
      </c>
      <c r="AR22" s="87" t="n">
        <f aca="false">CHOOSE($G$3,AC22-AD22,AD22-AC22)</f>
        <v>0</v>
      </c>
      <c r="AS22" s="87" t="n">
        <f aca="false">CHOOSE($G$3,AF22-AG22,AG22-AF22)</f>
        <v>0</v>
      </c>
      <c r="AT22" s="87" t="n">
        <f aca="false">CHOOSE($G$3,AI22-AJ22,AJ22-AI22)</f>
        <v>0</v>
      </c>
      <c r="AU22" s="101" t="n">
        <f aca="false">AR22+AS22+AT22</f>
        <v>0</v>
      </c>
      <c r="AV22" s="101"/>
      <c r="AW22" s="88" t="n">
        <f aca="false">AU22+AP22</f>
        <v>0</v>
      </c>
      <c r="AY22" s="88" t="n">
        <f aca="false">AK22+AH22+AE22</f>
        <v>0</v>
      </c>
      <c r="AZ22" s="102"/>
    </row>
    <row r="23" customFormat="false" ht="12.75" hidden="false" customHeight="false" outlineLevel="0" collapsed="false">
      <c r="A23" s="93" t="n">
        <f aca="false">EDATE(A22,1)</f>
        <v>37438</v>
      </c>
      <c r="B23" s="94" t="n">
        <f aca="false">B22</f>
        <v>4590.16393442623</v>
      </c>
      <c r="C23" s="104"/>
      <c r="D23" s="96" t="n">
        <f aca="false">B23+C23</f>
        <v>4590.16393442623</v>
      </c>
      <c r="E23" s="82" t="n">
        <f aca="false">IF(Z23=0,0,IF(AND(Z23=1,$H$3=1),D23*U23,IF($H$3=2,D23,"N/A")))</f>
        <v>0</v>
      </c>
      <c r="F23" s="82" t="n">
        <f aca="false">E23*Y23</f>
        <v>0</v>
      </c>
      <c r="G23" s="28" t="n">
        <f aca="false">VLOOKUP($A23,Table,MATCH(G$4,Curves,0))</f>
        <v>5.67</v>
      </c>
      <c r="H23" s="97" t="n">
        <f aca="false">VLOOKUP($A23,Table,MATCH(H$4,Curves,0))</f>
        <v>5.67</v>
      </c>
      <c r="I23" s="98" t="n">
        <f aca="false">I22</f>
        <v>0</v>
      </c>
      <c r="J23" s="28" t="n">
        <f aca="false">VLOOKUP($A23,Table,MATCH(J$4,Curves,0))</f>
        <v>-0.0475</v>
      </c>
      <c r="K23" s="97" t="n">
        <f aca="false">VLOOKUP($A23,Table,MATCH(K$4,Curves,0))</f>
        <v>-0.06</v>
      </c>
      <c r="L23" s="98" t="n">
        <v>0</v>
      </c>
      <c r="M23" s="28" t="n">
        <f aca="false">VLOOKUP($A23,Table,MATCH(M$4,Curves,0))</f>
        <v>0.01</v>
      </c>
      <c r="N23" s="97" t="n">
        <f aca="false">VLOOKUP($A23,Table,MATCH(N$4,Curves,0))</f>
        <v>0</v>
      </c>
      <c r="O23" s="98" t="n">
        <v>0</v>
      </c>
      <c r="P23" s="99"/>
      <c r="Q23" s="98" t="n">
        <f aca="false">M23+J23+G23</f>
        <v>5.6325</v>
      </c>
      <c r="R23" s="98" t="n">
        <f aca="false">N23+K23+H23</f>
        <v>5.61</v>
      </c>
      <c r="S23" s="98" t="n">
        <f aca="false">O23+L23+I23</f>
        <v>0</v>
      </c>
      <c r="T23" s="99"/>
      <c r="U23" s="33" t="n">
        <f aca="false">A24-A23</f>
        <v>31</v>
      </c>
      <c r="V23" s="100" t="n">
        <f aca="false">CHOOSE(F$3,A24+24,A23)</f>
        <v>37438</v>
      </c>
      <c r="W23" s="33" t="n">
        <f aca="false">V23-C$3</f>
        <v>522</v>
      </c>
      <c r="X23" s="28" t="n">
        <f aca="false">VLOOKUP($A23,Table,MATCH(X$4,Curves,0))</f>
        <v>0.053904348595426</v>
      </c>
      <c r="Y23" s="91" t="n">
        <f aca="false">1/(1+CHOOSE(F$3,(X24+($K$3/10000))/2,(X23+($K$3/10000))/2))^(2*W23/365.25)</f>
        <v>0.926799567378418</v>
      </c>
      <c r="Z23" s="33" t="n">
        <f aca="false">IF(AND(mthbeg&lt;=A23,mthend&gt;=A23),1,0)</f>
        <v>0</v>
      </c>
      <c r="AA23" s="33" t="n">
        <f aca="false">U23*Z23</f>
        <v>0</v>
      </c>
      <c r="AC23" s="87" t="n">
        <f aca="false">F23*G23</f>
        <v>0</v>
      </c>
      <c r="AD23" s="87" t="n">
        <f aca="false">$F23*H23</f>
        <v>0</v>
      </c>
      <c r="AE23" s="87" t="n">
        <f aca="false">$F23*I23</f>
        <v>0</v>
      </c>
      <c r="AF23" s="87" t="n">
        <f aca="false">$F23*J23</f>
        <v>-0</v>
      </c>
      <c r="AG23" s="87" t="n">
        <f aca="false">$F23*K23</f>
        <v>-0</v>
      </c>
      <c r="AH23" s="87" t="n">
        <f aca="false">$F23*L23</f>
        <v>0</v>
      </c>
      <c r="AI23" s="87" t="n">
        <f aca="false">$F23*M23</f>
        <v>0</v>
      </c>
      <c r="AJ23" s="87" t="n">
        <f aca="false">$F23*N23</f>
        <v>0</v>
      </c>
      <c r="AK23" s="87" t="n">
        <f aca="false">F23*O23</f>
        <v>0</v>
      </c>
      <c r="AL23" s="92"/>
      <c r="AM23" s="87" t="n">
        <f aca="false">CHOOSE($G$3,AD23-AE23,AE23-AD23)</f>
        <v>0</v>
      </c>
      <c r="AN23" s="87" t="n">
        <f aca="false">CHOOSE($G$3,AG23-AH23,AH23-AG23)</f>
        <v>0</v>
      </c>
      <c r="AO23" s="87" t="n">
        <f aca="false">CHOOSE($G$3,AJ23-AK23,AK23-AJ23)</f>
        <v>0</v>
      </c>
      <c r="AP23" s="101" t="n">
        <f aca="false">SUM(AM23:AO23)</f>
        <v>0</v>
      </c>
      <c r="AR23" s="87" t="n">
        <f aca="false">CHOOSE($G$3,AC23-AD23,AD23-AC23)</f>
        <v>0</v>
      </c>
      <c r="AS23" s="87" t="n">
        <f aca="false">CHOOSE($G$3,AF23-AG23,AG23-AF23)</f>
        <v>0</v>
      </c>
      <c r="AT23" s="87" t="n">
        <f aca="false">CHOOSE($G$3,AI23-AJ23,AJ23-AI23)</f>
        <v>0</v>
      </c>
      <c r="AU23" s="101" t="n">
        <f aca="false">AR23+AS23+AT23</f>
        <v>0</v>
      </c>
      <c r="AV23" s="101"/>
      <c r="AW23" s="88" t="n">
        <f aca="false">AU23+AP23</f>
        <v>0</v>
      </c>
      <c r="AY23" s="88" t="n">
        <f aca="false">AK23+AH23+AE23</f>
        <v>0</v>
      </c>
      <c r="AZ23" s="102"/>
    </row>
    <row r="24" customFormat="false" ht="12.75" hidden="false" customHeight="false" outlineLevel="0" collapsed="false">
      <c r="A24" s="93" t="n">
        <f aca="false">EDATE(A23,1)</f>
        <v>37469</v>
      </c>
      <c r="B24" s="94" t="n">
        <f aca="false">B23</f>
        <v>4590.16393442623</v>
      </c>
      <c r="C24" s="104"/>
      <c r="D24" s="96" t="n">
        <f aca="false">B24+C24</f>
        <v>4590.16393442623</v>
      </c>
      <c r="E24" s="82" t="n">
        <f aca="false">IF(Z24=0,0,IF(AND(Z24=1,$H$3=1),D24*U24,IF($H$3=2,D24,"N/A")))</f>
        <v>0</v>
      </c>
      <c r="F24" s="82" t="n">
        <f aca="false">E24*Y24</f>
        <v>0</v>
      </c>
      <c r="G24" s="28" t="n">
        <f aca="false">VLOOKUP($A24,Table,MATCH(G$4,Curves,0))</f>
        <v>5.67</v>
      </c>
      <c r="H24" s="97" t="n">
        <f aca="false">VLOOKUP($A24,Table,MATCH(H$4,Curves,0))</f>
        <v>5.67</v>
      </c>
      <c r="I24" s="98" t="n">
        <f aca="false">I23</f>
        <v>0</v>
      </c>
      <c r="J24" s="28" t="n">
        <f aca="false">VLOOKUP($A24,Table,MATCH(J$4,Curves,0))</f>
        <v>-0.0475</v>
      </c>
      <c r="K24" s="97" t="n">
        <f aca="false">VLOOKUP($A24,Table,MATCH(K$4,Curves,0))</f>
        <v>-0.06</v>
      </c>
      <c r="L24" s="98" t="n">
        <v>0</v>
      </c>
      <c r="M24" s="28" t="n">
        <f aca="false">VLOOKUP($A24,Table,MATCH(M$4,Curves,0))</f>
        <v>0.01</v>
      </c>
      <c r="N24" s="97" t="n">
        <f aca="false">VLOOKUP($A24,Table,MATCH(N$4,Curves,0))</f>
        <v>0</v>
      </c>
      <c r="O24" s="98" t="n">
        <v>0</v>
      </c>
      <c r="P24" s="99"/>
      <c r="Q24" s="98" t="n">
        <f aca="false">M24+J24+G24</f>
        <v>5.6325</v>
      </c>
      <c r="R24" s="98" t="n">
        <f aca="false">N24+K24+H24</f>
        <v>5.61</v>
      </c>
      <c r="S24" s="98" t="n">
        <f aca="false">O24+L24+I24</f>
        <v>0</v>
      </c>
      <c r="T24" s="99"/>
      <c r="U24" s="33" t="n">
        <f aca="false">A25-A24</f>
        <v>31</v>
      </c>
      <c r="V24" s="100" t="n">
        <f aca="false">CHOOSE(F$3,A25+24,A24)</f>
        <v>37469</v>
      </c>
      <c r="W24" s="33" t="n">
        <f aca="false">V24-C$3</f>
        <v>553</v>
      </c>
      <c r="X24" s="28" t="n">
        <f aca="false">VLOOKUP($A24,Table,MATCH(X$4,Curves,0))</f>
        <v>0.053904348595426</v>
      </c>
      <c r="Y24" s="91" t="n">
        <f aca="false">1/(1+CHOOSE(F$3,(X25+($K$3/10000))/2,(X24+($K$3/10000))/2))^(2*W24/365.25)</f>
        <v>0.922624982957707</v>
      </c>
      <c r="Z24" s="33" t="n">
        <f aca="false">IF(AND(mthbeg&lt;=A24,mthend&gt;=A24),1,0)</f>
        <v>0</v>
      </c>
      <c r="AA24" s="33" t="n">
        <f aca="false">U24*Z24</f>
        <v>0</v>
      </c>
      <c r="AC24" s="87" t="n">
        <f aca="false">F24*G24</f>
        <v>0</v>
      </c>
      <c r="AD24" s="87" t="n">
        <f aca="false">$F24*H24</f>
        <v>0</v>
      </c>
      <c r="AE24" s="87" t="n">
        <f aca="false">$F24*I24</f>
        <v>0</v>
      </c>
      <c r="AF24" s="87" t="n">
        <f aca="false">$F24*J24</f>
        <v>-0</v>
      </c>
      <c r="AG24" s="87" t="n">
        <f aca="false">$F24*K24</f>
        <v>-0</v>
      </c>
      <c r="AH24" s="87" t="n">
        <f aca="false">$F24*L24</f>
        <v>0</v>
      </c>
      <c r="AI24" s="87" t="n">
        <f aca="false">$F24*M24</f>
        <v>0</v>
      </c>
      <c r="AJ24" s="87" t="n">
        <f aca="false">$F24*N24</f>
        <v>0</v>
      </c>
      <c r="AK24" s="87" t="n">
        <f aca="false">F24*O24</f>
        <v>0</v>
      </c>
      <c r="AL24" s="92"/>
      <c r="AM24" s="87" t="n">
        <f aca="false">CHOOSE($G$3,AD24-AE24,AE24-AD24)</f>
        <v>0</v>
      </c>
      <c r="AN24" s="87" t="n">
        <f aca="false">CHOOSE($G$3,AG24-AH24,AH24-AG24)</f>
        <v>0</v>
      </c>
      <c r="AO24" s="87" t="n">
        <f aca="false">CHOOSE($G$3,AJ24-AK24,AK24-AJ24)</f>
        <v>0</v>
      </c>
      <c r="AP24" s="101" t="n">
        <f aca="false">SUM(AM24:AO24)</f>
        <v>0</v>
      </c>
      <c r="AR24" s="87" t="n">
        <f aca="false">CHOOSE($G$3,AC24-AD24,AD24-AC24)</f>
        <v>0</v>
      </c>
      <c r="AS24" s="87" t="n">
        <f aca="false">CHOOSE($G$3,AF24-AG24,AG24-AF24)</f>
        <v>0</v>
      </c>
      <c r="AT24" s="87" t="n">
        <f aca="false">CHOOSE($G$3,AI24-AJ24,AJ24-AI24)</f>
        <v>0</v>
      </c>
      <c r="AU24" s="101" t="n">
        <f aca="false">AR24+AS24+AT24</f>
        <v>0</v>
      </c>
      <c r="AV24" s="101"/>
      <c r="AW24" s="88" t="n">
        <f aca="false">AU24+AP24</f>
        <v>0</v>
      </c>
      <c r="AY24" s="88" t="n">
        <f aca="false">AK24+AH24+AE24</f>
        <v>0</v>
      </c>
      <c r="AZ24" s="102"/>
    </row>
    <row r="25" customFormat="false" ht="12.75" hidden="false" customHeight="false" outlineLevel="0" collapsed="false">
      <c r="A25" s="93" t="n">
        <f aca="false">EDATE(A24,1)</f>
        <v>37500</v>
      </c>
      <c r="B25" s="94" t="n">
        <f aca="false">B24</f>
        <v>4590.16393442623</v>
      </c>
      <c r="C25" s="104"/>
      <c r="D25" s="96" t="n">
        <f aca="false">B25+C25</f>
        <v>4590.16393442623</v>
      </c>
      <c r="E25" s="82" t="n">
        <f aca="false">IF(Z25=0,0,IF(AND(Z25=1,$H$3=1),D25*U25,IF($H$3=2,D25,"N/A")))</f>
        <v>0</v>
      </c>
      <c r="F25" s="82" t="n">
        <f aca="false">E25*Y25</f>
        <v>0</v>
      </c>
      <c r="G25" s="28" t="n">
        <f aca="false">VLOOKUP($A25,Table,MATCH(G$4,Curves,0))</f>
        <v>5.67</v>
      </c>
      <c r="H25" s="97" t="n">
        <f aca="false">VLOOKUP($A25,Table,MATCH(H$4,Curves,0))</f>
        <v>5.67</v>
      </c>
      <c r="I25" s="98" t="n">
        <f aca="false">I24</f>
        <v>0</v>
      </c>
      <c r="J25" s="28" t="n">
        <f aca="false">VLOOKUP($A25,Table,MATCH(J$4,Curves,0))</f>
        <v>-0.0475</v>
      </c>
      <c r="K25" s="97" t="n">
        <f aca="false">VLOOKUP($A25,Table,MATCH(K$4,Curves,0))</f>
        <v>-0.06</v>
      </c>
      <c r="L25" s="98" t="n">
        <v>0</v>
      </c>
      <c r="M25" s="28" t="n">
        <f aca="false">VLOOKUP($A25,Table,MATCH(M$4,Curves,0))</f>
        <v>0.01</v>
      </c>
      <c r="N25" s="97" t="n">
        <f aca="false">VLOOKUP($A25,Table,MATCH(N$4,Curves,0))</f>
        <v>0</v>
      </c>
      <c r="O25" s="98" t="n">
        <v>0</v>
      </c>
      <c r="P25" s="99"/>
      <c r="Q25" s="98" t="n">
        <f aca="false">M25+J25+G25</f>
        <v>5.6325</v>
      </c>
      <c r="R25" s="98" t="n">
        <f aca="false">N25+K25+H25</f>
        <v>5.61</v>
      </c>
      <c r="S25" s="98" t="n">
        <f aca="false">O25+L25+I25</f>
        <v>0</v>
      </c>
      <c r="T25" s="99"/>
      <c r="U25" s="33" t="n">
        <f aca="false">A26-A25</f>
        <v>30</v>
      </c>
      <c r="V25" s="100" t="n">
        <f aca="false">CHOOSE(F$3,A26+24,A25)</f>
        <v>37500</v>
      </c>
      <c r="W25" s="33" t="n">
        <f aca="false">V25-C$3</f>
        <v>584</v>
      </c>
      <c r="X25" s="28" t="n">
        <f aca="false">VLOOKUP($A25,Table,MATCH(X$4,Curves,0))</f>
        <v>0.053904348595426</v>
      </c>
      <c r="Y25" s="91" t="n">
        <f aca="false">1/(1+CHOOSE(F$3,(X26+($K$3/10000))/2,(X25+($K$3/10000))/2))^(2*W25/365.25)</f>
        <v>0.91846920212269</v>
      </c>
      <c r="Z25" s="33" t="n">
        <f aca="false">IF(AND(mthbeg&lt;=A25,mthend&gt;=A25),1,0)</f>
        <v>0</v>
      </c>
      <c r="AA25" s="33" t="n">
        <f aca="false">U25*Z25</f>
        <v>0</v>
      </c>
      <c r="AC25" s="87" t="n">
        <f aca="false">F25*G25</f>
        <v>0</v>
      </c>
      <c r="AD25" s="87" t="n">
        <f aca="false">$F25*H25</f>
        <v>0</v>
      </c>
      <c r="AE25" s="87" t="n">
        <f aca="false">$F25*I25</f>
        <v>0</v>
      </c>
      <c r="AF25" s="87" t="n">
        <f aca="false">$F25*J25</f>
        <v>-0</v>
      </c>
      <c r="AG25" s="87" t="n">
        <f aca="false">$F25*K25</f>
        <v>-0</v>
      </c>
      <c r="AH25" s="87" t="n">
        <f aca="false">$F25*L25</f>
        <v>0</v>
      </c>
      <c r="AI25" s="87" t="n">
        <f aca="false">$F25*M25</f>
        <v>0</v>
      </c>
      <c r="AJ25" s="87" t="n">
        <f aca="false">$F25*N25</f>
        <v>0</v>
      </c>
      <c r="AK25" s="87" t="n">
        <f aca="false">F25*O25</f>
        <v>0</v>
      </c>
      <c r="AL25" s="92"/>
      <c r="AM25" s="87" t="n">
        <f aca="false">CHOOSE($G$3,AD25-AE25,AE25-AD25)</f>
        <v>0</v>
      </c>
      <c r="AN25" s="87" t="n">
        <f aca="false">CHOOSE($G$3,AG25-AH25,AH25-AG25)</f>
        <v>0</v>
      </c>
      <c r="AO25" s="87" t="n">
        <f aca="false">CHOOSE($G$3,AJ25-AK25,AK25-AJ25)</f>
        <v>0</v>
      </c>
      <c r="AP25" s="101" t="n">
        <f aca="false">SUM(AM25:AO25)</f>
        <v>0</v>
      </c>
      <c r="AR25" s="87" t="n">
        <f aca="false">CHOOSE($G$3,AC25-AD25,AD25-AC25)</f>
        <v>0</v>
      </c>
      <c r="AS25" s="87" t="n">
        <f aca="false">CHOOSE($G$3,AF25-AG25,AG25-AF25)</f>
        <v>0</v>
      </c>
      <c r="AT25" s="87" t="n">
        <f aca="false">CHOOSE($G$3,AI25-AJ25,AJ25-AI25)</f>
        <v>0</v>
      </c>
      <c r="AU25" s="101" t="n">
        <f aca="false">AR25+AS25+AT25</f>
        <v>0</v>
      </c>
      <c r="AV25" s="101"/>
      <c r="AW25" s="88" t="n">
        <f aca="false">AU25+AP25</f>
        <v>0</v>
      </c>
      <c r="AY25" s="88" t="n">
        <f aca="false">AK25+AH25+AE25</f>
        <v>0</v>
      </c>
      <c r="AZ25" s="102"/>
    </row>
    <row r="26" customFormat="false" ht="12.75" hidden="false" customHeight="false" outlineLevel="0" collapsed="false">
      <c r="A26" s="93" t="n">
        <f aca="false">EDATE(A25,1)</f>
        <v>37530</v>
      </c>
      <c r="B26" s="94" t="n">
        <f aca="false">B25</f>
        <v>4590.16393442623</v>
      </c>
      <c r="C26" s="104"/>
      <c r="D26" s="96" t="n">
        <f aca="false">B26+C26</f>
        <v>4590.16393442623</v>
      </c>
      <c r="E26" s="82" t="n">
        <f aca="false">IF(Z26=0,0,IF(AND(Z26=1,$H$3=1),D26*U26,IF($H$3=2,D26,"N/A")))</f>
        <v>0</v>
      </c>
      <c r="F26" s="82" t="n">
        <f aca="false">E26*Y26</f>
        <v>0</v>
      </c>
      <c r="G26" s="28" t="n">
        <f aca="false">VLOOKUP($A26,Table,MATCH(G$4,Curves,0))</f>
        <v>5.67</v>
      </c>
      <c r="H26" s="97" t="n">
        <f aca="false">VLOOKUP($A26,Table,MATCH(H$4,Curves,0))</f>
        <v>5.67</v>
      </c>
      <c r="I26" s="98" t="n">
        <f aca="false">I25</f>
        <v>0</v>
      </c>
      <c r="J26" s="28" t="n">
        <f aca="false">VLOOKUP($A26,Table,MATCH(J$4,Curves,0))</f>
        <v>-0.0475</v>
      </c>
      <c r="K26" s="97" t="n">
        <f aca="false">VLOOKUP($A26,Table,MATCH(K$4,Curves,0))</f>
        <v>-0.06</v>
      </c>
      <c r="L26" s="98" t="n">
        <v>0</v>
      </c>
      <c r="M26" s="28" t="n">
        <f aca="false">VLOOKUP($A26,Table,MATCH(M$4,Curves,0))</f>
        <v>0.01</v>
      </c>
      <c r="N26" s="97" t="n">
        <f aca="false">VLOOKUP($A26,Table,MATCH(N$4,Curves,0))</f>
        <v>0</v>
      </c>
      <c r="O26" s="98" t="n">
        <v>0</v>
      </c>
      <c r="P26" s="99"/>
      <c r="Q26" s="98" t="n">
        <f aca="false">M26+J26+G26</f>
        <v>5.6325</v>
      </c>
      <c r="R26" s="98" t="n">
        <f aca="false">N26+K26+H26</f>
        <v>5.61</v>
      </c>
      <c r="S26" s="98" t="n">
        <f aca="false">O26+L26+I26</f>
        <v>0</v>
      </c>
      <c r="T26" s="99"/>
      <c r="U26" s="33" t="n">
        <f aca="false">A27-A26</f>
        <v>31</v>
      </c>
      <c r="V26" s="100" t="n">
        <f aca="false">CHOOSE(F$3,A27+24,A26)</f>
        <v>37530</v>
      </c>
      <c r="W26" s="33" t="n">
        <f aca="false">V26-C$3</f>
        <v>614</v>
      </c>
      <c r="X26" s="28" t="n">
        <f aca="false">VLOOKUP($A26,Table,MATCH(X$4,Curves,0))</f>
        <v>0.053904348595426</v>
      </c>
      <c r="Y26" s="91" t="n">
        <f aca="false">1/(1+CHOOSE(F$3,(X27+($K$3/10000))/2,(X26+($K$3/10000))/2))^(2*W26/365.25)</f>
        <v>0.914465302473468</v>
      </c>
      <c r="Z26" s="33" t="n">
        <f aca="false">IF(AND(mthbeg&lt;=A26,mthend&gt;=A26),1,0)</f>
        <v>0</v>
      </c>
      <c r="AA26" s="33" t="n">
        <f aca="false">U26*Z26</f>
        <v>0</v>
      </c>
      <c r="AC26" s="87" t="n">
        <f aca="false">F26*G26</f>
        <v>0</v>
      </c>
      <c r="AD26" s="87" t="n">
        <f aca="false">$F26*H26</f>
        <v>0</v>
      </c>
      <c r="AE26" s="87" t="n">
        <f aca="false">$F26*I26</f>
        <v>0</v>
      </c>
      <c r="AF26" s="87" t="n">
        <f aca="false">$F26*J26</f>
        <v>-0</v>
      </c>
      <c r="AG26" s="87" t="n">
        <f aca="false">$F26*K26</f>
        <v>-0</v>
      </c>
      <c r="AH26" s="87" t="n">
        <f aca="false">$F26*L26</f>
        <v>0</v>
      </c>
      <c r="AI26" s="87" t="n">
        <f aca="false">$F26*M26</f>
        <v>0</v>
      </c>
      <c r="AJ26" s="87" t="n">
        <f aca="false">$F26*N26</f>
        <v>0</v>
      </c>
      <c r="AK26" s="87" t="n">
        <f aca="false">F26*O26</f>
        <v>0</v>
      </c>
      <c r="AL26" s="92"/>
      <c r="AM26" s="87" t="n">
        <f aca="false">CHOOSE($G$3,AD26-AE26,AE26-AD26)</f>
        <v>0</v>
      </c>
      <c r="AN26" s="87" t="n">
        <f aca="false">CHOOSE($G$3,AG26-AH26,AH26-AG26)</f>
        <v>0</v>
      </c>
      <c r="AO26" s="87" t="n">
        <f aca="false">CHOOSE($G$3,AJ26-AK26,AK26-AJ26)</f>
        <v>0</v>
      </c>
      <c r="AP26" s="101" t="n">
        <f aca="false">SUM(AM26:AO26)</f>
        <v>0</v>
      </c>
      <c r="AR26" s="87" t="n">
        <f aca="false">CHOOSE($G$3,AC26-AD26,AD26-AC26)</f>
        <v>0</v>
      </c>
      <c r="AS26" s="87" t="n">
        <f aca="false">CHOOSE($G$3,AF26-AG26,AG26-AF26)</f>
        <v>0</v>
      </c>
      <c r="AT26" s="87" t="n">
        <f aca="false">CHOOSE($G$3,AI26-AJ26,AJ26-AI26)</f>
        <v>0</v>
      </c>
      <c r="AU26" s="101" t="n">
        <f aca="false">AR26+AS26+AT26</f>
        <v>0</v>
      </c>
      <c r="AV26" s="101"/>
      <c r="AW26" s="88" t="n">
        <f aca="false">AU26+AP26</f>
        <v>0</v>
      </c>
      <c r="AY26" s="88" t="n">
        <f aca="false">AK26+AH26+AE26</f>
        <v>0</v>
      </c>
      <c r="AZ26" s="102"/>
    </row>
    <row r="27" customFormat="false" ht="12.75" hidden="false" customHeight="false" outlineLevel="0" collapsed="false">
      <c r="A27" s="93" t="n">
        <f aca="false">EDATE(A26,1)</f>
        <v>37561</v>
      </c>
      <c r="B27" s="94" t="n">
        <f aca="false">B26</f>
        <v>4590.16393442623</v>
      </c>
      <c r="C27" s="104"/>
      <c r="D27" s="96" t="n">
        <f aca="false">B27+C27</f>
        <v>4590.16393442623</v>
      </c>
      <c r="E27" s="82" t="n">
        <f aca="false">IF(Z27=0,0,IF(AND(Z27=1,$H$3=1),D27*U27,IF($H$3=2,D27,"N/A")))</f>
        <v>0</v>
      </c>
      <c r="F27" s="82" t="n">
        <f aca="false">E27*Y27</f>
        <v>0</v>
      </c>
      <c r="G27" s="28" t="n">
        <f aca="false">VLOOKUP($A27,Table,MATCH(G$4,Curves,0))</f>
        <v>5.67</v>
      </c>
      <c r="H27" s="97" t="n">
        <f aca="false">VLOOKUP($A27,Table,MATCH(H$4,Curves,0))</f>
        <v>5.67</v>
      </c>
      <c r="I27" s="98" t="n">
        <f aca="false">I26</f>
        <v>0</v>
      </c>
      <c r="J27" s="28" t="n">
        <f aca="false">VLOOKUP($A27,Table,MATCH(J$4,Curves,0))</f>
        <v>-0.0475</v>
      </c>
      <c r="K27" s="97" t="n">
        <f aca="false">VLOOKUP($A27,Table,MATCH(K$4,Curves,0))</f>
        <v>-0.06</v>
      </c>
      <c r="L27" s="98" t="n">
        <v>0</v>
      </c>
      <c r="M27" s="28" t="n">
        <f aca="false">VLOOKUP($A27,Table,MATCH(M$4,Curves,0))</f>
        <v>0.01</v>
      </c>
      <c r="N27" s="97" t="n">
        <f aca="false">VLOOKUP($A27,Table,MATCH(N$4,Curves,0))</f>
        <v>0</v>
      </c>
      <c r="O27" s="98" t="n">
        <v>0</v>
      </c>
      <c r="P27" s="99"/>
      <c r="Q27" s="98" t="n">
        <f aca="false">M27+J27+G27</f>
        <v>5.6325</v>
      </c>
      <c r="R27" s="98" t="n">
        <f aca="false">N27+K27+H27</f>
        <v>5.61</v>
      </c>
      <c r="S27" s="98" t="n">
        <f aca="false">O27+L27+I27</f>
        <v>0</v>
      </c>
      <c r="T27" s="99"/>
      <c r="U27" s="33" t="n">
        <f aca="false">A28-A27</f>
        <v>30</v>
      </c>
      <c r="V27" s="100" t="n">
        <f aca="false">CHOOSE(F$3,A28+24,A27)</f>
        <v>37561</v>
      </c>
      <c r="W27" s="33" t="n">
        <f aca="false">V27-C$3</f>
        <v>645</v>
      </c>
      <c r="X27" s="28" t="n">
        <f aca="false">VLOOKUP($A27,Table,MATCH(X$4,Curves,0))</f>
        <v>0.053904348595426</v>
      </c>
      <c r="Y27" s="91" t="n">
        <f aca="false">1/(1+CHOOSE(F$3,(X28+($K$3/10000))/2,(X27+($K$3/10000))/2))^(2*W27/365.25)</f>
        <v>0.910346275297199</v>
      </c>
      <c r="Z27" s="33" t="n">
        <f aca="false">IF(AND(mthbeg&lt;=A27,mthend&gt;=A27),1,0)</f>
        <v>0</v>
      </c>
      <c r="AA27" s="33" t="n">
        <f aca="false">U27*Z27</f>
        <v>0</v>
      </c>
      <c r="AC27" s="87" t="n">
        <f aca="false">F27*G27</f>
        <v>0</v>
      </c>
      <c r="AD27" s="87" t="n">
        <f aca="false">$F27*H27</f>
        <v>0</v>
      </c>
      <c r="AE27" s="87" t="n">
        <f aca="false">$F27*I27</f>
        <v>0</v>
      </c>
      <c r="AF27" s="87" t="n">
        <f aca="false">$F27*J27</f>
        <v>-0</v>
      </c>
      <c r="AG27" s="87" t="n">
        <f aca="false">$F27*K27</f>
        <v>-0</v>
      </c>
      <c r="AH27" s="87" t="n">
        <f aca="false">$F27*L27</f>
        <v>0</v>
      </c>
      <c r="AI27" s="87" t="n">
        <f aca="false">$F27*M27</f>
        <v>0</v>
      </c>
      <c r="AJ27" s="87" t="n">
        <f aca="false">$F27*N27</f>
        <v>0</v>
      </c>
      <c r="AK27" s="87" t="n">
        <f aca="false">F27*O27</f>
        <v>0</v>
      </c>
      <c r="AL27" s="92"/>
      <c r="AM27" s="87" t="n">
        <f aca="false">CHOOSE($G$3,AD27-AE27,AE27-AD27)</f>
        <v>0</v>
      </c>
      <c r="AN27" s="87" t="n">
        <f aca="false">CHOOSE($G$3,AG27-AH27,AH27-AG27)</f>
        <v>0</v>
      </c>
      <c r="AO27" s="87" t="n">
        <f aca="false">CHOOSE($G$3,AJ27-AK27,AK27-AJ27)</f>
        <v>0</v>
      </c>
      <c r="AP27" s="101" t="n">
        <f aca="false">SUM(AM27:AO27)</f>
        <v>0</v>
      </c>
      <c r="AR27" s="87" t="n">
        <f aca="false">CHOOSE($G$3,AC27-AD27,AD27-AC27)</f>
        <v>0</v>
      </c>
      <c r="AS27" s="87" t="n">
        <f aca="false">CHOOSE($G$3,AF27-AG27,AG27-AF27)</f>
        <v>0</v>
      </c>
      <c r="AT27" s="87" t="n">
        <f aca="false">CHOOSE($G$3,AI27-AJ27,AJ27-AI27)</f>
        <v>0</v>
      </c>
      <c r="AU27" s="101" t="n">
        <f aca="false">AR27+AS27+AT27</f>
        <v>0</v>
      </c>
      <c r="AV27" s="101"/>
      <c r="AW27" s="88" t="n">
        <f aca="false">AU27+AP27</f>
        <v>0</v>
      </c>
      <c r="AY27" s="88" t="n">
        <f aca="false">AK27+AH27+AE27</f>
        <v>0</v>
      </c>
      <c r="AZ27" s="102"/>
    </row>
    <row r="28" customFormat="false" ht="12.75" hidden="false" customHeight="false" outlineLevel="0" collapsed="false">
      <c r="A28" s="93" t="n">
        <f aca="false">EDATE(A27,1)</f>
        <v>37591</v>
      </c>
      <c r="B28" s="94" t="n">
        <f aca="false">B27</f>
        <v>4590.16393442623</v>
      </c>
      <c r="C28" s="104"/>
      <c r="D28" s="96" t="n">
        <f aca="false">B28+C28</f>
        <v>4590.16393442623</v>
      </c>
      <c r="E28" s="82" t="n">
        <f aca="false">IF(Z28=0,0,IF(AND(Z28=1,$H$3=1),D28*U28,IF($H$3=2,D28,"N/A")))</f>
        <v>0</v>
      </c>
      <c r="F28" s="82" t="n">
        <f aca="false">E28*Y28</f>
        <v>0</v>
      </c>
      <c r="G28" s="28" t="n">
        <f aca="false">VLOOKUP($A28,Table,MATCH(G$4,Curves,0))</f>
        <v>5.67</v>
      </c>
      <c r="H28" s="97" t="n">
        <f aca="false">VLOOKUP($A28,Table,MATCH(H$4,Curves,0))</f>
        <v>5.67</v>
      </c>
      <c r="I28" s="98" t="n">
        <f aca="false">I27</f>
        <v>0</v>
      </c>
      <c r="J28" s="28" t="n">
        <f aca="false">VLOOKUP($A28,Table,MATCH(J$4,Curves,0))</f>
        <v>-0.0475</v>
      </c>
      <c r="K28" s="97" t="n">
        <f aca="false">VLOOKUP($A28,Table,MATCH(K$4,Curves,0))</f>
        <v>-0.06</v>
      </c>
      <c r="L28" s="98" t="n">
        <v>0</v>
      </c>
      <c r="M28" s="28" t="n">
        <f aca="false">VLOOKUP($A28,Table,MATCH(M$4,Curves,0))</f>
        <v>0.01</v>
      </c>
      <c r="N28" s="97" t="n">
        <f aca="false">VLOOKUP($A28,Table,MATCH(N$4,Curves,0))</f>
        <v>0</v>
      </c>
      <c r="O28" s="98" t="n">
        <v>0</v>
      </c>
      <c r="P28" s="99"/>
      <c r="Q28" s="98" t="n">
        <f aca="false">M28+J28+G28</f>
        <v>5.6325</v>
      </c>
      <c r="R28" s="98" t="n">
        <f aca="false">N28+K28+H28</f>
        <v>5.61</v>
      </c>
      <c r="S28" s="98" t="n">
        <f aca="false">O28+L28+I28</f>
        <v>0</v>
      </c>
      <c r="T28" s="99"/>
      <c r="U28" s="33" t="n">
        <f aca="false">A29-A28</f>
        <v>31</v>
      </c>
      <c r="V28" s="100" t="n">
        <f aca="false">CHOOSE(F$3,A29+24,A28)</f>
        <v>37591</v>
      </c>
      <c r="W28" s="33" t="n">
        <f aca="false">V28-C$3</f>
        <v>675</v>
      </c>
      <c r="X28" s="28" t="n">
        <f aca="false">VLOOKUP($A28,Table,MATCH(X$4,Curves,0))</f>
        <v>0.053904348595426</v>
      </c>
      <c r="Y28" s="91" t="n">
        <f aca="false">1/(1+CHOOSE(F$3,(X29+($K$3/10000))/2,(X28+($K$3/10000))/2))^(2*W28/365.25)</f>
        <v>0.906377786071965</v>
      </c>
      <c r="Z28" s="33" t="n">
        <f aca="false">IF(AND(mthbeg&lt;=A28,mthend&gt;=A28),1,0)</f>
        <v>0</v>
      </c>
      <c r="AA28" s="33" t="n">
        <f aca="false">U28*Z28</f>
        <v>0</v>
      </c>
      <c r="AC28" s="87" t="n">
        <f aca="false">F28*G28</f>
        <v>0</v>
      </c>
      <c r="AD28" s="87" t="n">
        <f aca="false">$F28*H28</f>
        <v>0</v>
      </c>
      <c r="AE28" s="87" t="n">
        <f aca="false">$F28*I28</f>
        <v>0</v>
      </c>
      <c r="AF28" s="87" t="n">
        <f aca="false">$F28*J28</f>
        <v>-0</v>
      </c>
      <c r="AG28" s="87" t="n">
        <f aca="false">$F28*K28</f>
        <v>-0</v>
      </c>
      <c r="AH28" s="87" t="n">
        <f aca="false">$F28*L28</f>
        <v>0</v>
      </c>
      <c r="AI28" s="87" t="n">
        <f aca="false">$F28*M28</f>
        <v>0</v>
      </c>
      <c r="AJ28" s="87" t="n">
        <f aca="false">$F28*N28</f>
        <v>0</v>
      </c>
      <c r="AK28" s="87" t="n">
        <f aca="false">F28*O28</f>
        <v>0</v>
      </c>
      <c r="AL28" s="92"/>
      <c r="AM28" s="87" t="n">
        <f aca="false">CHOOSE($G$3,AD28-AE28,AE28-AD28)</f>
        <v>0</v>
      </c>
      <c r="AN28" s="87" t="n">
        <f aca="false">CHOOSE($G$3,AG28-AH28,AH28-AG28)</f>
        <v>0</v>
      </c>
      <c r="AO28" s="87" t="n">
        <f aca="false">CHOOSE($G$3,AJ28-AK28,AK28-AJ28)</f>
        <v>0</v>
      </c>
      <c r="AP28" s="101" t="n">
        <f aca="false">SUM(AM28:AO28)</f>
        <v>0</v>
      </c>
      <c r="AR28" s="87" t="n">
        <f aca="false">CHOOSE($G$3,AC28-AD28,AD28-AC28)</f>
        <v>0</v>
      </c>
      <c r="AS28" s="87" t="n">
        <f aca="false">CHOOSE($G$3,AF28-AG28,AG28-AF28)</f>
        <v>0</v>
      </c>
      <c r="AT28" s="87" t="n">
        <f aca="false">CHOOSE($G$3,AI28-AJ28,AJ28-AI28)</f>
        <v>0</v>
      </c>
      <c r="AU28" s="101" t="n">
        <f aca="false">AR28+AS28+AT28</f>
        <v>0</v>
      </c>
      <c r="AV28" s="101"/>
      <c r="AW28" s="88" t="n">
        <f aca="false">AU28+AP28</f>
        <v>0</v>
      </c>
      <c r="AY28" s="88" t="n">
        <f aca="false">AK28+AH28+AE28</f>
        <v>0</v>
      </c>
      <c r="AZ28" s="102"/>
    </row>
    <row r="29" customFormat="false" ht="12.75" hidden="false" customHeight="false" outlineLevel="0" collapsed="false">
      <c r="A29" s="93" t="n">
        <f aca="false">EDATE(A28,1)</f>
        <v>37622</v>
      </c>
      <c r="B29" s="94" t="n">
        <f aca="false">B28</f>
        <v>4590.16393442623</v>
      </c>
      <c r="C29" s="104"/>
      <c r="D29" s="96" t="n">
        <f aca="false">B29+C29</f>
        <v>4590.16393442623</v>
      </c>
      <c r="E29" s="82" t="n">
        <f aca="false">IF(Z29=0,0,IF(AND(Z29=1,$H$3=1),D29*U29,IF($H$3=2,D29,"N/A")))</f>
        <v>0</v>
      </c>
      <c r="F29" s="82" t="n">
        <f aca="false">E29*Y29</f>
        <v>0</v>
      </c>
      <c r="G29" s="28" t="n">
        <f aca="false">VLOOKUP($A29,Table,MATCH(G$4,Curves,0))</f>
        <v>5.67</v>
      </c>
      <c r="H29" s="97" t="n">
        <f aca="false">VLOOKUP($A29,Table,MATCH(H$4,Curves,0))</f>
        <v>5.67</v>
      </c>
      <c r="I29" s="98" t="n">
        <f aca="false">I28</f>
        <v>0</v>
      </c>
      <c r="J29" s="28" t="n">
        <f aca="false">VLOOKUP($A29,Table,MATCH(J$4,Curves,0))</f>
        <v>-0.0475</v>
      </c>
      <c r="K29" s="97" t="n">
        <f aca="false">VLOOKUP($A29,Table,MATCH(K$4,Curves,0))</f>
        <v>-0.06</v>
      </c>
      <c r="L29" s="98" t="n">
        <v>0</v>
      </c>
      <c r="M29" s="28" t="n">
        <f aca="false">VLOOKUP($A29,Table,MATCH(M$4,Curves,0))</f>
        <v>0.01</v>
      </c>
      <c r="N29" s="97" t="n">
        <f aca="false">VLOOKUP($A29,Table,MATCH(N$4,Curves,0))</f>
        <v>0</v>
      </c>
      <c r="O29" s="98" t="n">
        <v>0</v>
      </c>
      <c r="P29" s="99"/>
      <c r="Q29" s="98" t="n">
        <f aca="false">M29+J29+G29</f>
        <v>5.6325</v>
      </c>
      <c r="R29" s="98" t="n">
        <f aca="false">N29+K29+H29</f>
        <v>5.61</v>
      </c>
      <c r="S29" s="98" t="n">
        <f aca="false">O29+L29+I29</f>
        <v>0</v>
      </c>
      <c r="T29" s="99"/>
      <c r="U29" s="33" t="n">
        <f aca="false">A30-A29</f>
        <v>31</v>
      </c>
      <c r="V29" s="100" t="n">
        <f aca="false">CHOOSE(F$3,A30+24,A29)</f>
        <v>37622</v>
      </c>
      <c r="W29" s="33" t="n">
        <f aca="false">V29-C$3</f>
        <v>706</v>
      </c>
      <c r="X29" s="28" t="n">
        <f aca="false">VLOOKUP($A29,Table,MATCH(X$4,Curves,0))</f>
        <v>0.053904348595426</v>
      </c>
      <c r="Y29" s="91" t="n">
        <f aca="false">1/(1+CHOOSE(F$3,(X30+($K$3/10000))/2,(X29+($K$3/10000))/2))^(2*W29/365.25)</f>
        <v>0.902295187505678</v>
      </c>
      <c r="Z29" s="33" t="n">
        <f aca="false">IF(AND(mthbeg&lt;=A29,mthend&gt;=A29),1,0)</f>
        <v>0</v>
      </c>
      <c r="AA29" s="33" t="n">
        <f aca="false">U29*Z29</f>
        <v>0</v>
      </c>
      <c r="AC29" s="87" t="n">
        <f aca="false">F29*G29</f>
        <v>0</v>
      </c>
      <c r="AD29" s="87" t="n">
        <f aca="false">$F29*H29</f>
        <v>0</v>
      </c>
      <c r="AE29" s="87" t="n">
        <f aca="false">$F29*I29</f>
        <v>0</v>
      </c>
      <c r="AF29" s="87" t="n">
        <f aca="false">$F29*J29</f>
        <v>-0</v>
      </c>
      <c r="AG29" s="87" t="n">
        <f aca="false">$F29*K29</f>
        <v>-0</v>
      </c>
      <c r="AH29" s="87" t="n">
        <f aca="false">$F29*L29</f>
        <v>0</v>
      </c>
      <c r="AI29" s="87" t="n">
        <f aca="false">$F29*M29</f>
        <v>0</v>
      </c>
      <c r="AJ29" s="87" t="n">
        <f aca="false">$F29*N29</f>
        <v>0</v>
      </c>
      <c r="AK29" s="87" t="n">
        <f aca="false">F29*O29</f>
        <v>0</v>
      </c>
      <c r="AL29" s="92"/>
      <c r="AM29" s="87" t="n">
        <f aca="false">CHOOSE($G$3,AD29-AE29,AE29-AD29)</f>
        <v>0</v>
      </c>
      <c r="AN29" s="87" t="n">
        <f aca="false">CHOOSE($G$3,AG29-AH29,AH29-AG29)</f>
        <v>0</v>
      </c>
      <c r="AO29" s="87" t="n">
        <f aca="false">CHOOSE($G$3,AJ29-AK29,AK29-AJ29)</f>
        <v>0</v>
      </c>
      <c r="AP29" s="101" t="n">
        <f aca="false">SUM(AM29:AO29)</f>
        <v>0</v>
      </c>
      <c r="AR29" s="87" t="n">
        <f aca="false">CHOOSE($G$3,AC29-AD29,AD29-AC29)</f>
        <v>0</v>
      </c>
      <c r="AS29" s="87" t="n">
        <f aca="false">CHOOSE($G$3,AF29-AG29,AG29-AF29)</f>
        <v>0</v>
      </c>
      <c r="AT29" s="87" t="n">
        <f aca="false">CHOOSE($G$3,AI29-AJ29,AJ29-AI29)</f>
        <v>0</v>
      </c>
      <c r="AU29" s="101" t="n">
        <f aca="false">AR29+AS29+AT29</f>
        <v>0</v>
      </c>
      <c r="AV29" s="101"/>
      <c r="AW29" s="88" t="n">
        <f aca="false">AU29+AP29</f>
        <v>0</v>
      </c>
      <c r="AY29" s="88" t="n">
        <f aca="false">AK29+AH29+AE29</f>
        <v>0</v>
      </c>
      <c r="AZ29" s="102"/>
    </row>
    <row r="30" customFormat="false" ht="12.75" hidden="false" customHeight="false" outlineLevel="0" collapsed="false">
      <c r="A30" s="93" t="n">
        <f aca="false">EDATE(A29,1)</f>
        <v>37653</v>
      </c>
      <c r="B30" s="94" t="n">
        <f aca="false">B29</f>
        <v>4590.16393442623</v>
      </c>
      <c r="C30" s="104"/>
      <c r="D30" s="96" t="n">
        <f aca="false">B30+C30</f>
        <v>4590.16393442623</v>
      </c>
      <c r="E30" s="82" t="n">
        <f aca="false">IF(Z30=0,0,IF(AND(Z30=1,$H$3=1),D30*U30,IF($H$3=2,D30,"N/A")))</f>
        <v>0</v>
      </c>
      <c r="F30" s="82" t="n">
        <f aca="false">E30*Y30</f>
        <v>0</v>
      </c>
      <c r="G30" s="28" t="n">
        <f aca="false">VLOOKUP($A30,Table,MATCH(G$4,Curves,0))</f>
        <v>5.67</v>
      </c>
      <c r="H30" s="97" t="n">
        <f aca="false">VLOOKUP($A30,Table,MATCH(H$4,Curves,0))</f>
        <v>5.67</v>
      </c>
      <c r="I30" s="98" t="n">
        <f aca="false">I29</f>
        <v>0</v>
      </c>
      <c r="J30" s="28" t="n">
        <f aca="false">VLOOKUP($A30,Table,MATCH(J$4,Curves,0))</f>
        <v>-0.0475</v>
      </c>
      <c r="K30" s="97" t="n">
        <f aca="false">VLOOKUP($A30,Table,MATCH(K$4,Curves,0))</f>
        <v>-0.06</v>
      </c>
      <c r="L30" s="98" t="n">
        <v>0</v>
      </c>
      <c r="M30" s="28" t="n">
        <f aca="false">VLOOKUP($A30,Table,MATCH(M$4,Curves,0))</f>
        <v>0.01</v>
      </c>
      <c r="N30" s="97" t="n">
        <f aca="false">VLOOKUP($A30,Table,MATCH(N$4,Curves,0))</f>
        <v>0</v>
      </c>
      <c r="O30" s="98" t="n">
        <v>0</v>
      </c>
      <c r="P30" s="99"/>
      <c r="Q30" s="98" t="n">
        <f aca="false">M30+J30+G30</f>
        <v>5.6325</v>
      </c>
      <c r="R30" s="98" t="n">
        <f aca="false">N30+K30+H30</f>
        <v>5.61</v>
      </c>
      <c r="S30" s="98" t="n">
        <f aca="false">O30+L30+I30</f>
        <v>0</v>
      </c>
      <c r="T30" s="99"/>
      <c r="U30" s="33" t="n">
        <f aca="false">A31-A30</f>
        <v>28</v>
      </c>
      <c r="V30" s="100" t="n">
        <f aca="false">CHOOSE(F$3,A31+24,A30)</f>
        <v>37653</v>
      </c>
      <c r="W30" s="33" t="n">
        <f aca="false">V30-C$3</f>
        <v>737</v>
      </c>
      <c r="X30" s="28" t="n">
        <f aca="false">VLOOKUP($A30,Table,MATCH(X$4,Curves,0))</f>
        <v>0.053904348595426</v>
      </c>
      <c r="Y30" s="91" t="n">
        <f aca="false">1/(1+CHOOSE(F$3,(X31+($K$3/10000))/2,(X30+($K$3/10000))/2))^(2*W30/365.25)</f>
        <v>0.898230978193089</v>
      </c>
      <c r="Z30" s="33" t="n">
        <f aca="false">IF(AND(mthbeg&lt;=A30,mthend&gt;=A30),1,0)</f>
        <v>0</v>
      </c>
      <c r="AA30" s="33" t="n">
        <f aca="false">U30*Z30</f>
        <v>0</v>
      </c>
      <c r="AC30" s="87" t="n">
        <f aca="false">F30*G30</f>
        <v>0</v>
      </c>
      <c r="AD30" s="87" t="n">
        <f aca="false">$F30*H30</f>
        <v>0</v>
      </c>
      <c r="AE30" s="87" t="n">
        <f aca="false">$F30*I30</f>
        <v>0</v>
      </c>
      <c r="AF30" s="87" t="n">
        <f aca="false">$F30*J30</f>
        <v>-0</v>
      </c>
      <c r="AG30" s="87" t="n">
        <f aca="false">$F30*K30</f>
        <v>-0</v>
      </c>
      <c r="AH30" s="87" t="n">
        <f aca="false">$F30*L30</f>
        <v>0</v>
      </c>
      <c r="AI30" s="87" t="n">
        <f aca="false">$F30*M30</f>
        <v>0</v>
      </c>
      <c r="AJ30" s="87" t="n">
        <f aca="false">$F30*N30</f>
        <v>0</v>
      </c>
      <c r="AK30" s="87" t="n">
        <f aca="false">F30*O30</f>
        <v>0</v>
      </c>
      <c r="AL30" s="92"/>
      <c r="AM30" s="87" t="n">
        <f aca="false">CHOOSE($G$3,AD30-AE30,AE30-AD30)</f>
        <v>0</v>
      </c>
      <c r="AN30" s="87" t="n">
        <f aca="false">CHOOSE($G$3,AG30-AH30,AH30-AG30)</f>
        <v>0</v>
      </c>
      <c r="AO30" s="87" t="n">
        <f aca="false">CHOOSE($G$3,AJ30-AK30,AK30-AJ30)</f>
        <v>0</v>
      </c>
      <c r="AP30" s="101" t="n">
        <f aca="false">SUM(AM30:AO30)</f>
        <v>0</v>
      </c>
      <c r="AR30" s="87" t="n">
        <f aca="false">CHOOSE($G$3,AC30-AD30,AD30-AC30)</f>
        <v>0</v>
      </c>
      <c r="AS30" s="87" t="n">
        <f aca="false">CHOOSE($G$3,AF30-AG30,AG30-AF30)</f>
        <v>0</v>
      </c>
      <c r="AT30" s="87" t="n">
        <f aca="false">CHOOSE($G$3,AI30-AJ30,AJ30-AI30)</f>
        <v>0</v>
      </c>
      <c r="AU30" s="101" t="n">
        <f aca="false">AR30+AS30+AT30</f>
        <v>0</v>
      </c>
      <c r="AV30" s="101"/>
      <c r="AW30" s="88" t="n">
        <f aca="false">AU30+AP30</f>
        <v>0</v>
      </c>
      <c r="AY30" s="88" t="n">
        <f aca="false">AK30+AH30+AE30</f>
        <v>0</v>
      </c>
      <c r="AZ30" s="102"/>
    </row>
    <row r="31" customFormat="false" ht="12.75" hidden="false" customHeight="false" outlineLevel="0" collapsed="false">
      <c r="A31" s="93" t="n">
        <f aca="false">EDATE(A30,1)</f>
        <v>37681</v>
      </c>
      <c r="B31" s="94" t="n">
        <f aca="false">B30</f>
        <v>4590.16393442623</v>
      </c>
      <c r="C31" s="104"/>
      <c r="D31" s="96" t="n">
        <f aca="false">B31+C31</f>
        <v>4590.16393442623</v>
      </c>
      <c r="E31" s="82" t="n">
        <f aca="false">IF(Z31=0,0,IF(AND(Z31=1,$H$3=1),D31*U31,IF($H$3=2,D31,"N/A")))</f>
        <v>0</v>
      </c>
      <c r="F31" s="82" t="n">
        <f aca="false">E31*Y31</f>
        <v>0</v>
      </c>
      <c r="G31" s="28" t="n">
        <f aca="false">VLOOKUP($A31,Table,MATCH(G$4,Curves,0))</f>
        <v>5.67</v>
      </c>
      <c r="H31" s="97" t="n">
        <f aca="false">VLOOKUP($A31,Table,MATCH(H$4,Curves,0))</f>
        <v>5.67</v>
      </c>
      <c r="I31" s="98" t="n">
        <f aca="false">I30</f>
        <v>0</v>
      </c>
      <c r="J31" s="28" t="n">
        <f aca="false">VLOOKUP($A31,Table,MATCH(J$4,Curves,0))</f>
        <v>-0.0475</v>
      </c>
      <c r="K31" s="97" t="n">
        <f aca="false">VLOOKUP($A31,Table,MATCH(K$4,Curves,0))</f>
        <v>-0.06</v>
      </c>
      <c r="L31" s="98" t="n">
        <v>0</v>
      </c>
      <c r="M31" s="28" t="n">
        <f aca="false">VLOOKUP($A31,Table,MATCH(M$4,Curves,0))</f>
        <v>0.01</v>
      </c>
      <c r="N31" s="97" t="n">
        <f aca="false">VLOOKUP($A31,Table,MATCH(N$4,Curves,0))</f>
        <v>0</v>
      </c>
      <c r="O31" s="98" t="n">
        <v>0</v>
      </c>
      <c r="P31" s="99"/>
      <c r="Q31" s="98" t="n">
        <f aca="false">M31+J31+G31</f>
        <v>5.6325</v>
      </c>
      <c r="R31" s="98" t="n">
        <f aca="false">N31+K31+H31</f>
        <v>5.61</v>
      </c>
      <c r="S31" s="98" t="n">
        <f aca="false">O31+L31+I31</f>
        <v>0</v>
      </c>
      <c r="T31" s="99"/>
      <c r="U31" s="33" t="n">
        <f aca="false">A32-A31</f>
        <v>31</v>
      </c>
      <c r="V31" s="100" t="n">
        <f aca="false">CHOOSE(F$3,A32+24,A31)</f>
        <v>37681</v>
      </c>
      <c r="W31" s="33" t="n">
        <f aca="false">V31-C$3</f>
        <v>765</v>
      </c>
      <c r="X31" s="28" t="n">
        <f aca="false">VLOOKUP($A31,Table,MATCH(X$4,Curves,0))</f>
        <v>0.053904348595426</v>
      </c>
      <c r="Y31" s="91" t="n">
        <f aca="false">1/(1+CHOOSE(F$3,(X32+($K$3/10000))/2,(X31+($K$3/10000))/2))^(2*W31/365.25)</f>
        <v>0.894575816509272</v>
      </c>
      <c r="Z31" s="33" t="n">
        <f aca="false">IF(AND(mthbeg&lt;=A31,mthend&gt;=A31),1,0)</f>
        <v>0</v>
      </c>
      <c r="AA31" s="33" t="n">
        <f aca="false">U31*Z31</f>
        <v>0</v>
      </c>
      <c r="AC31" s="87" t="n">
        <f aca="false">F31*G31</f>
        <v>0</v>
      </c>
      <c r="AD31" s="87" t="n">
        <f aca="false">$F31*H31</f>
        <v>0</v>
      </c>
      <c r="AE31" s="87" t="n">
        <f aca="false">$F31*I31</f>
        <v>0</v>
      </c>
      <c r="AF31" s="87" t="n">
        <f aca="false">$F31*J31</f>
        <v>-0</v>
      </c>
      <c r="AG31" s="87" t="n">
        <f aca="false">$F31*K31</f>
        <v>-0</v>
      </c>
      <c r="AH31" s="87" t="n">
        <f aca="false">$F31*L31</f>
        <v>0</v>
      </c>
      <c r="AI31" s="87" t="n">
        <f aca="false">$F31*M31</f>
        <v>0</v>
      </c>
      <c r="AJ31" s="87" t="n">
        <f aca="false">$F31*N31</f>
        <v>0</v>
      </c>
      <c r="AK31" s="87" t="n">
        <f aca="false">F31*O31</f>
        <v>0</v>
      </c>
      <c r="AL31" s="92"/>
      <c r="AM31" s="87" t="n">
        <f aca="false">CHOOSE($G$3,AD31-AE31,AE31-AD31)</f>
        <v>0</v>
      </c>
      <c r="AN31" s="87" t="n">
        <f aca="false">CHOOSE($G$3,AG31-AH31,AH31-AG31)</f>
        <v>0</v>
      </c>
      <c r="AO31" s="87" t="n">
        <f aca="false">CHOOSE($G$3,AJ31-AK31,AK31-AJ31)</f>
        <v>0</v>
      </c>
      <c r="AP31" s="101" t="n">
        <f aca="false">SUM(AM31:AO31)</f>
        <v>0</v>
      </c>
      <c r="AR31" s="87" t="n">
        <f aca="false">CHOOSE($G$3,AC31-AD31,AD31-AC31)</f>
        <v>0</v>
      </c>
      <c r="AS31" s="87" t="n">
        <f aca="false">CHOOSE($G$3,AF31-AG31,AG31-AF31)</f>
        <v>0</v>
      </c>
      <c r="AT31" s="87" t="n">
        <f aca="false">CHOOSE($G$3,AI31-AJ31,AJ31-AI31)</f>
        <v>0</v>
      </c>
      <c r="AU31" s="101" t="n">
        <f aca="false">AR31+AS31+AT31</f>
        <v>0</v>
      </c>
      <c r="AV31" s="101"/>
      <c r="AW31" s="88" t="n">
        <f aca="false">AU31+AP31</f>
        <v>0</v>
      </c>
      <c r="AY31" s="88" t="n">
        <f aca="false">AK31+AH31+AE31</f>
        <v>0</v>
      </c>
      <c r="AZ31" s="102"/>
    </row>
    <row r="32" customFormat="false" ht="12.75" hidden="false" customHeight="false" outlineLevel="0" collapsed="false">
      <c r="A32" s="93" t="n">
        <f aca="false">EDATE(A31,1)</f>
        <v>37712</v>
      </c>
      <c r="B32" s="94" t="n">
        <f aca="false">B31</f>
        <v>4590.16393442623</v>
      </c>
      <c r="C32" s="104"/>
      <c r="D32" s="96" t="n">
        <f aca="false">B32+C32</f>
        <v>4590.16393442623</v>
      </c>
      <c r="E32" s="82" t="n">
        <f aca="false">IF(Z32=0,0,IF(AND(Z32=1,$H$3=1),D32*U32,IF($H$3=2,D32,"N/A")))</f>
        <v>0</v>
      </c>
      <c r="F32" s="82" t="n">
        <f aca="false">E32*Y32</f>
        <v>0</v>
      </c>
      <c r="G32" s="28" t="n">
        <f aca="false">VLOOKUP($A32,Table,MATCH(G$4,Curves,0))</f>
        <v>5.67</v>
      </c>
      <c r="H32" s="97" t="n">
        <f aca="false">VLOOKUP($A32,Table,MATCH(H$4,Curves,0))</f>
        <v>5.67</v>
      </c>
      <c r="I32" s="98" t="n">
        <f aca="false">I31</f>
        <v>0</v>
      </c>
      <c r="J32" s="28" t="n">
        <f aca="false">VLOOKUP($A32,Table,MATCH(J$4,Curves,0))</f>
        <v>-0.0475</v>
      </c>
      <c r="K32" s="97" t="n">
        <f aca="false">VLOOKUP($A32,Table,MATCH(K$4,Curves,0))</f>
        <v>-0.06</v>
      </c>
      <c r="L32" s="98" t="n">
        <v>0</v>
      </c>
      <c r="M32" s="28" t="n">
        <f aca="false">VLOOKUP($A32,Table,MATCH(M$4,Curves,0))</f>
        <v>0.01</v>
      </c>
      <c r="N32" s="97" t="n">
        <f aca="false">VLOOKUP($A32,Table,MATCH(N$4,Curves,0))</f>
        <v>0</v>
      </c>
      <c r="O32" s="98" t="n">
        <v>0</v>
      </c>
      <c r="P32" s="99"/>
      <c r="Q32" s="98" t="n">
        <f aca="false">M32+J32+G32</f>
        <v>5.6325</v>
      </c>
      <c r="R32" s="98" t="n">
        <f aca="false">N32+K32+H32</f>
        <v>5.61</v>
      </c>
      <c r="S32" s="98" t="n">
        <f aca="false">O32+L32+I32</f>
        <v>0</v>
      </c>
      <c r="T32" s="99"/>
      <c r="U32" s="33" t="n">
        <f aca="false">A33-A32</f>
        <v>30</v>
      </c>
      <c r="V32" s="100" t="n">
        <f aca="false">CHOOSE(F$3,A33+24,A32)</f>
        <v>37712</v>
      </c>
      <c r="W32" s="33" t="n">
        <f aca="false">V32-C$3</f>
        <v>796</v>
      </c>
      <c r="X32" s="28" t="n">
        <f aca="false">VLOOKUP($A32,Table,MATCH(X$4,Curves,0))</f>
        <v>0.053904348595426</v>
      </c>
      <c r="Y32" s="91" t="n">
        <f aca="false">1/(1+CHOOSE(F$3,(X33+($K$3/10000))/2,(X32+($K$3/10000))/2))^(2*W32/365.25)</f>
        <v>0.890546377568868</v>
      </c>
      <c r="Z32" s="33" t="n">
        <f aca="false">IF(AND(mthbeg&lt;=A32,mthend&gt;=A32),1,0)</f>
        <v>0</v>
      </c>
      <c r="AA32" s="33" t="n">
        <f aca="false">U32*Z32</f>
        <v>0</v>
      </c>
      <c r="AC32" s="87" t="n">
        <f aca="false">F32*G32</f>
        <v>0</v>
      </c>
      <c r="AD32" s="87" t="n">
        <f aca="false">$F32*H32</f>
        <v>0</v>
      </c>
      <c r="AE32" s="87" t="n">
        <f aca="false">$F32*I32</f>
        <v>0</v>
      </c>
      <c r="AF32" s="87" t="n">
        <f aca="false">$F32*J32</f>
        <v>-0</v>
      </c>
      <c r="AG32" s="87" t="n">
        <f aca="false">$F32*K32</f>
        <v>-0</v>
      </c>
      <c r="AH32" s="87" t="n">
        <f aca="false">$F32*L32</f>
        <v>0</v>
      </c>
      <c r="AI32" s="87" t="n">
        <f aca="false">$F32*M32</f>
        <v>0</v>
      </c>
      <c r="AJ32" s="87" t="n">
        <f aca="false">$F32*N32</f>
        <v>0</v>
      </c>
      <c r="AK32" s="87" t="n">
        <f aca="false">F32*O32</f>
        <v>0</v>
      </c>
      <c r="AL32" s="92"/>
      <c r="AM32" s="87" t="n">
        <f aca="false">CHOOSE($G$3,AD32-AE32,AE32-AD32)</f>
        <v>0</v>
      </c>
      <c r="AN32" s="87" t="n">
        <f aca="false">CHOOSE($G$3,AG32-AH32,AH32-AG32)</f>
        <v>0</v>
      </c>
      <c r="AO32" s="87" t="n">
        <f aca="false">CHOOSE($G$3,AJ32-AK32,AK32-AJ32)</f>
        <v>0</v>
      </c>
      <c r="AP32" s="101" t="n">
        <f aca="false">SUM(AM32:AO32)</f>
        <v>0</v>
      </c>
      <c r="AR32" s="87" t="n">
        <f aca="false">CHOOSE($G$3,AC32-AD32,AD32-AC32)</f>
        <v>0</v>
      </c>
      <c r="AS32" s="87" t="n">
        <f aca="false">CHOOSE($G$3,AF32-AG32,AG32-AF32)</f>
        <v>0</v>
      </c>
      <c r="AT32" s="87" t="n">
        <f aca="false">CHOOSE($G$3,AI32-AJ32,AJ32-AI32)</f>
        <v>0</v>
      </c>
      <c r="AU32" s="101" t="n">
        <f aca="false">AR32+AS32+AT32</f>
        <v>0</v>
      </c>
      <c r="AV32" s="101"/>
      <c r="AW32" s="88" t="n">
        <f aca="false">AU32+AP32</f>
        <v>0</v>
      </c>
      <c r="AY32" s="88" t="n">
        <f aca="false">AK32+AH32+AE32</f>
        <v>0</v>
      </c>
      <c r="AZ32" s="102"/>
    </row>
    <row r="33" customFormat="false" ht="12.75" hidden="false" customHeight="false" outlineLevel="0" collapsed="false">
      <c r="A33" s="93" t="n">
        <f aca="false">EDATE(A32,1)</f>
        <v>37742</v>
      </c>
      <c r="B33" s="94" t="n">
        <f aca="false">B32</f>
        <v>4590.16393442623</v>
      </c>
      <c r="C33" s="104"/>
      <c r="D33" s="96" t="n">
        <f aca="false">B33+C33</f>
        <v>4590.16393442623</v>
      </c>
      <c r="E33" s="82" t="n">
        <f aca="false">IF(Z33=0,0,IF(AND(Z33=1,$H$3=1),D33*U33,IF($H$3=2,D33,"N/A")))</f>
        <v>0</v>
      </c>
      <c r="F33" s="82" t="n">
        <f aca="false">E33*Y33</f>
        <v>0</v>
      </c>
      <c r="G33" s="28" t="n">
        <f aca="false">VLOOKUP($A33,Table,MATCH(G$4,Curves,0))</f>
        <v>5.67</v>
      </c>
      <c r="H33" s="97" t="n">
        <f aca="false">VLOOKUP($A33,Table,MATCH(H$4,Curves,0))</f>
        <v>5.67</v>
      </c>
      <c r="I33" s="98" t="n">
        <f aca="false">I32</f>
        <v>0</v>
      </c>
      <c r="J33" s="28" t="n">
        <f aca="false">VLOOKUP($A33,Table,MATCH(J$4,Curves,0))</f>
        <v>-0.0475</v>
      </c>
      <c r="K33" s="97" t="n">
        <f aca="false">VLOOKUP($A33,Table,MATCH(K$4,Curves,0))</f>
        <v>-0.06</v>
      </c>
      <c r="L33" s="98" t="n">
        <v>0</v>
      </c>
      <c r="M33" s="28" t="n">
        <f aca="false">VLOOKUP($A33,Table,MATCH(M$4,Curves,0))</f>
        <v>0.01</v>
      </c>
      <c r="N33" s="97" t="n">
        <f aca="false">VLOOKUP($A33,Table,MATCH(N$4,Curves,0))</f>
        <v>0</v>
      </c>
      <c r="O33" s="98" t="n">
        <v>0</v>
      </c>
      <c r="P33" s="99"/>
      <c r="Q33" s="98" t="n">
        <f aca="false">M33+J33+G33</f>
        <v>5.6325</v>
      </c>
      <c r="R33" s="98" t="n">
        <f aca="false">N33+K33+H33</f>
        <v>5.61</v>
      </c>
      <c r="S33" s="98" t="n">
        <f aca="false">O33+L33+I33</f>
        <v>0</v>
      </c>
      <c r="T33" s="99"/>
      <c r="U33" s="33" t="n">
        <f aca="false">A34-A33</f>
        <v>31</v>
      </c>
      <c r="V33" s="100" t="n">
        <f aca="false">CHOOSE(F$3,A34+24,A33)</f>
        <v>37742</v>
      </c>
      <c r="W33" s="33" t="n">
        <f aca="false">V33-C$3</f>
        <v>826</v>
      </c>
      <c r="X33" s="28" t="n">
        <f aca="false">VLOOKUP($A33,Table,MATCH(X$4,Curves,0))</f>
        <v>0.053904348595426</v>
      </c>
      <c r="Y33" s="91" t="n">
        <f aca="false">1/(1+CHOOSE(F$3,(X34+($K$3/10000))/2,(X33+($K$3/10000))/2))^(2*W33/365.25)</f>
        <v>0.886664202401183</v>
      </c>
      <c r="Z33" s="33" t="n">
        <f aca="false">IF(AND(mthbeg&lt;=A33,mthend&gt;=A33),1,0)</f>
        <v>0</v>
      </c>
      <c r="AA33" s="33" t="n">
        <f aca="false">U33*Z33</f>
        <v>0</v>
      </c>
      <c r="AC33" s="87" t="n">
        <f aca="false">F33*G33</f>
        <v>0</v>
      </c>
      <c r="AD33" s="87" t="n">
        <f aca="false">$F33*H33</f>
        <v>0</v>
      </c>
      <c r="AE33" s="87" t="n">
        <f aca="false">$F33*I33</f>
        <v>0</v>
      </c>
      <c r="AF33" s="87" t="n">
        <f aca="false">$F33*J33</f>
        <v>-0</v>
      </c>
      <c r="AG33" s="87" t="n">
        <f aca="false">$F33*K33</f>
        <v>-0</v>
      </c>
      <c r="AH33" s="87" t="n">
        <f aca="false">$F33*L33</f>
        <v>0</v>
      </c>
      <c r="AI33" s="87" t="n">
        <f aca="false">$F33*M33</f>
        <v>0</v>
      </c>
      <c r="AJ33" s="87" t="n">
        <f aca="false">$F33*N33</f>
        <v>0</v>
      </c>
      <c r="AK33" s="87" t="n">
        <f aca="false">F33*O33</f>
        <v>0</v>
      </c>
      <c r="AL33" s="92"/>
      <c r="AM33" s="87" t="n">
        <f aca="false">CHOOSE($G$3,AD33-AE33,AE33-AD33)</f>
        <v>0</v>
      </c>
      <c r="AN33" s="87" t="n">
        <f aca="false">CHOOSE($G$3,AG33-AH33,AH33-AG33)</f>
        <v>0</v>
      </c>
      <c r="AO33" s="87" t="n">
        <f aca="false">CHOOSE($G$3,AJ33-AK33,AK33-AJ33)</f>
        <v>0</v>
      </c>
      <c r="AP33" s="101" t="n">
        <f aca="false">SUM(AM33:AO33)</f>
        <v>0</v>
      </c>
      <c r="AR33" s="87" t="n">
        <f aca="false">CHOOSE($G$3,AC33-AD33,AD33-AC33)</f>
        <v>0</v>
      </c>
      <c r="AS33" s="87" t="n">
        <f aca="false">CHOOSE($G$3,AF33-AG33,AG33-AF33)</f>
        <v>0</v>
      </c>
      <c r="AT33" s="87" t="n">
        <f aca="false">CHOOSE($G$3,AI33-AJ33,AJ33-AI33)</f>
        <v>0</v>
      </c>
      <c r="AU33" s="101" t="n">
        <f aca="false">AR33+AS33+AT33</f>
        <v>0</v>
      </c>
      <c r="AV33" s="101"/>
      <c r="AW33" s="88" t="n">
        <f aca="false">AU33+AP33</f>
        <v>0</v>
      </c>
      <c r="AY33" s="88" t="n">
        <f aca="false">AK33+AH33+AE33</f>
        <v>0</v>
      </c>
      <c r="AZ33" s="102"/>
    </row>
    <row r="34" customFormat="false" ht="12.75" hidden="false" customHeight="false" outlineLevel="0" collapsed="false">
      <c r="A34" s="93" t="n">
        <f aca="false">EDATE(A33,1)</f>
        <v>37773</v>
      </c>
      <c r="B34" s="94" t="n">
        <f aca="false">B33</f>
        <v>4590.16393442623</v>
      </c>
      <c r="C34" s="104"/>
      <c r="D34" s="96" t="n">
        <f aca="false">B34+C34</f>
        <v>4590.16393442623</v>
      </c>
      <c r="E34" s="82" t="n">
        <f aca="false">IF(Z34=0,0,IF(AND(Z34=1,$H$3=1),D34*U34,IF($H$3=2,D34,"N/A")))</f>
        <v>0</v>
      </c>
      <c r="F34" s="82" t="n">
        <f aca="false">E34*Y34</f>
        <v>0</v>
      </c>
      <c r="G34" s="28" t="n">
        <f aca="false">VLOOKUP($A34,Table,MATCH(G$4,Curves,0))</f>
        <v>5.67</v>
      </c>
      <c r="H34" s="97" t="n">
        <f aca="false">VLOOKUP($A34,Table,MATCH(H$4,Curves,0))</f>
        <v>5.67</v>
      </c>
      <c r="I34" s="98" t="n">
        <f aca="false">I33</f>
        <v>0</v>
      </c>
      <c r="J34" s="28" t="n">
        <f aca="false">VLOOKUP($A34,Table,MATCH(J$4,Curves,0))</f>
        <v>-0.0475</v>
      </c>
      <c r="K34" s="97" t="n">
        <f aca="false">VLOOKUP($A34,Table,MATCH(K$4,Curves,0))</f>
        <v>-0.06</v>
      </c>
      <c r="L34" s="98" t="n">
        <v>0</v>
      </c>
      <c r="M34" s="28" t="n">
        <f aca="false">VLOOKUP($A34,Table,MATCH(M$4,Curves,0))</f>
        <v>0.01</v>
      </c>
      <c r="N34" s="97" t="n">
        <f aca="false">VLOOKUP($A34,Table,MATCH(N$4,Curves,0))</f>
        <v>0</v>
      </c>
      <c r="O34" s="98" t="n">
        <v>0</v>
      </c>
      <c r="P34" s="99"/>
      <c r="Q34" s="98" t="n">
        <f aca="false">M34+J34+G34</f>
        <v>5.6325</v>
      </c>
      <c r="R34" s="98" t="n">
        <f aca="false">N34+K34+H34</f>
        <v>5.61</v>
      </c>
      <c r="S34" s="98" t="n">
        <f aca="false">O34+L34+I34</f>
        <v>0</v>
      </c>
      <c r="T34" s="99"/>
      <c r="U34" s="33" t="n">
        <f aca="false">A35-A34</f>
        <v>30</v>
      </c>
      <c r="V34" s="100" t="n">
        <f aca="false">CHOOSE(F$3,A35+24,A34)</f>
        <v>37773</v>
      </c>
      <c r="W34" s="33" t="n">
        <f aca="false">V34-C$3</f>
        <v>857</v>
      </c>
      <c r="X34" s="28" t="n">
        <f aca="false">VLOOKUP($A34,Table,MATCH(X$4,Curves,0))</f>
        <v>0.053904348595426</v>
      </c>
      <c r="Y34" s="91" t="n">
        <f aca="false">1/(1+CHOOSE(F$3,(X35+($K$3/10000))/2,(X34+($K$3/10000))/2))^(2*W34/365.25)</f>
        <v>0.882670399753847</v>
      </c>
      <c r="Z34" s="33" t="n">
        <f aca="false">IF(AND(mthbeg&lt;=A34,mthend&gt;=A34),1,0)</f>
        <v>0</v>
      </c>
      <c r="AA34" s="33" t="n">
        <f aca="false">U34*Z34</f>
        <v>0</v>
      </c>
      <c r="AC34" s="87" t="n">
        <f aca="false">F34*G34</f>
        <v>0</v>
      </c>
      <c r="AD34" s="87" t="n">
        <f aca="false">$F34*H34</f>
        <v>0</v>
      </c>
      <c r="AE34" s="87" t="n">
        <f aca="false">$F34*I34</f>
        <v>0</v>
      </c>
      <c r="AF34" s="87" t="n">
        <f aca="false">$F34*J34</f>
        <v>-0</v>
      </c>
      <c r="AG34" s="87" t="n">
        <f aca="false">$F34*K34</f>
        <v>-0</v>
      </c>
      <c r="AH34" s="87" t="n">
        <f aca="false">$F34*L34</f>
        <v>0</v>
      </c>
      <c r="AI34" s="87" t="n">
        <f aca="false">$F34*M34</f>
        <v>0</v>
      </c>
      <c r="AJ34" s="87" t="n">
        <f aca="false">$F34*N34</f>
        <v>0</v>
      </c>
      <c r="AK34" s="87" t="n">
        <f aca="false">F34*O34</f>
        <v>0</v>
      </c>
      <c r="AL34" s="92"/>
      <c r="AM34" s="87" t="n">
        <f aca="false">CHOOSE($G$3,AD34-AE34,AE34-AD34)</f>
        <v>0</v>
      </c>
      <c r="AN34" s="87" t="n">
        <f aca="false">CHOOSE($G$3,AG34-AH34,AH34-AG34)</f>
        <v>0</v>
      </c>
      <c r="AO34" s="87" t="n">
        <f aca="false">CHOOSE($G$3,AJ34-AK34,AK34-AJ34)</f>
        <v>0</v>
      </c>
      <c r="AP34" s="101" t="n">
        <f aca="false">SUM(AM34:AO34)</f>
        <v>0</v>
      </c>
      <c r="AR34" s="87" t="n">
        <f aca="false">CHOOSE($G$3,AC34-AD34,AD34-AC34)</f>
        <v>0</v>
      </c>
      <c r="AS34" s="87" t="n">
        <f aca="false">CHOOSE($G$3,AF34-AG34,AG34-AF34)</f>
        <v>0</v>
      </c>
      <c r="AT34" s="87" t="n">
        <f aca="false">CHOOSE($G$3,AI34-AJ34,AJ34-AI34)</f>
        <v>0</v>
      </c>
      <c r="AU34" s="101" t="n">
        <f aca="false">AR34+AS34+AT34</f>
        <v>0</v>
      </c>
      <c r="AV34" s="101"/>
      <c r="AW34" s="88" t="n">
        <f aca="false">AU34+AP34</f>
        <v>0</v>
      </c>
      <c r="AY34" s="88" t="n">
        <f aca="false">AK34+AH34+AE34</f>
        <v>0</v>
      </c>
      <c r="AZ34" s="102"/>
    </row>
    <row r="35" customFormat="false" ht="12.75" hidden="false" customHeight="false" outlineLevel="0" collapsed="false">
      <c r="A35" s="93" t="n">
        <f aca="false">EDATE(A34,1)</f>
        <v>37803</v>
      </c>
      <c r="B35" s="94" t="n">
        <f aca="false">B34</f>
        <v>4590.16393442623</v>
      </c>
      <c r="C35" s="104"/>
      <c r="D35" s="96" t="n">
        <f aca="false">B35+C35</f>
        <v>4590.16393442623</v>
      </c>
      <c r="E35" s="82" t="n">
        <f aca="false">IF(Z35=0,0,IF(AND(Z35=1,$H$3=1),D35*U35,IF($H$3=2,D35,"N/A")))</f>
        <v>0</v>
      </c>
      <c r="F35" s="82" t="n">
        <f aca="false">E35*Y35</f>
        <v>0</v>
      </c>
      <c r="G35" s="28" t="n">
        <f aca="false">VLOOKUP($A35,Table,MATCH(G$4,Curves,0))</f>
        <v>5.67</v>
      </c>
      <c r="H35" s="97" t="n">
        <f aca="false">VLOOKUP($A35,Table,MATCH(H$4,Curves,0))</f>
        <v>5.67</v>
      </c>
      <c r="I35" s="98" t="n">
        <f aca="false">I34</f>
        <v>0</v>
      </c>
      <c r="J35" s="28" t="n">
        <f aca="false">VLOOKUP($A35,Table,MATCH(J$4,Curves,0))</f>
        <v>-0.0475</v>
      </c>
      <c r="K35" s="97" t="n">
        <f aca="false">VLOOKUP($A35,Table,MATCH(K$4,Curves,0))</f>
        <v>-0.06</v>
      </c>
      <c r="L35" s="98" t="n">
        <v>0</v>
      </c>
      <c r="M35" s="28" t="n">
        <f aca="false">VLOOKUP($A35,Table,MATCH(M$4,Curves,0))</f>
        <v>0.01</v>
      </c>
      <c r="N35" s="97" t="n">
        <f aca="false">VLOOKUP($A35,Table,MATCH(N$4,Curves,0))</f>
        <v>0</v>
      </c>
      <c r="O35" s="98" t="n">
        <v>0</v>
      </c>
      <c r="P35" s="99"/>
      <c r="Q35" s="98" t="n">
        <f aca="false">M35+J35+G35</f>
        <v>5.6325</v>
      </c>
      <c r="R35" s="98" t="n">
        <f aca="false">N35+K35+H35</f>
        <v>5.61</v>
      </c>
      <c r="S35" s="98" t="n">
        <f aca="false">O35+L35+I35</f>
        <v>0</v>
      </c>
      <c r="T35" s="99"/>
      <c r="U35" s="33" t="n">
        <f aca="false">A36-A35</f>
        <v>31</v>
      </c>
      <c r="V35" s="100" t="n">
        <f aca="false">CHOOSE(F$3,A36+24,A35)</f>
        <v>37803</v>
      </c>
      <c r="W35" s="33" t="n">
        <f aca="false">V35-C$3</f>
        <v>887</v>
      </c>
      <c r="X35" s="28" t="n">
        <f aca="false">VLOOKUP($A35,Table,MATCH(X$4,Curves,0))</f>
        <v>0.053904348595426</v>
      </c>
      <c r="Y35" s="91" t="n">
        <f aca="false">1/(1+CHOOSE(F$3,(X36+($K$3/10000))/2,(X35+($K$3/10000))/2))^(2*W35/365.25)</f>
        <v>0.878822558480797</v>
      </c>
      <c r="Z35" s="33" t="n">
        <f aca="false">IF(AND(mthbeg&lt;=A35,mthend&gt;=A35),1,0)</f>
        <v>0</v>
      </c>
      <c r="AA35" s="33" t="n">
        <f aca="false">U35*Z35</f>
        <v>0</v>
      </c>
      <c r="AC35" s="87" t="n">
        <f aca="false">F35*G35</f>
        <v>0</v>
      </c>
      <c r="AD35" s="87" t="n">
        <f aca="false">$F35*H35</f>
        <v>0</v>
      </c>
      <c r="AE35" s="87" t="n">
        <f aca="false">$F35*I35</f>
        <v>0</v>
      </c>
      <c r="AF35" s="87" t="n">
        <f aca="false">$F35*J35</f>
        <v>-0</v>
      </c>
      <c r="AG35" s="87" t="n">
        <f aca="false">$F35*K35</f>
        <v>-0</v>
      </c>
      <c r="AH35" s="87" t="n">
        <f aca="false">$F35*L35</f>
        <v>0</v>
      </c>
      <c r="AI35" s="87" t="n">
        <f aca="false">$F35*M35</f>
        <v>0</v>
      </c>
      <c r="AJ35" s="87" t="n">
        <f aca="false">$F35*N35</f>
        <v>0</v>
      </c>
      <c r="AK35" s="87" t="n">
        <f aca="false">F35*O35</f>
        <v>0</v>
      </c>
      <c r="AL35" s="92"/>
      <c r="AM35" s="87" t="n">
        <f aca="false">CHOOSE($G$3,AD35-AE35,AE35-AD35)</f>
        <v>0</v>
      </c>
      <c r="AN35" s="87" t="n">
        <f aca="false">CHOOSE($G$3,AG35-AH35,AH35-AG35)</f>
        <v>0</v>
      </c>
      <c r="AO35" s="87" t="n">
        <f aca="false">CHOOSE($G$3,AJ35-AK35,AK35-AJ35)</f>
        <v>0</v>
      </c>
      <c r="AP35" s="101" t="n">
        <f aca="false">SUM(AM35:AO35)</f>
        <v>0</v>
      </c>
      <c r="AR35" s="87" t="n">
        <f aca="false">CHOOSE($G$3,AC35-AD35,AD35-AC35)</f>
        <v>0</v>
      </c>
      <c r="AS35" s="87" t="n">
        <f aca="false">CHOOSE($G$3,AF35-AG35,AG35-AF35)</f>
        <v>0</v>
      </c>
      <c r="AT35" s="87" t="n">
        <f aca="false">CHOOSE($G$3,AI35-AJ35,AJ35-AI35)</f>
        <v>0</v>
      </c>
      <c r="AU35" s="101" t="n">
        <f aca="false">AR35+AS35+AT35</f>
        <v>0</v>
      </c>
      <c r="AV35" s="101"/>
      <c r="AW35" s="88" t="n">
        <f aca="false">AU35+AP35</f>
        <v>0</v>
      </c>
      <c r="AY35" s="88" t="n">
        <f aca="false">AK35+AH35+AE35</f>
        <v>0</v>
      </c>
      <c r="AZ35" s="102"/>
    </row>
    <row r="36" customFormat="false" ht="12.75" hidden="false" customHeight="false" outlineLevel="0" collapsed="false">
      <c r="A36" s="93" t="n">
        <f aca="false">EDATE(A35,1)</f>
        <v>37834</v>
      </c>
      <c r="B36" s="94" t="n">
        <f aca="false">B35</f>
        <v>4590.16393442623</v>
      </c>
      <c r="C36" s="104"/>
      <c r="D36" s="96" t="n">
        <f aca="false">B36+C36</f>
        <v>4590.16393442623</v>
      </c>
      <c r="E36" s="82" t="n">
        <f aca="false">IF(Z36=0,0,IF(AND(Z36=1,$H$3=1),D36*U36,IF($H$3=2,D36,"N/A")))</f>
        <v>0</v>
      </c>
      <c r="F36" s="82" t="n">
        <f aca="false">E36*Y36</f>
        <v>0</v>
      </c>
      <c r="G36" s="28" t="n">
        <f aca="false">VLOOKUP($A36,Table,MATCH(G$4,Curves,0))</f>
        <v>5.67</v>
      </c>
      <c r="H36" s="97" t="n">
        <f aca="false">VLOOKUP($A36,Table,MATCH(H$4,Curves,0))</f>
        <v>5.67</v>
      </c>
      <c r="I36" s="98" t="n">
        <f aca="false">I35</f>
        <v>0</v>
      </c>
      <c r="J36" s="28" t="n">
        <f aca="false">VLOOKUP($A36,Table,MATCH(J$4,Curves,0))</f>
        <v>-0.0475</v>
      </c>
      <c r="K36" s="97" t="n">
        <f aca="false">VLOOKUP($A36,Table,MATCH(K$4,Curves,0))</f>
        <v>-0.06</v>
      </c>
      <c r="L36" s="98" t="n">
        <v>0</v>
      </c>
      <c r="M36" s="28" t="n">
        <f aca="false">VLOOKUP($A36,Table,MATCH(M$4,Curves,0))</f>
        <v>0.01</v>
      </c>
      <c r="N36" s="97" t="n">
        <f aca="false">VLOOKUP($A36,Table,MATCH(N$4,Curves,0))</f>
        <v>0</v>
      </c>
      <c r="O36" s="98" t="n">
        <v>0</v>
      </c>
      <c r="P36" s="99"/>
      <c r="Q36" s="98" t="n">
        <f aca="false">M36+J36+G36</f>
        <v>5.6325</v>
      </c>
      <c r="R36" s="98" t="n">
        <f aca="false">N36+K36+H36</f>
        <v>5.61</v>
      </c>
      <c r="S36" s="98" t="n">
        <f aca="false">O36+L36+I36</f>
        <v>0</v>
      </c>
      <c r="T36" s="99"/>
      <c r="U36" s="33" t="n">
        <f aca="false">A37-A36</f>
        <v>31</v>
      </c>
      <c r="V36" s="100" t="n">
        <f aca="false">CHOOSE(F$3,A37+24,A36)</f>
        <v>37834</v>
      </c>
      <c r="W36" s="33" t="n">
        <f aca="false">V36-C$3</f>
        <v>918</v>
      </c>
      <c r="X36" s="28" t="n">
        <f aca="false">VLOOKUP($A36,Table,MATCH(X$4,Curves,0))</f>
        <v>0.053904348595426</v>
      </c>
      <c r="Y36" s="91" t="n">
        <f aca="false">1/(1+CHOOSE(F$3,(X37+($K$3/10000))/2,(X36+($K$3/10000))/2))^(2*W36/365.25)</f>
        <v>0.874864076959727</v>
      </c>
      <c r="Z36" s="33" t="n">
        <f aca="false">IF(AND(mthbeg&lt;=A36,mthend&gt;=A36),1,0)</f>
        <v>0</v>
      </c>
      <c r="AA36" s="33" t="n">
        <f aca="false">U36*Z36</f>
        <v>0</v>
      </c>
      <c r="AC36" s="87" t="n">
        <f aca="false">F36*G36</f>
        <v>0</v>
      </c>
      <c r="AD36" s="87" t="n">
        <f aca="false">$F36*H36</f>
        <v>0</v>
      </c>
      <c r="AE36" s="87" t="n">
        <f aca="false">$F36*I36</f>
        <v>0</v>
      </c>
      <c r="AF36" s="87" t="n">
        <f aca="false">$F36*J36</f>
        <v>-0</v>
      </c>
      <c r="AG36" s="87" t="n">
        <f aca="false">$F36*K36</f>
        <v>-0</v>
      </c>
      <c r="AH36" s="87" t="n">
        <f aca="false">$F36*L36</f>
        <v>0</v>
      </c>
      <c r="AI36" s="87" t="n">
        <f aca="false">$F36*M36</f>
        <v>0</v>
      </c>
      <c r="AJ36" s="87" t="n">
        <f aca="false">$F36*N36</f>
        <v>0</v>
      </c>
      <c r="AK36" s="87" t="n">
        <f aca="false">F36*O36</f>
        <v>0</v>
      </c>
      <c r="AL36" s="92"/>
      <c r="AM36" s="87" t="n">
        <f aca="false">CHOOSE($G$3,AD36-AE36,AE36-AD36)</f>
        <v>0</v>
      </c>
      <c r="AN36" s="87" t="n">
        <f aca="false">CHOOSE($G$3,AG36-AH36,AH36-AG36)</f>
        <v>0</v>
      </c>
      <c r="AO36" s="87" t="n">
        <f aca="false">CHOOSE($G$3,AJ36-AK36,AK36-AJ36)</f>
        <v>0</v>
      </c>
      <c r="AP36" s="101" t="n">
        <f aca="false">SUM(AM36:AO36)</f>
        <v>0</v>
      </c>
      <c r="AR36" s="87" t="n">
        <f aca="false">CHOOSE($G$3,AC36-AD36,AD36-AC36)</f>
        <v>0</v>
      </c>
      <c r="AS36" s="87" t="n">
        <f aca="false">CHOOSE($G$3,AF36-AG36,AG36-AF36)</f>
        <v>0</v>
      </c>
      <c r="AT36" s="87" t="n">
        <f aca="false">CHOOSE($G$3,AI36-AJ36,AJ36-AI36)</f>
        <v>0</v>
      </c>
      <c r="AU36" s="101" t="n">
        <f aca="false">AR36+AS36+AT36</f>
        <v>0</v>
      </c>
      <c r="AV36" s="101"/>
      <c r="AW36" s="88" t="n">
        <f aca="false">AU36+AP36</f>
        <v>0</v>
      </c>
      <c r="AY36" s="88" t="n">
        <f aca="false">AK36+AH36+AE36</f>
        <v>0</v>
      </c>
      <c r="AZ36" s="102"/>
    </row>
    <row r="37" customFormat="false" ht="12.75" hidden="false" customHeight="false" outlineLevel="0" collapsed="false">
      <c r="A37" s="93" t="n">
        <f aca="false">EDATE(A36,1)</f>
        <v>37865</v>
      </c>
      <c r="B37" s="94" t="n">
        <f aca="false">B36</f>
        <v>4590.16393442623</v>
      </c>
      <c r="C37" s="104"/>
      <c r="D37" s="96" t="n">
        <f aca="false">B37+C37</f>
        <v>4590.16393442623</v>
      </c>
      <c r="E37" s="82" t="n">
        <f aca="false">IF(Z37=0,0,IF(AND(Z37=1,$H$3=1),D37*U37,IF($H$3=2,D37,"N/A")))</f>
        <v>0</v>
      </c>
      <c r="F37" s="82" t="n">
        <f aca="false">E37*Y37</f>
        <v>0</v>
      </c>
      <c r="G37" s="28" t="n">
        <f aca="false">VLOOKUP($A37,Table,MATCH(G$4,Curves,0))</f>
        <v>5.67</v>
      </c>
      <c r="H37" s="97" t="n">
        <f aca="false">VLOOKUP($A37,Table,MATCH(H$4,Curves,0))</f>
        <v>5.67</v>
      </c>
      <c r="I37" s="98" t="n">
        <f aca="false">I36</f>
        <v>0</v>
      </c>
      <c r="J37" s="28" t="n">
        <f aca="false">VLOOKUP($A37,Table,MATCH(J$4,Curves,0))</f>
        <v>-0.0475</v>
      </c>
      <c r="K37" s="97" t="n">
        <f aca="false">VLOOKUP($A37,Table,MATCH(K$4,Curves,0))</f>
        <v>-0.06</v>
      </c>
      <c r="L37" s="98" t="n">
        <v>0</v>
      </c>
      <c r="M37" s="28" t="n">
        <f aca="false">VLOOKUP($A37,Table,MATCH(M$4,Curves,0))</f>
        <v>0.01</v>
      </c>
      <c r="N37" s="97" t="n">
        <f aca="false">VLOOKUP($A37,Table,MATCH(N$4,Curves,0))</f>
        <v>0</v>
      </c>
      <c r="O37" s="98" t="n">
        <v>0</v>
      </c>
      <c r="P37" s="99"/>
      <c r="Q37" s="98" t="n">
        <f aca="false">M37+J37+G37</f>
        <v>5.6325</v>
      </c>
      <c r="R37" s="98" t="n">
        <f aca="false">N37+K37+H37</f>
        <v>5.61</v>
      </c>
      <c r="S37" s="98" t="n">
        <f aca="false">O37+L37+I37</f>
        <v>0</v>
      </c>
      <c r="T37" s="99"/>
      <c r="U37" s="33" t="n">
        <f aca="false">A38-A37</f>
        <v>30</v>
      </c>
      <c r="V37" s="100" t="n">
        <f aca="false">CHOOSE(F$3,A38+24,A37)</f>
        <v>37865</v>
      </c>
      <c r="W37" s="33" t="n">
        <f aca="false">V37-C$3</f>
        <v>949</v>
      </c>
      <c r="X37" s="28" t="n">
        <f aca="false">VLOOKUP($A37,Table,MATCH(X$4,Curves,0))</f>
        <v>0.053904348595426</v>
      </c>
      <c r="Y37" s="91" t="n">
        <f aca="false">1/(1+CHOOSE(F$3,(X38+($K$3/10000))/2,(X37+($K$3/10000))/2))^(2*W37/365.25)</f>
        <v>0.870923425631797</v>
      </c>
      <c r="Z37" s="33" t="n">
        <f aca="false">IF(AND(mthbeg&lt;=A37,mthend&gt;=A37),1,0)</f>
        <v>0</v>
      </c>
      <c r="AA37" s="33" t="n">
        <f aca="false">U37*Z37</f>
        <v>0</v>
      </c>
      <c r="AC37" s="87" t="n">
        <f aca="false">F37*G37</f>
        <v>0</v>
      </c>
      <c r="AD37" s="87" t="n">
        <f aca="false">$F37*H37</f>
        <v>0</v>
      </c>
      <c r="AE37" s="87" t="n">
        <f aca="false">$F37*I37</f>
        <v>0</v>
      </c>
      <c r="AF37" s="87" t="n">
        <f aca="false">$F37*J37</f>
        <v>-0</v>
      </c>
      <c r="AG37" s="87" t="n">
        <f aca="false">$F37*K37</f>
        <v>-0</v>
      </c>
      <c r="AH37" s="87" t="n">
        <f aca="false">$F37*L37</f>
        <v>0</v>
      </c>
      <c r="AI37" s="87" t="n">
        <f aca="false">$F37*M37</f>
        <v>0</v>
      </c>
      <c r="AJ37" s="87" t="n">
        <f aca="false">$F37*N37</f>
        <v>0</v>
      </c>
      <c r="AK37" s="87" t="n">
        <f aca="false">F37*O37</f>
        <v>0</v>
      </c>
      <c r="AL37" s="92"/>
      <c r="AM37" s="87" t="n">
        <f aca="false">CHOOSE($G$3,AD37-AE37,AE37-AD37)</f>
        <v>0</v>
      </c>
      <c r="AN37" s="87" t="n">
        <f aca="false">CHOOSE($G$3,AG37-AH37,AH37-AG37)</f>
        <v>0</v>
      </c>
      <c r="AO37" s="87" t="n">
        <f aca="false">CHOOSE($G$3,AJ37-AK37,AK37-AJ37)</f>
        <v>0</v>
      </c>
      <c r="AP37" s="101" t="n">
        <f aca="false">SUM(AM37:AO37)</f>
        <v>0</v>
      </c>
      <c r="AR37" s="87" t="n">
        <f aca="false">CHOOSE($G$3,AC37-AD37,AD37-AC37)</f>
        <v>0</v>
      </c>
      <c r="AS37" s="87" t="n">
        <f aca="false">CHOOSE($G$3,AF37-AG37,AG37-AF37)</f>
        <v>0</v>
      </c>
      <c r="AT37" s="87" t="n">
        <f aca="false">CHOOSE($G$3,AI37-AJ37,AJ37-AI37)</f>
        <v>0</v>
      </c>
      <c r="AU37" s="101" t="n">
        <f aca="false">AR37+AS37+AT37</f>
        <v>0</v>
      </c>
      <c r="AV37" s="101"/>
      <c r="AW37" s="88" t="n">
        <f aca="false">AU37+AP37</f>
        <v>0</v>
      </c>
      <c r="AY37" s="88" t="n">
        <f aca="false">AK37+AH37+AE37</f>
        <v>0</v>
      </c>
      <c r="AZ37" s="102"/>
    </row>
    <row r="38" customFormat="false" ht="12.75" hidden="false" customHeight="false" outlineLevel="0" collapsed="false">
      <c r="A38" s="93" t="n">
        <f aca="false">EDATE(A37,1)</f>
        <v>37895</v>
      </c>
      <c r="B38" s="94" t="n">
        <f aca="false">B37</f>
        <v>4590.16393442623</v>
      </c>
      <c r="C38" s="104"/>
      <c r="D38" s="96" t="n">
        <f aca="false">B38+C38</f>
        <v>4590.16393442623</v>
      </c>
      <c r="E38" s="82" t="n">
        <f aca="false">IF(Z38=0,0,IF(AND(Z38=1,$H$3=1),D38*U38,IF($H$3=2,D38,"N/A")))</f>
        <v>0</v>
      </c>
      <c r="F38" s="82" t="n">
        <f aca="false">E38*Y38</f>
        <v>0</v>
      </c>
      <c r="G38" s="28" t="n">
        <f aca="false">VLOOKUP($A38,Table,MATCH(G$4,Curves,0))</f>
        <v>5.67</v>
      </c>
      <c r="H38" s="97" t="n">
        <f aca="false">VLOOKUP($A38,Table,MATCH(H$4,Curves,0))</f>
        <v>5.67</v>
      </c>
      <c r="I38" s="98" t="n">
        <f aca="false">I37</f>
        <v>0</v>
      </c>
      <c r="J38" s="28" t="n">
        <f aca="false">VLOOKUP($A38,Table,MATCH(J$4,Curves,0))</f>
        <v>-0.0475</v>
      </c>
      <c r="K38" s="97" t="n">
        <f aca="false">VLOOKUP($A38,Table,MATCH(K$4,Curves,0))</f>
        <v>-0.06</v>
      </c>
      <c r="L38" s="98" t="n">
        <v>0</v>
      </c>
      <c r="M38" s="28" t="n">
        <f aca="false">VLOOKUP($A38,Table,MATCH(M$4,Curves,0))</f>
        <v>0.01</v>
      </c>
      <c r="N38" s="97" t="n">
        <f aca="false">VLOOKUP($A38,Table,MATCH(N$4,Curves,0))</f>
        <v>0</v>
      </c>
      <c r="O38" s="98" t="n">
        <v>0</v>
      </c>
      <c r="P38" s="99"/>
      <c r="Q38" s="98" t="n">
        <f aca="false">M38+J38+G38</f>
        <v>5.6325</v>
      </c>
      <c r="R38" s="98" t="n">
        <f aca="false">N38+K38+H38</f>
        <v>5.61</v>
      </c>
      <c r="S38" s="98" t="n">
        <f aca="false">O38+L38+I38</f>
        <v>0</v>
      </c>
      <c r="T38" s="99"/>
      <c r="U38" s="33" t="n">
        <f aca="false">A39-A38</f>
        <v>31</v>
      </c>
      <c r="V38" s="100" t="n">
        <f aca="false">CHOOSE(F$3,A39+24,A38)</f>
        <v>37895</v>
      </c>
      <c r="W38" s="33" t="n">
        <f aca="false">V38-C$3</f>
        <v>979</v>
      </c>
      <c r="X38" s="28" t="n">
        <f aca="false">VLOOKUP($A38,Table,MATCH(X$4,Curves,0))</f>
        <v>0.053904348595426</v>
      </c>
      <c r="Y38" s="91" t="n">
        <f aca="false">1/(1+CHOOSE(F$3,(X39+($K$3/10000))/2,(X38+($K$3/10000))/2))^(2*W38/365.25)</f>
        <v>0.867126793158625</v>
      </c>
      <c r="Z38" s="33" t="n">
        <f aca="false">IF(AND(mthbeg&lt;=A38,mthend&gt;=A38),1,0)</f>
        <v>0</v>
      </c>
      <c r="AA38" s="33" t="n">
        <f aca="false">U38*Z38</f>
        <v>0</v>
      </c>
      <c r="AC38" s="87" t="n">
        <f aca="false">F38*G38</f>
        <v>0</v>
      </c>
      <c r="AD38" s="87" t="n">
        <f aca="false">$F38*H38</f>
        <v>0</v>
      </c>
      <c r="AE38" s="87" t="n">
        <f aca="false">$F38*I38</f>
        <v>0</v>
      </c>
      <c r="AF38" s="87" t="n">
        <f aca="false">$F38*J38</f>
        <v>-0</v>
      </c>
      <c r="AG38" s="87" t="n">
        <f aca="false">$F38*K38</f>
        <v>-0</v>
      </c>
      <c r="AH38" s="87" t="n">
        <f aca="false">$F38*L38</f>
        <v>0</v>
      </c>
      <c r="AI38" s="87" t="n">
        <f aca="false">$F38*M38</f>
        <v>0</v>
      </c>
      <c r="AJ38" s="87" t="n">
        <f aca="false">$F38*N38</f>
        <v>0</v>
      </c>
      <c r="AK38" s="87" t="n">
        <f aca="false">F38*O38</f>
        <v>0</v>
      </c>
      <c r="AL38" s="92"/>
      <c r="AM38" s="87" t="n">
        <f aca="false">CHOOSE($G$3,AD38-AE38,AE38-AD38)</f>
        <v>0</v>
      </c>
      <c r="AN38" s="87" t="n">
        <f aca="false">CHOOSE($G$3,AG38-AH38,AH38-AG38)</f>
        <v>0</v>
      </c>
      <c r="AO38" s="87" t="n">
        <f aca="false">CHOOSE($G$3,AJ38-AK38,AK38-AJ38)</f>
        <v>0</v>
      </c>
      <c r="AP38" s="101" t="n">
        <f aca="false">SUM(AM38:AO38)</f>
        <v>0</v>
      </c>
      <c r="AR38" s="87" t="n">
        <f aca="false">CHOOSE($G$3,AC38-AD38,AD38-AC38)</f>
        <v>0</v>
      </c>
      <c r="AS38" s="87" t="n">
        <f aca="false">CHOOSE($G$3,AF38-AG38,AG38-AF38)</f>
        <v>0</v>
      </c>
      <c r="AT38" s="87" t="n">
        <f aca="false">CHOOSE($G$3,AI38-AJ38,AJ38-AI38)</f>
        <v>0</v>
      </c>
      <c r="AU38" s="101" t="n">
        <f aca="false">AR38+AS38+AT38</f>
        <v>0</v>
      </c>
      <c r="AV38" s="101"/>
      <c r="AW38" s="88" t="n">
        <f aca="false">AU38+AP38</f>
        <v>0</v>
      </c>
      <c r="AY38" s="88" t="n">
        <f aca="false">AK38+AH38+AE38</f>
        <v>0</v>
      </c>
      <c r="AZ38" s="102"/>
    </row>
    <row r="39" customFormat="false" ht="12.75" hidden="false" customHeight="false" outlineLevel="0" collapsed="false">
      <c r="A39" s="93" t="n">
        <f aca="false">EDATE(A38,1)</f>
        <v>37926</v>
      </c>
      <c r="B39" s="94" t="n">
        <f aca="false">B38</f>
        <v>4590.16393442623</v>
      </c>
      <c r="C39" s="104"/>
      <c r="D39" s="96" t="n">
        <f aca="false">B39+C39</f>
        <v>4590.16393442623</v>
      </c>
      <c r="E39" s="82" t="n">
        <f aca="false">IF(Z39=0,0,IF(AND(Z39=1,$H$3=1),D39*U39,IF($H$3=2,D39,"N/A")))</f>
        <v>0</v>
      </c>
      <c r="F39" s="82" t="n">
        <f aca="false">E39*Y39</f>
        <v>0</v>
      </c>
      <c r="G39" s="28" t="n">
        <f aca="false">VLOOKUP($A39,Table,MATCH(G$4,Curves,0))</f>
        <v>5.67</v>
      </c>
      <c r="H39" s="97" t="n">
        <f aca="false">VLOOKUP($A39,Table,MATCH(H$4,Curves,0))</f>
        <v>5.67</v>
      </c>
      <c r="I39" s="98" t="n">
        <f aca="false">I38</f>
        <v>0</v>
      </c>
      <c r="J39" s="28" t="n">
        <f aca="false">VLOOKUP($A39,Table,MATCH(J$4,Curves,0))</f>
        <v>-0.0475</v>
      </c>
      <c r="K39" s="97" t="n">
        <f aca="false">VLOOKUP($A39,Table,MATCH(K$4,Curves,0))</f>
        <v>-0.06</v>
      </c>
      <c r="L39" s="98" t="n">
        <v>0</v>
      </c>
      <c r="M39" s="28" t="n">
        <f aca="false">VLOOKUP($A39,Table,MATCH(M$4,Curves,0))</f>
        <v>0.01</v>
      </c>
      <c r="N39" s="97" t="n">
        <f aca="false">VLOOKUP($A39,Table,MATCH(N$4,Curves,0))</f>
        <v>0</v>
      </c>
      <c r="O39" s="98" t="n">
        <v>0</v>
      </c>
      <c r="P39" s="99"/>
      <c r="Q39" s="98" t="n">
        <f aca="false">M39+J39+G39</f>
        <v>5.6325</v>
      </c>
      <c r="R39" s="98" t="n">
        <f aca="false">N39+K39+H39</f>
        <v>5.61</v>
      </c>
      <c r="S39" s="98" t="n">
        <f aca="false">O39+L39+I39</f>
        <v>0</v>
      </c>
      <c r="T39" s="99"/>
      <c r="U39" s="33" t="n">
        <f aca="false">A40-A39</f>
        <v>30</v>
      </c>
      <c r="V39" s="100" t="n">
        <f aca="false">CHOOSE(F$3,A40+24,A39)</f>
        <v>37926</v>
      </c>
      <c r="W39" s="33" t="n">
        <f aca="false">V39-C$3</f>
        <v>1010</v>
      </c>
      <c r="X39" s="28" t="n">
        <f aca="false">VLOOKUP($A39,Table,MATCH(X$4,Curves,0))</f>
        <v>0.053904348595426</v>
      </c>
      <c r="Y39" s="91" t="n">
        <f aca="false">1/(1+CHOOSE(F$3,(X40+($K$3/10000))/2,(X39+($K$3/10000))/2))^(2*W39/365.25)</f>
        <v>0.863220992887548</v>
      </c>
      <c r="Z39" s="33" t="n">
        <f aca="false">IF(AND(mthbeg&lt;=A39,mthend&gt;=A39),1,0)</f>
        <v>0</v>
      </c>
      <c r="AA39" s="33" t="n">
        <f aca="false">U39*Z39</f>
        <v>0</v>
      </c>
      <c r="AC39" s="87" t="n">
        <f aca="false">F39*G39</f>
        <v>0</v>
      </c>
      <c r="AD39" s="87" t="n">
        <f aca="false">$F39*H39</f>
        <v>0</v>
      </c>
      <c r="AE39" s="87" t="n">
        <f aca="false">$F39*I39</f>
        <v>0</v>
      </c>
      <c r="AF39" s="87" t="n">
        <f aca="false">$F39*J39</f>
        <v>-0</v>
      </c>
      <c r="AG39" s="87" t="n">
        <f aca="false">$F39*K39</f>
        <v>-0</v>
      </c>
      <c r="AH39" s="87" t="n">
        <f aca="false">$F39*L39</f>
        <v>0</v>
      </c>
      <c r="AI39" s="87" t="n">
        <f aca="false">$F39*M39</f>
        <v>0</v>
      </c>
      <c r="AJ39" s="87" t="n">
        <f aca="false">$F39*N39</f>
        <v>0</v>
      </c>
      <c r="AK39" s="87" t="n">
        <f aca="false">F39*O39</f>
        <v>0</v>
      </c>
      <c r="AL39" s="92"/>
      <c r="AM39" s="87" t="n">
        <f aca="false">CHOOSE($G$3,AD39-AE39,AE39-AD39)</f>
        <v>0</v>
      </c>
      <c r="AN39" s="87" t="n">
        <f aca="false">CHOOSE($G$3,AG39-AH39,AH39-AG39)</f>
        <v>0</v>
      </c>
      <c r="AO39" s="87" t="n">
        <f aca="false">CHOOSE($G$3,AJ39-AK39,AK39-AJ39)</f>
        <v>0</v>
      </c>
      <c r="AP39" s="101" t="n">
        <f aca="false">SUM(AM39:AO39)</f>
        <v>0</v>
      </c>
      <c r="AR39" s="87" t="n">
        <f aca="false">CHOOSE($G$3,AC39-AD39,AD39-AC39)</f>
        <v>0</v>
      </c>
      <c r="AS39" s="87" t="n">
        <f aca="false">CHOOSE($G$3,AF39-AG39,AG39-AF39)</f>
        <v>0</v>
      </c>
      <c r="AT39" s="87" t="n">
        <f aca="false">CHOOSE($G$3,AI39-AJ39,AJ39-AI39)</f>
        <v>0</v>
      </c>
      <c r="AU39" s="101" t="n">
        <f aca="false">AR39+AS39+AT39</f>
        <v>0</v>
      </c>
      <c r="AV39" s="101"/>
      <c r="AW39" s="88" t="n">
        <f aca="false">AU39+AP39</f>
        <v>0</v>
      </c>
      <c r="AY39" s="88" t="n">
        <f aca="false">AK39+AH39+AE39</f>
        <v>0</v>
      </c>
      <c r="AZ39" s="102"/>
    </row>
    <row r="40" customFormat="false" ht="12.75" hidden="false" customHeight="false" outlineLevel="0" collapsed="false">
      <c r="A40" s="93" t="n">
        <f aca="false">EDATE(A39,1)</f>
        <v>37956</v>
      </c>
      <c r="B40" s="94" t="n">
        <f aca="false">B39</f>
        <v>4590.16393442623</v>
      </c>
      <c r="C40" s="104"/>
      <c r="D40" s="96" t="n">
        <f aca="false">B40+C40</f>
        <v>4590.16393442623</v>
      </c>
      <c r="E40" s="82" t="n">
        <f aca="false">IF(Z40=0,0,IF(AND(Z40=1,$H$3=1),D40*U40,IF($H$3=2,D40,"N/A")))</f>
        <v>0</v>
      </c>
      <c r="F40" s="82" t="n">
        <f aca="false">E40*Y40</f>
        <v>0</v>
      </c>
      <c r="G40" s="28" t="n">
        <f aca="false">VLOOKUP($A40,Table,MATCH(G$4,Curves,0))</f>
        <v>5.67</v>
      </c>
      <c r="H40" s="97" t="n">
        <f aca="false">VLOOKUP($A40,Table,MATCH(H$4,Curves,0))</f>
        <v>5.67</v>
      </c>
      <c r="I40" s="98" t="n">
        <f aca="false">I39</f>
        <v>0</v>
      </c>
      <c r="J40" s="28" t="n">
        <f aca="false">VLOOKUP($A40,Table,MATCH(J$4,Curves,0))</f>
        <v>-0.0475</v>
      </c>
      <c r="K40" s="97" t="n">
        <f aca="false">VLOOKUP($A40,Table,MATCH(K$4,Curves,0))</f>
        <v>-0.06</v>
      </c>
      <c r="L40" s="98" t="n">
        <v>0</v>
      </c>
      <c r="M40" s="28" t="n">
        <f aca="false">VLOOKUP($A40,Table,MATCH(M$4,Curves,0))</f>
        <v>0.01</v>
      </c>
      <c r="N40" s="97" t="n">
        <f aca="false">VLOOKUP($A40,Table,MATCH(N$4,Curves,0))</f>
        <v>0</v>
      </c>
      <c r="O40" s="98" t="n">
        <v>0</v>
      </c>
      <c r="P40" s="99"/>
      <c r="Q40" s="98" t="n">
        <f aca="false">M40+J40+G40</f>
        <v>5.6325</v>
      </c>
      <c r="R40" s="98" t="n">
        <f aca="false">N40+K40+H40</f>
        <v>5.61</v>
      </c>
      <c r="S40" s="98" t="n">
        <f aca="false">O40+L40+I40</f>
        <v>0</v>
      </c>
      <c r="T40" s="99"/>
      <c r="U40" s="33" t="n">
        <f aca="false">A41-A40</f>
        <v>31</v>
      </c>
      <c r="V40" s="100" t="n">
        <f aca="false">CHOOSE(F$3,A41+24,A40)</f>
        <v>37956</v>
      </c>
      <c r="W40" s="33" t="n">
        <f aca="false">V40-C$3</f>
        <v>1040</v>
      </c>
      <c r="X40" s="28" t="n">
        <f aca="false">VLOOKUP($A40,Table,MATCH(X$4,Curves,0))</f>
        <v>0.053904348595426</v>
      </c>
      <c r="Y40" s="91" t="n">
        <f aca="false">1/(1+CHOOSE(F$3,(X41+($K$3/10000))/2,(X40+($K$3/10000))/2))^(2*W40/365.25)</f>
        <v>0.8594579377708</v>
      </c>
      <c r="Z40" s="33" t="n">
        <f aca="false">IF(AND(mthbeg&lt;=A40,mthend&gt;=A40),1,0)</f>
        <v>0</v>
      </c>
      <c r="AA40" s="33" t="n">
        <f aca="false">U40*Z40</f>
        <v>0</v>
      </c>
      <c r="AC40" s="87" t="n">
        <f aca="false">F40*G40</f>
        <v>0</v>
      </c>
      <c r="AD40" s="87" t="n">
        <f aca="false">$F40*H40</f>
        <v>0</v>
      </c>
      <c r="AE40" s="87" t="n">
        <f aca="false">$F40*I40</f>
        <v>0</v>
      </c>
      <c r="AF40" s="87" t="n">
        <f aca="false">$F40*J40</f>
        <v>-0</v>
      </c>
      <c r="AG40" s="87" t="n">
        <f aca="false">$F40*K40</f>
        <v>-0</v>
      </c>
      <c r="AH40" s="87" t="n">
        <f aca="false">$F40*L40</f>
        <v>0</v>
      </c>
      <c r="AI40" s="87" t="n">
        <f aca="false">$F40*M40</f>
        <v>0</v>
      </c>
      <c r="AJ40" s="87" t="n">
        <f aca="false">$F40*N40</f>
        <v>0</v>
      </c>
      <c r="AK40" s="87" t="n">
        <f aca="false">F40*O40</f>
        <v>0</v>
      </c>
      <c r="AL40" s="92"/>
      <c r="AM40" s="87" t="n">
        <f aca="false">CHOOSE($G$3,AD40-AE40,AE40-AD40)</f>
        <v>0</v>
      </c>
      <c r="AN40" s="87" t="n">
        <f aca="false">CHOOSE($G$3,AG40-AH40,AH40-AG40)</f>
        <v>0</v>
      </c>
      <c r="AO40" s="87" t="n">
        <f aca="false">CHOOSE($G$3,AJ40-AK40,AK40-AJ40)</f>
        <v>0</v>
      </c>
      <c r="AP40" s="101" t="n">
        <f aca="false">SUM(AM40:AO40)</f>
        <v>0</v>
      </c>
      <c r="AR40" s="87" t="n">
        <f aca="false">CHOOSE($G$3,AC40-AD40,AD40-AC40)</f>
        <v>0</v>
      </c>
      <c r="AS40" s="87" t="n">
        <f aca="false">CHOOSE($G$3,AF40-AG40,AG40-AF40)</f>
        <v>0</v>
      </c>
      <c r="AT40" s="87" t="n">
        <f aca="false">CHOOSE($G$3,AI40-AJ40,AJ40-AI40)</f>
        <v>0</v>
      </c>
      <c r="AU40" s="101" t="n">
        <f aca="false">AR40+AS40+AT40</f>
        <v>0</v>
      </c>
      <c r="AV40" s="101"/>
      <c r="AW40" s="88" t="n">
        <f aca="false">AU40+AP40</f>
        <v>0</v>
      </c>
      <c r="AY40" s="88" t="n">
        <f aca="false">AK40+AH40+AE40</f>
        <v>0</v>
      </c>
      <c r="AZ40" s="102"/>
    </row>
    <row r="41" customFormat="false" ht="12.75" hidden="false" customHeight="false" outlineLevel="0" collapsed="false">
      <c r="A41" s="93" t="n">
        <f aca="false">EDATE(A40,1)</f>
        <v>37987</v>
      </c>
      <c r="B41" s="94" t="n">
        <f aca="false">B40</f>
        <v>4590.16393442623</v>
      </c>
      <c r="C41" s="104"/>
      <c r="D41" s="96" t="n">
        <f aca="false">B41+C41</f>
        <v>4590.16393442623</v>
      </c>
      <c r="E41" s="82" t="n">
        <f aca="false">IF(Z41=0,0,IF(AND(Z41=1,$H$3=1),D41*U41,IF($H$3=2,D41,"N/A")))</f>
        <v>0</v>
      </c>
      <c r="F41" s="82" t="n">
        <f aca="false">E41*Y41</f>
        <v>0</v>
      </c>
      <c r="G41" s="28" t="n">
        <f aca="false">VLOOKUP($A41,Table,MATCH(G$4,Curves,0))</f>
        <v>5.67</v>
      </c>
      <c r="H41" s="97" t="n">
        <f aca="false">VLOOKUP($A41,Table,MATCH(H$4,Curves,0))</f>
        <v>5.67</v>
      </c>
      <c r="I41" s="98" t="n">
        <f aca="false">I40</f>
        <v>0</v>
      </c>
      <c r="J41" s="28" t="n">
        <f aca="false">VLOOKUP($A41,Table,MATCH(J$4,Curves,0))</f>
        <v>-0.0475</v>
      </c>
      <c r="K41" s="97" t="n">
        <f aca="false">VLOOKUP($A41,Table,MATCH(K$4,Curves,0))</f>
        <v>-0.06</v>
      </c>
      <c r="L41" s="98" t="n">
        <v>0</v>
      </c>
      <c r="M41" s="28" t="n">
        <f aca="false">VLOOKUP($A41,Table,MATCH(M$4,Curves,0))</f>
        <v>0.01</v>
      </c>
      <c r="N41" s="97" t="n">
        <f aca="false">VLOOKUP($A41,Table,MATCH(N$4,Curves,0))</f>
        <v>0</v>
      </c>
      <c r="O41" s="98" t="n">
        <v>0</v>
      </c>
      <c r="P41" s="99"/>
      <c r="Q41" s="98" t="n">
        <f aca="false">M41+J41+G41</f>
        <v>5.6325</v>
      </c>
      <c r="R41" s="98" t="n">
        <f aca="false">N41+K41+H41</f>
        <v>5.61</v>
      </c>
      <c r="S41" s="98" t="n">
        <f aca="false">O41+L41+I41</f>
        <v>0</v>
      </c>
      <c r="T41" s="99"/>
      <c r="U41" s="33" t="n">
        <f aca="false">A42-A41</f>
        <v>31</v>
      </c>
      <c r="V41" s="100" t="n">
        <f aca="false">CHOOSE(F$3,A42+24,A41)</f>
        <v>37987</v>
      </c>
      <c r="W41" s="33" t="n">
        <f aca="false">V41-C$3</f>
        <v>1071</v>
      </c>
      <c r="X41" s="28" t="n">
        <f aca="false">VLOOKUP($A41,Table,MATCH(X$4,Curves,0))</f>
        <v>0.053904348595426</v>
      </c>
      <c r="Y41" s="91" t="n">
        <f aca="false">1/(1+CHOOSE(F$3,(X42+($K$3/10000))/2,(X41+($K$3/10000))/2))^(2*W41/365.25)</f>
        <v>0.855586680334391</v>
      </c>
      <c r="Z41" s="33" t="n">
        <f aca="false">IF(AND(mthbeg&lt;=A41,mthend&gt;=A41),1,0)</f>
        <v>0</v>
      </c>
      <c r="AA41" s="33" t="n">
        <f aca="false">U41*Z41</f>
        <v>0</v>
      </c>
      <c r="AC41" s="87" t="n">
        <f aca="false">F41*G41</f>
        <v>0</v>
      </c>
      <c r="AD41" s="87" t="n">
        <f aca="false">$F41*H41</f>
        <v>0</v>
      </c>
      <c r="AE41" s="87" t="n">
        <f aca="false">$F41*I41</f>
        <v>0</v>
      </c>
      <c r="AF41" s="87" t="n">
        <f aca="false">$F41*J41</f>
        <v>-0</v>
      </c>
      <c r="AG41" s="87" t="n">
        <f aca="false">$F41*K41</f>
        <v>-0</v>
      </c>
      <c r="AH41" s="87" t="n">
        <f aca="false">$F41*L41</f>
        <v>0</v>
      </c>
      <c r="AI41" s="87" t="n">
        <f aca="false">$F41*M41</f>
        <v>0</v>
      </c>
      <c r="AJ41" s="87" t="n">
        <f aca="false">$F41*N41</f>
        <v>0</v>
      </c>
      <c r="AK41" s="87" t="n">
        <f aca="false">F41*O41</f>
        <v>0</v>
      </c>
      <c r="AL41" s="92"/>
      <c r="AM41" s="87" t="n">
        <f aca="false">CHOOSE($G$3,AD41-AE41,AE41-AD41)</f>
        <v>0</v>
      </c>
      <c r="AN41" s="87" t="n">
        <f aca="false">CHOOSE($G$3,AG41-AH41,AH41-AG41)</f>
        <v>0</v>
      </c>
      <c r="AO41" s="87" t="n">
        <f aca="false">CHOOSE($G$3,AJ41-AK41,AK41-AJ41)</f>
        <v>0</v>
      </c>
      <c r="AP41" s="101" t="n">
        <f aca="false">SUM(AM41:AO41)</f>
        <v>0</v>
      </c>
      <c r="AR41" s="87" t="n">
        <f aca="false">CHOOSE($G$3,AC41-AD41,AD41-AC41)</f>
        <v>0</v>
      </c>
      <c r="AS41" s="87" t="n">
        <f aca="false">CHOOSE($G$3,AF41-AG41,AG41-AF41)</f>
        <v>0</v>
      </c>
      <c r="AT41" s="87" t="n">
        <f aca="false">CHOOSE($G$3,AI41-AJ41,AJ41-AI41)</f>
        <v>0</v>
      </c>
      <c r="AU41" s="101" t="n">
        <f aca="false">AR41+AS41+AT41</f>
        <v>0</v>
      </c>
      <c r="AV41" s="101"/>
      <c r="AW41" s="88" t="n">
        <f aca="false">AU41+AP41</f>
        <v>0</v>
      </c>
      <c r="AY41" s="88" t="n">
        <f aca="false">AK41+AH41+AE41</f>
        <v>0</v>
      </c>
      <c r="AZ41" s="102"/>
    </row>
    <row r="42" customFormat="false" ht="12.75" hidden="false" customHeight="false" outlineLevel="0" collapsed="false">
      <c r="A42" s="93" t="n">
        <f aca="false">EDATE(A41,1)</f>
        <v>38018</v>
      </c>
      <c r="B42" s="94" t="n">
        <f aca="false">B41</f>
        <v>4590.16393442623</v>
      </c>
      <c r="C42" s="104"/>
      <c r="D42" s="96" t="n">
        <f aca="false">B42+C42</f>
        <v>4590.16393442623</v>
      </c>
      <c r="E42" s="82" t="n">
        <f aca="false">IF(Z42=0,0,IF(AND(Z42=1,$H$3=1),D42*U42,IF($H$3=2,D42,"N/A")))</f>
        <v>0</v>
      </c>
      <c r="F42" s="82" t="n">
        <f aca="false">E42*Y42</f>
        <v>0</v>
      </c>
      <c r="G42" s="28" t="n">
        <f aca="false">VLOOKUP($A42,Table,MATCH(G$4,Curves,0))</f>
        <v>5.67</v>
      </c>
      <c r="H42" s="97" t="n">
        <f aca="false">VLOOKUP($A42,Table,MATCH(H$4,Curves,0))</f>
        <v>5.67</v>
      </c>
      <c r="I42" s="98" t="n">
        <f aca="false">I41</f>
        <v>0</v>
      </c>
      <c r="J42" s="28" t="n">
        <f aca="false">VLOOKUP($A42,Table,MATCH(J$4,Curves,0))</f>
        <v>-0.0475</v>
      </c>
      <c r="K42" s="97" t="n">
        <f aca="false">VLOOKUP($A42,Table,MATCH(K$4,Curves,0))</f>
        <v>-0.06</v>
      </c>
      <c r="L42" s="98" t="n">
        <v>0</v>
      </c>
      <c r="M42" s="28" t="n">
        <f aca="false">VLOOKUP($A42,Table,MATCH(M$4,Curves,0))</f>
        <v>0.01</v>
      </c>
      <c r="N42" s="97" t="n">
        <f aca="false">VLOOKUP($A42,Table,MATCH(N$4,Curves,0))</f>
        <v>0</v>
      </c>
      <c r="O42" s="98" t="n">
        <v>0</v>
      </c>
      <c r="P42" s="99"/>
      <c r="Q42" s="98" t="n">
        <f aca="false">M42+J42+G42</f>
        <v>5.6325</v>
      </c>
      <c r="R42" s="98" t="n">
        <f aca="false">N42+K42+H42</f>
        <v>5.61</v>
      </c>
      <c r="S42" s="98" t="n">
        <f aca="false">O42+L42+I42</f>
        <v>0</v>
      </c>
      <c r="T42" s="99"/>
      <c r="U42" s="33" t="n">
        <f aca="false">A43-A42</f>
        <v>29</v>
      </c>
      <c r="V42" s="100" t="n">
        <f aca="false">CHOOSE(F$3,A43+24,A42)</f>
        <v>38018</v>
      </c>
      <c r="W42" s="33" t="n">
        <f aca="false">V42-C$3</f>
        <v>1102</v>
      </c>
      <c r="X42" s="28" t="n">
        <f aca="false">VLOOKUP($A42,Table,MATCH(X$4,Curves,0))</f>
        <v>0.053904348595426</v>
      </c>
      <c r="Y42" s="91" t="n">
        <f aca="false">1/(1+CHOOSE(F$3,(X43+($K$3/10000))/2,(X42+($K$3/10000))/2))^(2*W42/365.25)</f>
        <v>0.85173286020757</v>
      </c>
      <c r="Z42" s="33" t="n">
        <f aca="false">IF(AND(mthbeg&lt;=A42,mthend&gt;=A42),1,0)</f>
        <v>0</v>
      </c>
      <c r="AA42" s="33" t="n">
        <f aca="false">U42*Z42</f>
        <v>0</v>
      </c>
      <c r="AC42" s="87" t="n">
        <f aca="false">F42*G42</f>
        <v>0</v>
      </c>
      <c r="AD42" s="87" t="n">
        <f aca="false">$F42*H42</f>
        <v>0</v>
      </c>
      <c r="AE42" s="87" t="n">
        <f aca="false">$F42*I42</f>
        <v>0</v>
      </c>
      <c r="AF42" s="87" t="n">
        <f aca="false">$F42*J42</f>
        <v>-0</v>
      </c>
      <c r="AG42" s="87" t="n">
        <f aca="false">$F42*K42</f>
        <v>-0</v>
      </c>
      <c r="AH42" s="87" t="n">
        <f aca="false">$F42*L42</f>
        <v>0</v>
      </c>
      <c r="AI42" s="87" t="n">
        <f aca="false">$F42*M42</f>
        <v>0</v>
      </c>
      <c r="AJ42" s="87" t="n">
        <f aca="false">$F42*N42</f>
        <v>0</v>
      </c>
      <c r="AK42" s="87" t="n">
        <f aca="false">F42*O42</f>
        <v>0</v>
      </c>
      <c r="AL42" s="92"/>
      <c r="AM42" s="87" t="n">
        <f aca="false">CHOOSE($G$3,AD42-AE42,AE42-AD42)</f>
        <v>0</v>
      </c>
      <c r="AN42" s="87" t="n">
        <f aca="false">CHOOSE($G$3,AG42-AH42,AH42-AG42)</f>
        <v>0</v>
      </c>
      <c r="AO42" s="87" t="n">
        <f aca="false">CHOOSE($G$3,AJ42-AK42,AK42-AJ42)</f>
        <v>0</v>
      </c>
      <c r="AP42" s="101" t="n">
        <f aca="false">SUM(AM42:AO42)</f>
        <v>0</v>
      </c>
      <c r="AR42" s="87" t="n">
        <f aca="false">CHOOSE($G$3,AC42-AD42,AD42-AC42)</f>
        <v>0</v>
      </c>
      <c r="AS42" s="87" t="n">
        <f aca="false">CHOOSE($G$3,AF42-AG42,AG42-AF42)</f>
        <v>0</v>
      </c>
      <c r="AT42" s="87" t="n">
        <f aca="false">CHOOSE($G$3,AI42-AJ42,AJ42-AI42)</f>
        <v>0</v>
      </c>
      <c r="AU42" s="101" t="n">
        <f aca="false">AR42+AS42+AT42</f>
        <v>0</v>
      </c>
      <c r="AV42" s="101"/>
      <c r="AW42" s="88" t="n">
        <f aca="false">AU42+AP42</f>
        <v>0</v>
      </c>
      <c r="AY42" s="88" t="n">
        <f aca="false">AK42+AH42+AE42</f>
        <v>0</v>
      </c>
      <c r="AZ42" s="102"/>
    </row>
    <row r="43" customFormat="false" ht="12.75" hidden="false" customHeight="false" outlineLevel="0" collapsed="false">
      <c r="A43" s="93" t="n">
        <f aca="false">EDATE(A42,1)</f>
        <v>38047</v>
      </c>
      <c r="B43" s="94" t="n">
        <f aca="false">B42</f>
        <v>4590.16393442623</v>
      </c>
      <c r="C43" s="104"/>
      <c r="D43" s="96" t="n">
        <f aca="false">B43+C43</f>
        <v>4590.16393442623</v>
      </c>
      <c r="E43" s="82" t="n">
        <f aca="false">IF(Z43=0,0,IF(AND(Z43=1,$H$3=1),D43*U43,IF($H$3=2,D43,"N/A")))</f>
        <v>0</v>
      </c>
      <c r="F43" s="82" t="n">
        <f aca="false">E43*Y43</f>
        <v>0</v>
      </c>
      <c r="G43" s="28" t="n">
        <f aca="false">VLOOKUP($A43,Table,MATCH(G$4,Curves,0))</f>
        <v>5.67</v>
      </c>
      <c r="H43" s="97" t="n">
        <f aca="false">VLOOKUP($A43,Table,MATCH(H$4,Curves,0))</f>
        <v>5.67</v>
      </c>
      <c r="I43" s="98" t="n">
        <f aca="false">I42</f>
        <v>0</v>
      </c>
      <c r="J43" s="28" t="n">
        <f aca="false">VLOOKUP($A43,Table,MATCH(J$4,Curves,0))</f>
        <v>-0.0475</v>
      </c>
      <c r="K43" s="97" t="n">
        <f aca="false">VLOOKUP($A43,Table,MATCH(K$4,Curves,0))</f>
        <v>-0.06</v>
      </c>
      <c r="L43" s="98" t="n">
        <v>0</v>
      </c>
      <c r="M43" s="28" t="n">
        <f aca="false">VLOOKUP($A43,Table,MATCH(M$4,Curves,0))</f>
        <v>0.01</v>
      </c>
      <c r="N43" s="97" t="n">
        <f aca="false">VLOOKUP($A43,Table,MATCH(N$4,Curves,0))</f>
        <v>0</v>
      </c>
      <c r="O43" s="98" t="n">
        <v>0</v>
      </c>
      <c r="P43" s="99"/>
      <c r="Q43" s="98" t="n">
        <f aca="false">M43+J43+G43</f>
        <v>5.6325</v>
      </c>
      <c r="R43" s="98" t="n">
        <f aca="false">N43+K43+H43</f>
        <v>5.61</v>
      </c>
      <c r="S43" s="98" t="n">
        <f aca="false">O43+L43+I43</f>
        <v>0</v>
      </c>
      <c r="T43" s="99"/>
      <c r="U43" s="33" t="n">
        <f aca="false">A44-A43</f>
        <v>31</v>
      </c>
      <c r="V43" s="100" t="n">
        <f aca="false">CHOOSE(F$3,A44+24,A43)</f>
        <v>38047</v>
      </c>
      <c r="W43" s="33" t="n">
        <f aca="false">V43-C$3</f>
        <v>1131</v>
      </c>
      <c r="X43" s="28" t="n">
        <f aca="false">VLOOKUP($A43,Table,MATCH(X$4,Curves,0))</f>
        <v>0.053904348595426</v>
      </c>
      <c r="Y43" s="91" t="n">
        <f aca="false">1/(1+CHOOSE(F$3,(X44+($K$3/10000))/2,(X43+($K$3/10000))/2))^(2*W43/365.25)</f>
        <v>0.84814339017392</v>
      </c>
      <c r="Z43" s="33" t="n">
        <f aca="false">IF(AND(mthbeg&lt;=A43,mthend&gt;=A43),1,0)</f>
        <v>0</v>
      </c>
      <c r="AA43" s="33" t="n">
        <f aca="false">U43*Z43</f>
        <v>0</v>
      </c>
      <c r="AC43" s="87" t="n">
        <f aca="false">F43*G43</f>
        <v>0</v>
      </c>
      <c r="AD43" s="87" t="n">
        <f aca="false">$F43*H43</f>
        <v>0</v>
      </c>
      <c r="AE43" s="87" t="n">
        <f aca="false">$F43*I43</f>
        <v>0</v>
      </c>
      <c r="AF43" s="87" t="n">
        <f aca="false">$F43*J43</f>
        <v>-0</v>
      </c>
      <c r="AG43" s="87" t="n">
        <f aca="false">$F43*K43</f>
        <v>-0</v>
      </c>
      <c r="AH43" s="87" t="n">
        <f aca="false">$F43*L43</f>
        <v>0</v>
      </c>
      <c r="AI43" s="87" t="n">
        <f aca="false">$F43*M43</f>
        <v>0</v>
      </c>
      <c r="AJ43" s="87" t="n">
        <f aca="false">$F43*N43</f>
        <v>0</v>
      </c>
      <c r="AK43" s="87" t="n">
        <f aca="false">F43*O43</f>
        <v>0</v>
      </c>
      <c r="AL43" s="92"/>
      <c r="AM43" s="87" t="n">
        <f aca="false">CHOOSE($G$3,AD43-AE43,AE43-AD43)</f>
        <v>0</v>
      </c>
      <c r="AN43" s="87" t="n">
        <f aca="false">CHOOSE($G$3,AG43-AH43,AH43-AG43)</f>
        <v>0</v>
      </c>
      <c r="AO43" s="87" t="n">
        <f aca="false">CHOOSE($G$3,AJ43-AK43,AK43-AJ43)</f>
        <v>0</v>
      </c>
      <c r="AP43" s="101" t="n">
        <f aca="false">SUM(AM43:AO43)</f>
        <v>0</v>
      </c>
      <c r="AR43" s="87" t="n">
        <f aca="false">CHOOSE($G$3,AC43-AD43,AD43-AC43)</f>
        <v>0</v>
      </c>
      <c r="AS43" s="87" t="n">
        <f aca="false">CHOOSE($G$3,AF43-AG43,AG43-AF43)</f>
        <v>0</v>
      </c>
      <c r="AT43" s="87" t="n">
        <f aca="false">CHOOSE($G$3,AI43-AJ43,AJ43-AI43)</f>
        <v>0</v>
      </c>
      <c r="AU43" s="101" t="n">
        <f aca="false">AR43+AS43+AT43</f>
        <v>0</v>
      </c>
      <c r="AV43" s="101"/>
      <c r="AW43" s="88" t="n">
        <f aca="false">AU43+AP43</f>
        <v>0</v>
      </c>
      <c r="AY43" s="88" t="n">
        <f aca="false">AK43+AH43+AE43</f>
        <v>0</v>
      </c>
      <c r="AZ43" s="102"/>
    </row>
    <row r="44" customFormat="false" ht="12.75" hidden="false" customHeight="false" outlineLevel="0" collapsed="false">
      <c r="A44" s="93" t="n">
        <f aca="false">EDATE(A43,1)</f>
        <v>38078</v>
      </c>
      <c r="B44" s="94" t="n">
        <f aca="false">B43</f>
        <v>4590.16393442623</v>
      </c>
      <c r="C44" s="104"/>
      <c r="D44" s="96" t="n">
        <f aca="false">B44+C44</f>
        <v>4590.16393442623</v>
      </c>
      <c r="E44" s="82" t="n">
        <f aca="false">IF(Z44=0,0,IF(AND(Z44=1,$H$3=1),D44*U44,IF($H$3=2,D44,"N/A")))</f>
        <v>0</v>
      </c>
      <c r="F44" s="82" t="n">
        <f aca="false">E44*Y44</f>
        <v>0</v>
      </c>
      <c r="G44" s="28" t="n">
        <f aca="false">VLOOKUP($A44,Table,MATCH(G$4,Curves,0))</f>
        <v>5.67</v>
      </c>
      <c r="H44" s="97" t="n">
        <f aca="false">VLOOKUP($A44,Table,MATCH(H$4,Curves,0))</f>
        <v>5.67</v>
      </c>
      <c r="I44" s="98" t="n">
        <f aca="false">I43</f>
        <v>0</v>
      </c>
      <c r="J44" s="28" t="n">
        <f aca="false">VLOOKUP($A44,Table,MATCH(J$4,Curves,0))</f>
        <v>-0.0475</v>
      </c>
      <c r="K44" s="97" t="n">
        <f aca="false">VLOOKUP($A44,Table,MATCH(K$4,Curves,0))</f>
        <v>-0.06</v>
      </c>
      <c r="L44" s="98" t="n">
        <v>0</v>
      </c>
      <c r="M44" s="28" t="n">
        <f aca="false">VLOOKUP($A44,Table,MATCH(M$4,Curves,0))</f>
        <v>0.01</v>
      </c>
      <c r="N44" s="97" t="n">
        <f aca="false">VLOOKUP($A44,Table,MATCH(N$4,Curves,0))</f>
        <v>0</v>
      </c>
      <c r="O44" s="98" t="n">
        <v>0</v>
      </c>
      <c r="P44" s="99"/>
      <c r="Q44" s="98" t="n">
        <f aca="false">M44+J44+G44</f>
        <v>5.6325</v>
      </c>
      <c r="R44" s="98" t="n">
        <f aca="false">N44+K44+H44</f>
        <v>5.61</v>
      </c>
      <c r="S44" s="98" t="n">
        <f aca="false">O44+L44+I44</f>
        <v>0</v>
      </c>
      <c r="T44" s="99"/>
      <c r="U44" s="33" t="n">
        <f aca="false">A45-A44</f>
        <v>30</v>
      </c>
      <c r="V44" s="100" t="n">
        <f aca="false">CHOOSE(F$3,A45+24,A44)</f>
        <v>38078</v>
      </c>
      <c r="W44" s="33" t="n">
        <f aca="false">V44-C$3</f>
        <v>1162</v>
      </c>
      <c r="X44" s="28" t="n">
        <f aca="false">VLOOKUP($A44,Table,MATCH(X$4,Curves,0))</f>
        <v>0.053904348595426</v>
      </c>
      <c r="Y44" s="91" t="n">
        <f aca="false">1/(1+CHOOSE(F$3,(X45+($K$3/10000))/2,(X44+($K$3/10000))/2))^(2*W44/365.25)</f>
        <v>0.844323096868039</v>
      </c>
      <c r="Z44" s="33" t="n">
        <f aca="false">IF(AND(mthbeg&lt;=A44,mthend&gt;=A44),1,0)</f>
        <v>0</v>
      </c>
      <c r="AA44" s="33" t="n">
        <f aca="false">U44*Z44</f>
        <v>0</v>
      </c>
      <c r="AC44" s="87" t="n">
        <f aca="false">F44*G44</f>
        <v>0</v>
      </c>
      <c r="AD44" s="87" t="n">
        <f aca="false">$F44*H44</f>
        <v>0</v>
      </c>
      <c r="AE44" s="87" t="n">
        <f aca="false">$F44*I44</f>
        <v>0</v>
      </c>
      <c r="AF44" s="87" t="n">
        <f aca="false">$F44*J44</f>
        <v>-0</v>
      </c>
      <c r="AG44" s="87" t="n">
        <f aca="false">$F44*K44</f>
        <v>-0</v>
      </c>
      <c r="AH44" s="87" t="n">
        <f aca="false">$F44*L44</f>
        <v>0</v>
      </c>
      <c r="AI44" s="87" t="n">
        <f aca="false">$F44*M44</f>
        <v>0</v>
      </c>
      <c r="AJ44" s="87" t="n">
        <f aca="false">$F44*N44</f>
        <v>0</v>
      </c>
      <c r="AK44" s="87" t="n">
        <f aca="false">F44*O44</f>
        <v>0</v>
      </c>
      <c r="AL44" s="92"/>
      <c r="AM44" s="87" t="n">
        <f aca="false">CHOOSE($G$3,AD44-AE44,AE44-AD44)</f>
        <v>0</v>
      </c>
      <c r="AN44" s="87" t="n">
        <f aca="false">CHOOSE($G$3,AG44-AH44,AH44-AG44)</f>
        <v>0</v>
      </c>
      <c r="AO44" s="87" t="n">
        <f aca="false">CHOOSE($G$3,AJ44-AK44,AK44-AJ44)</f>
        <v>0</v>
      </c>
      <c r="AP44" s="101" t="n">
        <f aca="false">SUM(AM44:AO44)</f>
        <v>0</v>
      </c>
      <c r="AR44" s="87" t="n">
        <f aca="false">CHOOSE($G$3,AC44-AD44,AD44-AC44)</f>
        <v>0</v>
      </c>
      <c r="AS44" s="87" t="n">
        <f aca="false">CHOOSE($G$3,AF44-AG44,AG44-AF44)</f>
        <v>0</v>
      </c>
      <c r="AT44" s="87" t="n">
        <f aca="false">CHOOSE($G$3,AI44-AJ44,AJ44-AI44)</f>
        <v>0</v>
      </c>
      <c r="AU44" s="101" t="n">
        <f aca="false">AR44+AS44+AT44</f>
        <v>0</v>
      </c>
      <c r="AV44" s="101"/>
      <c r="AW44" s="88" t="n">
        <f aca="false">AU44+AP44</f>
        <v>0</v>
      </c>
      <c r="AY44" s="88" t="n">
        <f aca="false">AK44+AH44+AE44</f>
        <v>0</v>
      </c>
      <c r="AZ44" s="102"/>
    </row>
    <row r="45" customFormat="false" ht="12.75" hidden="false" customHeight="false" outlineLevel="0" collapsed="false">
      <c r="A45" s="93" t="n">
        <f aca="false">EDATE(A44,1)</f>
        <v>38108</v>
      </c>
      <c r="B45" s="94" t="n">
        <f aca="false">B44</f>
        <v>4590.16393442623</v>
      </c>
      <c r="C45" s="104"/>
      <c r="D45" s="96" t="n">
        <f aca="false">B45+C45</f>
        <v>4590.16393442623</v>
      </c>
      <c r="E45" s="82" t="n">
        <f aca="false">IF(Z45=0,0,IF(AND(Z45=1,$H$3=1),D45*U45,IF($H$3=2,D45,"N/A")))</f>
        <v>0</v>
      </c>
      <c r="F45" s="82" t="n">
        <f aca="false">E45*Y45</f>
        <v>0</v>
      </c>
      <c r="G45" s="28" t="n">
        <f aca="false">VLOOKUP($A45,Table,MATCH(G$4,Curves,0))</f>
        <v>5.67</v>
      </c>
      <c r="H45" s="97" t="n">
        <f aca="false">VLOOKUP($A45,Table,MATCH(H$4,Curves,0))</f>
        <v>5.67</v>
      </c>
      <c r="I45" s="98" t="n">
        <f aca="false">I44</f>
        <v>0</v>
      </c>
      <c r="J45" s="28" t="n">
        <f aca="false">VLOOKUP($A45,Table,MATCH(J$4,Curves,0))</f>
        <v>-0.0475</v>
      </c>
      <c r="K45" s="97" t="n">
        <f aca="false">VLOOKUP($A45,Table,MATCH(K$4,Curves,0))</f>
        <v>-0.06</v>
      </c>
      <c r="L45" s="98" t="n">
        <v>0</v>
      </c>
      <c r="M45" s="28" t="n">
        <f aca="false">VLOOKUP($A45,Table,MATCH(M$4,Curves,0))</f>
        <v>0.01</v>
      </c>
      <c r="N45" s="97" t="n">
        <f aca="false">VLOOKUP($A45,Table,MATCH(N$4,Curves,0))</f>
        <v>0</v>
      </c>
      <c r="O45" s="98" t="n">
        <v>0</v>
      </c>
      <c r="P45" s="99"/>
      <c r="Q45" s="98" t="n">
        <f aca="false">M45+J45+G45</f>
        <v>5.6325</v>
      </c>
      <c r="R45" s="98" t="n">
        <f aca="false">N45+K45+H45</f>
        <v>5.61</v>
      </c>
      <c r="S45" s="98" t="n">
        <f aca="false">O45+L45+I45</f>
        <v>0</v>
      </c>
      <c r="T45" s="99"/>
      <c r="U45" s="33" t="n">
        <f aca="false">A46-A45</f>
        <v>31</v>
      </c>
      <c r="V45" s="100" t="n">
        <f aca="false">CHOOSE(F$3,A46+24,A45)</f>
        <v>38108</v>
      </c>
      <c r="W45" s="33" t="n">
        <f aca="false">V45-C$3</f>
        <v>1192</v>
      </c>
      <c r="X45" s="28" t="n">
        <f aca="false">VLOOKUP($A45,Table,MATCH(X$4,Curves,0))</f>
        <v>0.053904348595426</v>
      </c>
      <c r="Y45" s="91" t="n">
        <f aca="false">1/(1+CHOOSE(F$3,(X46+($K$3/10000))/2,(X45+($K$3/10000))/2))^(2*W45/365.25)</f>
        <v>0.840642423696236</v>
      </c>
      <c r="Z45" s="33" t="n">
        <f aca="false">IF(AND(mthbeg&lt;=A45,mthend&gt;=A45),1,0)</f>
        <v>0</v>
      </c>
      <c r="AA45" s="33" t="n">
        <f aca="false">U45*Z45</f>
        <v>0</v>
      </c>
      <c r="AC45" s="87" t="n">
        <f aca="false">F45*G45</f>
        <v>0</v>
      </c>
      <c r="AD45" s="87" t="n">
        <f aca="false">$F45*H45</f>
        <v>0</v>
      </c>
      <c r="AE45" s="87" t="n">
        <f aca="false">$F45*I45</f>
        <v>0</v>
      </c>
      <c r="AF45" s="87" t="n">
        <f aca="false">$F45*J45</f>
        <v>-0</v>
      </c>
      <c r="AG45" s="87" t="n">
        <f aca="false">$F45*K45</f>
        <v>-0</v>
      </c>
      <c r="AH45" s="87" t="n">
        <f aca="false">$F45*L45</f>
        <v>0</v>
      </c>
      <c r="AI45" s="87" t="n">
        <f aca="false">$F45*M45</f>
        <v>0</v>
      </c>
      <c r="AJ45" s="87" t="n">
        <f aca="false">$F45*N45</f>
        <v>0</v>
      </c>
      <c r="AK45" s="87" t="n">
        <f aca="false">F45*O45</f>
        <v>0</v>
      </c>
      <c r="AL45" s="92"/>
      <c r="AM45" s="87" t="n">
        <f aca="false">CHOOSE($G$3,AD45-AE45,AE45-AD45)</f>
        <v>0</v>
      </c>
      <c r="AN45" s="87" t="n">
        <f aca="false">CHOOSE($G$3,AG45-AH45,AH45-AG45)</f>
        <v>0</v>
      </c>
      <c r="AO45" s="87" t="n">
        <f aca="false">CHOOSE($G$3,AJ45-AK45,AK45-AJ45)</f>
        <v>0</v>
      </c>
      <c r="AP45" s="101" t="n">
        <f aca="false">SUM(AM45:AO45)</f>
        <v>0</v>
      </c>
      <c r="AR45" s="87" t="n">
        <f aca="false">CHOOSE($G$3,AC45-AD45,AD45-AC45)</f>
        <v>0</v>
      </c>
      <c r="AS45" s="87" t="n">
        <f aca="false">CHOOSE($G$3,AF45-AG45,AG45-AF45)</f>
        <v>0</v>
      </c>
      <c r="AT45" s="87" t="n">
        <f aca="false">CHOOSE($G$3,AI45-AJ45,AJ45-AI45)</f>
        <v>0</v>
      </c>
      <c r="AU45" s="101" t="n">
        <f aca="false">AR45+AS45+AT45</f>
        <v>0</v>
      </c>
      <c r="AV45" s="101"/>
      <c r="AW45" s="88" t="n">
        <f aca="false">AU45+AP45</f>
        <v>0</v>
      </c>
      <c r="AY45" s="88" t="n">
        <f aca="false">AK45+AH45+AE45</f>
        <v>0</v>
      </c>
      <c r="AZ45" s="102"/>
    </row>
    <row r="46" customFormat="false" ht="12.75" hidden="false" customHeight="false" outlineLevel="0" collapsed="false">
      <c r="A46" s="93" t="n">
        <f aca="false">EDATE(A45,1)</f>
        <v>38139</v>
      </c>
      <c r="B46" s="94" t="n">
        <f aca="false">B45</f>
        <v>4590.16393442623</v>
      </c>
      <c r="C46" s="104"/>
      <c r="D46" s="96" t="n">
        <f aca="false">B46+C46</f>
        <v>4590.16393442623</v>
      </c>
      <c r="E46" s="82" t="n">
        <f aca="false">IF(Z46=0,0,IF(AND(Z46=1,$H$3=1),D46*U46,IF($H$3=2,D46,"N/A")))</f>
        <v>0</v>
      </c>
      <c r="F46" s="82" t="n">
        <f aca="false">E46*Y46</f>
        <v>0</v>
      </c>
      <c r="G46" s="28" t="n">
        <f aca="false">VLOOKUP($A46,Table,MATCH(G$4,Curves,0))</f>
        <v>5.67</v>
      </c>
      <c r="H46" s="97" t="n">
        <f aca="false">VLOOKUP($A46,Table,MATCH(H$4,Curves,0))</f>
        <v>5.67</v>
      </c>
      <c r="I46" s="98" t="n">
        <f aca="false">I45</f>
        <v>0</v>
      </c>
      <c r="J46" s="28" t="n">
        <f aca="false">VLOOKUP($A46,Table,MATCH(J$4,Curves,0))</f>
        <v>-0.0475</v>
      </c>
      <c r="K46" s="97" t="n">
        <f aca="false">VLOOKUP($A46,Table,MATCH(K$4,Curves,0))</f>
        <v>-0.06</v>
      </c>
      <c r="L46" s="98" t="n">
        <v>0</v>
      </c>
      <c r="M46" s="28" t="n">
        <f aca="false">VLOOKUP($A46,Table,MATCH(M$4,Curves,0))</f>
        <v>0.01</v>
      </c>
      <c r="N46" s="97" t="n">
        <f aca="false">VLOOKUP($A46,Table,MATCH(N$4,Curves,0))</f>
        <v>0</v>
      </c>
      <c r="O46" s="98" t="n">
        <v>0</v>
      </c>
      <c r="P46" s="99"/>
      <c r="Q46" s="98" t="n">
        <f aca="false">M46+J46+G46</f>
        <v>5.6325</v>
      </c>
      <c r="R46" s="98" t="n">
        <f aca="false">N46+K46+H46</f>
        <v>5.61</v>
      </c>
      <c r="S46" s="98" t="n">
        <f aca="false">O46+L46+I46</f>
        <v>0</v>
      </c>
      <c r="T46" s="99"/>
      <c r="U46" s="33" t="n">
        <f aca="false">A47-A46</f>
        <v>30</v>
      </c>
      <c r="V46" s="100" t="n">
        <f aca="false">CHOOSE(F$3,A47+24,A46)</f>
        <v>38139</v>
      </c>
      <c r="W46" s="33" t="n">
        <f aca="false">V46-C$3</f>
        <v>1223</v>
      </c>
      <c r="X46" s="28" t="n">
        <f aca="false">VLOOKUP($A46,Table,MATCH(X$4,Curves,0))</f>
        <v>0.053904348595426</v>
      </c>
      <c r="Y46" s="91" t="n">
        <f aca="false">1/(1+CHOOSE(F$3,(X47+($K$3/10000))/2,(X46+($K$3/10000))/2))^(2*W46/365.25)</f>
        <v>0.836855917002802</v>
      </c>
      <c r="Z46" s="33" t="n">
        <f aca="false">IF(AND(mthbeg&lt;=A46,mthend&gt;=A46),1,0)</f>
        <v>0</v>
      </c>
      <c r="AA46" s="33" t="n">
        <f aca="false">U46*Z46</f>
        <v>0</v>
      </c>
      <c r="AC46" s="87" t="n">
        <f aca="false">F46*G46</f>
        <v>0</v>
      </c>
      <c r="AD46" s="87" t="n">
        <f aca="false">$F46*H46</f>
        <v>0</v>
      </c>
      <c r="AE46" s="87" t="n">
        <f aca="false">$F46*I46</f>
        <v>0</v>
      </c>
      <c r="AF46" s="87" t="n">
        <f aca="false">$F46*J46</f>
        <v>-0</v>
      </c>
      <c r="AG46" s="87" t="n">
        <f aca="false">$F46*K46</f>
        <v>-0</v>
      </c>
      <c r="AH46" s="87" t="n">
        <f aca="false">$F46*L46</f>
        <v>0</v>
      </c>
      <c r="AI46" s="87" t="n">
        <f aca="false">$F46*M46</f>
        <v>0</v>
      </c>
      <c r="AJ46" s="87" t="n">
        <f aca="false">$F46*N46</f>
        <v>0</v>
      </c>
      <c r="AK46" s="87" t="n">
        <f aca="false">F46*O46</f>
        <v>0</v>
      </c>
      <c r="AL46" s="92"/>
      <c r="AM46" s="87" t="n">
        <f aca="false">CHOOSE($G$3,AD46-AE46,AE46-AD46)</f>
        <v>0</v>
      </c>
      <c r="AN46" s="87" t="n">
        <f aca="false">CHOOSE($G$3,AG46-AH46,AH46-AG46)</f>
        <v>0</v>
      </c>
      <c r="AO46" s="87" t="n">
        <f aca="false">CHOOSE($G$3,AJ46-AK46,AK46-AJ46)</f>
        <v>0</v>
      </c>
      <c r="AP46" s="101" t="n">
        <f aca="false">SUM(AM46:AO46)</f>
        <v>0</v>
      </c>
      <c r="AR46" s="87" t="n">
        <f aca="false">CHOOSE($G$3,AC46-AD46,AD46-AC46)</f>
        <v>0</v>
      </c>
      <c r="AS46" s="87" t="n">
        <f aca="false">CHOOSE($G$3,AF46-AG46,AG46-AF46)</f>
        <v>0</v>
      </c>
      <c r="AT46" s="87" t="n">
        <f aca="false">CHOOSE($G$3,AI46-AJ46,AJ46-AI46)</f>
        <v>0</v>
      </c>
      <c r="AU46" s="101" t="n">
        <f aca="false">AR46+AS46+AT46</f>
        <v>0</v>
      </c>
      <c r="AV46" s="101"/>
      <c r="AW46" s="88" t="n">
        <f aca="false">AU46+AP46</f>
        <v>0</v>
      </c>
      <c r="AY46" s="88" t="n">
        <f aca="false">AK46+AH46+AE46</f>
        <v>0</v>
      </c>
      <c r="AZ46" s="102"/>
    </row>
    <row r="47" customFormat="false" ht="12.75" hidden="false" customHeight="false" outlineLevel="0" collapsed="false">
      <c r="A47" s="93" t="n">
        <f aca="false">EDATE(A46,1)</f>
        <v>38169</v>
      </c>
      <c r="B47" s="94" t="n">
        <f aca="false">B46</f>
        <v>4590.16393442623</v>
      </c>
      <c r="C47" s="104"/>
      <c r="D47" s="96" t="n">
        <f aca="false">B47+C47</f>
        <v>4590.16393442623</v>
      </c>
      <c r="E47" s="82" t="n">
        <f aca="false">IF(Z47=0,0,IF(AND(Z47=1,$H$3=1),D47*U47,IF($H$3=2,D47,"N/A")))</f>
        <v>0</v>
      </c>
      <c r="F47" s="82" t="n">
        <f aca="false">E47*Y47</f>
        <v>0</v>
      </c>
      <c r="G47" s="28" t="n">
        <f aca="false">VLOOKUP($A47,Table,MATCH(G$4,Curves,0))</f>
        <v>5.67</v>
      </c>
      <c r="H47" s="97" t="n">
        <f aca="false">VLOOKUP($A47,Table,MATCH(H$4,Curves,0))</f>
        <v>5.67</v>
      </c>
      <c r="I47" s="98" t="n">
        <f aca="false">I46</f>
        <v>0</v>
      </c>
      <c r="J47" s="28" t="n">
        <f aca="false">VLOOKUP($A47,Table,MATCH(J$4,Curves,0))</f>
        <v>-0.0475</v>
      </c>
      <c r="K47" s="97" t="n">
        <f aca="false">VLOOKUP($A47,Table,MATCH(K$4,Curves,0))</f>
        <v>-0.06</v>
      </c>
      <c r="L47" s="98" t="n">
        <v>0</v>
      </c>
      <c r="M47" s="28" t="n">
        <f aca="false">VLOOKUP($A47,Table,MATCH(M$4,Curves,0))</f>
        <v>0.01</v>
      </c>
      <c r="N47" s="97" t="n">
        <f aca="false">VLOOKUP($A47,Table,MATCH(N$4,Curves,0))</f>
        <v>0</v>
      </c>
      <c r="O47" s="98" t="n">
        <v>0</v>
      </c>
      <c r="P47" s="99"/>
      <c r="Q47" s="98" t="n">
        <f aca="false">M47+J47+G47</f>
        <v>5.6325</v>
      </c>
      <c r="R47" s="98" t="n">
        <f aca="false">N47+K47+H47</f>
        <v>5.61</v>
      </c>
      <c r="S47" s="98" t="n">
        <f aca="false">O47+L47+I47</f>
        <v>0</v>
      </c>
      <c r="T47" s="99"/>
      <c r="U47" s="33" t="n">
        <f aca="false">A48-A47</f>
        <v>31</v>
      </c>
      <c r="V47" s="100" t="n">
        <f aca="false">CHOOSE(F$3,A48+24,A47)</f>
        <v>38169</v>
      </c>
      <c r="W47" s="33" t="n">
        <f aca="false">V47-C$3</f>
        <v>1253</v>
      </c>
      <c r="X47" s="28" t="n">
        <f aca="false">VLOOKUP($A47,Table,MATCH(X$4,Curves,0))</f>
        <v>0.053904348595426</v>
      </c>
      <c r="Y47" s="91" t="n">
        <f aca="false">1/(1+CHOOSE(F$3,(X48+($K$3/10000))/2,(X47+($K$3/10000))/2))^(2*W47/365.25)</f>
        <v>0.833207795645228</v>
      </c>
      <c r="Z47" s="33" t="n">
        <f aca="false">IF(AND(mthbeg&lt;=A47,mthend&gt;=A47),1,0)</f>
        <v>0</v>
      </c>
      <c r="AA47" s="33" t="n">
        <f aca="false">U47*Z47</f>
        <v>0</v>
      </c>
      <c r="AC47" s="87" t="n">
        <f aca="false">F47*G47</f>
        <v>0</v>
      </c>
      <c r="AD47" s="87" t="n">
        <f aca="false">$F47*H47</f>
        <v>0</v>
      </c>
      <c r="AE47" s="87" t="n">
        <f aca="false">$F47*I47</f>
        <v>0</v>
      </c>
      <c r="AF47" s="87" t="n">
        <f aca="false">$F47*J47</f>
        <v>-0</v>
      </c>
      <c r="AG47" s="87" t="n">
        <f aca="false">$F47*K47</f>
        <v>-0</v>
      </c>
      <c r="AH47" s="87" t="n">
        <f aca="false">$F47*L47</f>
        <v>0</v>
      </c>
      <c r="AI47" s="87" t="n">
        <f aca="false">$F47*M47</f>
        <v>0</v>
      </c>
      <c r="AJ47" s="87" t="n">
        <f aca="false">$F47*N47</f>
        <v>0</v>
      </c>
      <c r="AK47" s="87" t="n">
        <f aca="false">F47*O47</f>
        <v>0</v>
      </c>
      <c r="AL47" s="92"/>
      <c r="AM47" s="87" t="n">
        <f aca="false">CHOOSE($G$3,AD47-AE47,AE47-AD47)</f>
        <v>0</v>
      </c>
      <c r="AN47" s="87" t="n">
        <f aca="false">CHOOSE($G$3,AG47-AH47,AH47-AG47)</f>
        <v>0</v>
      </c>
      <c r="AO47" s="87" t="n">
        <f aca="false">CHOOSE($G$3,AJ47-AK47,AK47-AJ47)</f>
        <v>0</v>
      </c>
      <c r="AP47" s="101" t="n">
        <f aca="false">SUM(AM47:AO47)</f>
        <v>0</v>
      </c>
      <c r="AR47" s="87" t="n">
        <f aca="false">CHOOSE($G$3,AC47-AD47,AD47-AC47)</f>
        <v>0</v>
      </c>
      <c r="AS47" s="87" t="n">
        <f aca="false">CHOOSE($G$3,AF47-AG47,AG47-AF47)</f>
        <v>0</v>
      </c>
      <c r="AT47" s="87" t="n">
        <f aca="false">CHOOSE($G$3,AI47-AJ47,AJ47-AI47)</f>
        <v>0</v>
      </c>
      <c r="AU47" s="101" t="n">
        <f aca="false">AR47+AS47+AT47</f>
        <v>0</v>
      </c>
      <c r="AV47" s="101"/>
      <c r="AW47" s="88" t="n">
        <f aca="false">AU47+AP47</f>
        <v>0</v>
      </c>
      <c r="AY47" s="88" t="n">
        <f aca="false">AK47+AH47+AE47</f>
        <v>0</v>
      </c>
      <c r="AZ47" s="102"/>
    </row>
    <row r="48" customFormat="false" ht="12.75" hidden="false" customHeight="false" outlineLevel="0" collapsed="false">
      <c r="A48" s="93" t="n">
        <f aca="false">EDATE(A47,1)</f>
        <v>38200</v>
      </c>
      <c r="B48" s="94" t="n">
        <f aca="false">B47</f>
        <v>4590.16393442623</v>
      </c>
      <c r="C48" s="104"/>
      <c r="D48" s="96" t="n">
        <f aca="false">B48+C48</f>
        <v>4590.16393442623</v>
      </c>
      <c r="E48" s="82" t="n">
        <f aca="false">IF(Z48=0,0,IF(AND(Z48=1,$H$3=1),D48*U48,IF($H$3=2,D48,"N/A")))</f>
        <v>0</v>
      </c>
      <c r="F48" s="82" t="n">
        <f aca="false">E48*Y48</f>
        <v>0</v>
      </c>
      <c r="G48" s="28" t="n">
        <f aca="false">VLOOKUP($A48,Table,MATCH(G$4,Curves,0))</f>
        <v>5.67</v>
      </c>
      <c r="H48" s="97" t="n">
        <f aca="false">VLOOKUP($A48,Table,MATCH(H$4,Curves,0))</f>
        <v>5.67</v>
      </c>
      <c r="I48" s="98" t="n">
        <f aca="false">I47</f>
        <v>0</v>
      </c>
      <c r="J48" s="28" t="n">
        <f aca="false">VLOOKUP($A48,Table,MATCH(J$4,Curves,0))</f>
        <v>-0.0475</v>
      </c>
      <c r="K48" s="97" t="n">
        <f aca="false">VLOOKUP($A48,Table,MATCH(K$4,Curves,0))</f>
        <v>-0.06</v>
      </c>
      <c r="L48" s="98" t="n">
        <v>0</v>
      </c>
      <c r="M48" s="28" t="n">
        <f aca="false">VLOOKUP($A48,Table,MATCH(M$4,Curves,0))</f>
        <v>0.01</v>
      </c>
      <c r="N48" s="97" t="n">
        <f aca="false">VLOOKUP($A48,Table,MATCH(N$4,Curves,0))</f>
        <v>0</v>
      </c>
      <c r="O48" s="98" t="n">
        <v>0</v>
      </c>
      <c r="P48" s="99"/>
      <c r="Q48" s="98" t="n">
        <f aca="false">M48+J48+G48</f>
        <v>5.6325</v>
      </c>
      <c r="R48" s="98" t="n">
        <f aca="false">N48+K48+H48</f>
        <v>5.61</v>
      </c>
      <c r="S48" s="98" t="n">
        <f aca="false">O48+L48+I48</f>
        <v>0</v>
      </c>
      <c r="T48" s="99"/>
      <c r="U48" s="33" t="n">
        <f aca="false">A49-A48</f>
        <v>31</v>
      </c>
      <c r="V48" s="100" t="n">
        <f aca="false">CHOOSE(F$3,A49+24,A48)</f>
        <v>38200</v>
      </c>
      <c r="W48" s="33" t="n">
        <f aca="false">V48-C$3</f>
        <v>1284</v>
      </c>
      <c r="X48" s="28" t="n">
        <f aca="false">VLOOKUP($A48,Table,MATCH(X$4,Curves,0))</f>
        <v>0.053904348595426</v>
      </c>
      <c r="Y48" s="91" t="n">
        <f aca="false">1/(1+CHOOSE(F$3,(X49+($K$3/10000))/2,(X48+($K$3/10000))/2))^(2*W48/365.25)</f>
        <v>0.829454776755984</v>
      </c>
      <c r="Z48" s="33" t="n">
        <f aca="false">IF(AND(mthbeg&lt;=A48,mthend&gt;=A48),1,0)</f>
        <v>0</v>
      </c>
      <c r="AA48" s="33" t="n">
        <f aca="false">U48*Z48</f>
        <v>0</v>
      </c>
      <c r="AC48" s="87" t="n">
        <f aca="false">F48*G48</f>
        <v>0</v>
      </c>
      <c r="AD48" s="87" t="n">
        <f aca="false">$F48*H48</f>
        <v>0</v>
      </c>
      <c r="AE48" s="87" t="n">
        <f aca="false">$F48*I48</f>
        <v>0</v>
      </c>
      <c r="AF48" s="87" t="n">
        <f aca="false">$F48*J48</f>
        <v>-0</v>
      </c>
      <c r="AG48" s="87" t="n">
        <f aca="false">$F48*K48</f>
        <v>-0</v>
      </c>
      <c r="AH48" s="87" t="n">
        <f aca="false">$F48*L48</f>
        <v>0</v>
      </c>
      <c r="AI48" s="87" t="n">
        <f aca="false">$F48*M48</f>
        <v>0</v>
      </c>
      <c r="AJ48" s="87" t="n">
        <f aca="false">$F48*N48</f>
        <v>0</v>
      </c>
      <c r="AK48" s="87" t="n">
        <f aca="false">F48*O48</f>
        <v>0</v>
      </c>
      <c r="AL48" s="92"/>
      <c r="AM48" s="87" t="n">
        <f aca="false">CHOOSE($G$3,AD48-AE48,AE48-AD48)</f>
        <v>0</v>
      </c>
      <c r="AN48" s="87" t="n">
        <f aca="false">CHOOSE($G$3,AG48-AH48,AH48-AG48)</f>
        <v>0</v>
      </c>
      <c r="AO48" s="87" t="n">
        <f aca="false">CHOOSE($G$3,AJ48-AK48,AK48-AJ48)</f>
        <v>0</v>
      </c>
      <c r="AP48" s="101" t="n">
        <f aca="false">SUM(AM48:AO48)</f>
        <v>0</v>
      </c>
      <c r="AR48" s="87" t="n">
        <f aca="false">CHOOSE($G$3,AC48-AD48,AD48-AC48)</f>
        <v>0</v>
      </c>
      <c r="AS48" s="87" t="n">
        <f aca="false">CHOOSE($G$3,AF48-AG48,AG48-AF48)</f>
        <v>0</v>
      </c>
      <c r="AT48" s="87" t="n">
        <f aca="false">CHOOSE($G$3,AI48-AJ48,AJ48-AI48)</f>
        <v>0</v>
      </c>
      <c r="AU48" s="101" t="n">
        <f aca="false">AR48+AS48+AT48</f>
        <v>0</v>
      </c>
      <c r="AV48" s="101"/>
      <c r="AW48" s="88" t="n">
        <f aca="false">AU48+AP48</f>
        <v>0</v>
      </c>
      <c r="AY48" s="88" t="n">
        <f aca="false">AK48+AH48+AE48</f>
        <v>0</v>
      </c>
      <c r="AZ48" s="102"/>
    </row>
    <row r="49" customFormat="false" ht="12.75" hidden="false" customHeight="false" outlineLevel="0" collapsed="false">
      <c r="A49" s="93" t="n">
        <f aca="false">EDATE(A48,1)</f>
        <v>38231</v>
      </c>
      <c r="B49" s="94" t="n">
        <f aca="false">B48</f>
        <v>4590.16393442623</v>
      </c>
      <c r="C49" s="104"/>
      <c r="D49" s="96" t="n">
        <f aca="false">B49+C49</f>
        <v>4590.16393442623</v>
      </c>
      <c r="E49" s="82" t="n">
        <f aca="false">IF(Z49=0,0,IF(AND(Z49=1,$H$3=1),D49*U49,IF($H$3=2,D49,"N/A")))</f>
        <v>0</v>
      </c>
      <c r="F49" s="82" t="n">
        <f aca="false">E49*Y49</f>
        <v>0</v>
      </c>
      <c r="G49" s="28" t="n">
        <f aca="false">VLOOKUP($A49,Table,MATCH(G$4,Curves,0))</f>
        <v>5.67</v>
      </c>
      <c r="H49" s="97" t="n">
        <f aca="false">VLOOKUP($A49,Table,MATCH(H$4,Curves,0))</f>
        <v>5.67</v>
      </c>
      <c r="I49" s="98" t="n">
        <f aca="false">I48</f>
        <v>0</v>
      </c>
      <c r="J49" s="28" t="n">
        <f aca="false">VLOOKUP($A49,Table,MATCH(J$4,Curves,0))</f>
        <v>-0.0475</v>
      </c>
      <c r="K49" s="97" t="n">
        <f aca="false">VLOOKUP($A49,Table,MATCH(K$4,Curves,0))</f>
        <v>-0.06</v>
      </c>
      <c r="L49" s="98" t="n">
        <v>0</v>
      </c>
      <c r="M49" s="28" t="n">
        <f aca="false">VLOOKUP($A49,Table,MATCH(M$4,Curves,0))</f>
        <v>0.01</v>
      </c>
      <c r="N49" s="97" t="n">
        <f aca="false">VLOOKUP($A49,Table,MATCH(N$4,Curves,0))</f>
        <v>0</v>
      </c>
      <c r="O49" s="98" t="n">
        <v>0</v>
      </c>
      <c r="P49" s="99"/>
      <c r="Q49" s="98" t="n">
        <f aca="false">M49+J49+G49</f>
        <v>5.6325</v>
      </c>
      <c r="R49" s="98" t="n">
        <f aca="false">N49+K49+H49</f>
        <v>5.61</v>
      </c>
      <c r="S49" s="98" t="n">
        <f aca="false">O49+L49+I49</f>
        <v>0</v>
      </c>
      <c r="T49" s="99"/>
      <c r="U49" s="33" t="n">
        <f aca="false">A50-A49</f>
        <v>30</v>
      </c>
      <c r="V49" s="100" t="n">
        <f aca="false">CHOOSE(F$3,A50+24,A49)</f>
        <v>38231</v>
      </c>
      <c r="W49" s="33" t="n">
        <f aca="false">V49-C$3</f>
        <v>1315</v>
      </c>
      <c r="X49" s="28" t="n">
        <f aca="false">VLOOKUP($A49,Table,MATCH(X$4,Curves,0))</f>
        <v>0.053904348595426</v>
      </c>
      <c r="Y49" s="91" t="n">
        <f aca="false">1/(1+CHOOSE(F$3,(X50+($K$3/10000))/2,(X49+($K$3/10000))/2))^(2*W49/365.25)</f>
        <v>0.825718662594295</v>
      </c>
      <c r="Z49" s="33" t="n">
        <f aca="false">IF(AND(mthbeg&lt;=A49,mthend&gt;=A49),1,0)</f>
        <v>0</v>
      </c>
      <c r="AA49" s="33" t="n">
        <f aca="false">U49*Z49</f>
        <v>0</v>
      </c>
      <c r="AC49" s="87" t="n">
        <f aca="false">F49*G49</f>
        <v>0</v>
      </c>
      <c r="AD49" s="87" t="n">
        <f aca="false">$F49*H49</f>
        <v>0</v>
      </c>
      <c r="AE49" s="87" t="n">
        <f aca="false">$F49*I49</f>
        <v>0</v>
      </c>
      <c r="AF49" s="87" t="n">
        <f aca="false">$F49*J49</f>
        <v>-0</v>
      </c>
      <c r="AG49" s="87" t="n">
        <f aca="false">$F49*K49</f>
        <v>-0</v>
      </c>
      <c r="AH49" s="87" t="n">
        <f aca="false">$F49*L49</f>
        <v>0</v>
      </c>
      <c r="AI49" s="87" t="n">
        <f aca="false">$F49*M49</f>
        <v>0</v>
      </c>
      <c r="AJ49" s="87" t="n">
        <f aca="false">$F49*N49</f>
        <v>0</v>
      </c>
      <c r="AK49" s="87" t="n">
        <f aca="false">F49*O49</f>
        <v>0</v>
      </c>
      <c r="AL49" s="92"/>
      <c r="AM49" s="87" t="n">
        <f aca="false">CHOOSE($G$3,AD49-AE49,AE49-AD49)</f>
        <v>0</v>
      </c>
      <c r="AN49" s="87" t="n">
        <f aca="false">CHOOSE($G$3,AG49-AH49,AH49-AG49)</f>
        <v>0</v>
      </c>
      <c r="AO49" s="87" t="n">
        <f aca="false">CHOOSE($G$3,AJ49-AK49,AK49-AJ49)</f>
        <v>0</v>
      </c>
      <c r="AP49" s="101" t="n">
        <f aca="false">SUM(AM49:AO49)</f>
        <v>0</v>
      </c>
      <c r="AR49" s="87" t="n">
        <f aca="false">CHOOSE($G$3,AC49-AD49,AD49-AC49)</f>
        <v>0</v>
      </c>
      <c r="AS49" s="87" t="n">
        <f aca="false">CHOOSE($G$3,AF49-AG49,AG49-AF49)</f>
        <v>0</v>
      </c>
      <c r="AT49" s="87" t="n">
        <f aca="false">CHOOSE($G$3,AI49-AJ49,AJ49-AI49)</f>
        <v>0</v>
      </c>
      <c r="AU49" s="101" t="n">
        <f aca="false">AR49+AS49+AT49</f>
        <v>0</v>
      </c>
      <c r="AV49" s="101"/>
      <c r="AW49" s="88" t="n">
        <f aca="false">AU49+AP49</f>
        <v>0</v>
      </c>
      <c r="AY49" s="88" t="n">
        <f aca="false">AK49+AH49+AE49</f>
        <v>0</v>
      </c>
      <c r="AZ49" s="102"/>
    </row>
    <row r="50" customFormat="false" ht="12.75" hidden="false" customHeight="false" outlineLevel="0" collapsed="false">
      <c r="A50" s="93" t="n">
        <f aca="false">EDATE(A49,1)</f>
        <v>38261</v>
      </c>
      <c r="B50" s="94" t="n">
        <f aca="false">B49</f>
        <v>4590.16393442623</v>
      </c>
      <c r="C50" s="104"/>
      <c r="D50" s="96" t="n">
        <f aca="false">B50+C50</f>
        <v>4590.16393442623</v>
      </c>
      <c r="E50" s="82" t="n">
        <f aca="false">IF(Z50=0,0,IF(AND(Z50=1,$H$3=1),D50*U50,IF($H$3=2,D50,"N/A")))</f>
        <v>0</v>
      </c>
      <c r="F50" s="82" t="n">
        <f aca="false">E50*Y50</f>
        <v>0</v>
      </c>
      <c r="G50" s="28" t="n">
        <f aca="false">VLOOKUP($A50,Table,MATCH(G$4,Curves,0))</f>
        <v>5.67</v>
      </c>
      <c r="H50" s="97" t="n">
        <f aca="false">VLOOKUP($A50,Table,MATCH(H$4,Curves,0))</f>
        <v>5.67</v>
      </c>
      <c r="I50" s="98" t="n">
        <f aca="false">I49</f>
        <v>0</v>
      </c>
      <c r="J50" s="28" t="n">
        <f aca="false">VLOOKUP($A50,Table,MATCH(J$4,Curves,0))</f>
        <v>-0.0475</v>
      </c>
      <c r="K50" s="97" t="n">
        <f aca="false">VLOOKUP($A50,Table,MATCH(K$4,Curves,0))</f>
        <v>-0.06</v>
      </c>
      <c r="L50" s="98" t="n">
        <v>0</v>
      </c>
      <c r="M50" s="28" t="n">
        <f aca="false">VLOOKUP($A50,Table,MATCH(M$4,Curves,0))</f>
        <v>0.01</v>
      </c>
      <c r="N50" s="97" t="n">
        <f aca="false">VLOOKUP($A50,Table,MATCH(N$4,Curves,0))</f>
        <v>0</v>
      </c>
      <c r="O50" s="98" t="n">
        <v>0</v>
      </c>
      <c r="P50" s="99"/>
      <c r="Q50" s="98" t="n">
        <f aca="false">M50+J50+G50</f>
        <v>5.6325</v>
      </c>
      <c r="R50" s="98" t="n">
        <f aca="false">N50+K50+H50</f>
        <v>5.61</v>
      </c>
      <c r="S50" s="98" t="n">
        <f aca="false">O50+L50+I50</f>
        <v>0</v>
      </c>
      <c r="T50" s="99"/>
      <c r="U50" s="33" t="n">
        <f aca="false">A51-A50</f>
        <v>31</v>
      </c>
      <c r="V50" s="100" t="n">
        <f aca="false">CHOOSE(F$3,A51+24,A50)</f>
        <v>38261</v>
      </c>
      <c r="W50" s="33" t="n">
        <f aca="false">V50-C$3</f>
        <v>1345</v>
      </c>
      <c r="X50" s="28" t="n">
        <f aca="false">VLOOKUP($A50,Table,MATCH(X$4,Curves,0))</f>
        <v>0.053904348595426</v>
      </c>
      <c r="Y50" s="91" t="n">
        <f aca="false">1/(1+CHOOSE(F$3,(X51+($K$3/10000))/2,(X50+($K$3/10000))/2))^(2*W50/365.25)</f>
        <v>0.822119092074263</v>
      </c>
      <c r="Z50" s="33" t="n">
        <f aca="false">IF(AND(mthbeg&lt;=A50,mthend&gt;=A50),1,0)</f>
        <v>0</v>
      </c>
      <c r="AA50" s="33" t="n">
        <f aca="false">U50*Z50</f>
        <v>0</v>
      </c>
      <c r="AC50" s="87" t="n">
        <f aca="false">F50*G50</f>
        <v>0</v>
      </c>
      <c r="AD50" s="87" t="n">
        <f aca="false">$F50*H50</f>
        <v>0</v>
      </c>
      <c r="AE50" s="87" t="n">
        <f aca="false">$F50*I50</f>
        <v>0</v>
      </c>
      <c r="AF50" s="87" t="n">
        <f aca="false">$F50*J50</f>
        <v>-0</v>
      </c>
      <c r="AG50" s="87" t="n">
        <f aca="false">$F50*K50</f>
        <v>-0</v>
      </c>
      <c r="AH50" s="87" t="n">
        <f aca="false">$F50*L50</f>
        <v>0</v>
      </c>
      <c r="AI50" s="87" t="n">
        <f aca="false">$F50*M50</f>
        <v>0</v>
      </c>
      <c r="AJ50" s="87" t="n">
        <f aca="false">$F50*N50</f>
        <v>0</v>
      </c>
      <c r="AK50" s="87" t="n">
        <f aca="false">F50*O50</f>
        <v>0</v>
      </c>
      <c r="AL50" s="92"/>
      <c r="AM50" s="87" t="n">
        <f aca="false">CHOOSE($G$3,AD50-AE50,AE50-AD50)</f>
        <v>0</v>
      </c>
      <c r="AN50" s="87" t="n">
        <f aca="false">CHOOSE($G$3,AG50-AH50,AH50-AG50)</f>
        <v>0</v>
      </c>
      <c r="AO50" s="87" t="n">
        <f aca="false">CHOOSE($G$3,AJ50-AK50,AK50-AJ50)</f>
        <v>0</v>
      </c>
      <c r="AP50" s="101" t="n">
        <f aca="false">SUM(AM50:AO50)</f>
        <v>0</v>
      </c>
      <c r="AR50" s="87" t="n">
        <f aca="false">CHOOSE($G$3,AC50-AD50,AD50-AC50)</f>
        <v>0</v>
      </c>
      <c r="AS50" s="87" t="n">
        <f aca="false">CHOOSE($G$3,AF50-AG50,AG50-AF50)</f>
        <v>0</v>
      </c>
      <c r="AT50" s="87" t="n">
        <f aca="false">CHOOSE($G$3,AI50-AJ50,AJ50-AI50)</f>
        <v>0</v>
      </c>
      <c r="AU50" s="101" t="n">
        <f aca="false">AR50+AS50+AT50</f>
        <v>0</v>
      </c>
      <c r="AV50" s="101"/>
      <c r="AW50" s="88" t="n">
        <f aca="false">AU50+AP50</f>
        <v>0</v>
      </c>
      <c r="AY50" s="88" t="n">
        <f aca="false">AK50+AH50+AE50</f>
        <v>0</v>
      </c>
      <c r="AZ50" s="102"/>
    </row>
    <row r="51" customFormat="false" ht="12.75" hidden="false" customHeight="false" outlineLevel="0" collapsed="false">
      <c r="A51" s="93" t="n">
        <f aca="false">EDATE(A50,1)</f>
        <v>38292</v>
      </c>
      <c r="B51" s="94" t="n">
        <f aca="false">B50</f>
        <v>4590.16393442623</v>
      </c>
      <c r="C51" s="104"/>
      <c r="D51" s="96" t="n">
        <f aca="false">B51+C51</f>
        <v>4590.16393442623</v>
      </c>
      <c r="E51" s="82" t="n">
        <f aca="false">IF(Z51=0,0,IF(AND(Z51=1,$H$3=1),D51*U51,IF($H$3=2,D51,"N/A")))</f>
        <v>0</v>
      </c>
      <c r="F51" s="82" t="n">
        <f aca="false">E51*Y51</f>
        <v>0</v>
      </c>
      <c r="G51" s="28" t="n">
        <f aca="false">VLOOKUP($A51,Table,MATCH(G$4,Curves,0))</f>
        <v>5.67</v>
      </c>
      <c r="H51" s="97" t="n">
        <f aca="false">VLOOKUP($A51,Table,MATCH(H$4,Curves,0))</f>
        <v>5.67</v>
      </c>
      <c r="I51" s="98" t="n">
        <f aca="false">I50</f>
        <v>0</v>
      </c>
      <c r="J51" s="28" t="n">
        <f aca="false">VLOOKUP($A51,Table,MATCH(J$4,Curves,0))</f>
        <v>-0.0475</v>
      </c>
      <c r="K51" s="97" t="n">
        <f aca="false">VLOOKUP($A51,Table,MATCH(K$4,Curves,0))</f>
        <v>-0.06</v>
      </c>
      <c r="L51" s="98" t="n">
        <v>0</v>
      </c>
      <c r="M51" s="28" t="n">
        <f aca="false">VLOOKUP($A51,Table,MATCH(M$4,Curves,0))</f>
        <v>0.01</v>
      </c>
      <c r="N51" s="97" t="n">
        <f aca="false">VLOOKUP($A51,Table,MATCH(N$4,Curves,0))</f>
        <v>0</v>
      </c>
      <c r="O51" s="98" t="n">
        <v>0</v>
      </c>
      <c r="P51" s="99"/>
      <c r="Q51" s="98" t="n">
        <f aca="false">M51+J51+G51</f>
        <v>5.6325</v>
      </c>
      <c r="R51" s="98" t="n">
        <f aca="false">N51+K51+H51</f>
        <v>5.61</v>
      </c>
      <c r="S51" s="98" t="n">
        <f aca="false">O51+L51+I51</f>
        <v>0</v>
      </c>
      <c r="T51" s="99"/>
      <c r="U51" s="33" t="n">
        <f aca="false">A52-A51</f>
        <v>30</v>
      </c>
      <c r="V51" s="100" t="n">
        <f aca="false">CHOOSE(F$3,A52+24,A51)</f>
        <v>38292</v>
      </c>
      <c r="W51" s="33" t="n">
        <f aca="false">V51-C$3</f>
        <v>1376</v>
      </c>
      <c r="X51" s="28" t="n">
        <f aca="false">VLOOKUP($A51,Table,MATCH(X$4,Curves,0))</f>
        <v>0.053904348595426</v>
      </c>
      <c r="Y51" s="91" t="n">
        <f aca="false">1/(1+CHOOSE(F$3,(X52+($K$3/10000))/2,(X51+($K$3/10000))/2))^(2*W51/365.25)</f>
        <v>0.818416020046026</v>
      </c>
      <c r="Z51" s="33" t="n">
        <f aca="false">IF(AND(mthbeg&lt;=A51,mthend&gt;=A51),1,0)</f>
        <v>0</v>
      </c>
      <c r="AA51" s="33" t="n">
        <f aca="false">U51*Z51</f>
        <v>0</v>
      </c>
      <c r="AC51" s="87" t="n">
        <f aca="false">F51*G51</f>
        <v>0</v>
      </c>
      <c r="AD51" s="87" t="n">
        <f aca="false">$F51*H51</f>
        <v>0</v>
      </c>
      <c r="AE51" s="87" t="n">
        <f aca="false">$F51*I51</f>
        <v>0</v>
      </c>
      <c r="AF51" s="87" t="n">
        <f aca="false">$F51*J51</f>
        <v>-0</v>
      </c>
      <c r="AG51" s="87" t="n">
        <f aca="false">$F51*K51</f>
        <v>-0</v>
      </c>
      <c r="AH51" s="87" t="n">
        <f aca="false">$F51*L51</f>
        <v>0</v>
      </c>
      <c r="AI51" s="87" t="n">
        <f aca="false">$F51*M51</f>
        <v>0</v>
      </c>
      <c r="AJ51" s="87" t="n">
        <f aca="false">$F51*N51</f>
        <v>0</v>
      </c>
      <c r="AK51" s="87" t="n">
        <f aca="false">F51*O51</f>
        <v>0</v>
      </c>
      <c r="AL51" s="92"/>
      <c r="AM51" s="87" t="n">
        <f aca="false">CHOOSE($G$3,AD51-AE51,AE51-AD51)</f>
        <v>0</v>
      </c>
      <c r="AN51" s="87" t="n">
        <f aca="false">CHOOSE($G$3,AG51-AH51,AH51-AG51)</f>
        <v>0</v>
      </c>
      <c r="AO51" s="87" t="n">
        <f aca="false">CHOOSE($G$3,AJ51-AK51,AK51-AJ51)</f>
        <v>0</v>
      </c>
      <c r="AP51" s="101" t="n">
        <f aca="false">SUM(AM51:AO51)</f>
        <v>0</v>
      </c>
      <c r="AR51" s="87" t="n">
        <f aca="false">CHOOSE($G$3,AC51-AD51,AD51-AC51)</f>
        <v>0</v>
      </c>
      <c r="AS51" s="87" t="n">
        <f aca="false">CHOOSE($G$3,AF51-AG51,AG51-AF51)</f>
        <v>0</v>
      </c>
      <c r="AT51" s="87" t="n">
        <f aca="false">CHOOSE($G$3,AI51-AJ51,AJ51-AI51)</f>
        <v>0</v>
      </c>
      <c r="AU51" s="101" t="n">
        <f aca="false">AR51+AS51+AT51</f>
        <v>0</v>
      </c>
      <c r="AV51" s="101"/>
      <c r="AW51" s="88" t="n">
        <f aca="false">AU51+AP51</f>
        <v>0</v>
      </c>
      <c r="AY51" s="88" t="n">
        <f aca="false">AK51+AH51+AE51</f>
        <v>0</v>
      </c>
      <c r="AZ51" s="102"/>
    </row>
    <row r="52" customFormat="false" ht="12.75" hidden="false" customHeight="false" outlineLevel="0" collapsed="false">
      <c r="A52" s="93" t="n">
        <f aca="false">EDATE(A51,1)</f>
        <v>38322</v>
      </c>
      <c r="B52" s="94" t="n">
        <f aca="false">B51</f>
        <v>4590.16393442623</v>
      </c>
      <c r="C52" s="104"/>
      <c r="D52" s="96" t="n">
        <f aca="false">B52+C52</f>
        <v>4590.16393442623</v>
      </c>
      <c r="E52" s="82" t="n">
        <f aca="false">IF(Z52=0,0,IF(AND(Z52=1,$H$3=1),D52*U52,IF($H$3=2,D52,"N/A")))</f>
        <v>0</v>
      </c>
      <c r="F52" s="82" t="n">
        <f aca="false">E52*Y52</f>
        <v>0</v>
      </c>
      <c r="G52" s="28" t="n">
        <f aca="false">VLOOKUP($A52,Table,MATCH(G$4,Curves,0))</f>
        <v>5.67</v>
      </c>
      <c r="H52" s="97" t="n">
        <f aca="false">VLOOKUP($A52,Table,MATCH(H$4,Curves,0))</f>
        <v>5.67</v>
      </c>
      <c r="I52" s="98" t="n">
        <f aca="false">I51</f>
        <v>0</v>
      </c>
      <c r="J52" s="28" t="n">
        <f aca="false">VLOOKUP($A52,Table,MATCH(J$4,Curves,0))</f>
        <v>-0.0475</v>
      </c>
      <c r="K52" s="97" t="n">
        <f aca="false">VLOOKUP($A52,Table,MATCH(K$4,Curves,0))</f>
        <v>-0.06</v>
      </c>
      <c r="L52" s="98" t="n">
        <v>0</v>
      </c>
      <c r="M52" s="28" t="n">
        <f aca="false">VLOOKUP($A52,Table,MATCH(M$4,Curves,0))</f>
        <v>0.01</v>
      </c>
      <c r="N52" s="97" t="n">
        <f aca="false">VLOOKUP($A52,Table,MATCH(N$4,Curves,0))</f>
        <v>0</v>
      </c>
      <c r="O52" s="98" t="n">
        <v>0</v>
      </c>
      <c r="P52" s="99"/>
      <c r="Q52" s="98" t="n">
        <f aca="false">M52+J52+G52</f>
        <v>5.6325</v>
      </c>
      <c r="R52" s="98" t="n">
        <f aca="false">N52+K52+H52</f>
        <v>5.61</v>
      </c>
      <c r="S52" s="98" t="n">
        <f aca="false">O52+L52+I52</f>
        <v>0</v>
      </c>
      <c r="T52" s="99"/>
      <c r="U52" s="33" t="n">
        <f aca="false">A53-A52</f>
        <v>31</v>
      </c>
      <c r="V52" s="100" t="n">
        <f aca="false">CHOOSE(F$3,A53+24,A52)</f>
        <v>38322</v>
      </c>
      <c r="W52" s="33" t="n">
        <f aca="false">V52-C$3</f>
        <v>1406</v>
      </c>
      <c r="X52" s="28" t="n">
        <f aca="false">VLOOKUP($A52,Table,MATCH(X$4,Curves,0))</f>
        <v>0.053904348595426</v>
      </c>
      <c r="Y52" s="91" t="n">
        <f aca="false">1/(1+CHOOSE(F$3,(X53+($K$3/10000))/2,(X52+($K$3/10000))/2))^(2*W52/365.25)</f>
        <v>0.814848284069678</v>
      </c>
      <c r="Z52" s="33" t="n">
        <f aca="false">IF(AND(mthbeg&lt;=A52,mthend&gt;=A52),1,0)</f>
        <v>0</v>
      </c>
      <c r="AA52" s="33" t="n">
        <f aca="false">U52*Z52</f>
        <v>0</v>
      </c>
      <c r="AC52" s="87" t="n">
        <f aca="false">F52*G52</f>
        <v>0</v>
      </c>
      <c r="AD52" s="87" t="n">
        <f aca="false">$F52*H52</f>
        <v>0</v>
      </c>
      <c r="AE52" s="87" t="n">
        <f aca="false">$F52*I52</f>
        <v>0</v>
      </c>
      <c r="AF52" s="87" t="n">
        <f aca="false">$F52*J52</f>
        <v>-0</v>
      </c>
      <c r="AG52" s="87" t="n">
        <f aca="false">$F52*K52</f>
        <v>-0</v>
      </c>
      <c r="AH52" s="87" t="n">
        <f aca="false">$F52*L52</f>
        <v>0</v>
      </c>
      <c r="AI52" s="87" t="n">
        <f aca="false">$F52*M52</f>
        <v>0</v>
      </c>
      <c r="AJ52" s="87" t="n">
        <f aca="false">$F52*N52</f>
        <v>0</v>
      </c>
      <c r="AK52" s="87" t="n">
        <f aca="false">F52*O52</f>
        <v>0</v>
      </c>
      <c r="AL52" s="92"/>
      <c r="AM52" s="87" t="n">
        <f aca="false">CHOOSE($G$3,AD52-AE52,AE52-AD52)</f>
        <v>0</v>
      </c>
      <c r="AN52" s="87" t="n">
        <f aca="false">CHOOSE($G$3,AG52-AH52,AH52-AG52)</f>
        <v>0</v>
      </c>
      <c r="AO52" s="87" t="n">
        <f aca="false">CHOOSE($G$3,AJ52-AK52,AK52-AJ52)</f>
        <v>0</v>
      </c>
      <c r="AP52" s="101" t="n">
        <f aca="false">SUM(AM52:AO52)</f>
        <v>0</v>
      </c>
      <c r="AR52" s="87" t="n">
        <f aca="false">CHOOSE($G$3,AC52-AD52,AD52-AC52)</f>
        <v>0</v>
      </c>
      <c r="AS52" s="87" t="n">
        <f aca="false">CHOOSE($G$3,AF52-AG52,AG52-AF52)</f>
        <v>0</v>
      </c>
      <c r="AT52" s="87" t="n">
        <f aca="false">CHOOSE($G$3,AI52-AJ52,AJ52-AI52)</f>
        <v>0</v>
      </c>
      <c r="AU52" s="101" t="n">
        <f aca="false">AR52+AS52+AT52</f>
        <v>0</v>
      </c>
      <c r="AV52" s="101"/>
      <c r="AW52" s="88" t="n">
        <f aca="false">AU52+AP52</f>
        <v>0</v>
      </c>
      <c r="AY52" s="88" t="n">
        <f aca="false">AK52+AH52+AE52</f>
        <v>0</v>
      </c>
      <c r="AZ52" s="102"/>
    </row>
    <row r="53" customFormat="false" ht="12.75" hidden="false" customHeight="false" outlineLevel="0" collapsed="false">
      <c r="A53" s="93" t="n">
        <f aca="false">EDATE(A52,1)</f>
        <v>38353</v>
      </c>
      <c r="B53" s="94" t="n">
        <f aca="false">B52</f>
        <v>4590.16393442623</v>
      </c>
      <c r="C53" s="104"/>
      <c r="D53" s="96" t="n">
        <f aca="false">B53+C53</f>
        <v>4590.16393442623</v>
      </c>
      <c r="E53" s="82" t="n">
        <f aca="false">IF(Z53=0,0,IF(AND(Z53=1,$H$3=1),D53*U53,IF($H$3=2,D53,"N/A")))</f>
        <v>0</v>
      </c>
      <c r="F53" s="82" t="n">
        <f aca="false">E53*Y53</f>
        <v>0</v>
      </c>
      <c r="G53" s="28" t="n">
        <f aca="false">VLOOKUP($A53,Table,MATCH(G$4,Curves,0))</f>
        <v>5.67</v>
      </c>
      <c r="H53" s="97" t="n">
        <f aca="false">VLOOKUP($A53,Table,MATCH(H$4,Curves,0))</f>
        <v>5.67</v>
      </c>
      <c r="I53" s="98" t="n">
        <f aca="false">I52</f>
        <v>0</v>
      </c>
      <c r="J53" s="28" t="n">
        <f aca="false">VLOOKUP($A53,Table,MATCH(J$4,Curves,0))</f>
        <v>-0.0475</v>
      </c>
      <c r="K53" s="97" t="n">
        <f aca="false">VLOOKUP($A53,Table,MATCH(K$4,Curves,0))</f>
        <v>-0.06</v>
      </c>
      <c r="L53" s="98" t="n">
        <v>0</v>
      </c>
      <c r="M53" s="28" t="n">
        <f aca="false">VLOOKUP($A53,Table,MATCH(M$4,Curves,0))</f>
        <v>0.01</v>
      </c>
      <c r="N53" s="97" t="n">
        <f aca="false">VLOOKUP($A53,Table,MATCH(N$4,Curves,0))</f>
        <v>0</v>
      </c>
      <c r="O53" s="98" t="n">
        <v>0</v>
      </c>
      <c r="P53" s="99"/>
      <c r="Q53" s="98" t="n">
        <f aca="false">M53+J53+G53</f>
        <v>5.6325</v>
      </c>
      <c r="R53" s="98" t="n">
        <f aca="false">N53+K53+H53</f>
        <v>5.61</v>
      </c>
      <c r="S53" s="98" t="n">
        <f aca="false">O53+L53+I53</f>
        <v>0</v>
      </c>
      <c r="T53" s="99"/>
      <c r="U53" s="33" t="n">
        <f aca="false">A54-A53</f>
        <v>31</v>
      </c>
      <c r="V53" s="100" t="n">
        <f aca="false">CHOOSE(F$3,A54+24,A53)</f>
        <v>38353</v>
      </c>
      <c r="W53" s="33" t="n">
        <f aca="false">V53-C$3</f>
        <v>1437</v>
      </c>
      <c r="X53" s="28" t="n">
        <f aca="false">VLOOKUP($A53,Table,MATCH(X$4,Curves,0))</f>
        <v>0.053904348595426</v>
      </c>
      <c r="Y53" s="91" t="n">
        <f aca="false">1/(1+CHOOSE(F$3,(X54+($K$3/10000))/2,(X53+($K$3/10000))/2))^(2*W53/365.25)</f>
        <v>0.811177961950795</v>
      </c>
      <c r="Z53" s="33" t="n">
        <f aca="false">IF(AND(mthbeg&lt;=A53,mthend&gt;=A53),1,0)</f>
        <v>0</v>
      </c>
      <c r="AA53" s="33" t="n">
        <f aca="false">U53*Z53</f>
        <v>0</v>
      </c>
      <c r="AC53" s="87" t="n">
        <f aca="false">F53*G53</f>
        <v>0</v>
      </c>
      <c r="AD53" s="87" t="n">
        <f aca="false">$F53*H53</f>
        <v>0</v>
      </c>
      <c r="AE53" s="87" t="n">
        <f aca="false">$F53*I53</f>
        <v>0</v>
      </c>
      <c r="AF53" s="87" t="n">
        <f aca="false">$F53*J53</f>
        <v>-0</v>
      </c>
      <c r="AG53" s="87" t="n">
        <f aca="false">$F53*K53</f>
        <v>-0</v>
      </c>
      <c r="AH53" s="87" t="n">
        <f aca="false">$F53*L53</f>
        <v>0</v>
      </c>
      <c r="AI53" s="87" t="n">
        <f aca="false">$F53*M53</f>
        <v>0</v>
      </c>
      <c r="AJ53" s="87" t="n">
        <f aca="false">$F53*N53</f>
        <v>0</v>
      </c>
      <c r="AK53" s="87" t="n">
        <f aca="false">F53*O53</f>
        <v>0</v>
      </c>
      <c r="AL53" s="92"/>
      <c r="AM53" s="87" t="n">
        <f aca="false">CHOOSE($G$3,AD53-AE53,AE53-AD53)</f>
        <v>0</v>
      </c>
      <c r="AN53" s="87" t="n">
        <f aca="false">CHOOSE($G$3,AG53-AH53,AH53-AG53)</f>
        <v>0</v>
      </c>
      <c r="AO53" s="87" t="n">
        <f aca="false">CHOOSE($G$3,AJ53-AK53,AK53-AJ53)</f>
        <v>0</v>
      </c>
      <c r="AP53" s="101" t="n">
        <f aca="false">SUM(AM53:AO53)</f>
        <v>0</v>
      </c>
      <c r="AR53" s="87" t="n">
        <f aca="false">CHOOSE($G$3,AC53-AD53,AD53-AC53)</f>
        <v>0</v>
      </c>
      <c r="AS53" s="87" t="n">
        <f aca="false">CHOOSE($G$3,AF53-AG53,AG53-AF53)</f>
        <v>0</v>
      </c>
      <c r="AT53" s="87" t="n">
        <f aca="false">CHOOSE($G$3,AI53-AJ53,AJ53-AI53)</f>
        <v>0</v>
      </c>
      <c r="AU53" s="101" t="n">
        <f aca="false">AR53+AS53+AT53</f>
        <v>0</v>
      </c>
      <c r="AV53" s="101"/>
      <c r="AW53" s="88" t="n">
        <f aca="false">AU53+AP53</f>
        <v>0</v>
      </c>
      <c r="AY53" s="88" t="n">
        <f aca="false">AK53+AH53+AE53</f>
        <v>0</v>
      </c>
      <c r="AZ53" s="102"/>
    </row>
    <row r="54" customFormat="false" ht="12.75" hidden="false" customHeight="false" outlineLevel="0" collapsed="false">
      <c r="A54" s="93" t="n">
        <f aca="false">EDATE(A53,1)</f>
        <v>38384</v>
      </c>
      <c r="B54" s="94" t="n">
        <f aca="false">B53</f>
        <v>4590.16393442623</v>
      </c>
      <c r="C54" s="104"/>
      <c r="D54" s="96" t="n">
        <f aca="false">B54+C54</f>
        <v>4590.16393442623</v>
      </c>
      <c r="E54" s="82" t="n">
        <f aca="false">IF(Z54=0,0,IF(AND(Z54=1,$H$3=1),D54*U54,IF($H$3=2,D54,"N/A")))</f>
        <v>0</v>
      </c>
      <c r="F54" s="82" t="n">
        <f aca="false">E54*Y54</f>
        <v>0</v>
      </c>
      <c r="G54" s="28" t="n">
        <f aca="false">VLOOKUP($A54,Table,MATCH(G$4,Curves,0))</f>
        <v>5.67</v>
      </c>
      <c r="H54" s="97" t="n">
        <f aca="false">VLOOKUP($A54,Table,MATCH(H$4,Curves,0))</f>
        <v>5.67</v>
      </c>
      <c r="I54" s="98" t="n">
        <f aca="false">I53</f>
        <v>0</v>
      </c>
      <c r="J54" s="28" t="n">
        <f aca="false">VLOOKUP($A54,Table,MATCH(J$4,Curves,0))</f>
        <v>-0.0475</v>
      </c>
      <c r="K54" s="97" t="n">
        <f aca="false">VLOOKUP($A54,Table,MATCH(K$4,Curves,0))</f>
        <v>-0.06</v>
      </c>
      <c r="L54" s="98" t="n">
        <v>0</v>
      </c>
      <c r="M54" s="28" t="n">
        <f aca="false">VLOOKUP($A54,Table,MATCH(M$4,Curves,0))</f>
        <v>0.01</v>
      </c>
      <c r="N54" s="97" t="n">
        <f aca="false">VLOOKUP($A54,Table,MATCH(N$4,Curves,0))</f>
        <v>0</v>
      </c>
      <c r="O54" s="98" t="n">
        <v>0</v>
      </c>
      <c r="P54" s="99"/>
      <c r="Q54" s="98" t="n">
        <f aca="false">M54+J54+G54</f>
        <v>5.6325</v>
      </c>
      <c r="R54" s="98" t="n">
        <f aca="false">N54+K54+H54</f>
        <v>5.61</v>
      </c>
      <c r="S54" s="98" t="n">
        <f aca="false">O54+L54+I54</f>
        <v>0</v>
      </c>
      <c r="T54" s="99"/>
      <c r="U54" s="33" t="n">
        <f aca="false">A55-A54</f>
        <v>28</v>
      </c>
      <c r="V54" s="100" t="n">
        <f aca="false">CHOOSE(F$3,A55+24,A54)</f>
        <v>38384</v>
      </c>
      <c r="W54" s="33" t="n">
        <f aca="false">V54-C$3</f>
        <v>1468</v>
      </c>
      <c r="X54" s="28" t="n">
        <f aca="false">VLOOKUP($A54,Table,MATCH(X$4,Curves,0))</f>
        <v>0.053904348595426</v>
      </c>
      <c r="Y54" s="91" t="n">
        <f aca="false">1/(1+CHOOSE(F$3,(X55+($K$3/10000))/2,(X54+($K$3/10000))/2))^(2*W54/365.25)</f>
        <v>0.807524172068305</v>
      </c>
      <c r="Z54" s="33" t="n">
        <f aca="false">IF(AND(mthbeg&lt;=A54,mthend&gt;=A54),1,0)</f>
        <v>0</v>
      </c>
      <c r="AA54" s="33" t="n">
        <f aca="false">U54*Z54</f>
        <v>0</v>
      </c>
      <c r="AC54" s="87" t="n">
        <f aca="false">F54*G54</f>
        <v>0</v>
      </c>
      <c r="AD54" s="87" t="n">
        <f aca="false">$F54*H54</f>
        <v>0</v>
      </c>
      <c r="AE54" s="87" t="n">
        <f aca="false">$F54*I54</f>
        <v>0</v>
      </c>
      <c r="AF54" s="87" t="n">
        <f aca="false">$F54*J54</f>
        <v>-0</v>
      </c>
      <c r="AG54" s="87" t="n">
        <f aca="false">$F54*K54</f>
        <v>-0</v>
      </c>
      <c r="AH54" s="87" t="n">
        <f aca="false">$F54*L54</f>
        <v>0</v>
      </c>
      <c r="AI54" s="87" t="n">
        <f aca="false">$F54*M54</f>
        <v>0</v>
      </c>
      <c r="AJ54" s="87" t="n">
        <f aca="false">$F54*N54</f>
        <v>0</v>
      </c>
      <c r="AK54" s="87" t="n">
        <f aca="false">F54*O54</f>
        <v>0</v>
      </c>
      <c r="AL54" s="92"/>
      <c r="AM54" s="87" t="n">
        <f aca="false">CHOOSE($G$3,AD54-AE54,AE54-AD54)</f>
        <v>0</v>
      </c>
      <c r="AN54" s="87" t="n">
        <f aca="false">CHOOSE($G$3,AG54-AH54,AH54-AG54)</f>
        <v>0</v>
      </c>
      <c r="AO54" s="87" t="n">
        <f aca="false">CHOOSE($G$3,AJ54-AK54,AK54-AJ54)</f>
        <v>0</v>
      </c>
      <c r="AP54" s="101" t="n">
        <f aca="false">SUM(AM54:AO54)</f>
        <v>0</v>
      </c>
      <c r="AR54" s="87" t="n">
        <f aca="false">CHOOSE($G$3,AC54-AD54,AD54-AC54)</f>
        <v>0</v>
      </c>
      <c r="AS54" s="87" t="n">
        <f aca="false">CHOOSE($G$3,AF54-AG54,AG54-AF54)</f>
        <v>0</v>
      </c>
      <c r="AT54" s="87" t="n">
        <f aca="false">CHOOSE($G$3,AI54-AJ54,AJ54-AI54)</f>
        <v>0</v>
      </c>
      <c r="AU54" s="101" t="n">
        <f aca="false">AR54+AS54+AT54</f>
        <v>0</v>
      </c>
      <c r="AV54" s="101"/>
      <c r="AW54" s="88" t="n">
        <f aca="false">AU54+AP54</f>
        <v>0</v>
      </c>
      <c r="AY54" s="88" t="n">
        <f aca="false">AK54+AH54+AE54</f>
        <v>0</v>
      </c>
      <c r="AZ54" s="102"/>
    </row>
    <row r="55" customFormat="false" ht="12.75" hidden="false" customHeight="false" outlineLevel="0" collapsed="false">
      <c r="A55" s="93" t="n">
        <f aca="false">EDATE(A54,1)</f>
        <v>38412</v>
      </c>
      <c r="B55" s="94" t="n">
        <f aca="false">B54</f>
        <v>4590.16393442623</v>
      </c>
      <c r="C55" s="104"/>
      <c r="D55" s="96" t="n">
        <f aca="false">B55+C55</f>
        <v>4590.16393442623</v>
      </c>
      <c r="E55" s="82" t="n">
        <f aca="false">IF(Z55=0,0,IF(AND(Z55=1,$H$3=1),D55*U55,IF($H$3=2,D55,"N/A")))</f>
        <v>0</v>
      </c>
      <c r="F55" s="82" t="n">
        <f aca="false">E55*Y55</f>
        <v>0</v>
      </c>
      <c r="G55" s="28" t="n">
        <f aca="false">VLOOKUP($A55,Table,MATCH(G$4,Curves,0))</f>
        <v>5.67</v>
      </c>
      <c r="H55" s="97" t="n">
        <f aca="false">VLOOKUP($A55,Table,MATCH(H$4,Curves,0))</f>
        <v>5.67</v>
      </c>
      <c r="I55" s="98" t="n">
        <f aca="false">I54</f>
        <v>0</v>
      </c>
      <c r="J55" s="28" t="n">
        <f aca="false">VLOOKUP($A55,Table,MATCH(J$4,Curves,0))</f>
        <v>-0.0475</v>
      </c>
      <c r="K55" s="97" t="n">
        <f aca="false">VLOOKUP($A55,Table,MATCH(K$4,Curves,0))</f>
        <v>-0.06</v>
      </c>
      <c r="L55" s="98" t="n">
        <v>0</v>
      </c>
      <c r="M55" s="28" t="n">
        <f aca="false">VLOOKUP($A55,Table,MATCH(M$4,Curves,0))</f>
        <v>0.01</v>
      </c>
      <c r="N55" s="97" t="n">
        <f aca="false">VLOOKUP($A55,Table,MATCH(N$4,Curves,0))</f>
        <v>0</v>
      </c>
      <c r="O55" s="98" t="n">
        <v>0</v>
      </c>
      <c r="P55" s="99"/>
      <c r="Q55" s="98" t="n">
        <f aca="false">M55+J55+G55</f>
        <v>5.6325</v>
      </c>
      <c r="R55" s="98" t="n">
        <f aca="false">N55+K55+H55</f>
        <v>5.61</v>
      </c>
      <c r="S55" s="98" t="n">
        <f aca="false">O55+L55+I55</f>
        <v>0</v>
      </c>
      <c r="T55" s="99"/>
      <c r="U55" s="33" t="n">
        <f aca="false">A56-A55</f>
        <v>31</v>
      </c>
      <c r="V55" s="100" t="n">
        <f aca="false">CHOOSE(F$3,A56+24,A55)</f>
        <v>38412</v>
      </c>
      <c r="W55" s="33" t="n">
        <f aca="false">V55-C$3</f>
        <v>1496</v>
      </c>
      <c r="X55" s="28" t="n">
        <f aca="false">VLOOKUP($A55,Table,MATCH(X$4,Curves,0))</f>
        <v>0.053904348595426</v>
      </c>
      <c r="Y55" s="91" t="n">
        <f aca="false">1/(1+CHOOSE(F$3,(X56+($K$3/10000))/2,(X55+($K$3/10000))/2))^(2*W55/365.25)</f>
        <v>0.804238122617598</v>
      </c>
      <c r="Z55" s="33" t="n">
        <f aca="false">IF(AND(mthbeg&lt;=A55,mthend&gt;=A55),1,0)</f>
        <v>0</v>
      </c>
      <c r="AA55" s="33" t="n">
        <f aca="false">U55*Z55</f>
        <v>0</v>
      </c>
      <c r="AC55" s="87" t="n">
        <f aca="false">F55*G55</f>
        <v>0</v>
      </c>
      <c r="AD55" s="87" t="n">
        <f aca="false">$F55*H55</f>
        <v>0</v>
      </c>
      <c r="AE55" s="87" t="n">
        <f aca="false">$F55*I55</f>
        <v>0</v>
      </c>
      <c r="AF55" s="87" t="n">
        <f aca="false">$F55*J55</f>
        <v>-0</v>
      </c>
      <c r="AG55" s="87" t="n">
        <f aca="false">$F55*K55</f>
        <v>-0</v>
      </c>
      <c r="AH55" s="87" t="n">
        <f aca="false">$F55*L55</f>
        <v>0</v>
      </c>
      <c r="AI55" s="87" t="n">
        <f aca="false">$F55*M55</f>
        <v>0</v>
      </c>
      <c r="AJ55" s="87" t="n">
        <f aca="false">$F55*N55</f>
        <v>0</v>
      </c>
      <c r="AK55" s="87" t="n">
        <f aca="false">F55*O55</f>
        <v>0</v>
      </c>
      <c r="AL55" s="92"/>
      <c r="AM55" s="87" t="n">
        <f aca="false">CHOOSE($G$3,AD55-AE55,AE55-AD55)</f>
        <v>0</v>
      </c>
      <c r="AN55" s="87" t="n">
        <f aca="false">CHOOSE($G$3,AG55-AH55,AH55-AG55)</f>
        <v>0</v>
      </c>
      <c r="AO55" s="87" t="n">
        <f aca="false">CHOOSE($G$3,AJ55-AK55,AK55-AJ55)</f>
        <v>0</v>
      </c>
      <c r="AP55" s="101" t="n">
        <f aca="false">SUM(AM55:AO55)</f>
        <v>0</v>
      </c>
      <c r="AR55" s="87" t="n">
        <f aca="false">CHOOSE($G$3,AC55-AD55,AD55-AC55)</f>
        <v>0</v>
      </c>
      <c r="AS55" s="87" t="n">
        <f aca="false">CHOOSE($G$3,AF55-AG55,AG55-AF55)</f>
        <v>0</v>
      </c>
      <c r="AT55" s="87" t="n">
        <f aca="false">CHOOSE($G$3,AI55-AJ55,AJ55-AI55)</f>
        <v>0</v>
      </c>
      <c r="AU55" s="101" t="n">
        <f aca="false">AR55+AS55+AT55</f>
        <v>0</v>
      </c>
      <c r="AV55" s="101"/>
      <c r="AW55" s="88" t="n">
        <f aca="false">AU55+AP55</f>
        <v>0</v>
      </c>
      <c r="AY55" s="88" t="n">
        <f aca="false">AK55+AH55+AE55</f>
        <v>0</v>
      </c>
      <c r="AZ55" s="102"/>
    </row>
    <row r="56" customFormat="false" ht="12.75" hidden="false" customHeight="false" outlineLevel="0" collapsed="false">
      <c r="A56" s="93" t="n">
        <f aca="false">EDATE(A55,1)</f>
        <v>38443</v>
      </c>
      <c r="B56" s="94" t="n">
        <f aca="false">B55</f>
        <v>4590.16393442623</v>
      </c>
      <c r="C56" s="104"/>
      <c r="D56" s="96" t="n">
        <f aca="false">B56+C56</f>
        <v>4590.16393442623</v>
      </c>
      <c r="E56" s="82" t="n">
        <f aca="false">IF(Z56=0,0,IF(AND(Z56=1,$H$3=1),D56*U56,IF($H$3=2,D56,"N/A")))</f>
        <v>0</v>
      </c>
      <c r="F56" s="82" t="n">
        <f aca="false">E56*Y56</f>
        <v>0</v>
      </c>
      <c r="G56" s="28" t="n">
        <f aca="false">VLOOKUP($A56,Table,MATCH(G$4,Curves,0))</f>
        <v>5.67</v>
      </c>
      <c r="H56" s="97" t="n">
        <f aca="false">VLOOKUP($A56,Table,MATCH(H$4,Curves,0))</f>
        <v>5.67</v>
      </c>
      <c r="I56" s="98" t="n">
        <f aca="false">I55</f>
        <v>0</v>
      </c>
      <c r="J56" s="28" t="n">
        <f aca="false">VLOOKUP($A56,Table,MATCH(J$4,Curves,0))</f>
        <v>-0.0475</v>
      </c>
      <c r="K56" s="97" t="n">
        <f aca="false">VLOOKUP($A56,Table,MATCH(K$4,Curves,0))</f>
        <v>-0.06</v>
      </c>
      <c r="L56" s="98" t="n">
        <v>0</v>
      </c>
      <c r="M56" s="28" t="n">
        <f aca="false">VLOOKUP($A56,Table,MATCH(M$4,Curves,0))</f>
        <v>0.01</v>
      </c>
      <c r="N56" s="97" t="n">
        <f aca="false">VLOOKUP($A56,Table,MATCH(N$4,Curves,0))</f>
        <v>0</v>
      </c>
      <c r="O56" s="98" t="n">
        <v>0</v>
      </c>
      <c r="P56" s="99"/>
      <c r="Q56" s="98" t="n">
        <f aca="false">M56+J56+G56</f>
        <v>5.6325</v>
      </c>
      <c r="R56" s="98" t="n">
        <f aca="false">N56+K56+H56</f>
        <v>5.61</v>
      </c>
      <c r="S56" s="98" t="n">
        <f aca="false">O56+L56+I56</f>
        <v>0</v>
      </c>
      <c r="T56" s="99"/>
      <c r="U56" s="33" t="n">
        <f aca="false">A57-A56</f>
        <v>30</v>
      </c>
      <c r="V56" s="100" t="n">
        <f aca="false">CHOOSE(F$3,A57+24,A56)</f>
        <v>38443</v>
      </c>
      <c r="W56" s="33" t="n">
        <f aca="false">V56-C$3</f>
        <v>1527</v>
      </c>
      <c r="X56" s="28" t="n">
        <f aca="false">VLOOKUP($A56,Table,MATCH(X$4,Curves,0))</f>
        <v>0.053904348595426</v>
      </c>
      <c r="Y56" s="91" t="n">
        <f aca="false">1/(1+CHOOSE(F$3,(X57+($K$3/10000))/2,(X56+($K$3/10000))/2))^(2*W56/365.25)</f>
        <v>0.800615591861873</v>
      </c>
      <c r="Z56" s="33" t="n">
        <f aca="false">IF(AND(mthbeg&lt;=A56,mthend&gt;=A56),1,0)</f>
        <v>0</v>
      </c>
      <c r="AA56" s="33" t="n">
        <f aca="false">U56*Z56</f>
        <v>0</v>
      </c>
      <c r="AC56" s="87" t="n">
        <f aca="false">F56*G56</f>
        <v>0</v>
      </c>
      <c r="AD56" s="87" t="n">
        <f aca="false">$F56*H56</f>
        <v>0</v>
      </c>
      <c r="AE56" s="87" t="n">
        <f aca="false">$F56*I56</f>
        <v>0</v>
      </c>
      <c r="AF56" s="87" t="n">
        <f aca="false">$F56*J56</f>
        <v>-0</v>
      </c>
      <c r="AG56" s="87" t="n">
        <f aca="false">$F56*K56</f>
        <v>-0</v>
      </c>
      <c r="AH56" s="87" t="n">
        <f aca="false">$F56*L56</f>
        <v>0</v>
      </c>
      <c r="AI56" s="87" t="n">
        <f aca="false">$F56*M56</f>
        <v>0</v>
      </c>
      <c r="AJ56" s="87" t="n">
        <f aca="false">$F56*N56</f>
        <v>0</v>
      </c>
      <c r="AK56" s="87" t="n">
        <f aca="false">F56*O56</f>
        <v>0</v>
      </c>
      <c r="AL56" s="92"/>
      <c r="AM56" s="87" t="n">
        <f aca="false">CHOOSE($G$3,AD56-AE56,AE56-AD56)</f>
        <v>0</v>
      </c>
      <c r="AN56" s="87" t="n">
        <f aca="false">CHOOSE($G$3,AG56-AH56,AH56-AG56)</f>
        <v>0</v>
      </c>
      <c r="AO56" s="87" t="n">
        <f aca="false">CHOOSE($G$3,AJ56-AK56,AK56-AJ56)</f>
        <v>0</v>
      </c>
      <c r="AP56" s="101" t="n">
        <f aca="false">SUM(AM56:AO56)</f>
        <v>0</v>
      </c>
      <c r="AR56" s="87" t="n">
        <f aca="false">CHOOSE($G$3,AC56-AD56,AD56-AC56)</f>
        <v>0</v>
      </c>
      <c r="AS56" s="87" t="n">
        <f aca="false">CHOOSE($G$3,AF56-AG56,AG56-AF56)</f>
        <v>0</v>
      </c>
      <c r="AT56" s="87" t="n">
        <f aca="false">CHOOSE($G$3,AI56-AJ56,AJ56-AI56)</f>
        <v>0</v>
      </c>
      <c r="AU56" s="101" t="n">
        <f aca="false">AR56+AS56+AT56</f>
        <v>0</v>
      </c>
      <c r="AV56" s="101"/>
      <c r="AW56" s="88" t="n">
        <f aca="false">AU56+AP56</f>
        <v>0</v>
      </c>
      <c r="AY56" s="88" t="n">
        <f aca="false">AK56+AH56+AE56</f>
        <v>0</v>
      </c>
      <c r="AZ56" s="102"/>
    </row>
    <row r="57" customFormat="false" ht="12.75" hidden="false" customHeight="false" outlineLevel="0" collapsed="false">
      <c r="A57" s="93" t="n">
        <f aca="false">EDATE(A56,1)</f>
        <v>38473</v>
      </c>
      <c r="B57" s="94" t="n">
        <f aca="false">B56</f>
        <v>4590.16393442623</v>
      </c>
      <c r="C57" s="104"/>
      <c r="D57" s="96" t="n">
        <f aca="false">B57+C57</f>
        <v>4590.16393442623</v>
      </c>
      <c r="E57" s="82" t="n">
        <f aca="false">IF(Z57=0,0,IF(AND(Z57=1,$H$3=1),D57*U57,IF($H$3=2,D57,"N/A")))</f>
        <v>0</v>
      </c>
      <c r="F57" s="82" t="n">
        <f aca="false">E57*Y57</f>
        <v>0</v>
      </c>
      <c r="G57" s="28" t="n">
        <f aca="false">VLOOKUP($A57,Table,MATCH(G$4,Curves,0))</f>
        <v>5.67</v>
      </c>
      <c r="H57" s="97" t="n">
        <f aca="false">VLOOKUP($A57,Table,MATCH(H$4,Curves,0))</f>
        <v>5.67</v>
      </c>
      <c r="I57" s="98" t="n">
        <f aca="false">I56</f>
        <v>0</v>
      </c>
      <c r="J57" s="28" t="n">
        <f aca="false">VLOOKUP($A57,Table,MATCH(J$4,Curves,0))</f>
        <v>-0.0475</v>
      </c>
      <c r="K57" s="97" t="n">
        <f aca="false">VLOOKUP($A57,Table,MATCH(K$4,Curves,0))</f>
        <v>-0.06</v>
      </c>
      <c r="L57" s="98" t="n">
        <v>0</v>
      </c>
      <c r="M57" s="28" t="n">
        <f aca="false">VLOOKUP($A57,Table,MATCH(M$4,Curves,0))</f>
        <v>0.01</v>
      </c>
      <c r="N57" s="97" t="n">
        <f aca="false">VLOOKUP($A57,Table,MATCH(N$4,Curves,0))</f>
        <v>0</v>
      </c>
      <c r="O57" s="98" t="n">
        <v>0</v>
      </c>
      <c r="P57" s="99"/>
      <c r="Q57" s="98" t="n">
        <f aca="false">M57+J57+G57</f>
        <v>5.6325</v>
      </c>
      <c r="R57" s="98" t="n">
        <f aca="false">N57+K57+H57</f>
        <v>5.61</v>
      </c>
      <c r="S57" s="98" t="n">
        <f aca="false">O57+L57+I57</f>
        <v>0</v>
      </c>
      <c r="T57" s="99"/>
      <c r="U57" s="33" t="n">
        <f aca="false">A58-A57</f>
        <v>31</v>
      </c>
      <c r="V57" s="100" t="n">
        <f aca="false">CHOOSE(F$3,A58+24,A57)</f>
        <v>38473</v>
      </c>
      <c r="W57" s="33" t="n">
        <f aca="false">V57-C$3</f>
        <v>1557</v>
      </c>
      <c r="X57" s="28" t="n">
        <f aca="false">VLOOKUP($A57,Table,MATCH(X$4,Curves,0))</f>
        <v>0.053904348595426</v>
      </c>
      <c r="Y57" s="91" t="n">
        <f aca="false">1/(1+CHOOSE(F$3,(X58+($K$3/10000))/2,(X57+($K$3/10000))/2))^(2*W57/365.25)</f>
        <v>0.797125453618795</v>
      </c>
      <c r="Z57" s="33" t="n">
        <f aca="false">IF(AND(mthbeg&lt;=A57,mthend&gt;=A57),1,0)</f>
        <v>0</v>
      </c>
      <c r="AA57" s="33" t="n">
        <f aca="false">U57*Z57</f>
        <v>0</v>
      </c>
      <c r="AC57" s="87" t="n">
        <f aca="false">F57*G57</f>
        <v>0</v>
      </c>
      <c r="AD57" s="87" t="n">
        <f aca="false">$F57*H57</f>
        <v>0</v>
      </c>
      <c r="AE57" s="87" t="n">
        <f aca="false">$F57*I57</f>
        <v>0</v>
      </c>
      <c r="AF57" s="87" t="n">
        <f aca="false">$F57*J57</f>
        <v>-0</v>
      </c>
      <c r="AG57" s="87" t="n">
        <f aca="false">$F57*K57</f>
        <v>-0</v>
      </c>
      <c r="AH57" s="87" t="n">
        <f aca="false">$F57*L57</f>
        <v>0</v>
      </c>
      <c r="AI57" s="87" t="n">
        <f aca="false">$F57*M57</f>
        <v>0</v>
      </c>
      <c r="AJ57" s="87" t="n">
        <f aca="false">$F57*N57</f>
        <v>0</v>
      </c>
      <c r="AK57" s="87" t="n">
        <f aca="false">F57*O57</f>
        <v>0</v>
      </c>
      <c r="AL57" s="92"/>
      <c r="AM57" s="87" t="n">
        <f aca="false">CHOOSE($G$3,AD57-AE57,AE57-AD57)</f>
        <v>0</v>
      </c>
      <c r="AN57" s="87" t="n">
        <f aca="false">CHOOSE($G$3,AG57-AH57,AH57-AG57)</f>
        <v>0</v>
      </c>
      <c r="AO57" s="87" t="n">
        <f aca="false">CHOOSE($G$3,AJ57-AK57,AK57-AJ57)</f>
        <v>0</v>
      </c>
      <c r="AP57" s="101" t="n">
        <f aca="false">SUM(AM57:AO57)</f>
        <v>0</v>
      </c>
      <c r="AR57" s="87" t="n">
        <f aca="false">CHOOSE($G$3,AC57-AD57,AD57-AC57)</f>
        <v>0</v>
      </c>
      <c r="AS57" s="87" t="n">
        <f aca="false">CHOOSE($G$3,AF57-AG57,AG57-AF57)</f>
        <v>0</v>
      </c>
      <c r="AT57" s="87" t="n">
        <f aca="false">CHOOSE($G$3,AI57-AJ57,AJ57-AI57)</f>
        <v>0</v>
      </c>
      <c r="AU57" s="101" t="n">
        <f aca="false">AR57+AS57+AT57</f>
        <v>0</v>
      </c>
      <c r="AV57" s="101"/>
      <c r="AW57" s="88" t="n">
        <f aca="false">AU57+AP57</f>
        <v>0</v>
      </c>
      <c r="AY57" s="88" t="n">
        <f aca="false">AK57+AH57+AE57</f>
        <v>0</v>
      </c>
      <c r="AZ57" s="102"/>
    </row>
    <row r="58" customFormat="false" ht="12.75" hidden="false" customHeight="false" outlineLevel="0" collapsed="false">
      <c r="A58" s="93" t="n">
        <f aca="false">EDATE(A57,1)</f>
        <v>38504</v>
      </c>
      <c r="B58" s="94" t="n">
        <f aca="false">B57</f>
        <v>4590.16393442623</v>
      </c>
      <c r="C58" s="104"/>
      <c r="D58" s="96" t="n">
        <f aca="false">B58+C58</f>
        <v>4590.16393442623</v>
      </c>
      <c r="E58" s="82" t="n">
        <f aca="false">IF(Z58=0,0,IF(AND(Z58=1,$H$3=1),D58*U58,IF($H$3=2,D58,"N/A")))</f>
        <v>0</v>
      </c>
      <c r="F58" s="82" t="n">
        <f aca="false">E58*Y58</f>
        <v>0</v>
      </c>
      <c r="G58" s="28" t="n">
        <f aca="false">VLOOKUP($A58,Table,MATCH(G$4,Curves,0))</f>
        <v>5.67</v>
      </c>
      <c r="H58" s="97" t="n">
        <f aca="false">VLOOKUP($A58,Table,MATCH(H$4,Curves,0))</f>
        <v>5.67</v>
      </c>
      <c r="I58" s="98" t="n">
        <f aca="false">I57</f>
        <v>0</v>
      </c>
      <c r="J58" s="28" t="n">
        <f aca="false">VLOOKUP($A58,Table,MATCH(J$4,Curves,0))</f>
        <v>-0.0475</v>
      </c>
      <c r="K58" s="97" t="n">
        <f aca="false">VLOOKUP($A58,Table,MATCH(K$4,Curves,0))</f>
        <v>-0.06</v>
      </c>
      <c r="L58" s="98" t="n">
        <v>0</v>
      </c>
      <c r="M58" s="28" t="n">
        <f aca="false">VLOOKUP($A58,Table,MATCH(M$4,Curves,0))</f>
        <v>0.01</v>
      </c>
      <c r="N58" s="97" t="n">
        <f aca="false">VLOOKUP($A58,Table,MATCH(N$4,Curves,0))</f>
        <v>0</v>
      </c>
      <c r="O58" s="98" t="n">
        <v>0</v>
      </c>
      <c r="P58" s="99"/>
      <c r="Q58" s="98" t="n">
        <f aca="false">M58+J58+G58</f>
        <v>5.6325</v>
      </c>
      <c r="R58" s="98" t="n">
        <f aca="false">N58+K58+H58</f>
        <v>5.61</v>
      </c>
      <c r="S58" s="98" t="n">
        <f aca="false">O58+L58+I58</f>
        <v>0</v>
      </c>
      <c r="T58" s="99"/>
      <c r="U58" s="33" t="n">
        <f aca="false">A59-A58</f>
        <v>30</v>
      </c>
      <c r="V58" s="100" t="n">
        <f aca="false">CHOOSE(F$3,A59+24,A58)</f>
        <v>38504</v>
      </c>
      <c r="W58" s="33" t="n">
        <f aca="false">V58-C$3</f>
        <v>1588</v>
      </c>
      <c r="X58" s="28" t="n">
        <f aca="false">VLOOKUP($A58,Table,MATCH(X$4,Curves,0))</f>
        <v>0.053904348595426</v>
      </c>
      <c r="Y58" s="91" t="n">
        <f aca="false">1/(1+CHOOSE(F$3,(X59+($K$3/10000))/2,(X58+($K$3/10000))/2))^(2*W58/365.25)</f>
        <v>0.793534960466709</v>
      </c>
      <c r="Z58" s="33" t="n">
        <f aca="false">IF(AND(mthbeg&lt;=A58,mthend&gt;=A58),1,0)</f>
        <v>0</v>
      </c>
      <c r="AA58" s="33" t="n">
        <f aca="false">U58*Z58</f>
        <v>0</v>
      </c>
      <c r="AC58" s="87" t="n">
        <f aca="false">F58*G58</f>
        <v>0</v>
      </c>
      <c r="AD58" s="87" t="n">
        <f aca="false">$F58*H58</f>
        <v>0</v>
      </c>
      <c r="AE58" s="87" t="n">
        <f aca="false">$F58*I58</f>
        <v>0</v>
      </c>
      <c r="AF58" s="87" t="n">
        <f aca="false">$F58*J58</f>
        <v>-0</v>
      </c>
      <c r="AG58" s="87" t="n">
        <f aca="false">$F58*K58</f>
        <v>-0</v>
      </c>
      <c r="AH58" s="87" t="n">
        <f aca="false">$F58*L58</f>
        <v>0</v>
      </c>
      <c r="AI58" s="87" t="n">
        <f aca="false">$F58*M58</f>
        <v>0</v>
      </c>
      <c r="AJ58" s="87" t="n">
        <f aca="false">$F58*N58</f>
        <v>0</v>
      </c>
      <c r="AK58" s="87" t="n">
        <f aca="false">F58*O58</f>
        <v>0</v>
      </c>
      <c r="AL58" s="92"/>
      <c r="AM58" s="87" t="n">
        <f aca="false">CHOOSE($G$3,AD58-AE58,AE58-AD58)</f>
        <v>0</v>
      </c>
      <c r="AN58" s="87" t="n">
        <f aca="false">CHOOSE($G$3,AG58-AH58,AH58-AG58)</f>
        <v>0</v>
      </c>
      <c r="AO58" s="87" t="n">
        <f aca="false">CHOOSE($G$3,AJ58-AK58,AK58-AJ58)</f>
        <v>0</v>
      </c>
      <c r="AP58" s="101" t="n">
        <f aca="false">SUM(AM58:AO58)</f>
        <v>0</v>
      </c>
      <c r="AR58" s="87" t="n">
        <f aca="false">CHOOSE($G$3,AC58-AD58,AD58-AC58)</f>
        <v>0</v>
      </c>
      <c r="AS58" s="87" t="n">
        <f aca="false">CHOOSE($G$3,AF58-AG58,AG58-AF58)</f>
        <v>0</v>
      </c>
      <c r="AT58" s="87" t="n">
        <f aca="false">CHOOSE($G$3,AI58-AJ58,AJ58-AI58)</f>
        <v>0</v>
      </c>
      <c r="AU58" s="101" t="n">
        <f aca="false">AR58+AS58+AT58</f>
        <v>0</v>
      </c>
      <c r="AV58" s="101"/>
      <c r="AW58" s="88" t="n">
        <f aca="false">AU58+AP58</f>
        <v>0</v>
      </c>
      <c r="AY58" s="88" t="n">
        <f aca="false">AK58+AH58+AE58</f>
        <v>0</v>
      </c>
      <c r="AZ58" s="102"/>
    </row>
    <row r="59" customFormat="false" ht="12.75" hidden="false" customHeight="false" outlineLevel="0" collapsed="false">
      <c r="A59" s="93" t="n">
        <f aca="false">EDATE(A58,1)</f>
        <v>38534</v>
      </c>
      <c r="B59" s="94" t="n">
        <f aca="false">B58</f>
        <v>4590.16393442623</v>
      </c>
      <c r="C59" s="104"/>
      <c r="D59" s="96" t="n">
        <f aca="false">B59+C59</f>
        <v>4590.16393442623</v>
      </c>
      <c r="E59" s="82" t="n">
        <f aca="false">IF(Z59=0,0,IF(AND(Z59=1,$H$3=1),D59*U59,IF($H$3=2,D59,"N/A")))</f>
        <v>0</v>
      </c>
      <c r="F59" s="82" t="n">
        <f aca="false">E59*Y59</f>
        <v>0</v>
      </c>
      <c r="G59" s="28" t="n">
        <f aca="false">VLOOKUP($A59,Table,MATCH(G$4,Curves,0))</f>
        <v>5.67</v>
      </c>
      <c r="H59" s="97" t="n">
        <f aca="false">VLOOKUP($A59,Table,MATCH(H$4,Curves,0))</f>
        <v>5.67</v>
      </c>
      <c r="I59" s="98" t="n">
        <f aca="false">I58</f>
        <v>0</v>
      </c>
      <c r="J59" s="28" t="n">
        <f aca="false">VLOOKUP($A59,Table,MATCH(J$4,Curves,0))</f>
        <v>-0.0475</v>
      </c>
      <c r="K59" s="97" t="n">
        <f aca="false">VLOOKUP($A59,Table,MATCH(K$4,Curves,0))</f>
        <v>-0.06</v>
      </c>
      <c r="L59" s="98" t="n">
        <v>0</v>
      </c>
      <c r="M59" s="28" t="n">
        <f aca="false">VLOOKUP($A59,Table,MATCH(M$4,Curves,0))</f>
        <v>0.01</v>
      </c>
      <c r="N59" s="97" t="n">
        <f aca="false">VLOOKUP($A59,Table,MATCH(N$4,Curves,0))</f>
        <v>0</v>
      </c>
      <c r="O59" s="98" t="n">
        <v>0</v>
      </c>
      <c r="P59" s="99"/>
      <c r="Q59" s="98" t="n">
        <f aca="false">M59+J59+G59</f>
        <v>5.6325</v>
      </c>
      <c r="R59" s="98" t="n">
        <f aca="false">N59+K59+H59</f>
        <v>5.61</v>
      </c>
      <c r="S59" s="98" t="n">
        <f aca="false">O59+L59+I59</f>
        <v>0</v>
      </c>
      <c r="T59" s="99"/>
      <c r="U59" s="33" t="n">
        <f aca="false">A60-A59</f>
        <v>31</v>
      </c>
      <c r="V59" s="100" t="n">
        <f aca="false">CHOOSE(F$3,A60+24,A59)</f>
        <v>38534</v>
      </c>
      <c r="W59" s="33" t="n">
        <f aca="false">V59-C$3</f>
        <v>1618</v>
      </c>
      <c r="X59" s="28" t="n">
        <f aca="false">VLOOKUP($A59,Table,MATCH(X$4,Curves,0))</f>
        <v>0.053904348595426</v>
      </c>
      <c r="Y59" s="91" t="n">
        <f aca="false">1/(1+CHOOSE(F$3,(X60+($K$3/10000))/2,(X59+($K$3/10000))/2))^(2*W59/365.25)</f>
        <v>0.790075688950021</v>
      </c>
      <c r="Z59" s="33" t="n">
        <f aca="false">IF(AND(mthbeg&lt;=A59,mthend&gt;=A59),1,0)</f>
        <v>0</v>
      </c>
      <c r="AA59" s="33" t="n">
        <f aca="false">U59*Z59</f>
        <v>0</v>
      </c>
      <c r="AC59" s="87" t="n">
        <f aca="false">F59*G59</f>
        <v>0</v>
      </c>
      <c r="AD59" s="87" t="n">
        <f aca="false">$F59*H59</f>
        <v>0</v>
      </c>
      <c r="AE59" s="87" t="n">
        <f aca="false">$F59*I59</f>
        <v>0</v>
      </c>
      <c r="AF59" s="87" t="n">
        <f aca="false">$F59*J59</f>
        <v>-0</v>
      </c>
      <c r="AG59" s="87" t="n">
        <f aca="false">$F59*K59</f>
        <v>-0</v>
      </c>
      <c r="AH59" s="87" t="n">
        <f aca="false">$F59*L59</f>
        <v>0</v>
      </c>
      <c r="AI59" s="87" t="n">
        <f aca="false">$F59*M59</f>
        <v>0</v>
      </c>
      <c r="AJ59" s="87" t="n">
        <f aca="false">$F59*N59</f>
        <v>0</v>
      </c>
      <c r="AK59" s="87" t="n">
        <f aca="false">F59*O59</f>
        <v>0</v>
      </c>
      <c r="AL59" s="92"/>
      <c r="AM59" s="87" t="n">
        <f aca="false">CHOOSE($G$3,AD59-AE59,AE59-AD59)</f>
        <v>0</v>
      </c>
      <c r="AN59" s="87" t="n">
        <f aca="false">CHOOSE($G$3,AG59-AH59,AH59-AG59)</f>
        <v>0</v>
      </c>
      <c r="AO59" s="87" t="n">
        <f aca="false">CHOOSE($G$3,AJ59-AK59,AK59-AJ59)</f>
        <v>0</v>
      </c>
      <c r="AP59" s="101" t="n">
        <f aca="false">SUM(AM59:AO59)</f>
        <v>0</v>
      </c>
      <c r="AR59" s="87" t="n">
        <f aca="false">CHOOSE($G$3,AC59-AD59,AD59-AC59)</f>
        <v>0</v>
      </c>
      <c r="AS59" s="87" t="n">
        <f aca="false">CHOOSE($G$3,AF59-AG59,AG59-AF59)</f>
        <v>0</v>
      </c>
      <c r="AT59" s="87" t="n">
        <f aca="false">CHOOSE($G$3,AI59-AJ59,AJ59-AI59)</f>
        <v>0</v>
      </c>
      <c r="AU59" s="101" t="n">
        <f aca="false">AR59+AS59+AT59</f>
        <v>0</v>
      </c>
      <c r="AV59" s="101"/>
      <c r="AW59" s="88" t="n">
        <f aca="false">AU59+AP59</f>
        <v>0</v>
      </c>
      <c r="AY59" s="88" t="n">
        <f aca="false">AK59+AH59+AE59</f>
        <v>0</v>
      </c>
      <c r="AZ59" s="102"/>
    </row>
    <row r="60" customFormat="false" ht="12.75" hidden="false" customHeight="false" outlineLevel="0" collapsed="false">
      <c r="A60" s="93" t="n">
        <f aca="false">EDATE(A59,1)</f>
        <v>38565</v>
      </c>
      <c r="B60" s="94" t="n">
        <f aca="false">B59</f>
        <v>4590.16393442623</v>
      </c>
      <c r="C60" s="104"/>
      <c r="D60" s="96" t="n">
        <f aca="false">B60+C60</f>
        <v>4590.16393442623</v>
      </c>
      <c r="E60" s="82" t="n">
        <f aca="false">IF(Z60=0,0,IF(AND(Z60=1,$H$3=1),D60*U60,IF($H$3=2,D60,"N/A")))</f>
        <v>0</v>
      </c>
      <c r="F60" s="82" t="n">
        <f aca="false">E60*Y60</f>
        <v>0</v>
      </c>
      <c r="G60" s="28" t="n">
        <f aca="false">VLOOKUP($A60,Table,MATCH(G$4,Curves,0))</f>
        <v>5.67</v>
      </c>
      <c r="H60" s="97" t="n">
        <f aca="false">VLOOKUP($A60,Table,MATCH(H$4,Curves,0))</f>
        <v>5.67</v>
      </c>
      <c r="I60" s="98" t="n">
        <f aca="false">I59</f>
        <v>0</v>
      </c>
      <c r="J60" s="28" t="n">
        <f aca="false">VLOOKUP($A60,Table,MATCH(J$4,Curves,0))</f>
        <v>-0.0475</v>
      </c>
      <c r="K60" s="97" t="n">
        <f aca="false">VLOOKUP($A60,Table,MATCH(K$4,Curves,0))</f>
        <v>-0.06</v>
      </c>
      <c r="L60" s="98" t="n">
        <v>0</v>
      </c>
      <c r="M60" s="28" t="n">
        <f aca="false">VLOOKUP($A60,Table,MATCH(M$4,Curves,0))</f>
        <v>0.01</v>
      </c>
      <c r="N60" s="97" t="n">
        <f aca="false">VLOOKUP($A60,Table,MATCH(N$4,Curves,0))</f>
        <v>0</v>
      </c>
      <c r="O60" s="98" t="n">
        <v>0</v>
      </c>
      <c r="P60" s="99"/>
      <c r="Q60" s="98" t="n">
        <f aca="false">M60+J60+G60</f>
        <v>5.6325</v>
      </c>
      <c r="R60" s="98" t="n">
        <f aca="false">N60+K60+H60</f>
        <v>5.61</v>
      </c>
      <c r="S60" s="98" t="n">
        <f aca="false">O60+L60+I60</f>
        <v>0</v>
      </c>
      <c r="T60" s="99"/>
      <c r="U60" s="33" t="n">
        <f aca="false">A61-A60</f>
        <v>31</v>
      </c>
      <c r="V60" s="100" t="n">
        <f aca="false">CHOOSE(F$3,A61+24,A60)</f>
        <v>38565</v>
      </c>
      <c r="W60" s="33" t="n">
        <f aca="false">V60-C$3</f>
        <v>1649</v>
      </c>
      <c r="X60" s="28" t="n">
        <f aca="false">VLOOKUP($A60,Table,MATCH(X$4,Curves,0))</f>
        <v>0.053904348595426</v>
      </c>
      <c r="Y60" s="91" t="n">
        <f aca="false">1/(1+CHOOSE(F$3,(X61+($K$3/10000))/2,(X60+($K$3/10000))/2))^(2*W60/365.25)</f>
        <v>0.786516950061522</v>
      </c>
      <c r="Z60" s="33" t="n">
        <f aca="false">IF(AND(mthbeg&lt;=A60,mthend&gt;=A60),1,0)</f>
        <v>0</v>
      </c>
      <c r="AA60" s="33" t="n">
        <f aca="false">U60*Z60</f>
        <v>0</v>
      </c>
      <c r="AC60" s="87" t="n">
        <f aca="false">F60*G60</f>
        <v>0</v>
      </c>
      <c r="AD60" s="87" t="n">
        <f aca="false">$F60*H60</f>
        <v>0</v>
      </c>
      <c r="AE60" s="87" t="n">
        <f aca="false">$F60*I60</f>
        <v>0</v>
      </c>
      <c r="AF60" s="87" t="n">
        <f aca="false">$F60*J60</f>
        <v>-0</v>
      </c>
      <c r="AG60" s="87" t="n">
        <f aca="false">$F60*K60</f>
        <v>-0</v>
      </c>
      <c r="AH60" s="87" t="n">
        <f aca="false">$F60*L60</f>
        <v>0</v>
      </c>
      <c r="AI60" s="87" t="n">
        <f aca="false">$F60*M60</f>
        <v>0</v>
      </c>
      <c r="AJ60" s="87" t="n">
        <f aca="false">$F60*N60</f>
        <v>0</v>
      </c>
      <c r="AK60" s="87" t="n">
        <f aca="false">F60*O60</f>
        <v>0</v>
      </c>
      <c r="AL60" s="92"/>
      <c r="AM60" s="87" t="n">
        <f aca="false">CHOOSE($G$3,AD60-AE60,AE60-AD60)</f>
        <v>0</v>
      </c>
      <c r="AN60" s="87" t="n">
        <f aca="false">CHOOSE($G$3,AG60-AH60,AH60-AG60)</f>
        <v>0</v>
      </c>
      <c r="AO60" s="87" t="n">
        <f aca="false">CHOOSE($G$3,AJ60-AK60,AK60-AJ60)</f>
        <v>0</v>
      </c>
      <c r="AP60" s="101" t="n">
        <f aca="false">SUM(AM60:AO60)</f>
        <v>0</v>
      </c>
      <c r="AR60" s="87" t="n">
        <f aca="false">CHOOSE($G$3,AC60-AD60,AD60-AC60)</f>
        <v>0</v>
      </c>
      <c r="AS60" s="87" t="n">
        <f aca="false">CHOOSE($G$3,AF60-AG60,AG60-AF60)</f>
        <v>0</v>
      </c>
      <c r="AT60" s="87" t="n">
        <f aca="false">CHOOSE($G$3,AI60-AJ60,AJ60-AI60)</f>
        <v>0</v>
      </c>
      <c r="AU60" s="101" t="n">
        <f aca="false">AR60+AS60+AT60</f>
        <v>0</v>
      </c>
      <c r="AV60" s="101"/>
      <c r="AW60" s="88" t="n">
        <f aca="false">AU60+AP60</f>
        <v>0</v>
      </c>
      <c r="AY60" s="88" t="n">
        <f aca="false">AK60+AH60+AE60</f>
        <v>0</v>
      </c>
      <c r="AZ60" s="102"/>
    </row>
    <row r="61" customFormat="false" ht="12.75" hidden="false" customHeight="false" outlineLevel="0" collapsed="false">
      <c r="A61" s="93" t="n">
        <f aca="false">EDATE(A60,1)</f>
        <v>38596</v>
      </c>
      <c r="B61" s="94" t="n">
        <f aca="false">B60</f>
        <v>4590.16393442623</v>
      </c>
      <c r="C61" s="104"/>
      <c r="D61" s="96" t="n">
        <f aca="false">B61+C61</f>
        <v>4590.16393442623</v>
      </c>
      <c r="E61" s="82" t="n">
        <f aca="false">IF(Z61=0,0,IF(AND(Z61=1,$H$3=1),D61*U61,IF($H$3=2,D61,"N/A")))</f>
        <v>0</v>
      </c>
      <c r="F61" s="82" t="n">
        <f aca="false">E61*Y61</f>
        <v>0</v>
      </c>
      <c r="G61" s="28" t="n">
        <f aca="false">VLOOKUP($A61,Table,MATCH(G$4,Curves,0))</f>
        <v>5.67</v>
      </c>
      <c r="H61" s="97" t="n">
        <f aca="false">VLOOKUP($A61,Table,MATCH(H$4,Curves,0))</f>
        <v>5.67</v>
      </c>
      <c r="I61" s="98" t="n">
        <f aca="false">I60</f>
        <v>0</v>
      </c>
      <c r="J61" s="28" t="n">
        <f aca="false">VLOOKUP($A61,Table,MATCH(J$4,Curves,0))</f>
        <v>-0.0475</v>
      </c>
      <c r="K61" s="97" t="n">
        <f aca="false">VLOOKUP($A61,Table,MATCH(K$4,Curves,0))</f>
        <v>-0.06</v>
      </c>
      <c r="L61" s="98" t="n">
        <v>0</v>
      </c>
      <c r="M61" s="28" t="n">
        <f aca="false">VLOOKUP($A61,Table,MATCH(M$4,Curves,0))</f>
        <v>0.01</v>
      </c>
      <c r="N61" s="97" t="n">
        <f aca="false">VLOOKUP($A61,Table,MATCH(N$4,Curves,0))</f>
        <v>0</v>
      </c>
      <c r="O61" s="98" t="n">
        <v>0</v>
      </c>
      <c r="P61" s="99"/>
      <c r="Q61" s="98" t="n">
        <f aca="false">M61+J61+G61</f>
        <v>5.6325</v>
      </c>
      <c r="R61" s="98" t="n">
        <f aca="false">N61+K61+H61</f>
        <v>5.61</v>
      </c>
      <c r="S61" s="98" t="n">
        <f aca="false">O61+L61+I61</f>
        <v>0</v>
      </c>
      <c r="T61" s="99"/>
      <c r="U61" s="33" t="n">
        <f aca="false">A62-A61</f>
        <v>30</v>
      </c>
      <c r="V61" s="100" t="n">
        <f aca="false">CHOOSE(F$3,A62+24,A61)</f>
        <v>38596</v>
      </c>
      <c r="W61" s="33" t="n">
        <f aca="false">V61-C$3</f>
        <v>1680</v>
      </c>
      <c r="X61" s="28" t="n">
        <f aca="false">VLOOKUP($A61,Table,MATCH(X$4,Curves,0))</f>
        <v>0.053904348595426</v>
      </c>
      <c r="Y61" s="91" t="n">
        <f aca="false">1/(1+CHOOSE(F$3,(X62+($K$3/10000))/2,(X61+($K$3/10000))/2))^(2*W61/365.25)</f>
        <v>0.782974240804936</v>
      </c>
      <c r="Z61" s="33" t="n">
        <f aca="false">IF(AND(mthbeg&lt;=A61,mthend&gt;=A61),1,0)</f>
        <v>0</v>
      </c>
      <c r="AA61" s="33" t="n">
        <f aca="false">U61*Z61</f>
        <v>0</v>
      </c>
      <c r="AC61" s="87" t="n">
        <f aca="false">F61*G61</f>
        <v>0</v>
      </c>
      <c r="AD61" s="87" t="n">
        <f aca="false">$F61*H61</f>
        <v>0</v>
      </c>
      <c r="AE61" s="87" t="n">
        <f aca="false">$F61*I61</f>
        <v>0</v>
      </c>
      <c r="AF61" s="87" t="n">
        <f aca="false">$F61*J61</f>
        <v>-0</v>
      </c>
      <c r="AG61" s="87" t="n">
        <f aca="false">$F61*K61</f>
        <v>-0</v>
      </c>
      <c r="AH61" s="87" t="n">
        <f aca="false">$F61*L61</f>
        <v>0</v>
      </c>
      <c r="AI61" s="87" t="n">
        <f aca="false">$F61*M61</f>
        <v>0</v>
      </c>
      <c r="AJ61" s="87" t="n">
        <f aca="false">$F61*N61</f>
        <v>0</v>
      </c>
      <c r="AK61" s="87" t="n">
        <f aca="false">F61*O61</f>
        <v>0</v>
      </c>
      <c r="AL61" s="92"/>
      <c r="AM61" s="87" t="n">
        <f aca="false">CHOOSE($G$3,AD61-AE61,AE61-AD61)</f>
        <v>0</v>
      </c>
      <c r="AN61" s="87" t="n">
        <f aca="false">CHOOSE($G$3,AG61-AH61,AH61-AG61)</f>
        <v>0</v>
      </c>
      <c r="AO61" s="87" t="n">
        <f aca="false">CHOOSE($G$3,AJ61-AK61,AK61-AJ61)</f>
        <v>0</v>
      </c>
      <c r="AP61" s="101" t="n">
        <f aca="false">SUM(AM61:AO61)</f>
        <v>0</v>
      </c>
      <c r="AR61" s="87" t="n">
        <f aca="false">CHOOSE($G$3,AC61-AD61,AD61-AC61)</f>
        <v>0</v>
      </c>
      <c r="AS61" s="87" t="n">
        <f aca="false">CHOOSE($G$3,AF61-AG61,AG61-AF61)</f>
        <v>0</v>
      </c>
      <c r="AT61" s="87" t="n">
        <f aca="false">CHOOSE($G$3,AI61-AJ61,AJ61-AI61)</f>
        <v>0</v>
      </c>
      <c r="AU61" s="101" t="n">
        <f aca="false">AR61+AS61+AT61</f>
        <v>0</v>
      </c>
      <c r="AV61" s="101"/>
      <c r="AW61" s="88" t="n">
        <f aca="false">AU61+AP61</f>
        <v>0</v>
      </c>
      <c r="AY61" s="88" t="n">
        <f aca="false">AK61+AH61+AE61</f>
        <v>0</v>
      </c>
      <c r="AZ61" s="102"/>
    </row>
    <row r="62" customFormat="false" ht="12.75" hidden="false" customHeight="false" outlineLevel="0" collapsed="false">
      <c r="A62" s="93" t="n">
        <f aca="false">EDATE(A61,1)</f>
        <v>38626</v>
      </c>
      <c r="B62" s="94" t="n">
        <f aca="false">B61</f>
        <v>4590.16393442623</v>
      </c>
      <c r="C62" s="104"/>
      <c r="D62" s="96" t="n">
        <f aca="false">B62+C62</f>
        <v>4590.16393442623</v>
      </c>
      <c r="E62" s="82" t="n">
        <f aca="false">IF(Z62=0,0,IF(AND(Z62=1,$H$3=1),D62*U62,IF($H$3=2,D62,"N/A")))</f>
        <v>0</v>
      </c>
      <c r="F62" s="82" t="n">
        <f aca="false">E62*Y62</f>
        <v>0</v>
      </c>
      <c r="G62" s="28" t="n">
        <f aca="false">VLOOKUP($A62,Table,MATCH(G$4,Curves,0))</f>
        <v>5.67</v>
      </c>
      <c r="H62" s="97" t="n">
        <f aca="false">VLOOKUP($A62,Table,MATCH(H$4,Curves,0))</f>
        <v>5.67</v>
      </c>
      <c r="I62" s="98" t="n">
        <f aca="false">I61</f>
        <v>0</v>
      </c>
      <c r="J62" s="28" t="n">
        <f aca="false">VLOOKUP($A62,Table,MATCH(J$4,Curves,0))</f>
        <v>-0.0475</v>
      </c>
      <c r="K62" s="97" t="n">
        <f aca="false">VLOOKUP($A62,Table,MATCH(K$4,Curves,0))</f>
        <v>-0.06</v>
      </c>
      <c r="L62" s="98" t="n">
        <v>0</v>
      </c>
      <c r="M62" s="28" t="n">
        <f aca="false">VLOOKUP($A62,Table,MATCH(M$4,Curves,0))</f>
        <v>0.01</v>
      </c>
      <c r="N62" s="97" t="n">
        <f aca="false">VLOOKUP($A62,Table,MATCH(N$4,Curves,0))</f>
        <v>0</v>
      </c>
      <c r="O62" s="98" t="n">
        <v>0</v>
      </c>
      <c r="P62" s="99"/>
      <c r="Q62" s="98" t="n">
        <f aca="false">M62+J62+G62</f>
        <v>5.6325</v>
      </c>
      <c r="R62" s="98" t="n">
        <f aca="false">N62+K62+H62</f>
        <v>5.61</v>
      </c>
      <c r="S62" s="98" t="n">
        <f aca="false">O62+L62+I62</f>
        <v>0</v>
      </c>
      <c r="T62" s="99"/>
      <c r="U62" s="33" t="n">
        <f aca="false">A63-A62</f>
        <v>31</v>
      </c>
      <c r="V62" s="100" t="n">
        <f aca="false">CHOOSE(F$3,A63+24,A62)</f>
        <v>38626</v>
      </c>
      <c r="W62" s="33" t="n">
        <f aca="false">V62-C$3</f>
        <v>1710</v>
      </c>
      <c r="X62" s="28" t="n">
        <f aca="false">VLOOKUP($A62,Table,MATCH(X$4,Curves,0))</f>
        <v>0.053904348595426</v>
      </c>
      <c r="Y62" s="91" t="n">
        <f aca="false">1/(1+CHOOSE(F$3,(X63+($K$3/10000))/2,(X62+($K$3/10000))/2))^(2*W62/365.25)</f>
        <v>0.779561006827288</v>
      </c>
      <c r="Z62" s="33" t="n">
        <f aca="false">IF(AND(mthbeg&lt;=A62,mthend&gt;=A62),1,0)</f>
        <v>0</v>
      </c>
      <c r="AA62" s="33" t="n">
        <f aca="false">U62*Z62</f>
        <v>0</v>
      </c>
      <c r="AC62" s="87" t="n">
        <f aca="false">F62*G62</f>
        <v>0</v>
      </c>
      <c r="AD62" s="87" t="n">
        <f aca="false">$F62*H62</f>
        <v>0</v>
      </c>
      <c r="AE62" s="87" t="n">
        <f aca="false">$F62*I62</f>
        <v>0</v>
      </c>
      <c r="AF62" s="87" t="n">
        <f aca="false">$F62*J62</f>
        <v>-0</v>
      </c>
      <c r="AG62" s="87" t="n">
        <f aca="false">$F62*K62</f>
        <v>-0</v>
      </c>
      <c r="AH62" s="87" t="n">
        <f aca="false">$F62*L62</f>
        <v>0</v>
      </c>
      <c r="AI62" s="87" t="n">
        <f aca="false">$F62*M62</f>
        <v>0</v>
      </c>
      <c r="AJ62" s="87" t="n">
        <f aca="false">$F62*N62</f>
        <v>0</v>
      </c>
      <c r="AK62" s="87" t="n">
        <f aca="false">F62*O62</f>
        <v>0</v>
      </c>
      <c r="AL62" s="92"/>
      <c r="AM62" s="87" t="n">
        <f aca="false">CHOOSE($G$3,AD62-AE62,AE62-AD62)</f>
        <v>0</v>
      </c>
      <c r="AN62" s="87" t="n">
        <f aca="false">CHOOSE($G$3,AG62-AH62,AH62-AG62)</f>
        <v>0</v>
      </c>
      <c r="AO62" s="87" t="n">
        <f aca="false">CHOOSE($G$3,AJ62-AK62,AK62-AJ62)</f>
        <v>0</v>
      </c>
      <c r="AP62" s="101" t="n">
        <f aca="false">SUM(AM62:AO62)</f>
        <v>0</v>
      </c>
      <c r="AR62" s="87" t="n">
        <f aca="false">CHOOSE($G$3,AC62-AD62,AD62-AC62)</f>
        <v>0</v>
      </c>
      <c r="AS62" s="87" t="n">
        <f aca="false">CHOOSE($G$3,AF62-AG62,AG62-AF62)</f>
        <v>0</v>
      </c>
      <c r="AT62" s="87" t="n">
        <f aca="false">CHOOSE($G$3,AI62-AJ62,AJ62-AI62)</f>
        <v>0</v>
      </c>
      <c r="AU62" s="101" t="n">
        <f aca="false">AR62+AS62+AT62</f>
        <v>0</v>
      </c>
      <c r="AV62" s="101"/>
      <c r="AW62" s="88" t="n">
        <f aca="false">AU62+AP62</f>
        <v>0</v>
      </c>
      <c r="AY62" s="88" t="n">
        <f aca="false">AK62+AH62+AE62</f>
        <v>0</v>
      </c>
      <c r="AZ62" s="102"/>
    </row>
    <row r="63" customFormat="false" ht="12.75" hidden="false" customHeight="false" outlineLevel="0" collapsed="false">
      <c r="A63" s="93" t="n">
        <f aca="false">EDATE(A62,1)</f>
        <v>38657</v>
      </c>
      <c r="B63" s="94" t="n">
        <f aca="false">B62</f>
        <v>4590.16393442623</v>
      </c>
      <c r="C63" s="104"/>
      <c r="D63" s="96" t="n">
        <f aca="false">B63+C63</f>
        <v>4590.16393442623</v>
      </c>
      <c r="E63" s="82" t="n">
        <f aca="false">IF(Z63=0,0,IF(AND(Z63=1,$H$3=1),D63*U63,IF($H$3=2,D63,"N/A")))</f>
        <v>0</v>
      </c>
      <c r="F63" s="82" t="n">
        <f aca="false">E63*Y63</f>
        <v>0</v>
      </c>
      <c r="G63" s="28" t="n">
        <f aca="false">VLOOKUP($A63,Table,MATCH(G$4,Curves,0))</f>
        <v>5.67</v>
      </c>
      <c r="H63" s="97" t="n">
        <f aca="false">VLOOKUP($A63,Table,MATCH(H$4,Curves,0))</f>
        <v>5.67</v>
      </c>
      <c r="I63" s="98" t="n">
        <f aca="false">I62</f>
        <v>0</v>
      </c>
      <c r="J63" s="28" t="n">
        <f aca="false">VLOOKUP($A63,Table,MATCH(J$4,Curves,0))</f>
        <v>-0.0475</v>
      </c>
      <c r="K63" s="97" t="n">
        <f aca="false">VLOOKUP($A63,Table,MATCH(K$4,Curves,0))</f>
        <v>-0.06</v>
      </c>
      <c r="L63" s="98" t="n">
        <v>0</v>
      </c>
      <c r="M63" s="28" t="n">
        <f aca="false">VLOOKUP($A63,Table,MATCH(M$4,Curves,0))</f>
        <v>0.01</v>
      </c>
      <c r="N63" s="97" t="n">
        <f aca="false">VLOOKUP($A63,Table,MATCH(N$4,Curves,0))</f>
        <v>0</v>
      </c>
      <c r="O63" s="98" t="n">
        <v>0</v>
      </c>
      <c r="P63" s="99"/>
      <c r="Q63" s="98" t="n">
        <f aca="false">M63+J63+G63</f>
        <v>5.6325</v>
      </c>
      <c r="R63" s="98" t="n">
        <f aca="false">N63+K63+H63</f>
        <v>5.61</v>
      </c>
      <c r="S63" s="98" t="n">
        <f aca="false">O63+L63+I63</f>
        <v>0</v>
      </c>
      <c r="T63" s="99"/>
      <c r="U63" s="33" t="n">
        <f aca="false">A64-A63</f>
        <v>30</v>
      </c>
      <c r="V63" s="100" t="n">
        <f aca="false">CHOOSE(F$3,A64+24,A63)</f>
        <v>38657</v>
      </c>
      <c r="W63" s="33" t="n">
        <f aca="false">V63-C$3</f>
        <v>1741</v>
      </c>
      <c r="X63" s="28" t="n">
        <f aca="false">VLOOKUP($A63,Table,MATCH(X$4,Curves,0))</f>
        <v>0.053904348595426</v>
      </c>
      <c r="Y63" s="91" t="n">
        <f aca="false">1/(1+CHOOSE(F$3,(X64+($K$3/10000))/2,(X63+($K$3/10000))/2))^(2*W63/365.25)</f>
        <v>0.776049629234288</v>
      </c>
      <c r="Z63" s="33" t="n">
        <f aca="false">IF(AND(mthbeg&lt;=A63,mthend&gt;=A63),1,0)</f>
        <v>0</v>
      </c>
      <c r="AA63" s="33" t="n">
        <f aca="false">U63*Z63</f>
        <v>0</v>
      </c>
      <c r="AC63" s="87" t="n">
        <f aca="false">F63*G63</f>
        <v>0</v>
      </c>
      <c r="AD63" s="87" t="n">
        <f aca="false">$F63*H63</f>
        <v>0</v>
      </c>
      <c r="AE63" s="87" t="n">
        <f aca="false">$F63*I63</f>
        <v>0</v>
      </c>
      <c r="AF63" s="87" t="n">
        <f aca="false">$F63*J63</f>
        <v>-0</v>
      </c>
      <c r="AG63" s="87" t="n">
        <f aca="false">$F63*K63</f>
        <v>-0</v>
      </c>
      <c r="AH63" s="87" t="n">
        <f aca="false">$F63*L63</f>
        <v>0</v>
      </c>
      <c r="AI63" s="87" t="n">
        <f aca="false">$F63*M63</f>
        <v>0</v>
      </c>
      <c r="AJ63" s="87" t="n">
        <f aca="false">$F63*N63</f>
        <v>0</v>
      </c>
      <c r="AK63" s="87" t="n">
        <f aca="false">F63*O63</f>
        <v>0</v>
      </c>
      <c r="AL63" s="92"/>
      <c r="AM63" s="87" t="n">
        <f aca="false">CHOOSE($G$3,AD63-AE63,AE63-AD63)</f>
        <v>0</v>
      </c>
      <c r="AN63" s="87" t="n">
        <f aca="false">CHOOSE($G$3,AG63-AH63,AH63-AG63)</f>
        <v>0</v>
      </c>
      <c r="AO63" s="87" t="n">
        <f aca="false">CHOOSE($G$3,AJ63-AK63,AK63-AJ63)</f>
        <v>0</v>
      </c>
      <c r="AP63" s="101" t="n">
        <f aca="false">SUM(AM63:AO63)</f>
        <v>0</v>
      </c>
      <c r="AR63" s="87" t="n">
        <f aca="false">CHOOSE($G$3,AC63-AD63,AD63-AC63)</f>
        <v>0</v>
      </c>
      <c r="AS63" s="87" t="n">
        <f aca="false">CHOOSE($G$3,AF63-AG63,AG63-AF63)</f>
        <v>0</v>
      </c>
      <c r="AT63" s="87" t="n">
        <f aca="false">CHOOSE($G$3,AI63-AJ63,AJ63-AI63)</f>
        <v>0</v>
      </c>
      <c r="AU63" s="101" t="n">
        <f aca="false">AR63+AS63+AT63</f>
        <v>0</v>
      </c>
      <c r="AV63" s="101"/>
      <c r="AW63" s="88" t="n">
        <f aca="false">AU63+AP63</f>
        <v>0</v>
      </c>
      <c r="AY63" s="88" t="n">
        <f aca="false">AK63+AH63+AE63</f>
        <v>0</v>
      </c>
      <c r="AZ63" s="102"/>
    </row>
    <row r="64" customFormat="false" ht="12.75" hidden="false" customHeight="false" outlineLevel="0" collapsed="false">
      <c r="A64" s="93" t="n">
        <f aca="false">EDATE(A63,1)</f>
        <v>38687</v>
      </c>
      <c r="B64" s="94" t="n">
        <f aca="false">B63</f>
        <v>4590.16393442623</v>
      </c>
      <c r="C64" s="104"/>
      <c r="D64" s="96" t="n">
        <f aca="false">B64+C64</f>
        <v>4590.16393442623</v>
      </c>
      <c r="E64" s="82" t="n">
        <f aca="false">IF(Z64=0,0,IF(AND(Z64=1,$H$3=1),D64*U64,IF($H$3=2,D64,"N/A")))</f>
        <v>0</v>
      </c>
      <c r="F64" s="82" t="n">
        <f aca="false">E64*Y64</f>
        <v>0</v>
      </c>
      <c r="G64" s="28" t="n">
        <f aca="false">VLOOKUP($A64,Table,MATCH(G$4,Curves,0))</f>
        <v>5.67</v>
      </c>
      <c r="H64" s="97" t="n">
        <f aca="false">VLOOKUP($A64,Table,MATCH(H$4,Curves,0))</f>
        <v>5.67</v>
      </c>
      <c r="I64" s="98" t="n">
        <f aca="false">I63</f>
        <v>0</v>
      </c>
      <c r="J64" s="28" t="n">
        <f aca="false">VLOOKUP($A64,Table,MATCH(J$4,Curves,0))</f>
        <v>-0.0475</v>
      </c>
      <c r="K64" s="97" t="n">
        <f aca="false">VLOOKUP($A64,Table,MATCH(K$4,Curves,0))</f>
        <v>-0.06</v>
      </c>
      <c r="L64" s="98" t="n">
        <v>0</v>
      </c>
      <c r="M64" s="28" t="n">
        <f aca="false">VLOOKUP($A64,Table,MATCH(M$4,Curves,0))</f>
        <v>0.01</v>
      </c>
      <c r="N64" s="97" t="n">
        <f aca="false">VLOOKUP($A64,Table,MATCH(N$4,Curves,0))</f>
        <v>0</v>
      </c>
      <c r="O64" s="98" t="n">
        <v>0</v>
      </c>
      <c r="P64" s="99"/>
      <c r="Q64" s="98" t="n">
        <f aca="false">M64+J64+G64</f>
        <v>5.6325</v>
      </c>
      <c r="R64" s="98" t="n">
        <f aca="false">N64+K64+H64</f>
        <v>5.61</v>
      </c>
      <c r="S64" s="98" t="n">
        <f aca="false">O64+L64+I64</f>
        <v>0</v>
      </c>
      <c r="T64" s="99"/>
      <c r="U64" s="33" t="n">
        <f aca="false">A65-A64</f>
        <v>31</v>
      </c>
      <c r="V64" s="100" t="n">
        <f aca="false">CHOOSE(F$3,A65+24,A64)</f>
        <v>38687</v>
      </c>
      <c r="W64" s="33" t="n">
        <f aca="false">V64-C$3</f>
        <v>1771</v>
      </c>
      <c r="X64" s="28" t="n">
        <f aca="false">VLOOKUP($A64,Table,MATCH(X$4,Curves,0))</f>
        <v>0.053904348595426</v>
      </c>
      <c r="Y64" s="91" t="n">
        <f aca="false">1/(1+CHOOSE(F$3,(X65+($K$3/10000))/2,(X64+($K$3/10000))/2))^(2*W64/365.25)</f>
        <v>0.772666581842944</v>
      </c>
      <c r="Z64" s="33" t="n">
        <f aca="false">IF(AND(mthbeg&lt;=A64,mthend&gt;=A64),1,0)</f>
        <v>0</v>
      </c>
      <c r="AA64" s="33" t="n">
        <f aca="false">U64*Z64</f>
        <v>0</v>
      </c>
      <c r="AC64" s="87" t="n">
        <f aca="false">F64*G64</f>
        <v>0</v>
      </c>
      <c r="AD64" s="87" t="n">
        <f aca="false">$F64*H64</f>
        <v>0</v>
      </c>
      <c r="AE64" s="87" t="n">
        <f aca="false">$F64*I64</f>
        <v>0</v>
      </c>
      <c r="AF64" s="87" t="n">
        <f aca="false">$F64*J64</f>
        <v>-0</v>
      </c>
      <c r="AG64" s="87" t="n">
        <f aca="false">$F64*K64</f>
        <v>-0</v>
      </c>
      <c r="AH64" s="87" t="n">
        <f aca="false">$F64*L64</f>
        <v>0</v>
      </c>
      <c r="AI64" s="87" t="n">
        <f aca="false">$F64*M64</f>
        <v>0</v>
      </c>
      <c r="AJ64" s="87" t="n">
        <f aca="false">$F64*N64</f>
        <v>0</v>
      </c>
      <c r="AK64" s="87" t="n">
        <f aca="false">F64*O64</f>
        <v>0</v>
      </c>
      <c r="AL64" s="92"/>
      <c r="AM64" s="87" t="n">
        <f aca="false">CHOOSE($G$3,AD64-AE64,AE64-AD64)</f>
        <v>0</v>
      </c>
      <c r="AN64" s="87" t="n">
        <f aca="false">CHOOSE($G$3,AG64-AH64,AH64-AG64)</f>
        <v>0</v>
      </c>
      <c r="AO64" s="87" t="n">
        <f aca="false">CHOOSE($G$3,AJ64-AK64,AK64-AJ64)</f>
        <v>0</v>
      </c>
      <c r="AP64" s="101" t="n">
        <f aca="false">SUM(AM64:AO64)</f>
        <v>0</v>
      </c>
      <c r="AR64" s="87" t="n">
        <f aca="false">CHOOSE($G$3,AC64-AD64,AD64-AC64)</f>
        <v>0</v>
      </c>
      <c r="AS64" s="87" t="n">
        <f aca="false">CHOOSE($G$3,AF64-AG64,AG64-AF64)</f>
        <v>0</v>
      </c>
      <c r="AT64" s="87" t="n">
        <f aca="false">CHOOSE($G$3,AI64-AJ64,AJ64-AI64)</f>
        <v>0</v>
      </c>
      <c r="AU64" s="101" t="n">
        <f aca="false">AR64+AS64+AT64</f>
        <v>0</v>
      </c>
      <c r="AV64" s="101"/>
      <c r="AW64" s="88" t="n">
        <f aca="false">AU64+AP64</f>
        <v>0</v>
      </c>
      <c r="AY64" s="88" t="n">
        <f aca="false">AK64+AH64+AE64</f>
        <v>0</v>
      </c>
      <c r="AZ64" s="102"/>
    </row>
    <row r="65" customFormat="false" ht="12.75" hidden="false" customHeight="false" outlineLevel="0" collapsed="false">
      <c r="A65" s="93" t="n">
        <f aca="false">EDATE(A64,1)</f>
        <v>38718</v>
      </c>
      <c r="B65" s="94" t="n">
        <f aca="false">B64</f>
        <v>4590.16393442623</v>
      </c>
      <c r="C65" s="104"/>
      <c r="D65" s="96" t="n">
        <f aca="false">B65+C65</f>
        <v>4590.16393442623</v>
      </c>
      <c r="E65" s="82" t="n">
        <f aca="false">IF(Z65=0,0,IF(AND(Z65=1,$H$3=1),D65*U65,IF($H$3=2,D65,"N/A")))</f>
        <v>0</v>
      </c>
      <c r="F65" s="82" t="n">
        <f aca="false">E65*Y65</f>
        <v>0</v>
      </c>
      <c r="G65" s="28" t="n">
        <f aca="false">VLOOKUP($A65,Table,MATCH(G$4,Curves,0))</f>
        <v>5.67</v>
      </c>
      <c r="H65" s="97" t="n">
        <f aca="false">VLOOKUP($A65,Table,MATCH(H$4,Curves,0))</f>
        <v>5.67</v>
      </c>
      <c r="I65" s="98" t="n">
        <f aca="false">I64</f>
        <v>0</v>
      </c>
      <c r="J65" s="28" t="n">
        <f aca="false">VLOOKUP($A65,Table,MATCH(J$4,Curves,0))</f>
        <v>-0.0475</v>
      </c>
      <c r="K65" s="97" t="n">
        <f aca="false">VLOOKUP($A65,Table,MATCH(K$4,Curves,0))</f>
        <v>-0.06</v>
      </c>
      <c r="L65" s="98" t="n">
        <v>0</v>
      </c>
      <c r="M65" s="28" t="n">
        <f aca="false">VLOOKUP($A65,Table,MATCH(M$4,Curves,0))</f>
        <v>0.01</v>
      </c>
      <c r="N65" s="97" t="n">
        <f aca="false">VLOOKUP($A65,Table,MATCH(N$4,Curves,0))</f>
        <v>0</v>
      </c>
      <c r="O65" s="98" t="n">
        <v>0</v>
      </c>
      <c r="P65" s="99"/>
      <c r="Q65" s="98" t="n">
        <f aca="false">M65+J65+G65</f>
        <v>5.6325</v>
      </c>
      <c r="R65" s="98" t="n">
        <f aca="false">N65+K65+H65</f>
        <v>5.61</v>
      </c>
      <c r="S65" s="98" t="n">
        <f aca="false">O65+L65+I65</f>
        <v>0</v>
      </c>
      <c r="T65" s="99"/>
      <c r="U65" s="33" t="n">
        <f aca="false">A66-A65</f>
        <v>31</v>
      </c>
      <c r="V65" s="100" t="n">
        <f aca="false">CHOOSE(F$3,A66+24,A65)</f>
        <v>38718</v>
      </c>
      <c r="W65" s="33" t="n">
        <f aca="false">V65-C$3</f>
        <v>1802</v>
      </c>
      <c r="X65" s="28" t="n">
        <f aca="false">VLOOKUP($A65,Table,MATCH(X$4,Curves,0))</f>
        <v>0.053904348595426</v>
      </c>
      <c r="Y65" s="91" t="n">
        <f aca="false">1/(1+CHOOSE(F$3,(X66+($K$3/10000))/2,(X65+($K$3/10000))/2))^(2*W65/365.25)</f>
        <v>0.769186258816803</v>
      </c>
      <c r="Z65" s="33" t="n">
        <f aca="false">IF(AND(mthbeg&lt;=A65,mthend&gt;=A65),1,0)</f>
        <v>0</v>
      </c>
      <c r="AA65" s="33" t="n">
        <f aca="false">U65*Z65</f>
        <v>0</v>
      </c>
      <c r="AC65" s="87" t="n">
        <f aca="false">F65*G65</f>
        <v>0</v>
      </c>
      <c r="AD65" s="87" t="n">
        <f aca="false">$F65*H65</f>
        <v>0</v>
      </c>
      <c r="AE65" s="87" t="n">
        <f aca="false">$F65*I65</f>
        <v>0</v>
      </c>
      <c r="AF65" s="87" t="n">
        <f aca="false">$F65*J65</f>
        <v>-0</v>
      </c>
      <c r="AG65" s="87" t="n">
        <f aca="false">$F65*K65</f>
        <v>-0</v>
      </c>
      <c r="AH65" s="87" t="n">
        <f aca="false">$F65*L65</f>
        <v>0</v>
      </c>
      <c r="AI65" s="87" t="n">
        <f aca="false">$F65*M65</f>
        <v>0</v>
      </c>
      <c r="AJ65" s="87" t="n">
        <f aca="false">$F65*N65</f>
        <v>0</v>
      </c>
      <c r="AK65" s="87" t="n">
        <f aca="false">F65*O65</f>
        <v>0</v>
      </c>
      <c r="AL65" s="92"/>
      <c r="AM65" s="87" t="n">
        <f aca="false">CHOOSE($G$3,AD65-AE65,AE65-AD65)</f>
        <v>0</v>
      </c>
      <c r="AN65" s="87" t="n">
        <f aca="false">CHOOSE($G$3,AG65-AH65,AH65-AG65)</f>
        <v>0</v>
      </c>
      <c r="AO65" s="87" t="n">
        <f aca="false">CHOOSE($G$3,AJ65-AK65,AK65-AJ65)</f>
        <v>0</v>
      </c>
      <c r="AP65" s="101" t="n">
        <f aca="false">SUM(AM65:AO65)</f>
        <v>0</v>
      </c>
      <c r="AR65" s="87" t="n">
        <f aca="false">CHOOSE($G$3,AC65-AD65,AD65-AC65)</f>
        <v>0</v>
      </c>
      <c r="AS65" s="87" t="n">
        <f aca="false">CHOOSE($G$3,AF65-AG65,AG65-AF65)</f>
        <v>0</v>
      </c>
      <c r="AT65" s="87" t="n">
        <f aca="false">CHOOSE($G$3,AI65-AJ65,AJ65-AI65)</f>
        <v>0</v>
      </c>
      <c r="AU65" s="101" t="n">
        <f aca="false">AR65+AS65+AT65</f>
        <v>0</v>
      </c>
      <c r="AV65" s="101"/>
      <c r="AW65" s="88" t="n">
        <f aca="false">AU65+AP65</f>
        <v>0</v>
      </c>
      <c r="AY65" s="88" t="n">
        <f aca="false">AK65+AH65+AE65</f>
        <v>0</v>
      </c>
      <c r="AZ65" s="102"/>
    </row>
    <row r="66" customFormat="false" ht="12.75" hidden="false" customHeight="false" outlineLevel="0" collapsed="false">
      <c r="A66" s="93" t="n">
        <f aca="false">EDATE(A65,1)</f>
        <v>38749</v>
      </c>
      <c r="B66" s="94" t="n">
        <f aca="false">B65</f>
        <v>4590.16393442623</v>
      </c>
      <c r="C66" s="104"/>
      <c r="D66" s="96" t="n">
        <f aca="false">B66+C66</f>
        <v>4590.16393442623</v>
      </c>
      <c r="E66" s="82" t="n">
        <f aca="false">IF(Z66=0,0,IF(AND(Z66=1,$H$3=1),D66*U66,IF($H$3=2,D66,"N/A")))</f>
        <v>0</v>
      </c>
      <c r="F66" s="82" t="n">
        <f aca="false">E66*Y66</f>
        <v>0</v>
      </c>
      <c r="G66" s="28" t="n">
        <f aca="false">VLOOKUP($A66,Table,MATCH(G$4,Curves,0))</f>
        <v>5.67</v>
      </c>
      <c r="H66" s="97" t="n">
        <f aca="false">VLOOKUP($A66,Table,MATCH(H$4,Curves,0))</f>
        <v>5.67</v>
      </c>
      <c r="I66" s="98" t="n">
        <f aca="false">I65</f>
        <v>0</v>
      </c>
      <c r="J66" s="28" t="n">
        <f aca="false">VLOOKUP($A66,Table,MATCH(J$4,Curves,0))</f>
        <v>-0.0475</v>
      </c>
      <c r="K66" s="97" t="n">
        <f aca="false">VLOOKUP($A66,Table,MATCH(K$4,Curves,0))</f>
        <v>-0.06</v>
      </c>
      <c r="L66" s="98" t="n">
        <v>0</v>
      </c>
      <c r="M66" s="28" t="n">
        <f aca="false">VLOOKUP($A66,Table,MATCH(M$4,Curves,0))</f>
        <v>0.01</v>
      </c>
      <c r="N66" s="97" t="n">
        <f aca="false">VLOOKUP($A66,Table,MATCH(N$4,Curves,0))</f>
        <v>0</v>
      </c>
      <c r="O66" s="98" t="n">
        <v>0</v>
      </c>
      <c r="P66" s="99"/>
      <c r="Q66" s="98" t="n">
        <f aca="false">M66+J66+G66</f>
        <v>5.6325</v>
      </c>
      <c r="R66" s="98" t="n">
        <f aca="false">N66+K66+H66</f>
        <v>5.61</v>
      </c>
      <c r="S66" s="98" t="n">
        <f aca="false">O66+L66+I66</f>
        <v>0</v>
      </c>
      <c r="T66" s="99"/>
      <c r="U66" s="33" t="n">
        <f aca="false">A67-A66</f>
        <v>28</v>
      </c>
      <c r="V66" s="100" t="n">
        <f aca="false">CHOOSE(F$3,A67+24,A66)</f>
        <v>38749</v>
      </c>
      <c r="W66" s="33" t="n">
        <f aca="false">V66-C$3</f>
        <v>1833</v>
      </c>
      <c r="X66" s="28" t="n">
        <f aca="false">VLOOKUP($A66,Table,MATCH(X$4,Curves,0))</f>
        <v>0.053904348595426</v>
      </c>
      <c r="Y66" s="91" t="n">
        <f aca="false">1/(1+CHOOSE(F$3,(X67+($K$3/10000))/2,(X66+($K$3/10000))/2))^(2*W66/365.25)</f>
        <v>0.765721612213909</v>
      </c>
      <c r="Z66" s="33" t="n">
        <f aca="false">IF(AND(mthbeg&lt;=A66,mthend&gt;=A66),1,0)</f>
        <v>0</v>
      </c>
      <c r="AA66" s="33" t="n">
        <f aca="false">U66*Z66</f>
        <v>0</v>
      </c>
      <c r="AC66" s="87" t="n">
        <f aca="false">F66*G66</f>
        <v>0</v>
      </c>
      <c r="AD66" s="87" t="n">
        <f aca="false">$F66*H66</f>
        <v>0</v>
      </c>
      <c r="AE66" s="87" t="n">
        <f aca="false">$F66*I66</f>
        <v>0</v>
      </c>
      <c r="AF66" s="87" t="n">
        <f aca="false">$F66*J66</f>
        <v>-0</v>
      </c>
      <c r="AG66" s="87" t="n">
        <f aca="false">$F66*K66</f>
        <v>-0</v>
      </c>
      <c r="AH66" s="87" t="n">
        <f aca="false">$F66*L66</f>
        <v>0</v>
      </c>
      <c r="AI66" s="87" t="n">
        <f aca="false">$F66*M66</f>
        <v>0</v>
      </c>
      <c r="AJ66" s="87" t="n">
        <f aca="false">$F66*N66</f>
        <v>0</v>
      </c>
      <c r="AK66" s="87" t="n">
        <f aca="false">F66*O66</f>
        <v>0</v>
      </c>
      <c r="AL66" s="92"/>
      <c r="AM66" s="87" t="n">
        <f aca="false">CHOOSE($G$3,AD66-AE66,AE66-AD66)</f>
        <v>0</v>
      </c>
      <c r="AN66" s="87" t="n">
        <f aca="false">CHOOSE($G$3,AG66-AH66,AH66-AG66)</f>
        <v>0</v>
      </c>
      <c r="AO66" s="87" t="n">
        <f aca="false">CHOOSE($G$3,AJ66-AK66,AK66-AJ66)</f>
        <v>0</v>
      </c>
      <c r="AP66" s="101" t="n">
        <f aca="false">SUM(AM66:AO66)</f>
        <v>0</v>
      </c>
      <c r="AR66" s="87" t="n">
        <f aca="false">CHOOSE($G$3,AC66-AD66,AD66-AC66)</f>
        <v>0</v>
      </c>
      <c r="AS66" s="87" t="n">
        <f aca="false">CHOOSE($G$3,AF66-AG66,AG66-AF66)</f>
        <v>0</v>
      </c>
      <c r="AT66" s="87" t="n">
        <f aca="false">CHOOSE($G$3,AI66-AJ66,AJ66-AI66)</f>
        <v>0</v>
      </c>
      <c r="AU66" s="101" t="n">
        <f aca="false">AR66+AS66+AT66</f>
        <v>0</v>
      </c>
      <c r="AV66" s="101"/>
      <c r="AW66" s="88" t="n">
        <f aca="false">AU66+AP66</f>
        <v>0</v>
      </c>
      <c r="AY66" s="88" t="n">
        <f aca="false">AK66+AH66+AE66</f>
        <v>0</v>
      </c>
      <c r="AZ66" s="102"/>
    </row>
    <row r="67" customFormat="false" ht="12.75" hidden="false" customHeight="false" outlineLevel="0" collapsed="false">
      <c r="A67" s="93" t="n">
        <f aca="false">EDATE(A66,1)</f>
        <v>38777</v>
      </c>
      <c r="B67" s="94" t="n">
        <f aca="false">B66</f>
        <v>4590.16393442623</v>
      </c>
      <c r="C67" s="104"/>
      <c r="D67" s="96" t="n">
        <f aca="false">B67+C67</f>
        <v>4590.16393442623</v>
      </c>
      <c r="E67" s="82" t="n">
        <f aca="false">IF(Z67=0,0,IF(AND(Z67=1,$H$3=1),D67*U67,IF($H$3=2,D67,"N/A")))</f>
        <v>0</v>
      </c>
      <c r="F67" s="82" t="n">
        <f aca="false">E67*Y67</f>
        <v>0</v>
      </c>
      <c r="G67" s="28" t="n">
        <f aca="false">VLOOKUP($A67,Table,MATCH(G$4,Curves,0))</f>
        <v>5.67</v>
      </c>
      <c r="H67" s="97" t="n">
        <f aca="false">VLOOKUP($A67,Table,MATCH(H$4,Curves,0))</f>
        <v>5.67</v>
      </c>
      <c r="I67" s="98" t="n">
        <f aca="false">I66</f>
        <v>0</v>
      </c>
      <c r="J67" s="28" t="n">
        <f aca="false">VLOOKUP($A67,Table,MATCH(J$4,Curves,0))</f>
        <v>-0.0475</v>
      </c>
      <c r="K67" s="97" t="n">
        <f aca="false">VLOOKUP($A67,Table,MATCH(K$4,Curves,0))</f>
        <v>-0.06</v>
      </c>
      <c r="L67" s="98" t="n">
        <v>0</v>
      </c>
      <c r="M67" s="28" t="n">
        <f aca="false">VLOOKUP($A67,Table,MATCH(M$4,Curves,0))</f>
        <v>0.01</v>
      </c>
      <c r="N67" s="97" t="n">
        <f aca="false">VLOOKUP($A67,Table,MATCH(N$4,Curves,0))</f>
        <v>0</v>
      </c>
      <c r="O67" s="98" t="n">
        <v>0</v>
      </c>
      <c r="P67" s="99"/>
      <c r="Q67" s="98" t="n">
        <f aca="false">M67+J67+G67</f>
        <v>5.6325</v>
      </c>
      <c r="R67" s="98" t="n">
        <f aca="false">N67+K67+H67</f>
        <v>5.61</v>
      </c>
      <c r="S67" s="98" t="n">
        <f aca="false">O67+L67+I67</f>
        <v>0</v>
      </c>
      <c r="T67" s="99"/>
      <c r="U67" s="33" t="n">
        <f aca="false">A68-A67</f>
        <v>31</v>
      </c>
      <c r="V67" s="100" t="n">
        <f aca="false">CHOOSE(F$3,A68+24,A67)</f>
        <v>38777</v>
      </c>
      <c r="W67" s="33" t="n">
        <f aca="false">V67-C$3</f>
        <v>1861</v>
      </c>
      <c r="X67" s="28" t="n">
        <f aca="false">VLOOKUP($A67,Table,MATCH(X$4,Curves,0))</f>
        <v>0.053904348595426</v>
      </c>
      <c r="Y67" s="91" t="n">
        <f aca="false">1/(1+CHOOSE(F$3,(X68+($K$3/10000))/2,(X67+($K$3/10000))/2))^(2*W67/365.25)</f>
        <v>0.762605669471581</v>
      </c>
      <c r="Z67" s="33" t="n">
        <f aca="false">IF(AND(mthbeg&lt;=A67,mthend&gt;=A67),1,0)</f>
        <v>0</v>
      </c>
      <c r="AA67" s="33" t="n">
        <f aca="false">U67*Z67</f>
        <v>0</v>
      </c>
      <c r="AC67" s="87" t="n">
        <f aca="false">F67*G67</f>
        <v>0</v>
      </c>
      <c r="AD67" s="87" t="n">
        <f aca="false">$F67*H67</f>
        <v>0</v>
      </c>
      <c r="AE67" s="87" t="n">
        <f aca="false">$F67*I67</f>
        <v>0</v>
      </c>
      <c r="AF67" s="87" t="n">
        <f aca="false">$F67*J67</f>
        <v>-0</v>
      </c>
      <c r="AG67" s="87" t="n">
        <f aca="false">$F67*K67</f>
        <v>-0</v>
      </c>
      <c r="AH67" s="87" t="n">
        <f aca="false">$F67*L67</f>
        <v>0</v>
      </c>
      <c r="AI67" s="87" t="n">
        <f aca="false">$F67*M67</f>
        <v>0</v>
      </c>
      <c r="AJ67" s="87" t="n">
        <f aca="false">$F67*N67</f>
        <v>0</v>
      </c>
      <c r="AK67" s="87" t="n">
        <f aca="false">F67*O67</f>
        <v>0</v>
      </c>
      <c r="AL67" s="92"/>
      <c r="AM67" s="87" t="n">
        <f aca="false">CHOOSE($G$3,AD67-AE67,AE67-AD67)</f>
        <v>0</v>
      </c>
      <c r="AN67" s="87" t="n">
        <f aca="false">CHOOSE($G$3,AG67-AH67,AH67-AG67)</f>
        <v>0</v>
      </c>
      <c r="AO67" s="87" t="n">
        <f aca="false">CHOOSE($G$3,AJ67-AK67,AK67-AJ67)</f>
        <v>0</v>
      </c>
      <c r="AP67" s="101" t="n">
        <f aca="false">SUM(AM67:AO67)</f>
        <v>0</v>
      </c>
      <c r="AR67" s="87" t="n">
        <f aca="false">CHOOSE($G$3,AC67-AD67,AD67-AC67)</f>
        <v>0</v>
      </c>
      <c r="AS67" s="87" t="n">
        <f aca="false">CHOOSE($G$3,AF67-AG67,AG67-AF67)</f>
        <v>0</v>
      </c>
      <c r="AT67" s="87" t="n">
        <f aca="false">CHOOSE($G$3,AI67-AJ67,AJ67-AI67)</f>
        <v>0</v>
      </c>
      <c r="AU67" s="101" t="n">
        <f aca="false">AR67+AS67+AT67</f>
        <v>0</v>
      </c>
      <c r="AV67" s="101"/>
      <c r="AW67" s="88" t="n">
        <f aca="false">AU67+AP67</f>
        <v>0</v>
      </c>
      <c r="AY67" s="88" t="n">
        <f aca="false">AK67+AH67+AE67</f>
        <v>0</v>
      </c>
      <c r="AZ67" s="102"/>
    </row>
    <row r="68" customFormat="false" ht="12.75" hidden="false" customHeight="false" outlineLevel="0" collapsed="false">
      <c r="A68" s="93" t="n">
        <f aca="false">EDATE(A67,1)</f>
        <v>38808</v>
      </c>
      <c r="B68" s="94" t="n">
        <f aca="false">B67</f>
        <v>4590.16393442623</v>
      </c>
      <c r="C68" s="104"/>
      <c r="D68" s="96" t="n">
        <f aca="false">B68+C68</f>
        <v>4590.16393442623</v>
      </c>
      <c r="E68" s="82" t="n">
        <f aca="false">IF(Z68=0,0,IF(AND(Z68=1,$H$3=1),D68*U68,IF($H$3=2,D68,"N/A")))</f>
        <v>0</v>
      </c>
      <c r="F68" s="82" t="n">
        <f aca="false">E68*Y68</f>
        <v>0</v>
      </c>
      <c r="G68" s="28" t="n">
        <f aca="false">VLOOKUP($A68,Table,MATCH(G$4,Curves,0))</f>
        <v>5.67</v>
      </c>
      <c r="H68" s="97" t="n">
        <f aca="false">VLOOKUP($A68,Table,MATCH(H$4,Curves,0))</f>
        <v>5.67</v>
      </c>
      <c r="I68" s="98" t="n">
        <f aca="false">I67</f>
        <v>0</v>
      </c>
      <c r="J68" s="28" t="n">
        <f aca="false">VLOOKUP($A68,Table,MATCH(J$4,Curves,0))</f>
        <v>-0.0475</v>
      </c>
      <c r="K68" s="97" t="n">
        <f aca="false">VLOOKUP($A68,Table,MATCH(K$4,Curves,0))</f>
        <v>-0.06</v>
      </c>
      <c r="L68" s="98" t="n">
        <v>0</v>
      </c>
      <c r="M68" s="28" t="n">
        <f aca="false">VLOOKUP($A68,Table,MATCH(M$4,Curves,0))</f>
        <v>0.01</v>
      </c>
      <c r="N68" s="97" t="n">
        <f aca="false">VLOOKUP($A68,Table,MATCH(N$4,Curves,0))</f>
        <v>0</v>
      </c>
      <c r="O68" s="98" t="n">
        <v>0</v>
      </c>
      <c r="P68" s="99"/>
      <c r="Q68" s="98" t="n">
        <f aca="false">M68+J68+G68</f>
        <v>5.6325</v>
      </c>
      <c r="R68" s="98" t="n">
        <f aca="false">N68+K68+H68</f>
        <v>5.61</v>
      </c>
      <c r="S68" s="98" t="n">
        <f aca="false">O68+L68+I68</f>
        <v>0</v>
      </c>
      <c r="T68" s="99"/>
      <c r="U68" s="33" t="n">
        <f aca="false">A69-A68</f>
        <v>30</v>
      </c>
      <c r="V68" s="100" t="n">
        <f aca="false">CHOOSE(F$3,A69+24,A68)</f>
        <v>38808</v>
      </c>
      <c r="W68" s="33" t="n">
        <f aca="false">V68-C$3</f>
        <v>1892</v>
      </c>
      <c r="X68" s="28" t="n">
        <f aca="false">VLOOKUP($A68,Table,MATCH(X$4,Curves,0))</f>
        <v>0.053904348595426</v>
      </c>
      <c r="Y68" s="91" t="n">
        <f aca="false">1/(1+CHOOSE(F$3,(X69+($K$3/10000))/2,(X68+($K$3/10000))/2))^(2*W68/365.25)</f>
        <v>0.759170663825294</v>
      </c>
      <c r="Z68" s="33" t="n">
        <f aca="false">IF(AND(mthbeg&lt;=A68,mthend&gt;=A68),1,0)</f>
        <v>0</v>
      </c>
      <c r="AA68" s="33" t="n">
        <f aca="false">U68*Z68</f>
        <v>0</v>
      </c>
      <c r="AC68" s="87" t="n">
        <f aca="false">F68*G68</f>
        <v>0</v>
      </c>
      <c r="AD68" s="87" t="n">
        <f aca="false">$F68*H68</f>
        <v>0</v>
      </c>
      <c r="AE68" s="87" t="n">
        <f aca="false">$F68*I68</f>
        <v>0</v>
      </c>
      <c r="AF68" s="87" t="n">
        <f aca="false">$F68*J68</f>
        <v>-0</v>
      </c>
      <c r="AG68" s="87" t="n">
        <f aca="false">$F68*K68</f>
        <v>-0</v>
      </c>
      <c r="AH68" s="87" t="n">
        <f aca="false">$F68*L68</f>
        <v>0</v>
      </c>
      <c r="AI68" s="87" t="n">
        <f aca="false">$F68*M68</f>
        <v>0</v>
      </c>
      <c r="AJ68" s="87" t="n">
        <f aca="false">$F68*N68</f>
        <v>0</v>
      </c>
      <c r="AK68" s="87" t="n">
        <f aca="false">F68*O68</f>
        <v>0</v>
      </c>
      <c r="AL68" s="92"/>
      <c r="AM68" s="87" t="n">
        <f aca="false">CHOOSE($G$3,AD68-AE68,AE68-AD68)</f>
        <v>0</v>
      </c>
      <c r="AN68" s="87" t="n">
        <f aca="false">CHOOSE($G$3,AG68-AH68,AH68-AG68)</f>
        <v>0</v>
      </c>
      <c r="AO68" s="87" t="n">
        <f aca="false">CHOOSE($G$3,AJ68-AK68,AK68-AJ68)</f>
        <v>0</v>
      </c>
      <c r="AP68" s="101" t="n">
        <f aca="false">SUM(AM68:AO68)</f>
        <v>0</v>
      </c>
      <c r="AR68" s="87" t="n">
        <f aca="false">CHOOSE($G$3,AC68-AD68,AD68-AC68)</f>
        <v>0</v>
      </c>
      <c r="AS68" s="87" t="n">
        <f aca="false">CHOOSE($G$3,AF68-AG68,AG68-AF68)</f>
        <v>0</v>
      </c>
      <c r="AT68" s="87" t="n">
        <f aca="false">CHOOSE($G$3,AI68-AJ68,AJ68-AI68)</f>
        <v>0</v>
      </c>
      <c r="AU68" s="101" t="n">
        <f aca="false">AR68+AS68+AT68</f>
        <v>0</v>
      </c>
      <c r="AV68" s="101"/>
      <c r="AW68" s="88" t="n">
        <f aca="false">AU68+AP68</f>
        <v>0</v>
      </c>
      <c r="AY68" s="88" t="n">
        <f aca="false">AK68+AH68+AE68</f>
        <v>0</v>
      </c>
      <c r="AZ68" s="102"/>
    </row>
    <row r="69" customFormat="false" ht="12.75" hidden="false" customHeight="false" outlineLevel="0" collapsed="false">
      <c r="A69" s="93" t="n">
        <f aca="false">EDATE(A68,1)</f>
        <v>38838</v>
      </c>
      <c r="B69" s="94" t="n">
        <f aca="false">B68</f>
        <v>4590.16393442623</v>
      </c>
      <c r="C69" s="104"/>
      <c r="D69" s="96" t="n">
        <f aca="false">B69+C69</f>
        <v>4590.16393442623</v>
      </c>
      <c r="E69" s="82" t="n">
        <f aca="false">IF(Z69=0,0,IF(AND(Z69=1,$H$3=1),D69*U69,IF($H$3=2,D69,"N/A")))</f>
        <v>0</v>
      </c>
      <c r="F69" s="82" t="n">
        <f aca="false">E69*Y69</f>
        <v>0</v>
      </c>
      <c r="G69" s="28" t="n">
        <f aca="false">VLOOKUP($A69,Table,MATCH(G$4,Curves,0))</f>
        <v>5.67</v>
      </c>
      <c r="H69" s="97" t="n">
        <f aca="false">VLOOKUP($A69,Table,MATCH(H$4,Curves,0))</f>
        <v>5.67</v>
      </c>
      <c r="I69" s="98" t="n">
        <f aca="false">I68</f>
        <v>0</v>
      </c>
      <c r="J69" s="28" t="n">
        <f aca="false">VLOOKUP($A69,Table,MATCH(J$4,Curves,0))</f>
        <v>-0.0475</v>
      </c>
      <c r="K69" s="97" t="n">
        <f aca="false">VLOOKUP($A69,Table,MATCH(K$4,Curves,0))</f>
        <v>-0.06</v>
      </c>
      <c r="L69" s="98" t="n">
        <v>0</v>
      </c>
      <c r="M69" s="28" t="n">
        <f aca="false">VLOOKUP($A69,Table,MATCH(M$4,Curves,0))</f>
        <v>0.01</v>
      </c>
      <c r="N69" s="97" t="n">
        <f aca="false">VLOOKUP($A69,Table,MATCH(N$4,Curves,0))</f>
        <v>0</v>
      </c>
      <c r="O69" s="98" t="n">
        <v>0</v>
      </c>
      <c r="P69" s="99"/>
      <c r="Q69" s="98" t="n">
        <f aca="false">M69+J69+G69</f>
        <v>5.6325</v>
      </c>
      <c r="R69" s="98" t="n">
        <f aca="false">N69+K69+H69</f>
        <v>5.61</v>
      </c>
      <c r="S69" s="98" t="n">
        <f aca="false">O69+L69+I69</f>
        <v>0</v>
      </c>
      <c r="T69" s="99"/>
      <c r="U69" s="33" t="n">
        <f aca="false">A70-A69</f>
        <v>31</v>
      </c>
      <c r="V69" s="100" t="n">
        <f aca="false">CHOOSE(F$3,A70+24,A69)</f>
        <v>38838</v>
      </c>
      <c r="W69" s="33" t="n">
        <f aca="false">V69-C$3</f>
        <v>1922</v>
      </c>
      <c r="X69" s="28" t="n">
        <f aca="false">VLOOKUP($A69,Table,MATCH(X$4,Curves,0))</f>
        <v>0.053904348595426</v>
      </c>
      <c r="Y69" s="91" t="n">
        <f aca="false">1/(1+CHOOSE(F$3,(X70+($K$3/10000))/2,(X69+($K$3/10000))/2))^(2*W69/365.25)</f>
        <v>0.755861197217633</v>
      </c>
      <c r="Z69" s="33" t="n">
        <f aca="false">IF(AND(mthbeg&lt;=A69,mthend&gt;=A69),1,0)</f>
        <v>0</v>
      </c>
      <c r="AA69" s="33" t="n">
        <f aca="false">U69*Z69</f>
        <v>0</v>
      </c>
      <c r="AC69" s="87" t="n">
        <f aca="false">F69*G69</f>
        <v>0</v>
      </c>
      <c r="AD69" s="87" t="n">
        <f aca="false">$F69*H69</f>
        <v>0</v>
      </c>
      <c r="AE69" s="87" t="n">
        <f aca="false">$F69*I69</f>
        <v>0</v>
      </c>
      <c r="AF69" s="87" t="n">
        <f aca="false">$F69*J69</f>
        <v>-0</v>
      </c>
      <c r="AG69" s="87" t="n">
        <f aca="false">$F69*K69</f>
        <v>-0</v>
      </c>
      <c r="AH69" s="87" t="n">
        <f aca="false">$F69*L69</f>
        <v>0</v>
      </c>
      <c r="AI69" s="87" t="n">
        <f aca="false">$F69*M69</f>
        <v>0</v>
      </c>
      <c r="AJ69" s="87" t="n">
        <f aca="false">$F69*N69</f>
        <v>0</v>
      </c>
      <c r="AK69" s="87" t="n">
        <f aca="false">F69*O69</f>
        <v>0</v>
      </c>
      <c r="AL69" s="92"/>
      <c r="AM69" s="87" t="n">
        <f aca="false">CHOOSE($G$3,AD69-AE69,AE69-AD69)</f>
        <v>0</v>
      </c>
      <c r="AN69" s="87" t="n">
        <f aca="false">CHOOSE($G$3,AG69-AH69,AH69-AG69)</f>
        <v>0</v>
      </c>
      <c r="AO69" s="87" t="n">
        <f aca="false">CHOOSE($G$3,AJ69-AK69,AK69-AJ69)</f>
        <v>0</v>
      </c>
      <c r="AP69" s="101" t="n">
        <f aca="false">SUM(AM69:AO69)</f>
        <v>0</v>
      </c>
      <c r="AR69" s="87" t="n">
        <f aca="false">CHOOSE($G$3,AC69-AD69,AD69-AC69)</f>
        <v>0</v>
      </c>
      <c r="AS69" s="87" t="n">
        <f aca="false">CHOOSE($G$3,AF69-AG69,AG69-AF69)</f>
        <v>0</v>
      </c>
      <c r="AT69" s="87" t="n">
        <f aca="false">CHOOSE($G$3,AI69-AJ69,AJ69-AI69)</f>
        <v>0</v>
      </c>
      <c r="AU69" s="101" t="n">
        <f aca="false">AR69+AS69+AT69</f>
        <v>0</v>
      </c>
      <c r="AV69" s="101"/>
      <c r="AW69" s="88" t="n">
        <f aca="false">AU69+AP69</f>
        <v>0</v>
      </c>
      <c r="AY69" s="88" t="n">
        <f aca="false">AK69+AH69+AE69</f>
        <v>0</v>
      </c>
      <c r="AZ69" s="102"/>
    </row>
    <row r="70" customFormat="false" ht="12.75" hidden="false" customHeight="false" outlineLevel="0" collapsed="false">
      <c r="A70" s="93" t="n">
        <f aca="false">EDATE(A69,1)</f>
        <v>38869</v>
      </c>
      <c r="B70" s="94" t="n">
        <f aca="false">B69</f>
        <v>4590.16393442623</v>
      </c>
      <c r="C70" s="104"/>
      <c r="D70" s="96" t="n">
        <f aca="false">B70+C70</f>
        <v>4590.16393442623</v>
      </c>
      <c r="E70" s="82" t="n">
        <f aca="false">IF(Z70=0,0,IF(AND(Z70=1,$H$3=1),D70*U70,IF($H$3=2,D70,"N/A")))</f>
        <v>0</v>
      </c>
      <c r="F70" s="82" t="n">
        <f aca="false">E70*Y70</f>
        <v>0</v>
      </c>
      <c r="G70" s="28" t="n">
        <f aca="false">VLOOKUP($A70,Table,MATCH(G$4,Curves,0))</f>
        <v>5.67</v>
      </c>
      <c r="H70" s="97" t="n">
        <f aca="false">VLOOKUP($A70,Table,MATCH(H$4,Curves,0))</f>
        <v>5.67</v>
      </c>
      <c r="I70" s="98" t="n">
        <f aca="false">I69</f>
        <v>0</v>
      </c>
      <c r="J70" s="28" t="n">
        <f aca="false">VLOOKUP($A70,Table,MATCH(J$4,Curves,0))</f>
        <v>-0.0475</v>
      </c>
      <c r="K70" s="97" t="n">
        <f aca="false">VLOOKUP($A70,Table,MATCH(K$4,Curves,0))</f>
        <v>-0.06</v>
      </c>
      <c r="L70" s="98" t="n">
        <v>0</v>
      </c>
      <c r="M70" s="28" t="n">
        <f aca="false">VLOOKUP($A70,Table,MATCH(M$4,Curves,0))</f>
        <v>0.01</v>
      </c>
      <c r="N70" s="97" t="n">
        <f aca="false">VLOOKUP($A70,Table,MATCH(N$4,Curves,0))</f>
        <v>0</v>
      </c>
      <c r="O70" s="98" t="n">
        <v>0</v>
      </c>
      <c r="P70" s="99"/>
      <c r="Q70" s="98" t="n">
        <f aca="false">M70+J70+G70</f>
        <v>5.6325</v>
      </c>
      <c r="R70" s="98" t="n">
        <f aca="false">N70+K70+H70</f>
        <v>5.61</v>
      </c>
      <c r="S70" s="98" t="n">
        <f aca="false">O70+L70+I70</f>
        <v>0</v>
      </c>
      <c r="T70" s="99"/>
      <c r="U70" s="33" t="n">
        <f aca="false">A71-A70</f>
        <v>30</v>
      </c>
      <c r="V70" s="100" t="n">
        <f aca="false">CHOOSE(F$3,A71+24,A70)</f>
        <v>38869</v>
      </c>
      <c r="W70" s="33" t="n">
        <f aca="false">V70-C$3</f>
        <v>1953</v>
      </c>
      <c r="X70" s="28" t="n">
        <f aca="false">VLOOKUP($A70,Table,MATCH(X$4,Curves,0))</f>
        <v>0.053904348595426</v>
      </c>
      <c r="Y70" s="91" t="n">
        <f aca="false">1/(1+CHOOSE(F$3,(X71+($K$3/10000))/2,(X70+($K$3/10000))/2))^(2*W70/365.25)</f>
        <v>0.752456570705938</v>
      </c>
      <c r="Z70" s="33" t="n">
        <f aca="false">IF(AND(mthbeg&lt;=A70,mthend&gt;=A70),1,0)</f>
        <v>0</v>
      </c>
      <c r="AA70" s="33" t="n">
        <f aca="false">U70*Z70</f>
        <v>0</v>
      </c>
      <c r="AC70" s="87" t="n">
        <f aca="false">F70*G70</f>
        <v>0</v>
      </c>
      <c r="AD70" s="87" t="n">
        <f aca="false">$F70*H70</f>
        <v>0</v>
      </c>
      <c r="AE70" s="87" t="n">
        <f aca="false">$F70*I70</f>
        <v>0</v>
      </c>
      <c r="AF70" s="87" t="n">
        <f aca="false">$F70*J70</f>
        <v>-0</v>
      </c>
      <c r="AG70" s="87" t="n">
        <f aca="false">$F70*K70</f>
        <v>-0</v>
      </c>
      <c r="AH70" s="87" t="n">
        <f aca="false">$F70*L70</f>
        <v>0</v>
      </c>
      <c r="AI70" s="87" t="n">
        <f aca="false">$F70*M70</f>
        <v>0</v>
      </c>
      <c r="AJ70" s="87" t="n">
        <f aca="false">$F70*N70</f>
        <v>0</v>
      </c>
      <c r="AK70" s="87" t="n">
        <f aca="false">F70*O70</f>
        <v>0</v>
      </c>
      <c r="AL70" s="92"/>
      <c r="AM70" s="87" t="n">
        <f aca="false">CHOOSE($G$3,AD70-AE70,AE70-AD70)</f>
        <v>0</v>
      </c>
      <c r="AN70" s="87" t="n">
        <f aca="false">CHOOSE($G$3,AG70-AH70,AH70-AG70)</f>
        <v>0</v>
      </c>
      <c r="AO70" s="87" t="n">
        <f aca="false">CHOOSE($G$3,AJ70-AK70,AK70-AJ70)</f>
        <v>0</v>
      </c>
      <c r="AP70" s="101" t="n">
        <f aca="false">SUM(AM70:AO70)</f>
        <v>0</v>
      </c>
      <c r="AR70" s="87" t="n">
        <f aca="false">CHOOSE($G$3,AC70-AD70,AD70-AC70)</f>
        <v>0</v>
      </c>
      <c r="AS70" s="87" t="n">
        <f aca="false">CHOOSE($G$3,AF70-AG70,AG70-AF70)</f>
        <v>0</v>
      </c>
      <c r="AT70" s="87" t="n">
        <f aca="false">CHOOSE($G$3,AI70-AJ70,AJ70-AI70)</f>
        <v>0</v>
      </c>
      <c r="AU70" s="101" t="n">
        <f aca="false">AR70+AS70+AT70</f>
        <v>0</v>
      </c>
      <c r="AV70" s="101"/>
      <c r="AW70" s="88" t="n">
        <f aca="false">AU70+AP70</f>
        <v>0</v>
      </c>
      <c r="AY70" s="88" t="n">
        <f aca="false">AK70+AH70+AE70</f>
        <v>0</v>
      </c>
      <c r="AZ70" s="102"/>
    </row>
    <row r="71" customFormat="false" ht="12.75" hidden="false" customHeight="false" outlineLevel="0" collapsed="false">
      <c r="A71" s="93" t="n">
        <f aca="false">EDATE(A70,1)</f>
        <v>38899</v>
      </c>
      <c r="B71" s="94" t="n">
        <f aca="false">B70</f>
        <v>4590.16393442623</v>
      </c>
      <c r="C71" s="104"/>
      <c r="D71" s="96" t="n">
        <f aca="false">B71+C71</f>
        <v>4590.16393442623</v>
      </c>
      <c r="E71" s="82" t="n">
        <f aca="false">IF(Z71=0,0,IF(AND(Z71=1,$H$3=1),D71*U71,IF($H$3=2,D71,"N/A")))</f>
        <v>0</v>
      </c>
      <c r="F71" s="82" t="n">
        <f aca="false">E71*Y71</f>
        <v>0</v>
      </c>
      <c r="G71" s="28" t="n">
        <f aca="false">VLOOKUP($A71,Table,MATCH(G$4,Curves,0))</f>
        <v>5.67</v>
      </c>
      <c r="H71" s="97" t="n">
        <f aca="false">VLOOKUP($A71,Table,MATCH(H$4,Curves,0))</f>
        <v>5.67</v>
      </c>
      <c r="I71" s="98" t="n">
        <f aca="false">I70</f>
        <v>0</v>
      </c>
      <c r="J71" s="28" t="n">
        <f aca="false">VLOOKUP($A71,Table,MATCH(J$4,Curves,0))</f>
        <v>-0.0475</v>
      </c>
      <c r="K71" s="97" t="n">
        <f aca="false">VLOOKUP($A71,Table,MATCH(K$4,Curves,0))</f>
        <v>-0.06</v>
      </c>
      <c r="L71" s="98" t="n">
        <v>0</v>
      </c>
      <c r="M71" s="28" t="n">
        <f aca="false">VLOOKUP($A71,Table,MATCH(M$4,Curves,0))</f>
        <v>0.01</v>
      </c>
      <c r="N71" s="97" t="n">
        <f aca="false">VLOOKUP($A71,Table,MATCH(N$4,Curves,0))</f>
        <v>0</v>
      </c>
      <c r="O71" s="98" t="n">
        <v>0</v>
      </c>
      <c r="P71" s="99"/>
      <c r="Q71" s="98" t="n">
        <f aca="false">M71+J71+G71</f>
        <v>5.6325</v>
      </c>
      <c r="R71" s="98" t="n">
        <f aca="false">N71+K71+H71</f>
        <v>5.61</v>
      </c>
      <c r="S71" s="98" t="n">
        <f aca="false">O71+L71+I71</f>
        <v>0</v>
      </c>
      <c r="T71" s="99"/>
      <c r="U71" s="33" t="n">
        <f aca="false">A72-A71</f>
        <v>31</v>
      </c>
      <c r="V71" s="100" t="n">
        <f aca="false">CHOOSE(F$3,A72+24,A71)</f>
        <v>38899</v>
      </c>
      <c r="W71" s="33" t="n">
        <f aca="false">V71-C$3</f>
        <v>1983</v>
      </c>
      <c r="X71" s="28" t="n">
        <f aca="false">VLOOKUP($A71,Table,MATCH(X$4,Curves,0))</f>
        <v>0.053904348595426</v>
      </c>
      <c r="Y71" s="91" t="n">
        <f aca="false">1/(1+CHOOSE(F$3,(X72+($K$3/10000))/2,(X71+($K$3/10000))/2))^(2*W71/365.25)</f>
        <v>0.749176372967634</v>
      </c>
      <c r="Z71" s="33" t="n">
        <f aca="false">IF(AND(mthbeg&lt;=A71,mthend&gt;=A71),1,0)</f>
        <v>0</v>
      </c>
      <c r="AA71" s="33" t="n">
        <f aca="false">U71*Z71</f>
        <v>0</v>
      </c>
      <c r="AC71" s="87" t="n">
        <f aca="false">F71*G71</f>
        <v>0</v>
      </c>
      <c r="AD71" s="87" t="n">
        <f aca="false">$F71*H71</f>
        <v>0</v>
      </c>
      <c r="AE71" s="87" t="n">
        <f aca="false">$F71*I71</f>
        <v>0</v>
      </c>
      <c r="AF71" s="87" t="n">
        <f aca="false">$F71*J71</f>
        <v>-0</v>
      </c>
      <c r="AG71" s="87" t="n">
        <f aca="false">$F71*K71</f>
        <v>-0</v>
      </c>
      <c r="AH71" s="87" t="n">
        <f aca="false">$F71*L71</f>
        <v>0</v>
      </c>
      <c r="AI71" s="87" t="n">
        <f aca="false">$F71*M71</f>
        <v>0</v>
      </c>
      <c r="AJ71" s="87" t="n">
        <f aca="false">$F71*N71</f>
        <v>0</v>
      </c>
      <c r="AK71" s="87" t="n">
        <f aca="false">F71*O71</f>
        <v>0</v>
      </c>
      <c r="AL71" s="92"/>
      <c r="AM71" s="87" t="n">
        <f aca="false">CHOOSE($G$3,AD71-AE71,AE71-AD71)</f>
        <v>0</v>
      </c>
      <c r="AN71" s="87" t="n">
        <f aca="false">CHOOSE($G$3,AG71-AH71,AH71-AG71)</f>
        <v>0</v>
      </c>
      <c r="AO71" s="87" t="n">
        <f aca="false">CHOOSE($G$3,AJ71-AK71,AK71-AJ71)</f>
        <v>0</v>
      </c>
      <c r="AP71" s="101" t="n">
        <f aca="false">SUM(AM71:AO71)</f>
        <v>0</v>
      </c>
      <c r="AR71" s="87" t="n">
        <f aca="false">CHOOSE($G$3,AC71-AD71,AD71-AC71)</f>
        <v>0</v>
      </c>
      <c r="AS71" s="87" t="n">
        <f aca="false">CHOOSE($G$3,AF71-AG71,AG71-AF71)</f>
        <v>0</v>
      </c>
      <c r="AT71" s="87" t="n">
        <f aca="false">CHOOSE($G$3,AI71-AJ71,AJ71-AI71)</f>
        <v>0</v>
      </c>
      <c r="AU71" s="101" t="n">
        <f aca="false">AR71+AS71+AT71</f>
        <v>0</v>
      </c>
      <c r="AV71" s="101"/>
      <c r="AW71" s="88" t="n">
        <f aca="false">AU71+AP71</f>
        <v>0</v>
      </c>
      <c r="AY71" s="88" t="n">
        <f aca="false">AK71+AH71+AE71</f>
        <v>0</v>
      </c>
      <c r="AZ71" s="102"/>
    </row>
    <row r="72" customFormat="false" ht="12.75" hidden="false" customHeight="false" outlineLevel="0" collapsed="false">
      <c r="A72" s="93" t="n">
        <f aca="false">EDATE(A71,1)</f>
        <v>38930</v>
      </c>
      <c r="B72" s="94" t="n">
        <f aca="false">B71</f>
        <v>4590.16393442623</v>
      </c>
      <c r="C72" s="104"/>
      <c r="D72" s="96" t="n">
        <f aca="false">B72+C72</f>
        <v>4590.16393442623</v>
      </c>
      <c r="E72" s="82" t="n">
        <f aca="false">IF(Z72=0,0,IF(AND(Z72=1,$H$3=1),D72*U72,IF($H$3=2,D72,"N/A")))</f>
        <v>0</v>
      </c>
      <c r="F72" s="82" t="n">
        <f aca="false">E72*Y72</f>
        <v>0</v>
      </c>
      <c r="G72" s="28" t="n">
        <f aca="false">VLOOKUP($A72,Table,MATCH(G$4,Curves,0))</f>
        <v>5.67</v>
      </c>
      <c r="H72" s="97" t="n">
        <f aca="false">VLOOKUP($A72,Table,MATCH(H$4,Curves,0))</f>
        <v>5.67</v>
      </c>
      <c r="I72" s="98" t="n">
        <f aca="false">I71</f>
        <v>0</v>
      </c>
      <c r="J72" s="28" t="n">
        <f aca="false">VLOOKUP($A72,Table,MATCH(J$4,Curves,0))</f>
        <v>-0.0475</v>
      </c>
      <c r="K72" s="97" t="n">
        <f aca="false">VLOOKUP($A72,Table,MATCH(K$4,Curves,0))</f>
        <v>-0.06</v>
      </c>
      <c r="L72" s="98" t="n">
        <v>0</v>
      </c>
      <c r="M72" s="28" t="n">
        <f aca="false">VLOOKUP($A72,Table,MATCH(M$4,Curves,0))</f>
        <v>0.01</v>
      </c>
      <c r="N72" s="97" t="n">
        <f aca="false">VLOOKUP($A72,Table,MATCH(N$4,Curves,0))</f>
        <v>0</v>
      </c>
      <c r="O72" s="98" t="n">
        <v>0</v>
      </c>
      <c r="P72" s="99"/>
      <c r="Q72" s="98" t="n">
        <f aca="false">M72+J72+G72</f>
        <v>5.6325</v>
      </c>
      <c r="R72" s="98" t="n">
        <f aca="false">N72+K72+H72</f>
        <v>5.61</v>
      </c>
      <c r="S72" s="98" t="n">
        <f aca="false">O72+L72+I72</f>
        <v>0</v>
      </c>
      <c r="T72" s="99"/>
      <c r="U72" s="33" t="n">
        <f aca="false">A73-A72</f>
        <v>31</v>
      </c>
      <c r="V72" s="100" t="n">
        <f aca="false">CHOOSE(F$3,A73+24,A72)</f>
        <v>38930</v>
      </c>
      <c r="W72" s="33" t="n">
        <f aca="false">V72-C$3</f>
        <v>2014</v>
      </c>
      <c r="X72" s="28" t="n">
        <f aca="false">VLOOKUP($A72,Table,MATCH(X$4,Curves,0))</f>
        <v>0.053904348595426</v>
      </c>
      <c r="Y72" s="91" t="n">
        <f aca="false">1/(1+CHOOSE(F$3,(X73+($K$3/10000))/2,(X72+($K$3/10000))/2))^(2*W72/365.25)</f>
        <v>0.745801856917954</v>
      </c>
      <c r="Z72" s="33" t="n">
        <f aca="false">IF(AND(mthbeg&lt;=A72,mthend&gt;=A72),1,0)</f>
        <v>0</v>
      </c>
      <c r="AA72" s="33" t="n">
        <f aca="false">U72*Z72</f>
        <v>0</v>
      </c>
      <c r="AC72" s="87" t="n">
        <f aca="false">F72*G72</f>
        <v>0</v>
      </c>
      <c r="AD72" s="87" t="n">
        <f aca="false">$F72*H72</f>
        <v>0</v>
      </c>
      <c r="AE72" s="87" t="n">
        <f aca="false">$F72*I72</f>
        <v>0</v>
      </c>
      <c r="AF72" s="87" t="n">
        <f aca="false">$F72*J72</f>
        <v>-0</v>
      </c>
      <c r="AG72" s="87" t="n">
        <f aca="false">$F72*K72</f>
        <v>-0</v>
      </c>
      <c r="AH72" s="87" t="n">
        <f aca="false">$F72*L72</f>
        <v>0</v>
      </c>
      <c r="AI72" s="87" t="n">
        <f aca="false">$F72*M72</f>
        <v>0</v>
      </c>
      <c r="AJ72" s="87" t="n">
        <f aca="false">$F72*N72</f>
        <v>0</v>
      </c>
      <c r="AK72" s="87" t="n">
        <f aca="false">F72*O72</f>
        <v>0</v>
      </c>
      <c r="AL72" s="92"/>
      <c r="AM72" s="87" t="n">
        <f aca="false">CHOOSE($G$3,AD72-AE72,AE72-AD72)</f>
        <v>0</v>
      </c>
      <c r="AN72" s="87" t="n">
        <f aca="false">CHOOSE($G$3,AG72-AH72,AH72-AG72)</f>
        <v>0</v>
      </c>
      <c r="AO72" s="87" t="n">
        <f aca="false">CHOOSE($G$3,AJ72-AK72,AK72-AJ72)</f>
        <v>0</v>
      </c>
      <c r="AP72" s="101" t="n">
        <f aca="false">SUM(AM72:AO72)</f>
        <v>0</v>
      </c>
      <c r="AR72" s="87" t="n">
        <f aca="false">CHOOSE($G$3,AC72-AD72,AD72-AC72)</f>
        <v>0</v>
      </c>
      <c r="AS72" s="87" t="n">
        <f aca="false">CHOOSE($G$3,AF72-AG72,AG72-AF72)</f>
        <v>0</v>
      </c>
      <c r="AT72" s="87" t="n">
        <f aca="false">CHOOSE($G$3,AI72-AJ72,AJ72-AI72)</f>
        <v>0</v>
      </c>
      <c r="AU72" s="101" t="n">
        <f aca="false">AR72+AS72+AT72</f>
        <v>0</v>
      </c>
      <c r="AV72" s="101"/>
      <c r="AW72" s="88" t="n">
        <f aca="false">AU72+AP72</f>
        <v>0</v>
      </c>
      <c r="AY72" s="88" t="n">
        <f aca="false">AK72+AH72+AE72</f>
        <v>0</v>
      </c>
      <c r="AZ72" s="102"/>
    </row>
    <row r="73" customFormat="false" ht="12.75" hidden="false" customHeight="false" outlineLevel="0" collapsed="false">
      <c r="A73" s="93" t="n">
        <f aca="false">EDATE(A72,1)</f>
        <v>38961</v>
      </c>
      <c r="B73" s="94" t="n">
        <f aca="false">B72</f>
        <v>4590.16393442623</v>
      </c>
      <c r="C73" s="104"/>
      <c r="D73" s="96" t="n">
        <f aca="false">B73+C73</f>
        <v>4590.16393442623</v>
      </c>
      <c r="E73" s="82" t="n">
        <f aca="false">IF(Z73=0,0,IF(AND(Z73=1,$H$3=1),D73*U73,IF($H$3=2,D73,"N/A")))</f>
        <v>0</v>
      </c>
      <c r="F73" s="82" t="n">
        <f aca="false">E73*Y73</f>
        <v>0</v>
      </c>
      <c r="G73" s="28" t="n">
        <f aca="false">VLOOKUP($A73,Table,MATCH(G$4,Curves,0))</f>
        <v>5.67</v>
      </c>
      <c r="H73" s="97" t="n">
        <f aca="false">VLOOKUP($A73,Table,MATCH(H$4,Curves,0))</f>
        <v>5.67</v>
      </c>
      <c r="I73" s="98" t="n">
        <f aca="false">I72</f>
        <v>0</v>
      </c>
      <c r="J73" s="28" t="n">
        <f aca="false">VLOOKUP($A73,Table,MATCH(J$4,Curves,0))</f>
        <v>-0.0475</v>
      </c>
      <c r="K73" s="97" t="n">
        <f aca="false">VLOOKUP($A73,Table,MATCH(K$4,Curves,0))</f>
        <v>-0.06</v>
      </c>
      <c r="L73" s="98" t="n">
        <v>0</v>
      </c>
      <c r="M73" s="28" t="n">
        <f aca="false">VLOOKUP($A73,Table,MATCH(M$4,Curves,0))</f>
        <v>0.01</v>
      </c>
      <c r="N73" s="97" t="n">
        <f aca="false">VLOOKUP($A73,Table,MATCH(N$4,Curves,0))</f>
        <v>0</v>
      </c>
      <c r="O73" s="98" t="n">
        <v>0</v>
      </c>
      <c r="P73" s="99"/>
      <c r="Q73" s="98" t="n">
        <f aca="false">M73+J73+G73</f>
        <v>5.6325</v>
      </c>
      <c r="R73" s="98" t="n">
        <f aca="false">N73+K73+H73</f>
        <v>5.61</v>
      </c>
      <c r="S73" s="98" t="n">
        <f aca="false">O73+L73+I73</f>
        <v>0</v>
      </c>
      <c r="T73" s="99"/>
      <c r="U73" s="33" t="n">
        <f aca="false">A74-A73</f>
        <v>30</v>
      </c>
      <c r="V73" s="100" t="n">
        <f aca="false">CHOOSE(F$3,A74+24,A73)</f>
        <v>38961</v>
      </c>
      <c r="W73" s="33" t="n">
        <f aca="false">V73-C$3</f>
        <v>2045</v>
      </c>
      <c r="X73" s="28" t="n">
        <f aca="false">VLOOKUP($A73,Table,MATCH(X$4,Curves,0))</f>
        <v>0.053904348595426</v>
      </c>
      <c r="Y73" s="91" t="n">
        <f aca="false">1/(1+CHOOSE(F$3,(X74+($K$3/10000))/2,(X73+($K$3/10000))/2))^(2*W73/365.25)</f>
        <v>0.742442540705028</v>
      </c>
      <c r="Z73" s="33" t="n">
        <f aca="false">IF(AND(mthbeg&lt;=A73,mthend&gt;=A73),1,0)</f>
        <v>0</v>
      </c>
      <c r="AA73" s="33" t="n">
        <f aca="false">U73*Z73</f>
        <v>0</v>
      </c>
      <c r="AC73" s="87" t="n">
        <f aca="false">F73*G73</f>
        <v>0</v>
      </c>
      <c r="AD73" s="87" t="n">
        <f aca="false">$F73*H73</f>
        <v>0</v>
      </c>
      <c r="AE73" s="87" t="n">
        <f aca="false">$F73*I73</f>
        <v>0</v>
      </c>
      <c r="AF73" s="87" t="n">
        <f aca="false">$F73*J73</f>
        <v>-0</v>
      </c>
      <c r="AG73" s="87" t="n">
        <f aca="false">$F73*K73</f>
        <v>-0</v>
      </c>
      <c r="AH73" s="87" t="n">
        <f aca="false">$F73*L73</f>
        <v>0</v>
      </c>
      <c r="AI73" s="87" t="n">
        <f aca="false">$F73*M73</f>
        <v>0</v>
      </c>
      <c r="AJ73" s="87" t="n">
        <f aca="false">$F73*N73</f>
        <v>0</v>
      </c>
      <c r="AK73" s="87" t="n">
        <f aca="false">F73*O73</f>
        <v>0</v>
      </c>
      <c r="AL73" s="92"/>
      <c r="AM73" s="87" t="n">
        <f aca="false">CHOOSE($G$3,AD73-AE73,AE73-AD73)</f>
        <v>0</v>
      </c>
      <c r="AN73" s="87" t="n">
        <f aca="false">CHOOSE($G$3,AG73-AH73,AH73-AG73)</f>
        <v>0</v>
      </c>
      <c r="AO73" s="87" t="n">
        <f aca="false">CHOOSE($G$3,AJ73-AK73,AK73-AJ73)</f>
        <v>0</v>
      </c>
      <c r="AP73" s="101" t="n">
        <f aca="false">SUM(AM73:AO73)</f>
        <v>0</v>
      </c>
      <c r="AR73" s="87" t="n">
        <f aca="false">CHOOSE($G$3,AC73-AD73,AD73-AC73)</f>
        <v>0</v>
      </c>
      <c r="AS73" s="87" t="n">
        <f aca="false">CHOOSE($G$3,AF73-AG73,AG73-AF73)</f>
        <v>0</v>
      </c>
      <c r="AT73" s="87" t="n">
        <f aca="false">CHOOSE($G$3,AI73-AJ73,AJ73-AI73)</f>
        <v>0</v>
      </c>
      <c r="AU73" s="101" t="n">
        <f aca="false">AR73+AS73+AT73</f>
        <v>0</v>
      </c>
      <c r="AV73" s="101"/>
      <c r="AW73" s="88" t="n">
        <f aca="false">AU73+AP73</f>
        <v>0</v>
      </c>
      <c r="AY73" s="88" t="n">
        <f aca="false">AK73+AH73+AE73</f>
        <v>0</v>
      </c>
      <c r="AZ73" s="102"/>
    </row>
    <row r="74" customFormat="false" ht="12.75" hidden="false" customHeight="false" outlineLevel="0" collapsed="false">
      <c r="A74" s="93" t="n">
        <f aca="false">EDATE(A73,1)</f>
        <v>38991</v>
      </c>
      <c r="B74" s="94" t="n">
        <f aca="false">B73</f>
        <v>4590.16393442623</v>
      </c>
      <c r="C74" s="104"/>
      <c r="D74" s="96" t="n">
        <f aca="false">B74+C74</f>
        <v>4590.16393442623</v>
      </c>
      <c r="E74" s="82" t="n">
        <f aca="false">IF(Z74=0,0,IF(AND(Z74=1,$H$3=1),D74*U74,IF($H$3=2,D74,"N/A")))</f>
        <v>0</v>
      </c>
      <c r="F74" s="82" t="n">
        <f aca="false">E74*Y74</f>
        <v>0</v>
      </c>
      <c r="G74" s="28" t="n">
        <f aca="false">VLOOKUP($A74,Table,MATCH(G$4,Curves,0))</f>
        <v>5.67</v>
      </c>
      <c r="H74" s="97" t="n">
        <f aca="false">VLOOKUP($A74,Table,MATCH(H$4,Curves,0))</f>
        <v>5.67</v>
      </c>
      <c r="I74" s="98" t="n">
        <f aca="false">I73</f>
        <v>0</v>
      </c>
      <c r="J74" s="28" t="n">
        <f aca="false">VLOOKUP($A74,Table,MATCH(J$4,Curves,0))</f>
        <v>-0.0475</v>
      </c>
      <c r="K74" s="97" t="n">
        <f aca="false">VLOOKUP($A74,Table,MATCH(K$4,Curves,0))</f>
        <v>-0.06</v>
      </c>
      <c r="L74" s="98" t="n">
        <v>0</v>
      </c>
      <c r="M74" s="28" t="n">
        <f aca="false">VLOOKUP($A74,Table,MATCH(M$4,Curves,0))</f>
        <v>0.01</v>
      </c>
      <c r="N74" s="97" t="n">
        <f aca="false">VLOOKUP($A74,Table,MATCH(N$4,Curves,0))</f>
        <v>0</v>
      </c>
      <c r="O74" s="98" t="n">
        <v>0</v>
      </c>
      <c r="P74" s="99"/>
      <c r="Q74" s="98" t="n">
        <f aca="false">M74+J74+G74</f>
        <v>5.6325</v>
      </c>
      <c r="R74" s="98" t="n">
        <f aca="false">N74+K74+H74</f>
        <v>5.61</v>
      </c>
      <c r="S74" s="98" t="n">
        <f aca="false">O74+L74+I74</f>
        <v>0</v>
      </c>
      <c r="T74" s="99"/>
      <c r="U74" s="33" t="n">
        <f aca="false">A75-A74</f>
        <v>31</v>
      </c>
      <c r="V74" s="100" t="n">
        <f aca="false">CHOOSE(F$3,A75+24,A74)</f>
        <v>38991</v>
      </c>
      <c r="W74" s="33" t="n">
        <f aca="false">V74-C$3</f>
        <v>2075</v>
      </c>
      <c r="X74" s="28" t="n">
        <f aca="false">VLOOKUP($A74,Table,MATCH(X$4,Curves,0))</f>
        <v>0.053904348595426</v>
      </c>
      <c r="Y74" s="91" t="n">
        <f aca="false">1/(1+CHOOSE(F$3,(X75+($K$3/10000))/2,(X74+($K$3/10000))/2))^(2*W74/365.25)</f>
        <v>0.739205997311492</v>
      </c>
      <c r="Z74" s="33" t="n">
        <f aca="false">IF(AND(mthbeg&lt;=A74,mthend&gt;=A74),1,0)</f>
        <v>0</v>
      </c>
      <c r="AA74" s="33" t="n">
        <f aca="false">U74*Z74</f>
        <v>0</v>
      </c>
      <c r="AC74" s="87" t="n">
        <f aca="false">F74*G74</f>
        <v>0</v>
      </c>
      <c r="AD74" s="87" t="n">
        <f aca="false">$F74*H74</f>
        <v>0</v>
      </c>
      <c r="AE74" s="87" t="n">
        <f aca="false">$F74*I74</f>
        <v>0</v>
      </c>
      <c r="AF74" s="87" t="n">
        <f aca="false">$F74*J74</f>
        <v>-0</v>
      </c>
      <c r="AG74" s="87" t="n">
        <f aca="false">$F74*K74</f>
        <v>-0</v>
      </c>
      <c r="AH74" s="87" t="n">
        <f aca="false">$F74*L74</f>
        <v>0</v>
      </c>
      <c r="AI74" s="87" t="n">
        <f aca="false">$F74*M74</f>
        <v>0</v>
      </c>
      <c r="AJ74" s="87" t="n">
        <f aca="false">$F74*N74</f>
        <v>0</v>
      </c>
      <c r="AK74" s="87" t="n">
        <f aca="false">F74*O74</f>
        <v>0</v>
      </c>
      <c r="AL74" s="92"/>
      <c r="AM74" s="87" t="n">
        <f aca="false">CHOOSE($G$3,AD74-AE74,AE74-AD74)</f>
        <v>0</v>
      </c>
      <c r="AN74" s="87" t="n">
        <f aca="false">CHOOSE($G$3,AG74-AH74,AH74-AG74)</f>
        <v>0</v>
      </c>
      <c r="AO74" s="87" t="n">
        <f aca="false">CHOOSE($G$3,AJ74-AK74,AK74-AJ74)</f>
        <v>0</v>
      </c>
      <c r="AP74" s="101" t="n">
        <f aca="false">SUM(AM74:AO74)</f>
        <v>0</v>
      </c>
      <c r="AR74" s="87" t="n">
        <f aca="false">CHOOSE($G$3,AC74-AD74,AD74-AC74)</f>
        <v>0</v>
      </c>
      <c r="AS74" s="87" t="n">
        <f aca="false">CHOOSE($G$3,AF74-AG74,AG74-AF74)</f>
        <v>0</v>
      </c>
      <c r="AT74" s="87" t="n">
        <f aca="false">CHOOSE($G$3,AI74-AJ74,AJ74-AI74)</f>
        <v>0</v>
      </c>
      <c r="AU74" s="101" t="n">
        <f aca="false">AR74+AS74+AT74</f>
        <v>0</v>
      </c>
      <c r="AV74" s="101"/>
      <c r="AW74" s="88" t="n">
        <f aca="false">AU74+AP74</f>
        <v>0</v>
      </c>
      <c r="AY74" s="88" t="n">
        <f aca="false">AK74+AH74+AE74</f>
        <v>0</v>
      </c>
      <c r="AZ74" s="102"/>
    </row>
    <row r="75" customFormat="false" ht="12.75" hidden="false" customHeight="false" outlineLevel="0" collapsed="false">
      <c r="A75" s="93" t="n">
        <f aca="false">EDATE(A74,1)</f>
        <v>39022</v>
      </c>
      <c r="B75" s="94" t="n">
        <f aca="false">B74</f>
        <v>4590.16393442623</v>
      </c>
      <c r="C75" s="104"/>
      <c r="D75" s="96" t="n">
        <f aca="false">B75+C75</f>
        <v>4590.16393442623</v>
      </c>
      <c r="E75" s="82" t="n">
        <f aca="false">IF(Z75=0,0,IF(AND(Z75=1,$H$3=1),D75*U75,IF($H$3=2,D75,"N/A")))</f>
        <v>0</v>
      </c>
      <c r="F75" s="82" t="n">
        <f aca="false">E75*Y75</f>
        <v>0</v>
      </c>
      <c r="G75" s="28" t="n">
        <f aca="false">VLOOKUP($A75,Table,MATCH(G$4,Curves,0))</f>
        <v>5.67</v>
      </c>
      <c r="H75" s="97" t="n">
        <f aca="false">VLOOKUP($A75,Table,MATCH(H$4,Curves,0))</f>
        <v>5.67</v>
      </c>
      <c r="I75" s="98" t="n">
        <f aca="false">I74</f>
        <v>0</v>
      </c>
      <c r="J75" s="28" t="n">
        <f aca="false">VLOOKUP($A75,Table,MATCH(J$4,Curves,0))</f>
        <v>-0.0475</v>
      </c>
      <c r="K75" s="97" t="n">
        <f aca="false">VLOOKUP($A75,Table,MATCH(K$4,Curves,0))</f>
        <v>-0.06</v>
      </c>
      <c r="L75" s="98" t="n">
        <v>0</v>
      </c>
      <c r="M75" s="28" t="n">
        <f aca="false">VLOOKUP($A75,Table,MATCH(M$4,Curves,0))</f>
        <v>0.01</v>
      </c>
      <c r="N75" s="97" t="n">
        <f aca="false">VLOOKUP($A75,Table,MATCH(N$4,Curves,0))</f>
        <v>0</v>
      </c>
      <c r="O75" s="98" t="n">
        <v>0</v>
      </c>
      <c r="P75" s="99"/>
      <c r="Q75" s="98" t="n">
        <f aca="false">M75+J75+G75</f>
        <v>5.6325</v>
      </c>
      <c r="R75" s="98" t="n">
        <f aca="false">N75+K75+H75</f>
        <v>5.61</v>
      </c>
      <c r="S75" s="98" t="n">
        <f aca="false">O75+L75+I75</f>
        <v>0</v>
      </c>
      <c r="T75" s="99"/>
      <c r="U75" s="33" t="n">
        <f aca="false">A76-A75</f>
        <v>30</v>
      </c>
      <c r="V75" s="100" t="n">
        <f aca="false">CHOOSE(F$3,A76+24,A75)</f>
        <v>39022</v>
      </c>
      <c r="W75" s="33" t="n">
        <f aca="false">V75-C$3</f>
        <v>2106</v>
      </c>
      <c r="X75" s="28" t="n">
        <f aca="false">VLOOKUP($A75,Table,MATCH(X$4,Curves,0))</f>
        <v>0.053904348595426</v>
      </c>
      <c r="Y75" s="91" t="n">
        <f aca="false">1/(1+CHOOSE(F$3,(X76+($K$3/10000))/2,(X75+($K$3/10000))/2))^(2*W75/365.25)</f>
        <v>0.735876390837029</v>
      </c>
      <c r="Z75" s="33" t="n">
        <f aca="false">IF(AND(mthbeg&lt;=A75,mthend&gt;=A75),1,0)</f>
        <v>0</v>
      </c>
      <c r="AA75" s="33" t="n">
        <f aca="false">U75*Z75</f>
        <v>0</v>
      </c>
      <c r="AC75" s="87" t="n">
        <f aca="false">F75*G75</f>
        <v>0</v>
      </c>
      <c r="AD75" s="87" t="n">
        <f aca="false">$F75*H75</f>
        <v>0</v>
      </c>
      <c r="AE75" s="87" t="n">
        <f aca="false">$F75*I75</f>
        <v>0</v>
      </c>
      <c r="AF75" s="87" t="n">
        <f aca="false">$F75*J75</f>
        <v>-0</v>
      </c>
      <c r="AG75" s="87" t="n">
        <f aca="false">$F75*K75</f>
        <v>-0</v>
      </c>
      <c r="AH75" s="87" t="n">
        <f aca="false">$F75*L75</f>
        <v>0</v>
      </c>
      <c r="AI75" s="87" t="n">
        <f aca="false">$F75*M75</f>
        <v>0</v>
      </c>
      <c r="AJ75" s="87" t="n">
        <f aca="false">$F75*N75</f>
        <v>0</v>
      </c>
      <c r="AK75" s="87" t="n">
        <f aca="false">F75*O75</f>
        <v>0</v>
      </c>
      <c r="AL75" s="92"/>
      <c r="AM75" s="87" t="n">
        <f aca="false">CHOOSE($G$3,AD75-AE75,AE75-AD75)</f>
        <v>0</v>
      </c>
      <c r="AN75" s="87" t="n">
        <f aca="false">CHOOSE($G$3,AG75-AH75,AH75-AG75)</f>
        <v>0</v>
      </c>
      <c r="AO75" s="87" t="n">
        <f aca="false">CHOOSE($G$3,AJ75-AK75,AK75-AJ75)</f>
        <v>0</v>
      </c>
      <c r="AP75" s="101" t="n">
        <f aca="false">SUM(AM75:AO75)</f>
        <v>0</v>
      </c>
      <c r="AR75" s="87" t="n">
        <f aca="false">CHOOSE($G$3,AC75-AD75,AD75-AC75)</f>
        <v>0</v>
      </c>
      <c r="AS75" s="87" t="n">
        <f aca="false">CHOOSE($G$3,AF75-AG75,AG75-AF75)</f>
        <v>0</v>
      </c>
      <c r="AT75" s="87" t="n">
        <f aca="false">CHOOSE($G$3,AI75-AJ75,AJ75-AI75)</f>
        <v>0</v>
      </c>
      <c r="AU75" s="101" t="n">
        <f aca="false">AR75+AS75+AT75</f>
        <v>0</v>
      </c>
      <c r="AV75" s="101"/>
      <c r="AW75" s="88" t="n">
        <f aca="false">AU75+AP75</f>
        <v>0</v>
      </c>
      <c r="AY75" s="88" t="n">
        <f aca="false">AK75+AH75+AE75</f>
        <v>0</v>
      </c>
      <c r="AZ75" s="102"/>
    </row>
    <row r="76" customFormat="false" ht="12.75" hidden="false" customHeight="false" outlineLevel="0" collapsed="false">
      <c r="A76" s="93" t="n">
        <f aca="false">EDATE(A75,1)</f>
        <v>39052</v>
      </c>
      <c r="B76" s="94" t="n">
        <f aca="false">B75</f>
        <v>4590.16393442623</v>
      </c>
      <c r="C76" s="104"/>
      <c r="D76" s="96" t="n">
        <f aca="false">B76+C76</f>
        <v>4590.16393442623</v>
      </c>
      <c r="E76" s="82" t="n">
        <f aca="false">IF(Z76=0,0,IF(AND(Z76=1,$H$3=1),D76*U76,IF($H$3=2,D76,"N/A")))</f>
        <v>0</v>
      </c>
      <c r="F76" s="82" t="n">
        <f aca="false">E76*Y76</f>
        <v>0</v>
      </c>
      <c r="G76" s="28" t="n">
        <f aca="false">VLOOKUP($A76,Table,MATCH(G$4,Curves,0))</f>
        <v>5.67</v>
      </c>
      <c r="H76" s="97" t="n">
        <f aca="false">VLOOKUP($A76,Table,MATCH(H$4,Curves,0))</f>
        <v>5.67</v>
      </c>
      <c r="I76" s="98" t="n">
        <f aca="false">I75</f>
        <v>0</v>
      </c>
      <c r="J76" s="28" t="n">
        <f aca="false">VLOOKUP($A76,Table,MATCH(J$4,Curves,0))</f>
        <v>-0.0475</v>
      </c>
      <c r="K76" s="97" t="n">
        <f aca="false">VLOOKUP($A76,Table,MATCH(K$4,Curves,0))</f>
        <v>-0.06</v>
      </c>
      <c r="L76" s="98" t="n">
        <v>0</v>
      </c>
      <c r="M76" s="28" t="n">
        <f aca="false">VLOOKUP($A76,Table,MATCH(M$4,Curves,0))</f>
        <v>0.01</v>
      </c>
      <c r="N76" s="97" t="n">
        <f aca="false">VLOOKUP($A76,Table,MATCH(N$4,Curves,0))</f>
        <v>0</v>
      </c>
      <c r="O76" s="98" t="n">
        <v>0</v>
      </c>
      <c r="P76" s="99"/>
      <c r="Q76" s="98" t="n">
        <f aca="false">M76+J76+G76</f>
        <v>5.6325</v>
      </c>
      <c r="R76" s="98" t="n">
        <f aca="false">N76+K76+H76</f>
        <v>5.61</v>
      </c>
      <c r="S76" s="98" t="n">
        <f aca="false">O76+L76+I76</f>
        <v>0</v>
      </c>
      <c r="T76" s="99"/>
      <c r="U76" s="33" t="n">
        <f aca="false">A77-A76</f>
        <v>31</v>
      </c>
      <c r="V76" s="100" t="n">
        <f aca="false">CHOOSE(F$3,A77+24,A76)</f>
        <v>39052</v>
      </c>
      <c r="W76" s="33" t="n">
        <f aca="false">V76-C$3</f>
        <v>2136</v>
      </c>
      <c r="X76" s="28" t="n">
        <f aca="false">VLOOKUP($A76,Table,MATCH(X$4,Curves,0))</f>
        <v>0.053904348595426</v>
      </c>
      <c r="Y76" s="91" t="n">
        <f aca="false">1/(1+CHOOSE(F$3,(X77+($K$3/10000))/2,(X76+($K$3/10000))/2))^(2*W76/365.25)</f>
        <v>0.73266847138112</v>
      </c>
      <c r="Z76" s="33" t="n">
        <f aca="false">IF(AND(mthbeg&lt;=A76,mthend&gt;=A76),1,0)</f>
        <v>0</v>
      </c>
      <c r="AA76" s="33" t="n">
        <f aca="false">U76*Z76</f>
        <v>0</v>
      </c>
      <c r="AC76" s="87" t="n">
        <f aca="false">F76*G76</f>
        <v>0</v>
      </c>
      <c r="AD76" s="87" t="n">
        <f aca="false">$F76*H76</f>
        <v>0</v>
      </c>
      <c r="AE76" s="87" t="n">
        <f aca="false">$F76*I76</f>
        <v>0</v>
      </c>
      <c r="AF76" s="87" t="n">
        <f aca="false">$F76*J76</f>
        <v>-0</v>
      </c>
      <c r="AG76" s="87" t="n">
        <f aca="false">$F76*K76</f>
        <v>-0</v>
      </c>
      <c r="AH76" s="87" t="n">
        <f aca="false">$F76*L76</f>
        <v>0</v>
      </c>
      <c r="AI76" s="87" t="n">
        <f aca="false">$F76*M76</f>
        <v>0</v>
      </c>
      <c r="AJ76" s="87" t="n">
        <f aca="false">$F76*N76</f>
        <v>0</v>
      </c>
      <c r="AK76" s="87" t="n">
        <f aca="false">F76*O76</f>
        <v>0</v>
      </c>
      <c r="AL76" s="92"/>
      <c r="AM76" s="87" t="n">
        <f aca="false">CHOOSE($G$3,AD76-AE76,AE76-AD76)</f>
        <v>0</v>
      </c>
      <c r="AN76" s="87" t="n">
        <f aca="false">CHOOSE($G$3,AG76-AH76,AH76-AG76)</f>
        <v>0</v>
      </c>
      <c r="AO76" s="87" t="n">
        <f aca="false">CHOOSE($G$3,AJ76-AK76,AK76-AJ76)</f>
        <v>0</v>
      </c>
      <c r="AP76" s="101" t="n">
        <f aca="false">SUM(AM76:AO76)</f>
        <v>0</v>
      </c>
      <c r="AR76" s="87" t="n">
        <f aca="false">CHOOSE($G$3,AC76-AD76,AD76-AC76)</f>
        <v>0</v>
      </c>
      <c r="AS76" s="87" t="n">
        <f aca="false">CHOOSE($G$3,AF76-AG76,AG76-AF76)</f>
        <v>0</v>
      </c>
      <c r="AT76" s="87" t="n">
        <f aca="false">CHOOSE($G$3,AI76-AJ76,AJ76-AI76)</f>
        <v>0</v>
      </c>
      <c r="AU76" s="101" t="n">
        <f aca="false">AR76+AS76+AT76</f>
        <v>0</v>
      </c>
      <c r="AV76" s="101"/>
      <c r="AW76" s="88" t="n">
        <f aca="false">AU76+AP76</f>
        <v>0</v>
      </c>
      <c r="AY76" s="88" t="n">
        <f aca="false">AK76+AH76+AE76</f>
        <v>0</v>
      </c>
      <c r="AZ76" s="102"/>
    </row>
    <row r="77" customFormat="false" ht="12.75" hidden="false" customHeight="false" outlineLevel="0" collapsed="false">
      <c r="A77" s="93" t="n">
        <f aca="false">EDATE(A76,1)</f>
        <v>39083</v>
      </c>
      <c r="B77" s="94" t="n">
        <f aca="false">B76</f>
        <v>4590.16393442623</v>
      </c>
      <c r="C77" s="104"/>
      <c r="D77" s="96" t="n">
        <f aca="false">B77+C77</f>
        <v>4590.16393442623</v>
      </c>
      <c r="E77" s="82" t="n">
        <f aca="false">IF(Z77=0,0,IF(AND(Z77=1,$H$3=1),D77*U77,IF($H$3=2,D77,"N/A")))</f>
        <v>0</v>
      </c>
      <c r="F77" s="82" t="n">
        <f aca="false">E77*Y77</f>
        <v>0</v>
      </c>
      <c r="G77" s="28" t="n">
        <f aca="false">VLOOKUP($A77,Table,MATCH(G$4,Curves,0))</f>
        <v>5.67</v>
      </c>
      <c r="H77" s="97" t="n">
        <f aca="false">VLOOKUP($A77,Table,MATCH(H$4,Curves,0))</f>
        <v>5.67</v>
      </c>
      <c r="I77" s="98" t="n">
        <f aca="false">I76</f>
        <v>0</v>
      </c>
      <c r="J77" s="28" t="n">
        <f aca="false">VLOOKUP($A77,Table,MATCH(J$4,Curves,0))</f>
        <v>-0.0475</v>
      </c>
      <c r="K77" s="97" t="n">
        <f aca="false">VLOOKUP($A77,Table,MATCH(K$4,Curves,0))</f>
        <v>-0.06</v>
      </c>
      <c r="L77" s="98" t="n">
        <v>0</v>
      </c>
      <c r="M77" s="28" t="n">
        <f aca="false">VLOOKUP($A77,Table,MATCH(M$4,Curves,0))</f>
        <v>0.01</v>
      </c>
      <c r="N77" s="97" t="n">
        <f aca="false">VLOOKUP($A77,Table,MATCH(N$4,Curves,0))</f>
        <v>0</v>
      </c>
      <c r="O77" s="98" t="n">
        <v>0</v>
      </c>
      <c r="P77" s="99"/>
      <c r="Q77" s="98" t="n">
        <f aca="false">M77+J77+G77</f>
        <v>5.6325</v>
      </c>
      <c r="R77" s="98" t="n">
        <f aca="false">N77+K77+H77</f>
        <v>5.61</v>
      </c>
      <c r="S77" s="98" t="n">
        <f aca="false">O77+L77+I77</f>
        <v>0</v>
      </c>
      <c r="T77" s="99"/>
      <c r="U77" s="33" t="n">
        <f aca="false">A78-A77</f>
        <v>31</v>
      </c>
      <c r="V77" s="100" t="n">
        <f aca="false">CHOOSE(F$3,A78+24,A77)</f>
        <v>39083</v>
      </c>
      <c r="W77" s="33" t="n">
        <f aca="false">V77-C$3</f>
        <v>2167</v>
      </c>
      <c r="X77" s="28" t="n">
        <f aca="false">VLOOKUP($A77,Table,MATCH(X$4,Curves,0))</f>
        <v>0.053904348595426</v>
      </c>
      <c r="Y77" s="91" t="n">
        <f aca="false">1/(1+CHOOSE(F$3,(X78+($K$3/10000))/2,(X77+($K$3/10000))/2))^(2*W77/365.25)</f>
        <v>0.729368311892672</v>
      </c>
      <c r="Z77" s="33" t="n">
        <f aca="false">IF(AND(mthbeg&lt;=A77,mthend&gt;=A77),1,0)</f>
        <v>0</v>
      </c>
      <c r="AA77" s="33" t="n">
        <f aca="false">U77*Z77</f>
        <v>0</v>
      </c>
      <c r="AC77" s="87" t="n">
        <f aca="false">F77*G77</f>
        <v>0</v>
      </c>
      <c r="AD77" s="87" t="n">
        <f aca="false">$F77*H77</f>
        <v>0</v>
      </c>
      <c r="AE77" s="87" t="n">
        <f aca="false">$F77*I77</f>
        <v>0</v>
      </c>
      <c r="AF77" s="87" t="n">
        <f aca="false">$F77*J77</f>
        <v>-0</v>
      </c>
      <c r="AG77" s="87" t="n">
        <f aca="false">$F77*K77</f>
        <v>-0</v>
      </c>
      <c r="AH77" s="87" t="n">
        <f aca="false">$F77*L77</f>
        <v>0</v>
      </c>
      <c r="AI77" s="87" t="n">
        <f aca="false">$F77*M77</f>
        <v>0</v>
      </c>
      <c r="AJ77" s="87" t="n">
        <f aca="false">$F77*N77</f>
        <v>0</v>
      </c>
      <c r="AK77" s="87" t="n">
        <f aca="false">F77*O77</f>
        <v>0</v>
      </c>
      <c r="AL77" s="92"/>
      <c r="AM77" s="87" t="n">
        <f aca="false">CHOOSE($G$3,AD77-AE77,AE77-AD77)</f>
        <v>0</v>
      </c>
      <c r="AN77" s="87" t="n">
        <f aca="false">CHOOSE($G$3,AG77-AH77,AH77-AG77)</f>
        <v>0</v>
      </c>
      <c r="AO77" s="87" t="n">
        <f aca="false">CHOOSE($G$3,AJ77-AK77,AK77-AJ77)</f>
        <v>0</v>
      </c>
      <c r="AP77" s="101" t="n">
        <f aca="false">SUM(AM77:AO77)</f>
        <v>0</v>
      </c>
      <c r="AR77" s="87" t="n">
        <f aca="false">CHOOSE($G$3,AC77-AD77,AD77-AC77)</f>
        <v>0</v>
      </c>
      <c r="AS77" s="87" t="n">
        <f aca="false">CHOOSE($G$3,AF77-AG77,AG77-AF77)</f>
        <v>0</v>
      </c>
      <c r="AT77" s="87" t="n">
        <f aca="false">CHOOSE($G$3,AI77-AJ77,AJ77-AI77)</f>
        <v>0</v>
      </c>
      <c r="AU77" s="101" t="n">
        <f aca="false">AR77+AS77+AT77</f>
        <v>0</v>
      </c>
      <c r="AV77" s="101"/>
      <c r="AW77" s="88" t="n">
        <f aca="false">AU77+AP77</f>
        <v>0</v>
      </c>
      <c r="AY77" s="88" t="n">
        <f aca="false">AK77+AH77+AE77</f>
        <v>0</v>
      </c>
      <c r="AZ77" s="102"/>
    </row>
    <row r="78" customFormat="false" ht="12.75" hidden="false" customHeight="false" outlineLevel="0" collapsed="false">
      <c r="A78" s="93" t="n">
        <f aca="false">EDATE(A77,1)</f>
        <v>39114</v>
      </c>
      <c r="B78" s="94" t="n">
        <f aca="false">B77</f>
        <v>4590.16393442623</v>
      </c>
      <c r="C78" s="104"/>
      <c r="D78" s="96" t="n">
        <f aca="false">B78+C78</f>
        <v>4590.16393442623</v>
      </c>
      <c r="E78" s="82" t="n">
        <f aca="false">IF(Z78=0,0,IF(AND(Z78=1,$H$3=1),D78*U78,IF($H$3=2,D78,"N/A")))</f>
        <v>0</v>
      </c>
      <c r="F78" s="82" t="n">
        <f aca="false">E78*Y78</f>
        <v>0</v>
      </c>
      <c r="G78" s="28" t="n">
        <f aca="false">VLOOKUP($A78,Table,MATCH(G$4,Curves,0))</f>
        <v>5.67</v>
      </c>
      <c r="H78" s="97" t="n">
        <f aca="false">VLOOKUP($A78,Table,MATCH(H$4,Curves,0))</f>
        <v>5.67</v>
      </c>
      <c r="I78" s="98" t="n">
        <f aca="false">I77</f>
        <v>0</v>
      </c>
      <c r="J78" s="28" t="n">
        <f aca="false">VLOOKUP($A78,Table,MATCH(J$4,Curves,0))</f>
        <v>-0.0475</v>
      </c>
      <c r="K78" s="97" t="n">
        <f aca="false">VLOOKUP($A78,Table,MATCH(K$4,Curves,0))</f>
        <v>-0.06</v>
      </c>
      <c r="L78" s="98" t="n">
        <v>0</v>
      </c>
      <c r="M78" s="28" t="n">
        <f aca="false">VLOOKUP($A78,Table,MATCH(M$4,Curves,0))</f>
        <v>0.01</v>
      </c>
      <c r="N78" s="97" t="n">
        <f aca="false">VLOOKUP($A78,Table,MATCH(N$4,Curves,0))</f>
        <v>0</v>
      </c>
      <c r="O78" s="98" t="n">
        <v>0</v>
      </c>
      <c r="P78" s="99"/>
      <c r="Q78" s="98" t="n">
        <f aca="false">M78+J78+G78</f>
        <v>5.6325</v>
      </c>
      <c r="R78" s="98" t="n">
        <f aca="false">N78+K78+H78</f>
        <v>5.61</v>
      </c>
      <c r="S78" s="98" t="n">
        <f aca="false">O78+L78+I78</f>
        <v>0</v>
      </c>
      <c r="T78" s="99"/>
      <c r="U78" s="33" t="n">
        <f aca="false">A79-A78</f>
        <v>28</v>
      </c>
      <c r="V78" s="100" t="n">
        <f aca="false">CHOOSE(F$3,A79+24,A78)</f>
        <v>39114</v>
      </c>
      <c r="W78" s="33" t="n">
        <f aca="false">V78-C$3</f>
        <v>2198</v>
      </c>
      <c r="X78" s="28" t="n">
        <f aca="false">VLOOKUP($A78,Table,MATCH(X$4,Curves,0))</f>
        <v>0.053904348595426</v>
      </c>
      <c r="Y78" s="91" t="n">
        <f aca="false">1/(1+CHOOSE(F$3,(X79+($K$3/10000))/2,(X78+($K$3/10000))/2))^(2*W78/365.25)</f>
        <v>0.726083017316629</v>
      </c>
      <c r="Z78" s="33" t="n">
        <f aca="false">IF(AND(mthbeg&lt;=A78,mthend&gt;=A78),1,0)</f>
        <v>0</v>
      </c>
      <c r="AA78" s="33" t="n">
        <f aca="false">U78*Z78</f>
        <v>0</v>
      </c>
      <c r="AC78" s="87" t="n">
        <f aca="false">F78*G78</f>
        <v>0</v>
      </c>
      <c r="AD78" s="87" t="n">
        <f aca="false">$F78*H78</f>
        <v>0</v>
      </c>
      <c r="AE78" s="87" t="n">
        <f aca="false">$F78*I78</f>
        <v>0</v>
      </c>
      <c r="AF78" s="87" t="n">
        <f aca="false">$F78*J78</f>
        <v>-0</v>
      </c>
      <c r="AG78" s="87" t="n">
        <f aca="false">$F78*K78</f>
        <v>-0</v>
      </c>
      <c r="AH78" s="87" t="n">
        <f aca="false">$F78*L78</f>
        <v>0</v>
      </c>
      <c r="AI78" s="87" t="n">
        <f aca="false">$F78*M78</f>
        <v>0</v>
      </c>
      <c r="AJ78" s="87" t="n">
        <f aca="false">$F78*N78</f>
        <v>0</v>
      </c>
      <c r="AK78" s="87" t="n">
        <f aca="false">F78*O78</f>
        <v>0</v>
      </c>
      <c r="AL78" s="92"/>
      <c r="AM78" s="87" t="n">
        <f aca="false">CHOOSE($G$3,AD78-AE78,AE78-AD78)</f>
        <v>0</v>
      </c>
      <c r="AN78" s="87" t="n">
        <f aca="false">CHOOSE($G$3,AG78-AH78,AH78-AG78)</f>
        <v>0</v>
      </c>
      <c r="AO78" s="87" t="n">
        <f aca="false">CHOOSE($G$3,AJ78-AK78,AK78-AJ78)</f>
        <v>0</v>
      </c>
      <c r="AP78" s="101" t="n">
        <f aca="false">SUM(AM78:AO78)</f>
        <v>0</v>
      </c>
      <c r="AR78" s="87" t="n">
        <f aca="false">CHOOSE($G$3,AC78-AD78,AD78-AC78)</f>
        <v>0</v>
      </c>
      <c r="AS78" s="87" t="n">
        <f aca="false">CHOOSE($G$3,AF78-AG78,AG78-AF78)</f>
        <v>0</v>
      </c>
      <c r="AT78" s="87" t="n">
        <f aca="false">CHOOSE($G$3,AI78-AJ78,AJ78-AI78)</f>
        <v>0</v>
      </c>
      <c r="AU78" s="101" t="n">
        <f aca="false">AR78+AS78+AT78</f>
        <v>0</v>
      </c>
      <c r="AV78" s="101"/>
      <c r="AW78" s="88" t="n">
        <f aca="false">AU78+AP78</f>
        <v>0</v>
      </c>
      <c r="AY78" s="88" t="n">
        <f aca="false">AK78+AH78+AE78</f>
        <v>0</v>
      </c>
      <c r="AZ78" s="102"/>
    </row>
    <row r="79" customFormat="false" ht="12.75" hidden="false" customHeight="false" outlineLevel="0" collapsed="false">
      <c r="A79" s="93" t="n">
        <f aca="false">EDATE(A78,1)</f>
        <v>39142</v>
      </c>
      <c r="B79" s="94" t="n">
        <f aca="false">B78</f>
        <v>4590.16393442623</v>
      </c>
      <c r="C79" s="104"/>
      <c r="D79" s="96" t="n">
        <f aca="false">B79+C79</f>
        <v>4590.16393442623</v>
      </c>
      <c r="E79" s="82" t="n">
        <f aca="false">IF(Z79=0,0,IF(AND(Z79=1,$H$3=1),D79*U79,IF($H$3=2,D79,"N/A")))</f>
        <v>0</v>
      </c>
      <c r="F79" s="82" t="n">
        <f aca="false">E79*Y79</f>
        <v>0</v>
      </c>
      <c r="G79" s="28" t="n">
        <f aca="false">VLOOKUP($A79,Table,MATCH(G$4,Curves,0))</f>
        <v>5.67</v>
      </c>
      <c r="H79" s="97" t="n">
        <f aca="false">VLOOKUP($A79,Table,MATCH(H$4,Curves,0))</f>
        <v>5.67</v>
      </c>
      <c r="I79" s="98" t="n">
        <f aca="false">I78</f>
        <v>0</v>
      </c>
      <c r="J79" s="28" t="n">
        <f aca="false">VLOOKUP($A79,Table,MATCH(J$4,Curves,0))</f>
        <v>-0.0475</v>
      </c>
      <c r="K79" s="97" t="n">
        <f aca="false">VLOOKUP($A79,Table,MATCH(K$4,Curves,0))</f>
        <v>-0.06</v>
      </c>
      <c r="L79" s="98" t="n">
        <v>0</v>
      </c>
      <c r="M79" s="28" t="n">
        <f aca="false">VLOOKUP($A79,Table,MATCH(M$4,Curves,0))</f>
        <v>0.01</v>
      </c>
      <c r="N79" s="97" t="n">
        <f aca="false">VLOOKUP($A79,Table,MATCH(N$4,Curves,0))</f>
        <v>0</v>
      </c>
      <c r="O79" s="98" t="n">
        <v>0</v>
      </c>
      <c r="P79" s="99"/>
      <c r="Q79" s="98" t="n">
        <f aca="false">M79+J79+G79</f>
        <v>5.6325</v>
      </c>
      <c r="R79" s="98" t="n">
        <f aca="false">N79+K79+H79</f>
        <v>5.61</v>
      </c>
      <c r="S79" s="98" t="n">
        <f aca="false">O79+L79+I79</f>
        <v>0</v>
      </c>
      <c r="T79" s="99"/>
      <c r="U79" s="33" t="n">
        <f aca="false">A80-A79</f>
        <v>31</v>
      </c>
      <c r="V79" s="100" t="n">
        <f aca="false">CHOOSE(F$3,A80+24,A79)</f>
        <v>39142</v>
      </c>
      <c r="W79" s="33" t="n">
        <f aca="false">V79-C$3</f>
        <v>2226</v>
      </c>
      <c r="X79" s="28" t="n">
        <f aca="false">VLOOKUP($A79,Table,MATCH(X$4,Curves,0))</f>
        <v>0.053904348595426</v>
      </c>
      <c r="Y79" s="91" t="n">
        <f aca="false">1/(1+CHOOSE(F$3,(X80+($K$3/10000))/2,(X79+($K$3/10000))/2))^(2*W79/365.25)</f>
        <v>0.723128375483295</v>
      </c>
      <c r="Z79" s="33" t="n">
        <f aca="false">IF(AND(mthbeg&lt;=A79,mthend&gt;=A79),1,0)</f>
        <v>0</v>
      </c>
      <c r="AA79" s="33" t="n">
        <f aca="false">U79*Z79</f>
        <v>0</v>
      </c>
      <c r="AC79" s="87" t="n">
        <f aca="false">F79*G79</f>
        <v>0</v>
      </c>
      <c r="AD79" s="87" t="n">
        <f aca="false">$F79*H79</f>
        <v>0</v>
      </c>
      <c r="AE79" s="87" t="n">
        <f aca="false">$F79*I79</f>
        <v>0</v>
      </c>
      <c r="AF79" s="87" t="n">
        <f aca="false">$F79*J79</f>
        <v>-0</v>
      </c>
      <c r="AG79" s="87" t="n">
        <f aca="false">$F79*K79</f>
        <v>-0</v>
      </c>
      <c r="AH79" s="87" t="n">
        <f aca="false">$F79*L79</f>
        <v>0</v>
      </c>
      <c r="AI79" s="87" t="n">
        <f aca="false">$F79*M79</f>
        <v>0</v>
      </c>
      <c r="AJ79" s="87" t="n">
        <f aca="false">$F79*N79</f>
        <v>0</v>
      </c>
      <c r="AK79" s="87" t="n">
        <f aca="false">F79*O79</f>
        <v>0</v>
      </c>
      <c r="AL79" s="92"/>
      <c r="AM79" s="87" t="n">
        <f aca="false">CHOOSE($G$3,AD79-AE79,AE79-AD79)</f>
        <v>0</v>
      </c>
      <c r="AN79" s="87" t="n">
        <f aca="false">CHOOSE($G$3,AG79-AH79,AH79-AG79)</f>
        <v>0</v>
      </c>
      <c r="AO79" s="87" t="n">
        <f aca="false">CHOOSE($G$3,AJ79-AK79,AK79-AJ79)</f>
        <v>0</v>
      </c>
      <c r="AP79" s="101" t="n">
        <f aca="false">SUM(AM79:AO79)</f>
        <v>0</v>
      </c>
      <c r="AR79" s="87" t="n">
        <f aca="false">CHOOSE($G$3,AC79-AD79,AD79-AC79)</f>
        <v>0</v>
      </c>
      <c r="AS79" s="87" t="n">
        <f aca="false">CHOOSE($G$3,AF79-AG79,AG79-AF79)</f>
        <v>0</v>
      </c>
      <c r="AT79" s="87" t="n">
        <f aca="false">CHOOSE($G$3,AI79-AJ79,AJ79-AI79)</f>
        <v>0</v>
      </c>
      <c r="AU79" s="101" t="n">
        <f aca="false">AR79+AS79+AT79</f>
        <v>0</v>
      </c>
      <c r="AV79" s="101"/>
      <c r="AW79" s="88" t="n">
        <f aca="false">AU79+AP79</f>
        <v>0</v>
      </c>
      <c r="AY79" s="88" t="n">
        <f aca="false">AK79+AH79+AE79</f>
        <v>0</v>
      </c>
      <c r="AZ79" s="102"/>
    </row>
    <row r="80" customFormat="false" ht="12.75" hidden="false" customHeight="false" outlineLevel="0" collapsed="false">
      <c r="A80" s="93" t="n">
        <f aca="false">EDATE(A79,1)</f>
        <v>39173</v>
      </c>
      <c r="B80" s="94" t="n">
        <f aca="false">B79</f>
        <v>4590.16393442623</v>
      </c>
      <c r="C80" s="104"/>
      <c r="D80" s="96" t="n">
        <f aca="false">B80+C80</f>
        <v>4590.16393442623</v>
      </c>
      <c r="E80" s="82" t="n">
        <f aca="false">IF(Z80=0,0,IF(AND(Z80=1,$H$3=1),D80*U80,IF($H$3=2,D80,"N/A")))</f>
        <v>0</v>
      </c>
      <c r="F80" s="82" t="n">
        <f aca="false">E80*Y80</f>
        <v>0</v>
      </c>
      <c r="G80" s="28" t="n">
        <f aca="false">VLOOKUP($A80,Table,MATCH(G$4,Curves,0))</f>
        <v>5.67</v>
      </c>
      <c r="H80" s="97" t="n">
        <f aca="false">VLOOKUP($A80,Table,MATCH(H$4,Curves,0))</f>
        <v>5.67</v>
      </c>
      <c r="I80" s="98" t="n">
        <f aca="false">I79</f>
        <v>0</v>
      </c>
      <c r="J80" s="28" t="n">
        <f aca="false">VLOOKUP($A80,Table,MATCH(J$4,Curves,0))</f>
        <v>-0.0475</v>
      </c>
      <c r="K80" s="97" t="n">
        <f aca="false">VLOOKUP($A80,Table,MATCH(K$4,Curves,0))</f>
        <v>-0.06</v>
      </c>
      <c r="L80" s="98" t="n">
        <v>0</v>
      </c>
      <c r="M80" s="28" t="n">
        <f aca="false">VLOOKUP($A80,Table,MATCH(M$4,Curves,0))</f>
        <v>0.01</v>
      </c>
      <c r="N80" s="97" t="n">
        <f aca="false">VLOOKUP($A80,Table,MATCH(N$4,Curves,0))</f>
        <v>0</v>
      </c>
      <c r="O80" s="98" t="n">
        <v>0</v>
      </c>
      <c r="P80" s="99"/>
      <c r="Q80" s="98" t="n">
        <f aca="false">M80+J80+G80</f>
        <v>5.6325</v>
      </c>
      <c r="R80" s="98" t="n">
        <f aca="false">N80+K80+H80</f>
        <v>5.61</v>
      </c>
      <c r="S80" s="98" t="n">
        <f aca="false">O80+L80+I80</f>
        <v>0</v>
      </c>
      <c r="T80" s="99"/>
      <c r="U80" s="33" t="n">
        <f aca="false">A81-A80</f>
        <v>30</v>
      </c>
      <c r="V80" s="100" t="n">
        <f aca="false">CHOOSE(F$3,A81+24,A80)</f>
        <v>39173</v>
      </c>
      <c r="W80" s="33" t="n">
        <f aca="false">V80-C$3</f>
        <v>2257</v>
      </c>
      <c r="X80" s="28" t="n">
        <f aca="false">VLOOKUP($A80,Table,MATCH(X$4,Curves,0))</f>
        <v>0.053904348595426</v>
      </c>
      <c r="Y80" s="91" t="n">
        <f aca="false">1/(1+CHOOSE(F$3,(X81+($K$3/10000))/2,(X80+($K$3/10000))/2))^(2*W80/365.25)</f>
        <v>0.719871187460425</v>
      </c>
      <c r="Z80" s="33" t="n">
        <f aca="false">IF(AND(mthbeg&lt;=A80,mthend&gt;=A80),1,0)</f>
        <v>0</v>
      </c>
      <c r="AA80" s="33" t="n">
        <f aca="false">U80*Z80</f>
        <v>0</v>
      </c>
      <c r="AC80" s="87" t="n">
        <f aca="false">F80*G80</f>
        <v>0</v>
      </c>
      <c r="AD80" s="87" t="n">
        <f aca="false">$F80*H80</f>
        <v>0</v>
      </c>
      <c r="AE80" s="87" t="n">
        <f aca="false">$F80*I80</f>
        <v>0</v>
      </c>
      <c r="AF80" s="87" t="n">
        <f aca="false">$F80*J80</f>
        <v>-0</v>
      </c>
      <c r="AG80" s="87" t="n">
        <f aca="false">$F80*K80</f>
        <v>-0</v>
      </c>
      <c r="AH80" s="87" t="n">
        <f aca="false">$F80*L80</f>
        <v>0</v>
      </c>
      <c r="AI80" s="87" t="n">
        <f aca="false">$F80*M80</f>
        <v>0</v>
      </c>
      <c r="AJ80" s="87" t="n">
        <f aca="false">$F80*N80</f>
        <v>0</v>
      </c>
      <c r="AK80" s="87" t="n">
        <f aca="false">F80*O80</f>
        <v>0</v>
      </c>
      <c r="AL80" s="92"/>
      <c r="AM80" s="87" t="n">
        <f aca="false">CHOOSE($G$3,AD80-AE80,AE80-AD80)</f>
        <v>0</v>
      </c>
      <c r="AN80" s="87" t="n">
        <f aca="false">CHOOSE($G$3,AG80-AH80,AH80-AG80)</f>
        <v>0</v>
      </c>
      <c r="AO80" s="87" t="n">
        <f aca="false">CHOOSE($G$3,AJ80-AK80,AK80-AJ80)</f>
        <v>0</v>
      </c>
      <c r="AP80" s="101" t="n">
        <f aca="false">SUM(AM80:AO80)</f>
        <v>0</v>
      </c>
      <c r="AR80" s="87" t="n">
        <f aca="false">CHOOSE($G$3,AC80-AD80,AD80-AC80)</f>
        <v>0</v>
      </c>
      <c r="AS80" s="87" t="n">
        <f aca="false">CHOOSE($G$3,AF80-AG80,AG80-AF80)</f>
        <v>0</v>
      </c>
      <c r="AT80" s="87" t="n">
        <f aca="false">CHOOSE($G$3,AI80-AJ80,AJ80-AI80)</f>
        <v>0</v>
      </c>
      <c r="AU80" s="101" t="n">
        <f aca="false">AR80+AS80+AT80</f>
        <v>0</v>
      </c>
      <c r="AV80" s="101"/>
      <c r="AW80" s="88" t="n">
        <f aca="false">AU80+AP80</f>
        <v>0</v>
      </c>
      <c r="AY80" s="88" t="n">
        <f aca="false">AK80+AH80+AE80</f>
        <v>0</v>
      </c>
      <c r="AZ80" s="102"/>
    </row>
    <row r="81" customFormat="false" ht="12.75" hidden="false" customHeight="false" outlineLevel="0" collapsed="false">
      <c r="A81" s="93" t="n">
        <f aca="false">EDATE(A80,1)</f>
        <v>39203</v>
      </c>
      <c r="B81" s="94" t="n">
        <f aca="false">B80</f>
        <v>4590.16393442623</v>
      </c>
      <c r="C81" s="104"/>
      <c r="D81" s="96" t="n">
        <f aca="false">B81+C81</f>
        <v>4590.16393442623</v>
      </c>
      <c r="E81" s="82" t="n">
        <f aca="false">IF(Z81=0,0,IF(AND(Z81=1,$H$3=1),D81*U81,IF($H$3=2,D81,"N/A")))</f>
        <v>0</v>
      </c>
      <c r="F81" s="82" t="n">
        <f aca="false">E81*Y81</f>
        <v>0</v>
      </c>
      <c r="G81" s="28" t="n">
        <f aca="false">VLOOKUP($A81,Table,MATCH(G$4,Curves,0))</f>
        <v>5.67</v>
      </c>
      <c r="H81" s="97" t="n">
        <f aca="false">VLOOKUP($A81,Table,MATCH(H$4,Curves,0))</f>
        <v>5.67</v>
      </c>
      <c r="I81" s="98" t="n">
        <f aca="false">I80</f>
        <v>0</v>
      </c>
      <c r="J81" s="28" t="n">
        <f aca="false">VLOOKUP($A81,Table,MATCH(J$4,Curves,0))</f>
        <v>-0.0475</v>
      </c>
      <c r="K81" s="97" t="n">
        <f aca="false">VLOOKUP($A81,Table,MATCH(K$4,Curves,0))</f>
        <v>-0.06</v>
      </c>
      <c r="L81" s="98" t="n">
        <v>0</v>
      </c>
      <c r="M81" s="28" t="n">
        <f aca="false">VLOOKUP($A81,Table,MATCH(M$4,Curves,0))</f>
        <v>0.01</v>
      </c>
      <c r="N81" s="97" t="n">
        <f aca="false">VLOOKUP($A81,Table,MATCH(N$4,Curves,0))</f>
        <v>0</v>
      </c>
      <c r="O81" s="98" t="n">
        <v>0</v>
      </c>
      <c r="P81" s="99"/>
      <c r="Q81" s="98" t="n">
        <f aca="false">M81+J81+G81</f>
        <v>5.6325</v>
      </c>
      <c r="R81" s="98" t="n">
        <f aca="false">N81+K81+H81</f>
        <v>5.61</v>
      </c>
      <c r="S81" s="98" t="n">
        <f aca="false">O81+L81+I81</f>
        <v>0</v>
      </c>
      <c r="T81" s="99"/>
      <c r="U81" s="33" t="n">
        <f aca="false">A82-A81</f>
        <v>31</v>
      </c>
      <c r="V81" s="100" t="n">
        <f aca="false">CHOOSE(F$3,A82+24,A81)</f>
        <v>39203</v>
      </c>
      <c r="W81" s="33" t="n">
        <f aca="false">V81-C$3</f>
        <v>2287</v>
      </c>
      <c r="X81" s="28" t="n">
        <f aca="false">VLOOKUP($A81,Table,MATCH(X$4,Curves,0))</f>
        <v>0.053904348595426</v>
      </c>
      <c r="Y81" s="91" t="n">
        <f aca="false">1/(1+CHOOSE(F$3,(X82+($K$3/10000))/2,(X81+($K$3/10000))/2))^(2*W81/365.25)</f>
        <v>0.716733039781334</v>
      </c>
      <c r="Z81" s="33" t="n">
        <f aca="false">IF(AND(mthbeg&lt;=A81,mthend&gt;=A81),1,0)</f>
        <v>0</v>
      </c>
      <c r="AA81" s="33" t="n">
        <f aca="false">U81*Z81</f>
        <v>0</v>
      </c>
      <c r="AC81" s="87" t="n">
        <f aca="false">F81*G81</f>
        <v>0</v>
      </c>
      <c r="AD81" s="87" t="n">
        <f aca="false">$F81*H81</f>
        <v>0</v>
      </c>
      <c r="AE81" s="87" t="n">
        <f aca="false">$F81*I81</f>
        <v>0</v>
      </c>
      <c r="AF81" s="87" t="n">
        <f aca="false">$F81*J81</f>
        <v>-0</v>
      </c>
      <c r="AG81" s="87" t="n">
        <f aca="false">$F81*K81</f>
        <v>-0</v>
      </c>
      <c r="AH81" s="87" t="n">
        <f aca="false">$F81*L81</f>
        <v>0</v>
      </c>
      <c r="AI81" s="87" t="n">
        <f aca="false">$F81*M81</f>
        <v>0</v>
      </c>
      <c r="AJ81" s="87" t="n">
        <f aca="false">$F81*N81</f>
        <v>0</v>
      </c>
      <c r="AK81" s="87" t="n">
        <f aca="false">F81*O81</f>
        <v>0</v>
      </c>
      <c r="AL81" s="92"/>
      <c r="AM81" s="87" t="n">
        <f aca="false">CHOOSE($G$3,AD81-AE81,AE81-AD81)</f>
        <v>0</v>
      </c>
      <c r="AN81" s="87" t="n">
        <f aca="false">CHOOSE($G$3,AG81-AH81,AH81-AG81)</f>
        <v>0</v>
      </c>
      <c r="AO81" s="87" t="n">
        <f aca="false">CHOOSE($G$3,AJ81-AK81,AK81-AJ81)</f>
        <v>0</v>
      </c>
      <c r="AP81" s="101" t="n">
        <f aca="false">SUM(AM81:AO81)</f>
        <v>0</v>
      </c>
      <c r="AR81" s="87" t="n">
        <f aca="false">CHOOSE($G$3,AC81-AD81,AD81-AC81)</f>
        <v>0</v>
      </c>
      <c r="AS81" s="87" t="n">
        <f aca="false">CHOOSE($G$3,AF81-AG81,AG81-AF81)</f>
        <v>0</v>
      </c>
      <c r="AT81" s="87" t="n">
        <f aca="false">CHOOSE($G$3,AI81-AJ81,AJ81-AI81)</f>
        <v>0</v>
      </c>
      <c r="AU81" s="101" t="n">
        <f aca="false">AR81+AS81+AT81</f>
        <v>0</v>
      </c>
      <c r="AV81" s="101"/>
      <c r="AW81" s="88" t="n">
        <f aca="false">AU81+AP81</f>
        <v>0</v>
      </c>
      <c r="AY81" s="88" t="n">
        <f aca="false">AK81+AH81+AE81</f>
        <v>0</v>
      </c>
      <c r="AZ81" s="102"/>
    </row>
    <row r="82" customFormat="false" ht="12.75" hidden="false" customHeight="false" outlineLevel="0" collapsed="false">
      <c r="A82" s="93" t="n">
        <f aca="false">EDATE(A81,1)</f>
        <v>39234</v>
      </c>
      <c r="B82" s="94" t="n">
        <f aca="false">B81</f>
        <v>4590.16393442623</v>
      </c>
      <c r="C82" s="104"/>
      <c r="D82" s="96" t="n">
        <f aca="false">B82+C82</f>
        <v>4590.16393442623</v>
      </c>
      <c r="E82" s="82" t="n">
        <f aca="false">IF(Z82=0,0,IF(AND(Z82=1,$H$3=1),D82*U82,IF($H$3=2,D82,"N/A")))</f>
        <v>0</v>
      </c>
      <c r="F82" s="82" t="n">
        <f aca="false">E82*Y82</f>
        <v>0</v>
      </c>
      <c r="G82" s="28" t="n">
        <f aca="false">VLOOKUP($A82,Table,MATCH(G$4,Curves,0))</f>
        <v>5.67</v>
      </c>
      <c r="H82" s="97" t="n">
        <f aca="false">VLOOKUP($A82,Table,MATCH(H$4,Curves,0))</f>
        <v>5.67</v>
      </c>
      <c r="I82" s="98" t="n">
        <f aca="false">I81</f>
        <v>0</v>
      </c>
      <c r="J82" s="28" t="n">
        <f aca="false">VLOOKUP($A82,Table,MATCH(J$4,Curves,0))</f>
        <v>-0.0475</v>
      </c>
      <c r="K82" s="97" t="n">
        <f aca="false">VLOOKUP($A82,Table,MATCH(K$4,Curves,0))</f>
        <v>-0.06</v>
      </c>
      <c r="L82" s="98" t="n">
        <v>0</v>
      </c>
      <c r="M82" s="28" t="n">
        <f aca="false">VLOOKUP($A82,Table,MATCH(M$4,Curves,0))</f>
        <v>0.01</v>
      </c>
      <c r="N82" s="97" t="n">
        <f aca="false">VLOOKUP($A82,Table,MATCH(N$4,Curves,0))</f>
        <v>0</v>
      </c>
      <c r="O82" s="98" t="n">
        <v>0</v>
      </c>
      <c r="P82" s="99"/>
      <c r="Q82" s="98" t="n">
        <f aca="false">M82+J82+G82</f>
        <v>5.6325</v>
      </c>
      <c r="R82" s="98" t="n">
        <f aca="false">N82+K82+H82</f>
        <v>5.61</v>
      </c>
      <c r="S82" s="98" t="n">
        <f aca="false">O82+L82+I82</f>
        <v>0</v>
      </c>
      <c r="T82" s="99"/>
      <c r="U82" s="33" t="n">
        <f aca="false">A83-A82</f>
        <v>30</v>
      </c>
      <c r="V82" s="100" t="n">
        <f aca="false">CHOOSE(F$3,A83+24,A82)</f>
        <v>39234</v>
      </c>
      <c r="W82" s="33" t="n">
        <f aca="false">V82-C$3</f>
        <v>2318</v>
      </c>
      <c r="X82" s="28" t="n">
        <f aca="false">VLOOKUP($A82,Table,MATCH(X$4,Curves,0))</f>
        <v>0.053904348595426</v>
      </c>
      <c r="Y82" s="91" t="n">
        <f aca="false">1/(1+CHOOSE(F$3,(X83+($K$3/10000))/2,(X82+($K$3/10000))/2))^(2*W82/365.25)</f>
        <v>0.713504658276859</v>
      </c>
      <c r="Z82" s="33" t="n">
        <f aca="false">IF(AND(mthbeg&lt;=A82,mthend&gt;=A82),1,0)</f>
        <v>0</v>
      </c>
      <c r="AA82" s="33" t="n">
        <f aca="false">U82*Z82</f>
        <v>0</v>
      </c>
      <c r="AC82" s="87" t="n">
        <f aca="false">F82*G82</f>
        <v>0</v>
      </c>
      <c r="AD82" s="87" t="n">
        <f aca="false">$F82*H82</f>
        <v>0</v>
      </c>
      <c r="AE82" s="87" t="n">
        <f aca="false">$F82*I82</f>
        <v>0</v>
      </c>
      <c r="AF82" s="87" t="n">
        <f aca="false">$F82*J82</f>
        <v>-0</v>
      </c>
      <c r="AG82" s="87" t="n">
        <f aca="false">$F82*K82</f>
        <v>-0</v>
      </c>
      <c r="AH82" s="87" t="n">
        <f aca="false">$F82*L82</f>
        <v>0</v>
      </c>
      <c r="AI82" s="87" t="n">
        <f aca="false">$F82*M82</f>
        <v>0</v>
      </c>
      <c r="AJ82" s="87" t="n">
        <f aca="false">$F82*N82</f>
        <v>0</v>
      </c>
      <c r="AK82" s="87" t="n">
        <f aca="false">F82*O82</f>
        <v>0</v>
      </c>
      <c r="AL82" s="92"/>
      <c r="AM82" s="87" t="n">
        <f aca="false">CHOOSE($G$3,AD82-AE82,AE82-AD82)</f>
        <v>0</v>
      </c>
      <c r="AN82" s="87" t="n">
        <f aca="false">CHOOSE($G$3,AG82-AH82,AH82-AG82)</f>
        <v>0</v>
      </c>
      <c r="AO82" s="87" t="n">
        <f aca="false">CHOOSE($G$3,AJ82-AK82,AK82-AJ82)</f>
        <v>0</v>
      </c>
      <c r="AP82" s="101" t="n">
        <f aca="false">SUM(AM82:AO82)</f>
        <v>0</v>
      </c>
      <c r="AR82" s="87" t="n">
        <f aca="false">CHOOSE($G$3,AC82-AD82,AD82-AC82)</f>
        <v>0</v>
      </c>
      <c r="AS82" s="87" t="n">
        <f aca="false">CHOOSE($G$3,AF82-AG82,AG82-AF82)</f>
        <v>0</v>
      </c>
      <c r="AT82" s="87" t="n">
        <f aca="false">CHOOSE($G$3,AI82-AJ82,AJ82-AI82)</f>
        <v>0</v>
      </c>
      <c r="AU82" s="101" t="n">
        <f aca="false">AR82+AS82+AT82</f>
        <v>0</v>
      </c>
      <c r="AV82" s="101"/>
      <c r="AW82" s="88" t="n">
        <f aca="false">AU82+AP82</f>
        <v>0</v>
      </c>
      <c r="AY82" s="88" t="n">
        <f aca="false">AK82+AH82+AE82</f>
        <v>0</v>
      </c>
      <c r="AZ82" s="102"/>
    </row>
    <row r="83" customFormat="false" ht="12.75" hidden="false" customHeight="false" outlineLevel="0" collapsed="false">
      <c r="A83" s="93" t="n">
        <f aca="false">EDATE(A82,1)</f>
        <v>39264</v>
      </c>
      <c r="B83" s="94" t="n">
        <f aca="false">B82</f>
        <v>4590.16393442623</v>
      </c>
      <c r="C83" s="104"/>
      <c r="D83" s="96" t="n">
        <f aca="false">B83+C83</f>
        <v>4590.16393442623</v>
      </c>
      <c r="E83" s="82" t="n">
        <f aca="false">IF(Z83=0,0,IF(AND(Z83=1,$H$3=1),D83*U83,IF($H$3=2,D83,"N/A")))</f>
        <v>0</v>
      </c>
      <c r="F83" s="82" t="n">
        <f aca="false">E83*Y83</f>
        <v>0</v>
      </c>
      <c r="G83" s="28" t="n">
        <f aca="false">VLOOKUP($A83,Table,MATCH(G$4,Curves,0))</f>
        <v>5.67</v>
      </c>
      <c r="H83" s="97" t="n">
        <f aca="false">VLOOKUP($A83,Table,MATCH(H$4,Curves,0))</f>
        <v>5.67</v>
      </c>
      <c r="I83" s="98" t="n">
        <f aca="false">I82</f>
        <v>0</v>
      </c>
      <c r="J83" s="28" t="n">
        <f aca="false">VLOOKUP($A83,Table,MATCH(J$4,Curves,0))</f>
        <v>-0.0475</v>
      </c>
      <c r="K83" s="97" t="n">
        <f aca="false">VLOOKUP($A83,Table,MATCH(K$4,Curves,0))</f>
        <v>-0.06</v>
      </c>
      <c r="L83" s="98" t="n">
        <v>0</v>
      </c>
      <c r="M83" s="28" t="n">
        <f aca="false">VLOOKUP($A83,Table,MATCH(M$4,Curves,0))</f>
        <v>0.01</v>
      </c>
      <c r="N83" s="97" t="n">
        <f aca="false">VLOOKUP($A83,Table,MATCH(N$4,Curves,0))</f>
        <v>0</v>
      </c>
      <c r="O83" s="98" t="n">
        <v>0</v>
      </c>
      <c r="P83" s="99"/>
      <c r="Q83" s="98" t="n">
        <f aca="false">M83+J83+G83</f>
        <v>5.6325</v>
      </c>
      <c r="R83" s="98" t="n">
        <f aca="false">N83+K83+H83</f>
        <v>5.61</v>
      </c>
      <c r="S83" s="98" t="n">
        <f aca="false">O83+L83+I83</f>
        <v>0</v>
      </c>
      <c r="T83" s="99"/>
      <c r="U83" s="33" t="n">
        <f aca="false">A84-A83</f>
        <v>31</v>
      </c>
      <c r="V83" s="100" t="n">
        <f aca="false">CHOOSE(F$3,A84+24,A83)</f>
        <v>39264</v>
      </c>
      <c r="W83" s="33" t="n">
        <f aca="false">V83-C$3</f>
        <v>2348</v>
      </c>
      <c r="X83" s="28" t="n">
        <f aca="false">VLOOKUP($A83,Table,MATCH(X$4,Curves,0))</f>
        <v>0.053904348595426</v>
      </c>
      <c r="Y83" s="91" t="n">
        <f aca="false">1/(1+CHOOSE(F$3,(X84+($K$3/10000))/2,(X83+($K$3/10000))/2))^(2*W83/365.25)</f>
        <v>0.710394264325281</v>
      </c>
      <c r="Z83" s="33" t="n">
        <f aca="false">IF(AND(mthbeg&lt;=A83,mthend&gt;=A83),1,0)</f>
        <v>0</v>
      </c>
      <c r="AA83" s="33" t="n">
        <f aca="false">U83*Z83</f>
        <v>0</v>
      </c>
      <c r="AC83" s="87" t="n">
        <f aca="false">F83*G83</f>
        <v>0</v>
      </c>
      <c r="AD83" s="87" t="n">
        <f aca="false">$F83*H83</f>
        <v>0</v>
      </c>
      <c r="AE83" s="87" t="n">
        <f aca="false">$F83*I83</f>
        <v>0</v>
      </c>
      <c r="AF83" s="87" t="n">
        <f aca="false">$F83*J83</f>
        <v>-0</v>
      </c>
      <c r="AG83" s="87" t="n">
        <f aca="false">$F83*K83</f>
        <v>-0</v>
      </c>
      <c r="AH83" s="87" t="n">
        <f aca="false">$F83*L83</f>
        <v>0</v>
      </c>
      <c r="AI83" s="87" t="n">
        <f aca="false">$F83*M83</f>
        <v>0</v>
      </c>
      <c r="AJ83" s="87" t="n">
        <f aca="false">$F83*N83</f>
        <v>0</v>
      </c>
      <c r="AK83" s="87" t="n">
        <f aca="false">F83*O83</f>
        <v>0</v>
      </c>
      <c r="AL83" s="92"/>
      <c r="AM83" s="87" t="n">
        <f aca="false">CHOOSE($G$3,AD83-AE83,AE83-AD83)</f>
        <v>0</v>
      </c>
      <c r="AN83" s="87" t="n">
        <f aca="false">CHOOSE($G$3,AG83-AH83,AH83-AG83)</f>
        <v>0</v>
      </c>
      <c r="AO83" s="87" t="n">
        <f aca="false">CHOOSE($G$3,AJ83-AK83,AK83-AJ83)</f>
        <v>0</v>
      </c>
      <c r="AP83" s="101" t="n">
        <f aca="false">SUM(AM83:AO83)</f>
        <v>0</v>
      </c>
      <c r="AR83" s="87" t="n">
        <f aca="false">CHOOSE($G$3,AC83-AD83,AD83-AC83)</f>
        <v>0</v>
      </c>
      <c r="AS83" s="87" t="n">
        <f aca="false">CHOOSE($G$3,AF83-AG83,AG83-AF83)</f>
        <v>0</v>
      </c>
      <c r="AT83" s="87" t="n">
        <f aca="false">CHOOSE($G$3,AI83-AJ83,AJ83-AI83)</f>
        <v>0</v>
      </c>
      <c r="AU83" s="101" t="n">
        <f aca="false">AR83+AS83+AT83</f>
        <v>0</v>
      </c>
      <c r="AV83" s="101"/>
      <c r="AW83" s="88" t="n">
        <f aca="false">AU83+AP83</f>
        <v>0</v>
      </c>
      <c r="AY83" s="88" t="n">
        <f aca="false">AK83+AH83+AE83</f>
        <v>0</v>
      </c>
      <c r="AZ83" s="102"/>
    </row>
    <row r="84" customFormat="false" ht="12.75" hidden="false" customHeight="false" outlineLevel="0" collapsed="false">
      <c r="A84" s="93" t="n">
        <f aca="false">EDATE(A83,1)</f>
        <v>39295</v>
      </c>
      <c r="B84" s="94" t="n">
        <f aca="false">B83</f>
        <v>4590.16393442623</v>
      </c>
      <c r="C84" s="104"/>
      <c r="D84" s="96" t="n">
        <f aca="false">B84+C84</f>
        <v>4590.16393442623</v>
      </c>
      <c r="E84" s="82" t="n">
        <f aca="false">IF(Z84=0,0,IF(AND(Z84=1,$H$3=1),D84*U84,IF($H$3=2,D84,"N/A")))</f>
        <v>0</v>
      </c>
      <c r="F84" s="82" t="n">
        <f aca="false">E84*Y84</f>
        <v>0</v>
      </c>
      <c r="G84" s="28" t="n">
        <f aca="false">VLOOKUP($A84,Table,MATCH(G$4,Curves,0))</f>
        <v>5.67</v>
      </c>
      <c r="H84" s="97" t="n">
        <f aca="false">VLOOKUP($A84,Table,MATCH(H$4,Curves,0))</f>
        <v>5.67</v>
      </c>
      <c r="I84" s="98" t="n">
        <f aca="false">I83</f>
        <v>0</v>
      </c>
      <c r="J84" s="28" t="n">
        <f aca="false">VLOOKUP($A84,Table,MATCH(J$4,Curves,0))</f>
        <v>-0.0475</v>
      </c>
      <c r="K84" s="97" t="n">
        <f aca="false">VLOOKUP($A84,Table,MATCH(K$4,Curves,0))</f>
        <v>-0.06</v>
      </c>
      <c r="L84" s="98" t="n">
        <v>0</v>
      </c>
      <c r="M84" s="28" t="n">
        <f aca="false">VLOOKUP($A84,Table,MATCH(M$4,Curves,0))</f>
        <v>0.01</v>
      </c>
      <c r="N84" s="97" t="n">
        <f aca="false">VLOOKUP($A84,Table,MATCH(N$4,Curves,0))</f>
        <v>0</v>
      </c>
      <c r="O84" s="98" t="n">
        <v>0</v>
      </c>
      <c r="P84" s="99"/>
      <c r="Q84" s="98" t="n">
        <f aca="false">M84+J84+G84</f>
        <v>5.6325</v>
      </c>
      <c r="R84" s="98" t="n">
        <f aca="false">N84+K84+H84</f>
        <v>5.61</v>
      </c>
      <c r="S84" s="98" t="n">
        <f aca="false">O84+L84+I84</f>
        <v>0</v>
      </c>
      <c r="T84" s="99"/>
      <c r="U84" s="33" t="n">
        <f aca="false">A85-A84</f>
        <v>31</v>
      </c>
      <c r="V84" s="100" t="n">
        <f aca="false">CHOOSE(F$3,A85+24,A84)</f>
        <v>39295</v>
      </c>
      <c r="W84" s="33" t="n">
        <f aca="false">V84-C$3</f>
        <v>2379</v>
      </c>
      <c r="X84" s="28" t="n">
        <f aca="false">VLOOKUP($A84,Table,MATCH(X$4,Curves,0))</f>
        <v>0.053904348595426</v>
      </c>
      <c r="Y84" s="91" t="n">
        <f aca="false">1/(1+CHOOSE(F$3,(X85+($K$3/10000))/2,(X84+($K$3/10000))/2))^(2*W84/365.25)</f>
        <v>0.707194434574817</v>
      </c>
      <c r="Z84" s="33" t="n">
        <f aca="false">IF(AND(mthbeg&lt;=A84,mthend&gt;=A84),1,0)</f>
        <v>0</v>
      </c>
      <c r="AA84" s="33" t="n">
        <f aca="false">U84*Z84</f>
        <v>0</v>
      </c>
      <c r="AC84" s="87" t="n">
        <f aca="false">F84*G84</f>
        <v>0</v>
      </c>
      <c r="AD84" s="87" t="n">
        <f aca="false">$F84*H84</f>
        <v>0</v>
      </c>
      <c r="AE84" s="87" t="n">
        <f aca="false">$F84*I84</f>
        <v>0</v>
      </c>
      <c r="AF84" s="87" t="n">
        <f aca="false">$F84*J84</f>
        <v>-0</v>
      </c>
      <c r="AG84" s="87" t="n">
        <f aca="false">$F84*K84</f>
        <v>-0</v>
      </c>
      <c r="AH84" s="87" t="n">
        <f aca="false">$F84*L84</f>
        <v>0</v>
      </c>
      <c r="AI84" s="87" t="n">
        <f aca="false">$F84*M84</f>
        <v>0</v>
      </c>
      <c r="AJ84" s="87" t="n">
        <f aca="false">$F84*N84</f>
        <v>0</v>
      </c>
      <c r="AK84" s="87" t="n">
        <f aca="false">F84*O84</f>
        <v>0</v>
      </c>
      <c r="AL84" s="92"/>
      <c r="AM84" s="87" t="n">
        <f aca="false">CHOOSE($G$3,AD84-AE84,AE84-AD84)</f>
        <v>0</v>
      </c>
      <c r="AN84" s="87" t="n">
        <f aca="false">CHOOSE($G$3,AG84-AH84,AH84-AG84)</f>
        <v>0</v>
      </c>
      <c r="AO84" s="87" t="n">
        <f aca="false">CHOOSE($G$3,AJ84-AK84,AK84-AJ84)</f>
        <v>0</v>
      </c>
      <c r="AP84" s="101" t="n">
        <f aca="false">SUM(AM84:AO84)</f>
        <v>0</v>
      </c>
      <c r="AR84" s="87" t="n">
        <f aca="false">CHOOSE($G$3,AC84-AD84,AD84-AC84)</f>
        <v>0</v>
      </c>
      <c r="AS84" s="87" t="n">
        <f aca="false">CHOOSE($G$3,AF84-AG84,AG84-AF84)</f>
        <v>0</v>
      </c>
      <c r="AT84" s="87" t="n">
        <f aca="false">CHOOSE($G$3,AI84-AJ84,AJ84-AI84)</f>
        <v>0</v>
      </c>
      <c r="AU84" s="101" t="n">
        <f aca="false">AR84+AS84+AT84</f>
        <v>0</v>
      </c>
      <c r="AV84" s="101"/>
      <c r="AW84" s="88" t="n">
        <f aca="false">AU84+AP84</f>
        <v>0</v>
      </c>
      <c r="AY84" s="88" t="n">
        <f aca="false">AK84+AH84+AE84</f>
        <v>0</v>
      </c>
      <c r="AZ84" s="102"/>
    </row>
    <row r="85" customFormat="false" ht="12.75" hidden="false" customHeight="false" outlineLevel="0" collapsed="false">
      <c r="A85" s="93" t="n">
        <f aca="false">EDATE(A84,1)</f>
        <v>39326</v>
      </c>
      <c r="B85" s="94" t="n">
        <f aca="false">B84</f>
        <v>4590.16393442623</v>
      </c>
      <c r="C85" s="104"/>
      <c r="D85" s="96" t="n">
        <f aca="false">B85+C85</f>
        <v>4590.16393442623</v>
      </c>
      <c r="E85" s="82" t="n">
        <f aca="false">IF(Z85=0,0,IF(AND(Z85=1,$H$3=1),D85*U85,IF($H$3=2,D85,"N/A")))</f>
        <v>0</v>
      </c>
      <c r="F85" s="82" t="n">
        <f aca="false">E85*Y85</f>
        <v>0</v>
      </c>
      <c r="G85" s="28" t="n">
        <f aca="false">VLOOKUP($A85,Table,MATCH(G$4,Curves,0))</f>
        <v>5.67</v>
      </c>
      <c r="H85" s="97" t="n">
        <f aca="false">VLOOKUP($A85,Table,MATCH(H$4,Curves,0))</f>
        <v>5.67</v>
      </c>
      <c r="I85" s="98" t="n">
        <f aca="false">I84</f>
        <v>0</v>
      </c>
      <c r="J85" s="28" t="n">
        <f aca="false">VLOOKUP($A85,Table,MATCH(J$4,Curves,0))</f>
        <v>-0.0475</v>
      </c>
      <c r="K85" s="97" t="n">
        <f aca="false">VLOOKUP($A85,Table,MATCH(K$4,Curves,0))</f>
        <v>-0.06</v>
      </c>
      <c r="L85" s="98" t="n">
        <v>0</v>
      </c>
      <c r="M85" s="28" t="n">
        <f aca="false">VLOOKUP($A85,Table,MATCH(M$4,Curves,0))</f>
        <v>0.01</v>
      </c>
      <c r="N85" s="97" t="n">
        <f aca="false">VLOOKUP($A85,Table,MATCH(N$4,Curves,0))</f>
        <v>0</v>
      </c>
      <c r="O85" s="98" t="n">
        <v>0</v>
      </c>
      <c r="P85" s="99"/>
      <c r="Q85" s="98" t="n">
        <f aca="false">M85+J85+G85</f>
        <v>5.6325</v>
      </c>
      <c r="R85" s="98" t="n">
        <f aca="false">N85+K85+H85</f>
        <v>5.61</v>
      </c>
      <c r="S85" s="98" t="n">
        <f aca="false">O85+L85+I85</f>
        <v>0</v>
      </c>
      <c r="T85" s="99"/>
      <c r="U85" s="33" t="n">
        <f aca="false">A86-A85</f>
        <v>30</v>
      </c>
      <c r="V85" s="100" t="n">
        <f aca="false">CHOOSE(F$3,A86+24,A85)</f>
        <v>39326</v>
      </c>
      <c r="W85" s="33" t="n">
        <f aca="false">V85-C$3</f>
        <v>2410</v>
      </c>
      <c r="X85" s="28" t="n">
        <f aca="false">VLOOKUP($A85,Table,MATCH(X$4,Curves,0))</f>
        <v>0.053904348595426</v>
      </c>
      <c r="Y85" s="91" t="n">
        <f aca="false">1/(1+CHOOSE(F$3,(X86+($K$3/10000))/2,(X85+($K$3/10000))/2))^(2*W85/365.25)</f>
        <v>0.704009017821398</v>
      </c>
      <c r="Z85" s="33" t="n">
        <f aca="false">IF(AND(mthbeg&lt;=A85,mthend&gt;=A85),1,0)</f>
        <v>0</v>
      </c>
      <c r="AA85" s="33" t="n">
        <f aca="false">U85*Z85</f>
        <v>0</v>
      </c>
      <c r="AC85" s="87" t="n">
        <f aca="false">F85*G85</f>
        <v>0</v>
      </c>
      <c r="AD85" s="87" t="n">
        <f aca="false">$F85*H85</f>
        <v>0</v>
      </c>
      <c r="AE85" s="87" t="n">
        <f aca="false">$F85*I85</f>
        <v>0</v>
      </c>
      <c r="AF85" s="87" t="n">
        <f aca="false">$F85*J85</f>
        <v>-0</v>
      </c>
      <c r="AG85" s="87" t="n">
        <f aca="false">$F85*K85</f>
        <v>-0</v>
      </c>
      <c r="AH85" s="87" t="n">
        <f aca="false">$F85*L85</f>
        <v>0</v>
      </c>
      <c r="AI85" s="87" t="n">
        <f aca="false">$F85*M85</f>
        <v>0</v>
      </c>
      <c r="AJ85" s="87" t="n">
        <f aca="false">$F85*N85</f>
        <v>0</v>
      </c>
      <c r="AK85" s="87" t="n">
        <f aca="false">F85*O85</f>
        <v>0</v>
      </c>
      <c r="AL85" s="92"/>
      <c r="AM85" s="87" t="n">
        <f aca="false">CHOOSE($G$3,AD85-AE85,AE85-AD85)</f>
        <v>0</v>
      </c>
      <c r="AN85" s="87" t="n">
        <f aca="false">CHOOSE($G$3,AG85-AH85,AH85-AG85)</f>
        <v>0</v>
      </c>
      <c r="AO85" s="87" t="n">
        <f aca="false">CHOOSE($G$3,AJ85-AK85,AK85-AJ85)</f>
        <v>0</v>
      </c>
      <c r="AP85" s="101" t="n">
        <f aca="false">SUM(AM85:AO85)</f>
        <v>0</v>
      </c>
      <c r="AR85" s="87" t="n">
        <f aca="false">CHOOSE($G$3,AC85-AD85,AD85-AC85)</f>
        <v>0</v>
      </c>
      <c r="AS85" s="87" t="n">
        <f aca="false">CHOOSE($G$3,AF85-AG85,AG85-AF85)</f>
        <v>0</v>
      </c>
      <c r="AT85" s="87" t="n">
        <f aca="false">CHOOSE($G$3,AI85-AJ85,AJ85-AI85)</f>
        <v>0</v>
      </c>
      <c r="AU85" s="101" t="n">
        <f aca="false">AR85+AS85+AT85</f>
        <v>0</v>
      </c>
      <c r="AV85" s="101"/>
      <c r="AW85" s="88" t="n">
        <f aca="false">AU85+AP85</f>
        <v>0</v>
      </c>
      <c r="AY85" s="88" t="n">
        <f aca="false">AK85+AH85+AE85</f>
        <v>0</v>
      </c>
      <c r="AZ85" s="102"/>
    </row>
    <row r="86" customFormat="false" ht="12.75" hidden="false" customHeight="false" outlineLevel="0" collapsed="false">
      <c r="A86" s="93" t="n">
        <f aca="false">EDATE(A85,1)</f>
        <v>39356</v>
      </c>
      <c r="B86" s="94" t="n">
        <f aca="false">B85</f>
        <v>4590.16393442623</v>
      </c>
      <c r="C86" s="104"/>
      <c r="D86" s="96" t="n">
        <f aca="false">B86+C86</f>
        <v>4590.16393442623</v>
      </c>
      <c r="E86" s="82" t="n">
        <f aca="false">IF(Z86=0,0,IF(AND(Z86=1,$H$3=1),D86*U86,IF($H$3=2,D86,"N/A")))</f>
        <v>0</v>
      </c>
      <c r="F86" s="82" t="n">
        <f aca="false">E86*Y86</f>
        <v>0</v>
      </c>
      <c r="G86" s="28" t="n">
        <f aca="false">VLOOKUP($A86,Table,MATCH(G$4,Curves,0))</f>
        <v>5.67</v>
      </c>
      <c r="H86" s="97" t="n">
        <f aca="false">VLOOKUP($A86,Table,MATCH(H$4,Curves,0))</f>
        <v>5.67</v>
      </c>
      <c r="I86" s="98" t="n">
        <f aca="false">I85</f>
        <v>0</v>
      </c>
      <c r="J86" s="28" t="n">
        <f aca="false">VLOOKUP($A86,Table,MATCH(J$4,Curves,0))</f>
        <v>-0.0475</v>
      </c>
      <c r="K86" s="97" t="n">
        <f aca="false">VLOOKUP($A86,Table,MATCH(K$4,Curves,0))</f>
        <v>-0.06</v>
      </c>
      <c r="L86" s="98" t="n">
        <v>0</v>
      </c>
      <c r="M86" s="28" t="n">
        <f aca="false">VLOOKUP($A86,Table,MATCH(M$4,Curves,0))</f>
        <v>0.01</v>
      </c>
      <c r="N86" s="97" t="n">
        <f aca="false">VLOOKUP($A86,Table,MATCH(N$4,Curves,0))</f>
        <v>0</v>
      </c>
      <c r="O86" s="98" t="n">
        <v>0</v>
      </c>
      <c r="P86" s="99"/>
      <c r="Q86" s="98" t="n">
        <f aca="false">M86+J86+G86</f>
        <v>5.6325</v>
      </c>
      <c r="R86" s="98" t="n">
        <f aca="false">N86+K86+H86</f>
        <v>5.61</v>
      </c>
      <c r="S86" s="98" t="n">
        <f aca="false">O86+L86+I86</f>
        <v>0</v>
      </c>
      <c r="T86" s="99"/>
      <c r="U86" s="33" t="n">
        <f aca="false">A87-A86</f>
        <v>31</v>
      </c>
      <c r="V86" s="100" t="n">
        <f aca="false">CHOOSE(F$3,A87+24,A86)</f>
        <v>39356</v>
      </c>
      <c r="W86" s="33" t="n">
        <f aca="false">V86-C$3</f>
        <v>2440</v>
      </c>
      <c r="X86" s="28" t="n">
        <f aca="false">VLOOKUP($A86,Table,MATCH(X$4,Curves,0))</f>
        <v>0.053904348595426</v>
      </c>
      <c r="Y86" s="91" t="n">
        <f aca="false">1/(1+CHOOSE(F$3,(X87+($K$3/10000))/2,(X86+($K$3/10000))/2))^(2*W86/365.25)</f>
        <v>0.700940018389528</v>
      </c>
      <c r="Z86" s="33" t="n">
        <f aca="false">IF(AND(mthbeg&lt;=A86,mthend&gt;=A86),1,0)</f>
        <v>0</v>
      </c>
      <c r="AA86" s="33" t="n">
        <f aca="false">U86*Z86</f>
        <v>0</v>
      </c>
      <c r="AC86" s="87" t="n">
        <f aca="false">F86*G86</f>
        <v>0</v>
      </c>
      <c r="AD86" s="87" t="n">
        <f aca="false">$F86*H86</f>
        <v>0</v>
      </c>
      <c r="AE86" s="87" t="n">
        <f aca="false">$F86*I86</f>
        <v>0</v>
      </c>
      <c r="AF86" s="87" t="n">
        <f aca="false">$F86*J86</f>
        <v>-0</v>
      </c>
      <c r="AG86" s="87" t="n">
        <f aca="false">$F86*K86</f>
        <v>-0</v>
      </c>
      <c r="AH86" s="87" t="n">
        <f aca="false">$F86*L86</f>
        <v>0</v>
      </c>
      <c r="AI86" s="87" t="n">
        <f aca="false">$F86*M86</f>
        <v>0</v>
      </c>
      <c r="AJ86" s="87" t="n">
        <f aca="false">$F86*N86</f>
        <v>0</v>
      </c>
      <c r="AK86" s="87" t="n">
        <f aca="false">F86*O86</f>
        <v>0</v>
      </c>
      <c r="AL86" s="92"/>
      <c r="AM86" s="87" t="n">
        <f aca="false">CHOOSE($G$3,AD86-AE86,AE86-AD86)</f>
        <v>0</v>
      </c>
      <c r="AN86" s="87" t="n">
        <f aca="false">CHOOSE($G$3,AG86-AH86,AH86-AG86)</f>
        <v>0</v>
      </c>
      <c r="AO86" s="87" t="n">
        <f aca="false">CHOOSE($G$3,AJ86-AK86,AK86-AJ86)</f>
        <v>0</v>
      </c>
      <c r="AP86" s="101" t="n">
        <f aca="false">SUM(AM86:AO86)</f>
        <v>0</v>
      </c>
      <c r="AR86" s="87" t="n">
        <f aca="false">CHOOSE($G$3,AC86-AD86,AD86-AC86)</f>
        <v>0</v>
      </c>
      <c r="AS86" s="87" t="n">
        <f aca="false">CHOOSE($G$3,AF86-AG86,AG86-AF86)</f>
        <v>0</v>
      </c>
      <c r="AT86" s="87" t="n">
        <f aca="false">CHOOSE($G$3,AI86-AJ86,AJ86-AI86)</f>
        <v>0</v>
      </c>
      <c r="AU86" s="101" t="n">
        <f aca="false">AR86+AS86+AT86</f>
        <v>0</v>
      </c>
      <c r="AV86" s="101"/>
      <c r="AW86" s="88" t="n">
        <f aca="false">AU86+AP86</f>
        <v>0</v>
      </c>
      <c r="AY86" s="88" t="n">
        <f aca="false">AK86+AH86+AE86</f>
        <v>0</v>
      </c>
      <c r="AZ86" s="102"/>
    </row>
    <row r="87" customFormat="false" ht="12.75" hidden="false" customHeight="false" outlineLevel="0" collapsed="false">
      <c r="A87" s="93" t="n">
        <f aca="false">EDATE(A86,1)</f>
        <v>39387</v>
      </c>
      <c r="B87" s="94" t="n">
        <f aca="false">B86</f>
        <v>4590.16393442623</v>
      </c>
      <c r="C87" s="104"/>
      <c r="D87" s="96" t="n">
        <f aca="false">B87+C87</f>
        <v>4590.16393442623</v>
      </c>
      <c r="E87" s="82" t="n">
        <f aca="false">IF(Z87=0,0,IF(AND(Z87=1,$H$3=1),D87*U87,IF($H$3=2,D87,"N/A")))</f>
        <v>0</v>
      </c>
      <c r="F87" s="82" t="n">
        <f aca="false">E87*Y87</f>
        <v>0</v>
      </c>
      <c r="G87" s="28" t="n">
        <f aca="false">VLOOKUP($A87,Table,MATCH(G$4,Curves,0))</f>
        <v>5.67</v>
      </c>
      <c r="H87" s="97" t="n">
        <f aca="false">VLOOKUP($A87,Table,MATCH(H$4,Curves,0))</f>
        <v>5.67</v>
      </c>
      <c r="I87" s="98" t="n">
        <f aca="false">I86</f>
        <v>0</v>
      </c>
      <c r="J87" s="28" t="n">
        <f aca="false">VLOOKUP($A87,Table,MATCH(J$4,Curves,0))</f>
        <v>-0.0475</v>
      </c>
      <c r="K87" s="97" t="n">
        <f aca="false">VLOOKUP($A87,Table,MATCH(K$4,Curves,0))</f>
        <v>-0.06</v>
      </c>
      <c r="L87" s="98" t="n">
        <v>0</v>
      </c>
      <c r="M87" s="28" t="n">
        <f aca="false">VLOOKUP($A87,Table,MATCH(M$4,Curves,0))</f>
        <v>0.01</v>
      </c>
      <c r="N87" s="97" t="n">
        <f aca="false">VLOOKUP($A87,Table,MATCH(N$4,Curves,0))</f>
        <v>0</v>
      </c>
      <c r="O87" s="98" t="n">
        <v>0</v>
      </c>
      <c r="P87" s="99"/>
      <c r="Q87" s="98" t="n">
        <f aca="false">M87+J87+G87</f>
        <v>5.6325</v>
      </c>
      <c r="R87" s="98" t="n">
        <f aca="false">N87+K87+H87</f>
        <v>5.61</v>
      </c>
      <c r="S87" s="98" t="n">
        <f aca="false">O87+L87+I87</f>
        <v>0</v>
      </c>
      <c r="T87" s="99"/>
      <c r="U87" s="33" t="n">
        <f aca="false">A88-A87</f>
        <v>30</v>
      </c>
      <c r="V87" s="100" t="n">
        <f aca="false">CHOOSE(F$3,A88+24,A87)</f>
        <v>39387</v>
      </c>
      <c r="W87" s="33" t="n">
        <f aca="false">V87-C$3</f>
        <v>2471</v>
      </c>
      <c r="X87" s="28" t="n">
        <f aca="false">VLOOKUP($A87,Table,MATCH(X$4,Curves,0))</f>
        <v>0.053904348595426</v>
      </c>
      <c r="Y87" s="91" t="n">
        <f aca="false">1/(1+CHOOSE(F$3,(X88+($K$3/10000))/2,(X87+($K$3/10000))/2))^(2*W87/365.25)</f>
        <v>0.697782773410553</v>
      </c>
      <c r="Z87" s="33" t="n">
        <f aca="false">IF(AND(mthbeg&lt;=A87,mthend&gt;=A87),1,0)</f>
        <v>0</v>
      </c>
      <c r="AA87" s="33" t="n">
        <f aca="false">U87*Z87</f>
        <v>0</v>
      </c>
      <c r="AC87" s="87" t="n">
        <f aca="false">F87*G87</f>
        <v>0</v>
      </c>
      <c r="AD87" s="87" t="n">
        <f aca="false">$F87*H87</f>
        <v>0</v>
      </c>
      <c r="AE87" s="87" t="n">
        <f aca="false">$F87*I87</f>
        <v>0</v>
      </c>
      <c r="AF87" s="87" t="n">
        <f aca="false">$F87*J87</f>
        <v>-0</v>
      </c>
      <c r="AG87" s="87" t="n">
        <f aca="false">$F87*K87</f>
        <v>-0</v>
      </c>
      <c r="AH87" s="87" t="n">
        <f aca="false">$F87*L87</f>
        <v>0</v>
      </c>
      <c r="AI87" s="87" t="n">
        <f aca="false">$F87*M87</f>
        <v>0</v>
      </c>
      <c r="AJ87" s="87" t="n">
        <f aca="false">$F87*N87</f>
        <v>0</v>
      </c>
      <c r="AK87" s="87" t="n">
        <f aca="false">F87*O87</f>
        <v>0</v>
      </c>
      <c r="AL87" s="92"/>
      <c r="AM87" s="87" t="n">
        <f aca="false">CHOOSE($G$3,AD87-AE87,AE87-AD87)</f>
        <v>0</v>
      </c>
      <c r="AN87" s="87" t="n">
        <f aca="false">CHOOSE($G$3,AG87-AH87,AH87-AG87)</f>
        <v>0</v>
      </c>
      <c r="AO87" s="87" t="n">
        <f aca="false">CHOOSE($G$3,AJ87-AK87,AK87-AJ87)</f>
        <v>0</v>
      </c>
      <c r="AP87" s="101" t="n">
        <f aca="false">SUM(AM87:AO87)</f>
        <v>0</v>
      </c>
      <c r="AR87" s="87" t="n">
        <f aca="false">CHOOSE($G$3,AC87-AD87,AD87-AC87)</f>
        <v>0</v>
      </c>
      <c r="AS87" s="87" t="n">
        <f aca="false">CHOOSE($G$3,AF87-AG87,AG87-AF87)</f>
        <v>0</v>
      </c>
      <c r="AT87" s="87" t="n">
        <f aca="false">CHOOSE($G$3,AI87-AJ87,AJ87-AI87)</f>
        <v>0</v>
      </c>
      <c r="AU87" s="101" t="n">
        <f aca="false">AR87+AS87+AT87</f>
        <v>0</v>
      </c>
      <c r="AV87" s="101"/>
      <c r="AW87" s="88" t="n">
        <f aca="false">AU87+AP87</f>
        <v>0</v>
      </c>
      <c r="AY87" s="88" t="n">
        <f aca="false">AK87+AH87+AE87</f>
        <v>0</v>
      </c>
      <c r="AZ87" s="102"/>
    </row>
    <row r="88" customFormat="false" ht="12.75" hidden="false" customHeight="false" outlineLevel="0" collapsed="false">
      <c r="A88" s="93" t="n">
        <f aca="false">EDATE(A87,1)</f>
        <v>39417</v>
      </c>
      <c r="B88" s="94" t="n">
        <f aca="false">B87</f>
        <v>4590.16393442623</v>
      </c>
      <c r="C88" s="104"/>
      <c r="D88" s="96" t="n">
        <f aca="false">B88+C88</f>
        <v>4590.16393442623</v>
      </c>
      <c r="E88" s="82" t="n">
        <f aca="false">IF(Z88=0,0,IF(AND(Z88=1,$H$3=1),D88*U88,IF($H$3=2,D88,"N/A")))</f>
        <v>0</v>
      </c>
      <c r="F88" s="82" t="n">
        <f aca="false">E88*Y88</f>
        <v>0</v>
      </c>
      <c r="G88" s="28" t="n">
        <f aca="false">VLOOKUP($A88,Table,MATCH(G$4,Curves,0))</f>
        <v>5.67</v>
      </c>
      <c r="H88" s="97" t="n">
        <f aca="false">VLOOKUP($A88,Table,MATCH(H$4,Curves,0))</f>
        <v>5.67</v>
      </c>
      <c r="I88" s="98" t="n">
        <f aca="false">I87</f>
        <v>0</v>
      </c>
      <c r="J88" s="28" t="n">
        <f aca="false">VLOOKUP($A88,Table,MATCH(J$4,Curves,0))</f>
        <v>-0.0475</v>
      </c>
      <c r="K88" s="97" t="n">
        <f aca="false">VLOOKUP($A88,Table,MATCH(K$4,Curves,0))</f>
        <v>-0.06</v>
      </c>
      <c r="L88" s="98" t="n">
        <v>0</v>
      </c>
      <c r="M88" s="28" t="n">
        <f aca="false">VLOOKUP($A88,Table,MATCH(M$4,Curves,0))</f>
        <v>0.01</v>
      </c>
      <c r="N88" s="97" t="n">
        <f aca="false">VLOOKUP($A88,Table,MATCH(N$4,Curves,0))</f>
        <v>0</v>
      </c>
      <c r="O88" s="98" t="n">
        <v>0</v>
      </c>
      <c r="P88" s="99"/>
      <c r="Q88" s="98" t="n">
        <f aca="false">M88+J88+G88</f>
        <v>5.6325</v>
      </c>
      <c r="R88" s="98" t="n">
        <f aca="false">N88+K88+H88</f>
        <v>5.61</v>
      </c>
      <c r="S88" s="98" t="n">
        <f aca="false">O88+L88+I88</f>
        <v>0</v>
      </c>
      <c r="T88" s="99"/>
      <c r="U88" s="33" t="n">
        <f aca="false">A89-A88</f>
        <v>31</v>
      </c>
      <c r="V88" s="100" t="n">
        <f aca="false">CHOOSE(F$3,A89+24,A88)</f>
        <v>39417</v>
      </c>
      <c r="W88" s="33" t="n">
        <f aca="false">V88-C$3</f>
        <v>2501</v>
      </c>
      <c r="X88" s="28" t="n">
        <f aca="false">VLOOKUP($A88,Table,MATCH(X$4,Curves,0))</f>
        <v>0.053904348595426</v>
      </c>
      <c r="Y88" s="91" t="n">
        <f aca="false">1/(1+CHOOSE(F$3,(X89+($K$3/10000))/2,(X88+($K$3/10000))/2))^(2*W88/365.25)</f>
        <v>0.694740916160212</v>
      </c>
      <c r="Z88" s="33" t="n">
        <f aca="false">IF(AND(mthbeg&lt;=A88,mthend&gt;=A88),1,0)</f>
        <v>0</v>
      </c>
      <c r="AA88" s="33" t="n">
        <f aca="false">U88*Z88</f>
        <v>0</v>
      </c>
      <c r="AC88" s="87" t="n">
        <f aca="false">F88*G88</f>
        <v>0</v>
      </c>
      <c r="AD88" s="87" t="n">
        <f aca="false">$F88*H88</f>
        <v>0</v>
      </c>
      <c r="AE88" s="87" t="n">
        <f aca="false">$F88*I88</f>
        <v>0</v>
      </c>
      <c r="AF88" s="87" t="n">
        <f aca="false">$F88*J88</f>
        <v>-0</v>
      </c>
      <c r="AG88" s="87" t="n">
        <f aca="false">$F88*K88</f>
        <v>-0</v>
      </c>
      <c r="AH88" s="87" t="n">
        <f aca="false">$F88*L88</f>
        <v>0</v>
      </c>
      <c r="AI88" s="87" t="n">
        <f aca="false">$F88*M88</f>
        <v>0</v>
      </c>
      <c r="AJ88" s="87" t="n">
        <f aca="false">$F88*N88</f>
        <v>0</v>
      </c>
      <c r="AK88" s="87" t="n">
        <f aca="false">F88*O88</f>
        <v>0</v>
      </c>
      <c r="AL88" s="92"/>
      <c r="AM88" s="87" t="n">
        <f aca="false">CHOOSE($G$3,AD88-AE88,AE88-AD88)</f>
        <v>0</v>
      </c>
      <c r="AN88" s="87" t="n">
        <f aca="false">CHOOSE($G$3,AG88-AH88,AH88-AG88)</f>
        <v>0</v>
      </c>
      <c r="AO88" s="87" t="n">
        <f aca="false">CHOOSE($G$3,AJ88-AK88,AK88-AJ88)</f>
        <v>0</v>
      </c>
      <c r="AP88" s="101" t="n">
        <f aca="false">SUM(AM88:AO88)</f>
        <v>0</v>
      </c>
      <c r="AR88" s="87" t="n">
        <f aca="false">CHOOSE($G$3,AC88-AD88,AD88-AC88)</f>
        <v>0</v>
      </c>
      <c r="AS88" s="87" t="n">
        <f aca="false">CHOOSE($G$3,AF88-AG88,AG88-AF88)</f>
        <v>0</v>
      </c>
      <c r="AT88" s="87" t="n">
        <f aca="false">CHOOSE($G$3,AI88-AJ88,AJ88-AI88)</f>
        <v>0</v>
      </c>
      <c r="AU88" s="101" t="n">
        <f aca="false">AR88+AS88+AT88</f>
        <v>0</v>
      </c>
      <c r="AV88" s="101"/>
      <c r="AW88" s="88" t="n">
        <f aca="false">AU88+AP88</f>
        <v>0</v>
      </c>
      <c r="AY88" s="88" t="n">
        <f aca="false">AK88+AH88+AE88</f>
        <v>0</v>
      </c>
      <c r="AZ88" s="102"/>
    </row>
    <row r="89" customFormat="false" ht="12.75" hidden="false" customHeight="false" outlineLevel="0" collapsed="false">
      <c r="A89" s="93" t="n">
        <f aca="false">EDATE(A88,1)</f>
        <v>39448</v>
      </c>
      <c r="B89" s="94" t="n">
        <f aca="false">B88</f>
        <v>4590.16393442623</v>
      </c>
      <c r="C89" s="104"/>
      <c r="D89" s="96" t="n">
        <f aca="false">B89+C89</f>
        <v>4590.16393442623</v>
      </c>
      <c r="E89" s="82" t="n">
        <f aca="false">IF(Z89=0,0,IF(AND(Z89=1,$H$3=1),D89*U89,IF($H$3=2,D89,"N/A")))</f>
        <v>0</v>
      </c>
      <c r="F89" s="82" t="n">
        <f aca="false">E89*Y89</f>
        <v>0</v>
      </c>
      <c r="G89" s="28" t="n">
        <f aca="false">VLOOKUP($A89,Table,MATCH(G$4,Curves,0))</f>
        <v>5.67</v>
      </c>
      <c r="H89" s="97" t="n">
        <f aca="false">VLOOKUP($A89,Table,MATCH(H$4,Curves,0))</f>
        <v>5.67</v>
      </c>
      <c r="I89" s="98" t="n">
        <f aca="false">I88</f>
        <v>0</v>
      </c>
      <c r="J89" s="28" t="n">
        <f aca="false">VLOOKUP($A89,Table,MATCH(J$4,Curves,0))</f>
        <v>-0.0475</v>
      </c>
      <c r="K89" s="97" t="n">
        <f aca="false">VLOOKUP($A89,Table,MATCH(K$4,Curves,0))</f>
        <v>-0.06</v>
      </c>
      <c r="L89" s="98" t="n">
        <v>0</v>
      </c>
      <c r="M89" s="28" t="n">
        <f aca="false">VLOOKUP($A89,Table,MATCH(M$4,Curves,0))</f>
        <v>0.01</v>
      </c>
      <c r="N89" s="97" t="n">
        <f aca="false">VLOOKUP($A89,Table,MATCH(N$4,Curves,0))</f>
        <v>0</v>
      </c>
      <c r="O89" s="98" t="n">
        <v>0</v>
      </c>
      <c r="P89" s="99"/>
      <c r="Q89" s="98" t="n">
        <f aca="false">M89+J89+G89</f>
        <v>5.6325</v>
      </c>
      <c r="R89" s="98" t="n">
        <f aca="false">N89+K89+H89</f>
        <v>5.61</v>
      </c>
      <c r="S89" s="98" t="n">
        <f aca="false">O89+L89+I89</f>
        <v>0</v>
      </c>
      <c r="T89" s="99"/>
      <c r="U89" s="33" t="n">
        <f aca="false">A90-A89</f>
        <v>31</v>
      </c>
      <c r="V89" s="100" t="n">
        <f aca="false">CHOOSE(F$3,A90+24,A89)</f>
        <v>39448</v>
      </c>
      <c r="W89" s="33" t="n">
        <f aca="false">V89-C$3</f>
        <v>2532</v>
      </c>
      <c r="X89" s="28" t="n">
        <f aca="false">VLOOKUP($A89,Table,MATCH(X$4,Curves,0))</f>
        <v>0.053904348595426</v>
      </c>
      <c r="Y89" s="91" t="n">
        <f aca="false">1/(1+CHOOSE(F$3,(X90+($K$3/10000))/2,(X89+($K$3/10000))/2))^(2*W89/365.25)</f>
        <v>0.691611593804963</v>
      </c>
      <c r="Z89" s="33" t="n">
        <f aca="false">IF(AND(mthbeg&lt;=A89,mthend&gt;=A89),1,0)</f>
        <v>0</v>
      </c>
      <c r="AA89" s="33" t="n">
        <f aca="false">U89*Z89</f>
        <v>0</v>
      </c>
      <c r="AC89" s="87" t="n">
        <f aca="false">F89*G89</f>
        <v>0</v>
      </c>
      <c r="AD89" s="87" t="n">
        <f aca="false">$F89*H89</f>
        <v>0</v>
      </c>
      <c r="AE89" s="87" t="n">
        <f aca="false">$F89*I89</f>
        <v>0</v>
      </c>
      <c r="AF89" s="87" t="n">
        <f aca="false">$F89*J89</f>
        <v>-0</v>
      </c>
      <c r="AG89" s="87" t="n">
        <f aca="false">$F89*K89</f>
        <v>-0</v>
      </c>
      <c r="AH89" s="87" t="n">
        <f aca="false">$F89*L89</f>
        <v>0</v>
      </c>
      <c r="AI89" s="87" t="n">
        <f aca="false">$F89*M89</f>
        <v>0</v>
      </c>
      <c r="AJ89" s="87" t="n">
        <f aca="false">$F89*N89</f>
        <v>0</v>
      </c>
      <c r="AK89" s="87" t="n">
        <f aca="false">F89*O89</f>
        <v>0</v>
      </c>
      <c r="AL89" s="92"/>
      <c r="AM89" s="87" t="n">
        <f aca="false">CHOOSE($G$3,AD89-AE89,AE89-AD89)</f>
        <v>0</v>
      </c>
      <c r="AN89" s="87" t="n">
        <f aca="false">CHOOSE($G$3,AG89-AH89,AH89-AG89)</f>
        <v>0</v>
      </c>
      <c r="AO89" s="87" t="n">
        <f aca="false">CHOOSE($G$3,AJ89-AK89,AK89-AJ89)</f>
        <v>0</v>
      </c>
      <c r="AP89" s="101" t="n">
        <f aca="false">SUM(AM89:AO89)</f>
        <v>0</v>
      </c>
      <c r="AR89" s="87" t="n">
        <f aca="false">CHOOSE($G$3,AC89-AD89,AD89-AC89)</f>
        <v>0</v>
      </c>
      <c r="AS89" s="87" t="n">
        <f aca="false">CHOOSE($G$3,AF89-AG89,AG89-AF89)</f>
        <v>0</v>
      </c>
      <c r="AT89" s="87" t="n">
        <f aca="false">CHOOSE($G$3,AI89-AJ89,AJ89-AI89)</f>
        <v>0</v>
      </c>
      <c r="AU89" s="101" t="n">
        <f aca="false">AR89+AS89+AT89</f>
        <v>0</v>
      </c>
      <c r="AV89" s="101"/>
      <c r="AW89" s="88" t="n">
        <f aca="false">AU89+AP89</f>
        <v>0</v>
      </c>
      <c r="AY89" s="88" t="n">
        <f aca="false">AK89+AH89+AE89</f>
        <v>0</v>
      </c>
      <c r="AZ89" s="102"/>
    </row>
    <row r="90" customFormat="false" ht="12.75" hidden="false" customHeight="false" outlineLevel="0" collapsed="false">
      <c r="A90" s="93" t="n">
        <f aca="false">EDATE(A89,1)</f>
        <v>39479</v>
      </c>
      <c r="B90" s="94" t="n">
        <f aca="false">B89</f>
        <v>4590.16393442623</v>
      </c>
      <c r="C90" s="104"/>
      <c r="D90" s="96" t="n">
        <f aca="false">B90+C90</f>
        <v>4590.16393442623</v>
      </c>
      <c r="E90" s="82" t="n">
        <f aca="false">IF(Z90=0,0,IF(AND(Z90=1,$H$3=1),D90*U90,IF($H$3=2,D90,"N/A")))</f>
        <v>0</v>
      </c>
      <c r="F90" s="82" t="n">
        <f aca="false">E90*Y90</f>
        <v>0</v>
      </c>
      <c r="G90" s="28" t="n">
        <f aca="false">VLOOKUP($A90,Table,MATCH(G$4,Curves,0))</f>
        <v>5.67</v>
      </c>
      <c r="H90" s="97" t="n">
        <f aca="false">VLOOKUP($A90,Table,MATCH(H$4,Curves,0))</f>
        <v>5.67</v>
      </c>
      <c r="I90" s="98" t="n">
        <f aca="false">I89</f>
        <v>0</v>
      </c>
      <c r="J90" s="28" t="n">
        <f aca="false">VLOOKUP($A90,Table,MATCH(J$4,Curves,0))</f>
        <v>-0.0475</v>
      </c>
      <c r="K90" s="97" t="n">
        <f aca="false">VLOOKUP($A90,Table,MATCH(K$4,Curves,0))</f>
        <v>-0.06</v>
      </c>
      <c r="L90" s="98" t="n">
        <v>0</v>
      </c>
      <c r="M90" s="28" t="n">
        <f aca="false">VLOOKUP($A90,Table,MATCH(M$4,Curves,0))</f>
        <v>0.01</v>
      </c>
      <c r="N90" s="97" t="n">
        <f aca="false">VLOOKUP($A90,Table,MATCH(N$4,Curves,0))</f>
        <v>0</v>
      </c>
      <c r="O90" s="98" t="n">
        <v>0</v>
      </c>
      <c r="P90" s="99"/>
      <c r="Q90" s="98" t="n">
        <f aca="false">M90+J90+G90</f>
        <v>5.6325</v>
      </c>
      <c r="R90" s="98" t="n">
        <f aca="false">N90+K90+H90</f>
        <v>5.61</v>
      </c>
      <c r="S90" s="98" t="n">
        <f aca="false">O90+L90+I90</f>
        <v>0</v>
      </c>
      <c r="T90" s="99"/>
      <c r="U90" s="33" t="n">
        <f aca="false">A91-A90</f>
        <v>29</v>
      </c>
      <c r="V90" s="100" t="n">
        <f aca="false">CHOOSE(F$3,A91+24,A90)</f>
        <v>39479</v>
      </c>
      <c r="W90" s="33" t="n">
        <f aca="false">V90-C$3</f>
        <v>2563</v>
      </c>
      <c r="X90" s="28" t="n">
        <f aca="false">VLOOKUP($A90,Table,MATCH(X$4,Curves,0))</f>
        <v>0.053904348595426</v>
      </c>
      <c r="Y90" s="91" t="n">
        <f aca="false">1/(1+CHOOSE(F$3,(X91+($K$3/10000))/2,(X90+($K$3/10000))/2))^(2*W90/365.25)</f>
        <v>0.688496366860211</v>
      </c>
      <c r="Z90" s="33" t="n">
        <f aca="false">IF(AND(mthbeg&lt;=A90,mthend&gt;=A90),1,0)</f>
        <v>0</v>
      </c>
      <c r="AA90" s="33" t="n">
        <f aca="false">U90*Z90</f>
        <v>0</v>
      </c>
      <c r="AC90" s="87" t="n">
        <f aca="false">F90*G90</f>
        <v>0</v>
      </c>
      <c r="AD90" s="87" t="n">
        <f aca="false">$F90*H90</f>
        <v>0</v>
      </c>
      <c r="AE90" s="87" t="n">
        <f aca="false">$F90*I90</f>
        <v>0</v>
      </c>
      <c r="AF90" s="87" t="n">
        <f aca="false">$F90*J90</f>
        <v>-0</v>
      </c>
      <c r="AG90" s="87" t="n">
        <f aca="false">$F90*K90</f>
        <v>-0</v>
      </c>
      <c r="AH90" s="87" t="n">
        <f aca="false">$F90*L90</f>
        <v>0</v>
      </c>
      <c r="AI90" s="87" t="n">
        <f aca="false">$F90*M90</f>
        <v>0</v>
      </c>
      <c r="AJ90" s="87" t="n">
        <f aca="false">$F90*N90</f>
        <v>0</v>
      </c>
      <c r="AK90" s="87" t="n">
        <f aca="false">F90*O90</f>
        <v>0</v>
      </c>
      <c r="AL90" s="92"/>
      <c r="AM90" s="87" t="n">
        <f aca="false">CHOOSE($G$3,AD90-AE90,AE90-AD90)</f>
        <v>0</v>
      </c>
      <c r="AN90" s="87" t="n">
        <f aca="false">CHOOSE($G$3,AG90-AH90,AH90-AG90)</f>
        <v>0</v>
      </c>
      <c r="AO90" s="87" t="n">
        <f aca="false">CHOOSE($G$3,AJ90-AK90,AK90-AJ90)</f>
        <v>0</v>
      </c>
      <c r="AP90" s="101" t="n">
        <f aca="false">SUM(AM90:AO90)</f>
        <v>0</v>
      </c>
      <c r="AR90" s="87" t="n">
        <f aca="false">CHOOSE($G$3,AC90-AD90,AD90-AC90)</f>
        <v>0</v>
      </c>
      <c r="AS90" s="87" t="n">
        <f aca="false">CHOOSE($G$3,AF90-AG90,AG90-AF90)</f>
        <v>0</v>
      </c>
      <c r="AT90" s="87" t="n">
        <f aca="false">CHOOSE($G$3,AI90-AJ90,AJ90-AI90)</f>
        <v>0</v>
      </c>
      <c r="AU90" s="101" t="n">
        <f aca="false">AR90+AS90+AT90</f>
        <v>0</v>
      </c>
      <c r="AV90" s="101"/>
      <c r="AW90" s="88" t="n">
        <f aca="false">AU90+AP90</f>
        <v>0</v>
      </c>
      <c r="AY90" s="88" t="n">
        <f aca="false">AK90+AH90+AE90</f>
        <v>0</v>
      </c>
      <c r="AZ90" s="102"/>
    </row>
    <row r="91" customFormat="false" ht="12.75" hidden="false" customHeight="false" outlineLevel="0" collapsed="false">
      <c r="A91" s="93" t="n">
        <f aca="false">EDATE(A90,1)</f>
        <v>39508</v>
      </c>
      <c r="B91" s="94" t="n">
        <f aca="false">B90</f>
        <v>4590.16393442623</v>
      </c>
      <c r="C91" s="104"/>
      <c r="D91" s="96" t="n">
        <f aca="false">B91+C91</f>
        <v>4590.16393442623</v>
      </c>
      <c r="E91" s="82" t="n">
        <f aca="false">IF(Z91=0,0,IF(AND(Z91=1,$H$3=1),D91*U91,IF($H$3=2,D91,"N/A")))</f>
        <v>0</v>
      </c>
      <c r="F91" s="82" t="n">
        <f aca="false">E91*Y91</f>
        <v>0</v>
      </c>
      <c r="G91" s="28" t="n">
        <f aca="false">VLOOKUP($A91,Table,MATCH(G$4,Curves,0))</f>
        <v>5.67</v>
      </c>
      <c r="H91" s="97" t="n">
        <f aca="false">VLOOKUP($A91,Table,MATCH(H$4,Curves,0))</f>
        <v>5.67</v>
      </c>
      <c r="I91" s="98" t="n">
        <f aca="false">I90</f>
        <v>0</v>
      </c>
      <c r="J91" s="28" t="n">
        <f aca="false">VLOOKUP($A91,Table,MATCH(J$4,Curves,0))</f>
        <v>-0.0475</v>
      </c>
      <c r="K91" s="97" t="n">
        <f aca="false">VLOOKUP($A91,Table,MATCH(K$4,Curves,0))</f>
        <v>-0.06</v>
      </c>
      <c r="L91" s="98" t="n">
        <v>0</v>
      </c>
      <c r="M91" s="28" t="n">
        <f aca="false">VLOOKUP($A91,Table,MATCH(M$4,Curves,0))</f>
        <v>0.01</v>
      </c>
      <c r="N91" s="97" t="n">
        <f aca="false">VLOOKUP($A91,Table,MATCH(N$4,Curves,0))</f>
        <v>0</v>
      </c>
      <c r="O91" s="98" t="n">
        <v>0</v>
      </c>
      <c r="P91" s="99"/>
      <c r="Q91" s="98" t="n">
        <f aca="false">M91+J91+G91</f>
        <v>5.6325</v>
      </c>
      <c r="R91" s="98" t="n">
        <f aca="false">N91+K91+H91</f>
        <v>5.61</v>
      </c>
      <c r="S91" s="98" t="n">
        <f aca="false">O91+L91+I91</f>
        <v>0</v>
      </c>
      <c r="T91" s="99"/>
      <c r="U91" s="33" t="n">
        <f aca="false">A92-A91</f>
        <v>31</v>
      </c>
      <c r="V91" s="100" t="n">
        <f aca="false">CHOOSE(F$3,A92+24,A91)</f>
        <v>39508</v>
      </c>
      <c r="W91" s="33" t="n">
        <f aca="false">V91-C$3</f>
        <v>2592</v>
      </c>
      <c r="X91" s="28" t="n">
        <f aca="false">VLOOKUP($A91,Table,MATCH(X$4,Curves,0))</f>
        <v>0.053904348595426</v>
      </c>
      <c r="Y91" s="91" t="n">
        <f aca="false">1/(1+CHOOSE(F$3,(X92+($K$3/10000))/2,(X91+($K$3/10000))/2))^(2*W91/365.25)</f>
        <v>0.685594826726466</v>
      </c>
      <c r="Z91" s="33" t="n">
        <f aca="false">IF(AND(mthbeg&lt;=A91,mthend&gt;=A91),1,0)</f>
        <v>0</v>
      </c>
      <c r="AA91" s="33" t="n">
        <f aca="false">U91*Z91</f>
        <v>0</v>
      </c>
      <c r="AC91" s="87" t="n">
        <f aca="false">F91*G91</f>
        <v>0</v>
      </c>
      <c r="AD91" s="87" t="n">
        <f aca="false">$F91*H91</f>
        <v>0</v>
      </c>
      <c r="AE91" s="87" t="n">
        <f aca="false">$F91*I91</f>
        <v>0</v>
      </c>
      <c r="AF91" s="87" t="n">
        <f aca="false">$F91*J91</f>
        <v>-0</v>
      </c>
      <c r="AG91" s="87" t="n">
        <f aca="false">$F91*K91</f>
        <v>-0</v>
      </c>
      <c r="AH91" s="87" t="n">
        <f aca="false">$F91*L91</f>
        <v>0</v>
      </c>
      <c r="AI91" s="87" t="n">
        <f aca="false">$F91*M91</f>
        <v>0</v>
      </c>
      <c r="AJ91" s="87" t="n">
        <f aca="false">$F91*N91</f>
        <v>0</v>
      </c>
      <c r="AK91" s="87" t="n">
        <f aca="false">F91*O91</f>
        <v>0</v>
      </c>
      <c r="AL91" s="92"/>
      <c r="AM91" s="87" t="n">
        <f aca="false">CHOOSE($G$3,AD91-AE91,AE91-AD91)</f>
        <v>0</v>
      </c>
      <c r="AN91" s="87" t="n">
        <f aca="false">CHOOSE($G$3,AG91-AH91,AH91-AG91)</f>
        <v>0</v>
      </c>
      <c r="AO91" s="87" t="n">
        <f aca="false">CHOOSE($G$3,AJ91-AK91,AK91-AJ91)</f>
        <v>0</v>
      </c>
      <c r="AP91" s="101" t="n">
        <f aca="false">SUM(AM91:AO91)</f>
        <v>0</v>
      </c>
      <c r="AR91" s="87" t="n">
        <f aca="false">CHOOSE($G$3,AC91-AD91,AD91-AC91)</f>
        <v>0</v>
      </c>
      <c r="AS91" s="87" t="n">
        <f aca="false">CHOOSE($G$3,AF91-AG91,AG91-AF91)</f>
        <v>0</v>
      </c>
      <c r="AT91" s="87" t="n">
        <f aca="false">CHOOSE($G$3,AI91-AJ91,AJ91-AI91)</f>
        <v>0</v>
      </c>
      <c r="AU91" s="101" t="n">
        <f aca="false">AR91+AS91+AT91</f>
        <v>0</v>
      </c>
      <c r="AV91" s="101"/>
      <c r="AW91" s="88" t="n">
        <f aca="false">AU91+AP91</f>
        <v>0</v>
      </c>
      <c r="AY91" s="88" t="n">
        <f aca="false">AK91+AH91+AE91</f>
        <v>0</v>
      </c>
      <c r="AZ91" s="102"/>
    </row>
    <row r="92" customFormat="false" ht="12.75" hidden="false" customHeight="false" outlineLevel="0" collapsed="false">
      <c r="A92" s="93" t="n">
        <f aca="false">EDATE(A91,1)</f>
        <v>39539</v>
      </c>
      <c r="B92" s="94" t="n">
        <f aca="false">B91</f>
        <v>4590.16393442623</v>
      </c>
      <c r="C92" s="104"/>
      <c r="D92" s="96" t="n">
        <f aca="false">B92+C92</f>
        <v>4590.16393442623</v>
      </c>
      <c r="E92" s="82" t="n">
        <f aca="false">IF(Z92=0,0,IF(AND(Z92=1,$H$3=1),D92*U92,IF($H$3=2,D92,"N/A")))</f>
        <v>0</v>
      </c>
      <c r="F92" s="82" t="n">
        <f aca="false">E92*Y92</f>
        <v>0</v>
      </c>
      <c r="G92" s="28" t="n">
        <f aca="false">VLOOKUP($A92,Table,MATCH(G$4,Curves,0))</f>
        <v>5.67</v>
      </c>
      <c r="H92" s="97" t="n">
        <f aca="false">VLOOKUP($A92,Table,MATCH(H$4,Curves,0))</f>
        <v>5.67</v>
      </c>
      <c r="I92" s="98" t="n">
        <f aca="false">I91</f>
        <v>0</v>
      </c>
      <c r="J92" s="28" t="n">
        <f aca="false">VLOOKUP($A92,Table,MATCH(J$4,Curves,0))</f>
        <v>-0.0475</v>
      </c>
      <c r="K92" s="97" t="n">
        <f aca="false">VLOOKUP($A92,Table,MATCH(K$4,Curves,0))</f>
        <v>-0.06</v>
      </c>
      <c r="L92" s="98" t="n">
        <v>0</v>
      </c>
      <c r="M92" s="28" t="n">
        <f aca="false">VLOOKUP($A92,Table,MATCH(M$4,Curves,0))</f>
        <v>0.01</v>
      </c>
      <c r="N92" s="97" t="n">
        <f aca="false">VLOOKUP($A92,Table,MATCH(N$4,Curves,0))</f>
        <v>0</v>
      </c>
      <c r="O92" s="98" t="n">
        <v>0</v>
      </c>
      <c r="P92" s="99"/>
      <c r="Q92" s="98" t="n">
        <f aca="false">M92+J92+G92</f>
        <v>5.6325</v>
      </c>
      <c r="R92" s="98" t="n">
        <f aca="false">N92+K92+H92</f>
        <v>5.61</v>
      </c>
      <c r="S92" s="98" t="n">
        <f aca="false">O92+L92+I92</f>
        <v>0</v>
      </c>
      <c r="T92" s="99"/>
      <c r="U92" s="33" t="n">
        <f aca="false">A93-A92</f>
        <v>30</v>
      </c>
      <c r="V92" s="100" t="n">
        <f aca="false">CHOOSE(F$3,A93+24,A92)</f>
        <v>39539</v>
      </c>
      <c r="W92" s="33" t="n">
        <f aca="false">V92-C$3</f>
        <v>2623</v>
      </c>
      <c r="X92" s="28" t="n">
        <f aca="false">VLOOKUP($A92,Table,MATCH(X$4,Curves,0))</f>
        <v>0.053904348595426</v>
      </c>
      <c r="Y92" s="91" t="n">
        <f aca="false">1/(1+CHOOSE(F$3,(X93+($K$3/10000))/2,(X92+($K$3/10000))/2))^(2*W92/365.25)</f>
        <v>0.682506701112998</v>
      </c>
      <c r="Z92" s="33" t="n">
        <f aca="false">IF(AND(mthbeg&lt;=A92,mthend&gt;=A92),1,0)</f>
        <v>0</v>
      </c>
      <c r="AA92" s="33" t="n">
        <f aca="false">U92*Z92</f>
        <v>0</v>
      </c>
      <c r="AC92" s="87" t="n">
        <f aca="false">F92*G92</f>
        <v>0</v>
      </c>
      <c r="AD92" s="87" t="n">
        <f aca="false">$F92*H92</f>
        <v>0</v>
      </c>
      <c r="AE92" s="87" t="n">
        <f aca="false">$F92*I92</f>
        <v>0</v>
      </c>
      <c r="AF92" s="87" t="n">
        <f aca="false">$F92*J92</f>
        <v>-0</v>
      </c>
      <c r="AG92" s="87" t="n">
        <f aca="false">$F92*K92</f>
        <v>-0</v>
      </c>
      <c r="AH92" s="87" t="n">
        <f aca="false">$F92*L92</f>
        <v>0</v>
      </c>
      <c r="AI92" s="87" t="n">
        <f aca="false">$F92*M92</f>
        <v>0</v>
      </c>
      <c r="AJ92" s="87" t="n">
        <f aca="false">$F92*N92</f>
        <v>0</v>
      </c>
      <c r="AK92" s="87" t="n">
        <f aca="false">F92*O92</f>
        <v>0</v>
      </c>
      <c r="AL92" s="92"/>
      <c r="AM92" s="87" t="n">
        <f aca="false">CHOOSE($G$3,AD92-AE92,AE92-AD92)</f>
        <v>0</v>
      </c>
      <c r="AN92" s="87" t="n">
        <f aca="false">CHOOSE($G$3,AG92-AH92,AH92-AG92)</f>
        <v>0</v>
      </c>
      <c r="AO92" s="87" t="n">
        <f aca="false">CHOOSE($G$3,AJ92-AK92,AK92-AJ92)</f>
        <v>0</v>
      </c>
      <c r="AP92" s="101" t="n">
        <f aca="false">SUM(AM92:AO92)</f>
        <v>0</v>
      </c>
      <c r="AR92" s="87" t="n">
        <f aca="false">CHOOSE($G$3,AC92-AD92,AD92-AC92)</f>
        <v>0</v>
      </c>
      <c r="AS92" s="87" t="n">
        <f aca="false">CHOOSE($G$3,AF92-AG92,AG92-AF92)</f>
        <v>0</v>
      </c>
      <c r="AT92" s="87" t="n">
        <f aca="false">CHOOSE($G$3,AI92-AJ92,AJ92-AI92)</f>
        <v>0</v>
      </c>
      <c r="AU92" s="101" t="n">
        <f aca="false">AR92+AS92+AT92</f>
        <v>0</v>
      </c>
      <c r="AV92" s="101"/>
      <c r="AW92" s="88" t="n">
        <f aca="false">AU92+AP92</f>
        <v>0</v>
      </c>
      <c r="AY92" s="88" t="n">
        <f aca="false">AK92+AH92+AE92</f>
        <v>0</v>
      </c>
      <c r="AZ92" s="102"/>
    </row>
    <row r="93" customFormat="false" ht="12.75" hidden="false" customHeight="false" outlineLevel="0" collapsed="false">
      <c r="A93" s="93" t="n">
        <f aca="false">EDATE(A92,1)</f>
        <v>39569</v>
      </c>
      <c r="B93" s="94" t="n">
        <f aca="false">B92</f>
        <v>4590.16393442623</v>
      </c>
      <c r="C93" s="104"/>
      <c r="D93" s="96" t="n">
        <f aca="false">B93+C93</f>
        <v>4590.16393442623</v>
      </c>
      <c r="E93" s="82" t="n">
        <f aca="false">IF(Z93=0,0,IF(AND(Z93=1,$H$3=1),D93*U93,IF($H$3=2,D93,"N/A")))</f>
        <v>0</v>
      </c>
      <c r="F93" s="82" t="n">
        <f aca="false">E93*Y93</f>
        <v>0</v>
      </c>
      <c r="G93" s="28" t="n">
        <f aca="false">VLOOKUP($A93,Table,MATCH(G$4,Curves,0))</f>
        <v>5.67</v>
      </c>
      <c r="H93" s="97" t="n">
        <f aca="false">VLOOKUP($A93,Table,MATCH(H$4,Curves,0))</f>
        <v>5.67</v>
      </c>
      <c r="I93" s="98" t="n">
        <f aca="false">I92</f>
        <v>0</v>
      </c>
      <c r="J93" s="28" t="n">
        <f aca="false">VLOOKUP($A93,Table,MATCH(J$4,Curves,0))</f>
        <v>-0.0475</v>
      </c>
      <c r="K93" s="97" t="n">
        <f aca="false">VLOOKUP($A93,Table,MATCH(K$4,Curves,0))</f>
        <v>-0.06</v>
      </c>
      <c r="L93" s="98" t="n">
        <v>0</v>
      </c>
      <c r="M93" s="28" t="n">
        <f aca="false">VLOOKUP($A93,Table,MATCH(M$4,Curves,0))</f>
        <v>0.01</v>
      </c>
      <c r="N93" s="97" t="n">
        <f aca="false">VLOOKUP($A93,Table,MATCH(N$4,Curves,0))</f>
        <v>0</v>
      </c>
      <c r="O93" s="98" t="n">
        <v>0</v>
      </c>
      <c r="P93" s="99"/>
      <c r="Q93" s="98" t="n">
        <f aca="false">M93+J93+G93</f>
        <v>5.6325</v>
      </c>
      <c r="R93" s="98" t="n">
        <f aca="false">N93+K93+H93</f>
        <v>5.61</v>
      </c>
      <c r="S93" s="98" t="n">
        <f aca="false">O93+L93+I93</f>
        <v>0</v>
      </c>
      <c r="T93" s="99"/>
      <c r="U93" s="33" t="n">
        <f aca="false">A94-A93</f>
        <v>31</v>
      </c>
      <c r="V93" s="100" t="n">
        <f aca="false">CHOOSE(F$3,A94+24,A93)</f>
        <v>39569</v>
      </c>
      <c r="W93" s="33" t="n">
        <f aca="false">V93-C$3</f>
        <v>2653</v>
      </c>
      <c r="X93" s="28" t="n">
        <f aca="false">VLOOKUP($A93,Table,MATCH(X$4,Curves,0))</f>
        <v>0.053904348595426</v>
      </c>
      <c r="Y93" s="91" t="n">
        <f aca="false">1/(1+CHOOSE(F$3,(X94+($K$3/10000))/2,(X93+($K$3/10000))/2))^(2*W93/365.25)</f>
        <v>0.679531437124981</v>
      </c>
      <c r="Z93" s="33" t="n">
        <f aca="false">IF(AND(mthbeg&lt;=A93,mthend&gt;=A93),1,0)</f>
        <v>0</v>
      </c>
      <c r="AA93" s="33" t="n">
        <f aca="false">U93*Z93</f>
        <v>0</v>
      </c>
      <c r="AC93" s="87" t="n">
        <f aca="false">F93*G93</f>
        <v>0</v>
      </c>
      <c r="AD93" s="87" t="n">
        <f aca="false">$F93*H93</f>
        <v>0</v>
      </c>
      <c r="AE93" s="87" t="n">
        <f aca="false">$F93*I93</f>
        <v>0</v>
      </c>
      <c r="AF93" s="87" t="n">
        <f aca="false">$F93*J93</f>
        <v>-0</v>
      </c>
      <c r="AG93" s="87" t="n">
        <f aca="false">$F93*K93</f>
        <v>-0</v>
      </c>
      <c r="AH93" s="87" t="n">
        <f aca="false">$F93*L93</f>
        <v>0</v>
      </c>
      <c r="AI93" s="87" t="n">
        <f aca="false">$F93*M93</f>
        <v>0</v>
      </c>
      <c r="AJ93" s="87" t="n">
        <f aca="false">$F93*N93</f>
        <v>0</v>
      </c>
      <c r="AK93" s="87" t="n">
        <f aca="false">F93*O93</f>
        <v>0</v>
      </c>
      <c r="AL93" s="92"/>
      <c r="AM93" s="87" t="n">
        <f aca="false">CHOOSE($G$3,AD93-AE93,AE93-AD93)</f>
        <v>0</v>
      </c>
      <c r="AN93" s="87" t="n">
        <f aca="false">CHOOSE($G$3,AG93-AH93,AH93-AG93)</f>
        <v>0</v>
      </c>
      <c r="AO93" s="87" t="n">
        <f aca="false">CHOOSE($G$3,AJ93-AK93,AK93-AJ93)</f>
        <v>0</v>
      </c>
      <c r="AP93" s="101" t="n">
        <f aca="false">SUM(AM93:AO93)</f>
        <v>0</v>
      </c>
      <c r="AR93" s="87" t="n">
        <f aca="false">CHOOSE($G$3,AC93-AD93,AD93-AC93)</f>
        <v>0</v>
      </c>
      <c r="AS93" s="87" t="n">
        <f aca="false">CHOOSE($G$3,AF93-AG93,AG93-AF93)</f>
        <v>0</v>
      </c>
      <c r="AT93" s="87" t="n">
        <f aca="false">CHOOSE($G$3,AI93-AJ93,AJ93-AI93)</f>
        <v>0</v>
      </c>
      <c r="AU93" s="101" t="n">
        <f aca="false">AR93+AS93+AT93</f>
        <v>0</v>
      </c>
      <c r="AV93" s="101"/>
      <c r="AW93" s="88" t="n">
        <f aca="false">AU93+AP93</f>
        <v>0</v>
      </c>
      <c r="AY93" s="88" t="n">
        <f aca="false">AK93+AH93+AE93</f>
        <v>0</v>
      </c>
      <c r="AZ93" s="102"/>
    </row>
    <row r="94" customFormat="false" ht="12.75" hidden="false" customHeight="false" outlineLevel="0" collapsed="false">
      <c r="A94" s="93" t="n">
        <f aca="false">EDATE(A93,1)</f>
        <v>39600</v>
      </c>
      <c r="B94" s="94" t="n">
        <f aca="false">B93</f>
        <v>4590.16393442623</v>
      </c>
      <c r="C94" s="104"/>
      <c r="D94" s="96" t="n">
        <f aca="false">B94+C94</f>
        <v>4590.16393442623</v>
      </c>
      <c r="E94" s="82" t="n">
        <f aca="false">IF(Z94=0,0,IF(AND(Z94=1,$H$3=1),D94*U94,IF($H$3=2,D94,"N/A")))</f>
        <v>0</v>
      </c>
      <c r="F94" s="82" t="n">
        <f aca="false">E94*Y94</f>
        <v>0</v>
      </c>
      <c r="G94" s="28" t="n">
        <f aca="false">VLOOKUP($A94,Table,MATCH(G$4,Curves,0))</f>
        <v>5.67</v>
      </c>
      <c r="H94" s="97" t="n">
        <f aca="false">VLOOKUP($A94,Table,MATCH(H$4,Curves,0))</f>
        <v>5.67</v>
      </c>
      <c r="I94" s="98" t="n">
        <f aca="false">I93</f>
        <v>0</v>
      </c>
      <c r="J94" s="28" t="n">
        <f aca="false">VLOOKUP($A94,Table,MATCH(J$4,Curves,0))</f>
        <v>-0.0475</v>
      </c>
      <c r="K94" s="97" t="n">
        <f aca="false">VLOOKUP($A94,Table,MATCH(K$4,Curves,0))</f>
        <v>-0.06</v>
      </c>
      <c r="L94" s="98" t="n">
        <v>0</v>
      </c>
      <c r="M94" s="28" t="n">
        <f aca="false">VLOOKUP($A94,Table,MATCH(M$4,Curves,0))</f>
        <v>0.01</v>
      </c>
      <c r="N94" s="97" t="n">
        <f aca="false">VLOOKUP($A94,Table,MATCH(N$4,Curves,0))</f>
        <v>0</v>
      </c>
      <c r="O94" s="98" t="n">
        <v>0</v>
      </c>
      <c r="P94" s="99"/>
      <c r="Q94" s="98" t="n">
        <f aca="false">M94+J94+G94</f>
        <v>5.6325</v>
      </c>
      <c r="R94" s="98" t="n">
        <f aca="false">N94+K94+H94</f>
        <v>5.61</v>
      </c>
      <c r="S94" s="98" t="n">
        <f aca="false">O94+L94+I94</f>
        <v>0</v>
      </c>
      <c r="T94" s="99"/>
      <c r="U94" s="33" t="n">
        <f aca="false">A95-A94</f>
        <v>30</v>
      </c>
      <c r="V94" s="100" t="n">
        <f aca="false">CHOOSE(F$3,A95+24,A94)</f>
        <v>39600</v>
      </c>
      <c r="W94" s="33" t="n">
        <f aca="false">V94-C$3</f>
        <v>2684</v>
      </c>
      <c r="X94" s="28" t="n">
        <f aca="false">VLOOKUP($A94,Table,MATCH(X$4,Curves,0))</f>
        <v>0.053904348595426</v>
      </c>
      <c r="Y94" s="91" t="n">
        <f aca="false">1/(1+CHOOSE(F$3,(X95+($K$3/10000))/2,(X94+($K$3/10000))/2))^(2*W94/365.25)</f>
        <v>0.676470622844684</v>
      </c>
      <c r="Z94" s="33" t="n">
        <f aca="false">IF(AND(mthbeg&lt;=A94,mthend&gt;=A94),1,0)</f>
        <v>0</v>
      </c>
      <c r="AA94" s="33" t="n">
        <f aca="false">U94*Z94</f>
        <v>0</v>
      </c>
      <c r="AC94" s="87" t="n">
        <f aca="false">F94*G94</f>
        <v>0</v>
      </c>
      <c r="AD94" s="87" t="n">
        <f aca="false">$F94*H94</f>
        <v>0</v>
      </c>
      <c r="AE94" s="87" t="n">
        <f aca="false">$F94*I94</f>
        <v>0</v>
      </c>
      <c r="AF94" s="87" t="n">
        <f aca="false">$F94*J94</f>
        <v>-0</v>
      </c>
      <c r="AG94" s="87" t="n">
        <f aca="false">$F94*K94</f>
        <v>-0</v>
      </c>
      <c r="AH94" s="87" t="n">
        <f aca="false">$F94*L94</f>
        <v>0</v>
      </c>
      <c r="AI94" s="87" t="n">
        <f aca="false">$F94*M94</f>
        <v>0</v>
      </c>
      <c r="AJ94" s="87" t="n">
        <f aca="false">$F94*N94</f>
        <v>0</v>
      </c>
      <c r="AK94" s="87" t="n">
        <f aca="false">F94*O94</f>
        <v>0</v>
      </c>
      <c r="AL94" s="92"/>
      <c r="AM94" s="87" t="n">
        <f aca="false">CHOOSE($G$3,AD94-AE94,AE94-AD94)</f>
        <v>0</v>
      </c>
      <c r="AN94" s="87" t="n">
        <f aca="false">CHOOSE($G$3,AG94-AH94,AH94-AG94)</f>
        <v>0</v>
      </c>
      <c r="AO94" s="87" t="n">
        <f aca="false">CHOOSE($G$3,AJ94-AK94,AK94-AJ94)</f>
        <v>0</v>
      </c>
      <c r="AP94" s="101" t="n">
        <f aca="false">SUM(AM94:AO94)</f>
        <v>0</v>
      </c>
      <c r="AR94" s="87" t="n">
        <f aca="false">CHOOSE($G$3,AC94-AD94,AD94-AC94)</f>
        <v>0</v>
      </c>
      <c r="AS94" s="87" t="n">
        <f aca="false">CHOOSE($G$3,AF94-AG94,AG94-AF94)</f>
        <v>0</v>
      </c>
      <c r="AT94" s="87" t="n">
        <f aca="false">CHOOSE($G$3,AI94-AJ94,AJ94-AI94)</f>
        <v>0</v>
      </c>
      <c r="AU94" s="101" t="n">
        <f aca="false">AR94+AS94+AT94</f>
        <v>0</v>
      </c>
      <c r="AV94" s="101"/>
      <c r="AW94" s="88" t="n">
        <f aca="false">AU94+AP94</f>
        <v>0</v>
      </c>
      <c r="AY94" s="88" t="n">
        <f aca="false">AK94+AH94+AE94</f>
        <v>0</v>
      </c>
      <c r="AZ94" s="102"/>
    </row>
    <row r="95" customFormat="false" ht="12.75" hidden="false" customHeight="false" outlineLevel="0" collapsed="false">
      <c r="A95" s="93" t="n">
        <f aca="false">EDATE(A94,1)</f>
        <v>39630</v>
      </c>
      <c r="B95" s="94" t="n">
        <f aca="false">B94</f>
        <v>4590.16393442623</v>
      </c>
      <c r="C95" s="104"/>
      <c r="D95" s="96" t="n">
        <f aca="false">B95+C95</f>
        <v>4590.16393442623</v>
      </c>
      <c r="E95" s="82" t="n">
        <f aca="false">IF(Z95=0,0,IF(AND(Z95=1,$H$3=1),D95*U95,IF($H$3=2,D95,"N/A")))</f>
        <v>0</v>
      </c>
      <c r="F95" s="82" t="n">
        <f aca="false">E95*Y95</f>
        <v>0</v>
      </c>
      <c r="G95" s="28" t="n">
        <f aca="false">VLOOKUP($A95,Table,MATCH(G$4,Curves,0))</f>
        <v>5.67</v>
      </c>
      <c r="H95" s="97" t="n">
        <f aca="false">VLOOKUP($A95,Table,MATCH(H$4,Curves,0))</f>
        <v>5.67</v>
      </c>
      <c r="I95" s="98" t="n">
        <f aca="false">I94</f>
        <v>0</v>
      </c>
      <c r="J95" s="28" t="n">
        <f aca="false">VLOOKUP($A95,Table,MATCH(J$4,Curves,0))</f>
        <v>-0.0475</v>
      </c>
      <c r="K95" s="97" t="n">
        <f aca="false">VLOOKUP($A95,Table,MATCH(K$4,Curves,0))</f>
        <v>-0.06</v>
      </c>
      <c r="L95" s="98" t="n">
        <v>0</v>
      </c>
      <c r="M95" s="28" t="n">
        <f aca="false">VLOOKUP($A95,Table,MATCH(M$4,Curves,0))</f>
        <v>0.01</v>
      </c>
      <c r="N95" s="97" t="n">
        <f aca="false">VLOOKUP($A95,Table,MATCH(N$4,Curves,0))</f>
        <v>0</v>
      </c>
      <c r="O95" s="98" t="n">
        <v>0</v>
      </c>
      <c r="P95" s="99"/>
      <c r="Q95" s="98" t="n">
        <f aca="false">M95+J95+G95</f>
        <v>5.6325</v>
      </c>
      <c r="R95" s="98" t="n">
        <f aca="false">N95+K95+H95</f>
        <v>5.61</v>
      </c>
      <c r="S95" s="98" t="n">
        <f aca="false">O95+L95+I95</f>
        <v>0</v>
      </c>
      <c r="T95" s="99"/>
      <c r="U95" s="33" t="n">
        <f aca="false">A96-A95</f>
        <v>31</v>
      </c>
      <c r="V95" s="100" t="n">
        <f aca="false">CHOOSE(F$3,A96+24,A95)</f>
        <v>39630</v>
      </c>
      <c r="W95" s="33" t="n">
        <f aca="false">V95-C$3</f>
        <v>2714</v>
      </c>
      <c r="X95" s="28" t="n">
        <f aca="false">VLOOKUP($A95,Table,MATCH(X$4,Curves,0))</f>
        <v>0.053904348595426</v>
      </c>
      <c r="Y95" s="91" t="n">
        <f aca="false">1/(1+CHOOSE(F$3,(X96+($K$3/10000))/2,(X95+($K$3/10000))/2))^(2*W95/365.25)</f>
        <v>0.673521672043441</v>
      </c>
      <c r="Z95" s="33" t="n">
        <f aca="false">IF(AND(mthbeg&lt;=A95,mthend&gt;=A95),1,0)</f>
        <v>0</v>
      </c>
      <c r="AA95" s="33" t="n">
        <f aca="false">U95*Z95</f>
        <v>0</v>
      </c>
      <c r="AC95" s="87" t="n">
        <f aca="false">F95*G95</f>
        <v>0</v>
      </c>
      <c r="AD95" s="87" t="n">
        <f aca="false">$F95*H95</f>
        <v>0</v>
      </c>
      <c r="AE95" s="87" t="n">
        <f aca="false">$F95*I95</f>
        <v>0</v>
      </c>
      <c r="AF95" s="87" t="n">
        <f aca="false">$F95*J95</f>
        <v>-0</v>
      </c>
      <c r="AG95" s="87" t="n">
        <f aca="false">$F95*K95</f>
        <v>-0</v>
      </c>
      <c r="AH95" s="87" t="n">
        <f aca="false">$F95*L95</f>
        <v>0</v>
      </c>
      <c r="AI95" s="87" t="n">
        <f aca="false">$F95*M95</f>
        <v>0</v>
      </c>
      <c r="AJ95" s="87" t="n">
        <f aca="false">$F95*N95</f>
        <v>0</v>
      </c>
      <c r="AK95" s="87" t="n">
        <f aca="false">F95*O95</f>
        <v>0</v>
      </c>
      <c r="AL95" s="92"/>
      <c r="AM95" s="87" t="n">
        <f aca="false">CHOOSE($G$3,AD95-AE95,AE95-AD95)</f>
        <v>0</v>
      </c>
      <c r="AN95" s="87" t="n">
        <f aca="false">CHOOSE($G$3,AG95-AH95,AH95-AG95)</f>
        <v>0</v>
      </c>
      <c r="AO95" s="87" t="n">
        <f aca="false">CHOOSE($G$3,AJ95-AK95,AK95-AJ95)</f>
        <v>0</v>
      </c>
      <c r="AP95" s="101" t="n">
        <f aca="false">SUM(AM95:AO95)</f>
        <v>0</v>
      </c>
      <c r="AR95" s="87" t="n">
        <f aca="false">CHOOSE($G$3,AC95-AD95,AD95-AC95)</f>
        <v>0</v>
      </c>
      <c r="AS95" s="87" t="n">
        <f aca="false">CHOOSE($G$3,AF95-AG95,AG95-AF95)</f>
        <v>0</v>
      </c>
      <c r="AT95" s="87" t="n">
        <f aca="false">CHOOSE($G$3,AI95-AJ95,AJ95-AI95)</f>
        <v>0</v>
      </c>
      <c r="AU95" s="101" t="n">
        <f aca="false">AR95+AS95+AT95</f>
        <v>0</v>
      </c>
      <c r="AV95" s="101"/>
      <c r="AW95" s="88" t="n">
        <f aca="false">AU95+AP95</f>
        <v>0</v>
      </c>
      <c r="AY95" s="88" t="n">
        <f aca="false">AK95+AH95+AE95</f>
        <v>0</v>
      </c>
      <c r="AZ95" s="102"/>
    </row>
    <row r="96" customFormat="false" ht="12.75" hidden="false" customHeight="false" outlineLevel="0" collapsed="false">
      <c r="A96" s="93" t="n">
        <f aca="false">EDATE(A95,1)</f>
        <v>39661</v>
      </c>
      <c r="B96" s="94" t="n">
        <f aca="false">B95</f>
        <v>4590.16393442623</v>
      </c>
      <c r="C96" s="104"/>
      <c r="D96" s="96" t="n">
        <f aca="false">B96+C96</f>
        <v>4590.16393442623</v>
      </c>
      <c r="E96" s="82" t="n">
        <f aca="false">IF(Z96=0,0,IF(AND(Z96=1,$H$3=1),D96*U96,IF($H$3=2,D96,"N/A")))</f>
        <v>0</v>
      </c>
      <c r="F96" s="82" t="n">
        <f aca="false">E96*Y96</f>
        <v>0</v>
      </c>
      <c r="G96" s="28" t="n">
        <f aca="false">VLOOKUP($A96,Table,MATCH(G$4,Curves,0))</f>
        <v>5.67</v>
      </c>
      <c r="H96" s="97" t="n">
        <f aca="false">VLOOKUP($A96,Table,MATCH(H$4,Curves,0))</f>
        <v>5.67</v>
      </c>
      <c r="I96" s="98" t="n">
        <f aca="false">I95</f>
        <v>0</v>
      </c>
      <c r="J96" s="28" t="n">
        <f aca="false">VLOOKUP($A96,Table,MATCH(J$4,Curves,0))</f>
        <v>-0.0475</v>
      </c>
      <c r="K96" s="97" t="n">
        <f aca="false">VLOOKUP($A96,Table,MATCH(K$4,Curves,0))</f>
        <v>-0.06</v>
      </c>
      <c r="L96" s="98" t="n">
        <v>0</v>
      </c>
      <c r="M96" s="28" t="n">
        <f aca="false">VLOOKUP($A96,Table,MATCH(M$4,Curves,0))</f>
        <v>0.01</v>
      </c>
      <c r="N96" s="97" t="n">
        <f aca="false">VLOOKUP($A96,Table,MATCH(N$4,Curves,0))</f>
        <v>0</v>
      </c>
      <c r="O96" s="98" t="n">
        <v>0</v>
      </c>
      <c r="P96" s="99"/>
      <c r="Q96" s="98" t="n">
        <f aca="false">M96+J96+G96</f>
        <v>5.6325</v>
      </c>
      <c r="R96" s="98" t="n">
        <f aca="false">N96+K96+H96</f>
        <v>5.61</v>
      </c>
      <c r="S96" s="98" t="n">
        <f aca="false">O96+L96+I96</f>
        <v>0</v>
      </c>
      <c r="T96" s="99"/>
      <c r="U96" s="33" t="n">
        <f aca="false">A97-A96</f>
        <v>31</v>
      </c>
      <c r="V96" s="100" t="n">
        <f aca="false">CHOOSE(F$3,A97+24,A96)</f>
        <v>39661</v>
      </c>
      <c r="W96" s="33" t="n">
        <f aca="false">V96-C$3</f>
        <v>2745</v>
      </c>
      <c r="X96" s="28" t="n">
        <f aca="false">VLOOKUP($A96,Table,MATCH(X$4,Curves,0))</f>
        <v>0.053904348595426</v>
      </c>
      <c r="Y96" s="91" t="n">
        <f aca="false">1/(1+CHOOSE(F$3,(X97+($K$3/10000))/2,(X96+($K$3/10000))/2))^(2*W96/365.25)</f>
        <v>0.670487927555324</v>
      </c>
      <c r="Z96" s="33" t="n">
        <f aca="false">IF(AND(mthbeg&lt;=A96,mthend&gt;=A96),1,0)</f>
        <v>0</v>
      </c>
      <c r="AA96" s="33" t="n">
        <f aca="false">U96*Z96</f>
        <v>0</v>
      </c>
      <c r="AC96" s="87" t="n">
        <f aca="false">F96*G96</f>
        <v>0</v>
      </c>
      <c r="AD96" s="87" t="n">
        <f aca="false">$F96*H96</f>
        <v>0</v>
      </c>
      <c r="AE96" s="87" t="n">
        <f aca="false">$F96*I96</f>
        <v>0</v>
      </c>
      <c r="AF96" s="87" t="n">
        <f aca="false">$F96*J96</f>
        <v>-0</v>
      </c>
      <c r="AG96" s="87" t="n">
        <f aca="false">$F96*K96</f>
        <v>-0</v>
      </c>
      <c r="AH96" s="87" t="n">
        <f aca="false">$F96*L96</f>
        <v>0</v>
      </c>
      <c r="AI96" s="87" t="n">
        <f aca="false">$F96*M96</f>
        <v>0</v>
      </c>
      <c r="AJ96" s="87" t="n">
        <f aca="false">$F96*N96</f>
        <v>0</v>
      </c>
      <c r="AK96" s="87" t="n">
        <f aca="false">F96*O96</f>
        <v>0</v>
      </c>
      <c r="AL96" s="92"/>
      <c r="AM96" s="87" t="n">
        <f aca="false">CHOOSE($G$3,AD96-AE96,AE96-AD96)</f>
        <v>0</v>
      </c>
      <c r="AN96" s="87" t="n">
        <f aca="false">CHOOSE($G$3,AG96-AH96,AH96-AG96)</f>
        <v>0</v>
      </c>
      <c r="AO96" s="87" t="n">
        <f aca="false">CHOOSE($G$3,AJ96-AK96,AK96-AJ96)</f>
        <v>0</v>
      </c>
      <c r="AP96" s="101" t="n">
        <f aca="false">SUM(AM96:AO96)</f>
        <v>0</v>
      </c>
      <c r="AR96" s="87" t="n">
        <f aca="false">CHOOSE($G$3,AC96-AD96,AD96-AC96)</f>
        <v>0</v>
      </c>
      <c r="AS96" s="87" t="n">
        <f aca="false">CHOOSE($G$3,AF96-AG96,AG96-AF96)</f>
        <v>0</v>
      </c>
      <c r="AT96" s="87" t="n">
        <f aca="false">CHOOSE($G$3,AI96-AJ96,AJ96-AI96)</f>
        <v>0</v>
      </c>
      <c r="AU96" s="101" t="n">
        <f aca="false">AR96+AS96+AT96</f>
        <v>0</v>
      </c>
      <c r="AV96" s="101"/>
      <c r="AW96" s="88" t="n">
        <f aca="false">AU96+AP96</f>
        <v>0</v>
      </c>
      <c r="AY96" s="88" t="n">
        <f aca="false">AK96+AH96+AE96</f>
        <v>0</v>
      </c>
      <c r="AZ96" s="102"/>
    </row>
    <row r="97" customFormat="false" ht="12.75" hidden="false" customHeight="false" outlineLevel="0" collapsed="false">
      <c r="A97" s="93" t="n">
        <f aca="false">EDATE(A96,1)</f>
        <v>39692</v>
      </c>
      <c r="B97" s="94" t="n">
        <f aca="false">B96</f>
        <v>4590.16393442623</v>
      </c>
      <c r="C97" s="104"/>
      <c r="D97" s="96" t="n">
        <f aca="false">B97+C97</f>
        <v>4590.16393442623</v>
      </c>
      <c r="E97" s="82" t="n">
        <f aca="false">IF(Z97=0,0,IF(AND(Z97=1,$H$3=1),D97*U97,IF($H$3=2,D97,"N/A")))</f>
        <v>0</v>
      </c>
      <c r="F97" s="82" t="n">
        <f aca="false">E97*Y97</f>
        <v>0</v>
      </c>
      <c r="G97" s="28" t="n">
        <f aca="false">VLOOKUP($A97,Table,MATCH(G$4,Curves,0))</f>
        <v>5.67</v>
      </c>
      <c r="H97" s="97" t="n">
        <f aca="false">VLOOKUP($A97,Table,MATCH(H$4,Curves,0))</f>
        <v>5.67</v>
      </c>
      <c r="I97" s="98" t="n">
        <f aca="false">I96</f>
        <v>0</v>
      </c>
      <c r="J97" s="28" t="n">
        <f aca="false">VLOOKUP($A97,Table,MATCH(J$4,Curves,0))</f>
        <v>-0.0475</v>
      </c>
      <c r="K97" s="97" t="n">
        <f aca="false">VLOOKUP($A97,Table,MATCH(K$4,Curves,0))</f>
        <v>-0.06</v>
      </c>
      <c r="L97" s="98" t="n">
        <v>0</v>
      </c>
      <c r="M97" s="28" t="n">
        <f aca="false">VLOOKUP($A97,Table,MATCH(M$4,Curves,0))</f>
        <v>0.01</v>
      </c>
      <c r="N97" s="97" t="n">
        <f aca="false">VLOOKUP($A97,Table,MATCH(N$4,Curves,0))</f>
        <v>0</v>
      </c>
      <c r="O97" s="98" t="n">
        <v>0</v>
      </c>
      <c r="P97" s="99"/>
      <c r="Q97" s="98" t="n">
        <f aca="false">M97+J97+G97</f>
        <v>5.6325</v>
      </c>
      <c r="R97" s="98" t="n">
        <f aca="false">N97+K97+H97</f>
        <v>5.61</v>
      </c>
      <c r="S97" s="98" t="n">
        <f aca="false">O97+L97+I97</f>
        <v>0</v>
      </c>
      <c r="T97" s="99"/>
      <c r="U97" s="33" t="n">
        <f aca="false">A98-A97</f>
        <v>30</v>
      </c>
      <c r="V97" s="100" t="n">
        <f aca="false">CHOOSE(F$3,A98+24,A97)</f>
        <v>39692</v>
      </c>
      <c r="W97" s="33" t="n">
        <f aca="false">V97-C$3</f>
        <v>2776</v>
      </c>
      <c r="X97" s="28" t="n">
        <f aca="false">VLOOKUP($A97,Table,MATCH(X$4,Curves,0))</f>
        <v>0.053904348595426</v>
      </c>
      <c r="Y97" s="91" t="n">
        <f aca="false">1/(1+CHOOSE(F$3,(X98+($K$3/10000))/2,(X97+($K$3/10000))/2))^(2*W97/365.25)</f>
        <v>0.667467847966202</v>
      </c>
      <c r="Z97" s="33" t="n">
        <f aca="false">IF(AND(mthbeg&lt;=A97,mthend&gt;=A97),1,0)</f>
        <v>0</v>
      </c>
      <c r="AA97" s="33" t="n">
        <f aca="false">U97*Z97</f>
        <v>0</v>
      </c>
      <c r="AC97" s="87" t="n">
        <f aca="false">F97*G97</f>
        <v>0</v>
      </c>
      <c r="AD97" s="87" t="n">
        <f aca="false">$F97*H97</f>
        <v>0</v>
      </c>
      <c r="AE97" s="87" t="n">
        <f aca="false">$F97*I97</f>
        <v>0</v>
      </c>
      <c r="AF97" s="87" t="n">
        <f aca="false">$F97*J97</f>
        <v>-0</v>
      </c>
      <c r="AG97" s="87" t="n">
        <f aca="false">$F97*K97</f>
        <v>-0</v>
      </c>
      <c r="AH97" s="87" t="n">
        <f aca="false">$F97*L97</f>
        <v>0</v>
      </c>
      <c r="AI97" s="87" t="n">
        <f aca="false">$F97*M97</f>
        <v>0</v>
      </c>
      <c r="AJ97" s="87" t="n">
        <f aca="false">$F97*N97</f>
        <v>0</v>
      </c>
      <c r="AK97" s="87" t="n">
        <f aca="false">F97*O97</f>
        <v>0</v>
      </c>
      <c r="AL97" s="92"/>
      <c r="AM97" s="87" t="n">
        <f aca="false">CHOOSE($G$3,AD97-AE97,AE97-AD97)</f>
        <v>0</v>
      </c>
      <c r="AN97" s="87" t="n">
        <f aca="false">CHOOSE($G$3,AG97-AH97,AH97-AG97)</f>
        <v>0</v>
      </c>
      <c r="AO97" s="87" t="n">
        <f aca="false">CHOOSE($G$3,AJ97-AK97,AK97-AJ97)</f>
        <v>0</v>
      </c>
      <c r="AP97" s="101" t="n">
        <f aca="false">SUM(AM97:AO97)</f>
        <v>0</v>
      </c>
      <c r="AR97" s="87" t="n">
        <f aca="false">CHOOSE($G$3,AC97-AD97,AD97-AC97)</f>
        <v>0</v>
      </c>
      <c r="AS97" s="87" t="n">
        <f aca="false">CHOOSE($G$3,AF97-AG97,AG97-AF97)</f>
        <v>0</v>
      </c>
      <c r="AT97" s="87" t="n">
        <f aca="false">CHOOSE($G$3,AI97-AJ97,AJ97-AI97)</f>
        <v>0</v>
      </c>
      <c r="AU97" s="101" t="n">
        <f aca="false">AR97+AS97+AT97</f>
        <v>0</v>
      </c>
      <c r="AV97" s="101"/>
      <c r="AW97" s="88" t="n">
        <f aca="false">AU97+AP97</f>
        <v>0</v>
      </c>
      <c r="AY97" s="88" t="n">
        <f aca="false">AK97+AH97+AE97</f>
        <v>0</v>
      </c>
      <c r="AZ97" s="102"/>
    </row>
    <row r="98" customFormat="false" ht="12.75" hidden="false" customHeight="false" outlineLevel="0" collapsed="false">
      <c r="A98" s="93" t="n">
        <f aca="false">EDATE(A97,1)</f>
        <v>39722</v>
      </c>
      <c r="B98" s="94" t="n">
        <f aca="false">B97</f>
        <v>4590.16393442623</v>
      </c>
      <c r="C98" s="104"/>
      <c r="D98" s="96" t="n">
        <f aca="false">B98+C98</f>
        <v>4590.16393442623</v>
      </c>
      <c r="E98" s="82" t="n">
        <f aca="false">IF(Z98=0,0,IF(AND(Z98=1,$H$3=1),D98*U98,IF($H$3=2,D98,"N/A")))</f>
        <v>0</v>
      </c>
      <c r="F98" s="82" t="n">
        <f aca="false">E98*Y98</f>
        <v>0</v>
      </c>
      <c r="G98" s="28" t="n">
        <f aca="false">VLOOKUP($A98,Table,MATCH(G$4,Curves,0))</f>
        <v>5.67</v>
      </c>
      <c r="H98" s="97" t="n">
        <f aca="false">VLOOKUP($A98,Table,MATCH(H$4,Curves,0))</f>
        <v>5.67</v>
      </c>
      <c r="I98" s="98" t="n">
        <f aca="false">I97</f>
        <v>0</v>
      </c>
      <c r="J98" s="28" t="n">
        <f aca="false">VLOOKUP($A98,Table,MATCH(J$4,Curves,0))</f>
        <v>-0.0475</v>
      </c>
      <c r="K98" s="97" t="n">
        <f aca="false">VLOOKUP($A98,Table,MATCH(K$4,Curves,0))</f>
        <v>-0.06</v>
      </c>
      <c r="L98" s="98" t="n">
        <v>0</v>
      </c>
      <c r="M98" s="28" t="n">
        <f aca="false">VLOOKUP($A98,Table,MATCH(M$4,Curves,0))</f>
        <v>0.01</v>
      </c>
      <c r="N98" s="97" t="n">
        <f aca="false">VLOOKUP($A98,Table,MATCH(N$4,Curves,0))</f>
        <v>0</v>
      </c>
      <c r="O98" s="98" t="n">
        <v>0</v>
      </c>
      <c r="P98" s="99"/>
      <c r="Q98" s="98" t="n">
        <f aca="false">M98+J98+G98</f>
        <v>5.6325</v>
      </c>
      <c r="R98" s="98" t="n">
        <f aca="false">N98+K98+H98</f>
        <v>5.61</v>
      </c>
      <c r="S98" s="98" t="n">
        <f aca="false">O98+L98+I98</f>
        <v>0</v>
      </c>
      <c r="T98" s="99"/>
      <c r="U98" s="33" t="n">
        <f aca="false">A99-A98</f>
        <v>31</v>
      </c>
      <c r="V98" s="100" t="n">
        <f aca="false">CHOOSE(F$3,A99+24,A98)</f>
        <v>39722</v>
      </c>
      <c r="W98" s="33" t="n">
        <f aca="false">V98-C$3</f>
        <v>2806</v>
      </c>
      <c r="X98" s="28" t="n">
        <f aca="false">VLOOKUP($A98,Table,MATCH(X$4,Curves,0))</f>
        <v>0.053904348595426</v>
      </c>
      <c r="Y98" s="91" t="n">
        <f aca="false">1/(1+CHOOSE(F$3,(X99+($K$3/10000))/2,(X98+($K$3/10000))/2))^(2*W98/365.25)</f>
        <v>0.664558143126712</v>
      </c>
      <c r="Z98" s="33" t="n">
        <f aca="false">IF(AND(mthbeg&lt;=A98,mthend&gt;=A98),1,0)</f>
        <v>0</v>
      </c>
      <c r="AA98" s="33" t="n">
        <f aca="false">U98*Z98</f>
        <v>0</v>
      </c>
      <c r="AC98" s="87" t="n">
        <f aca="false">F98*G98</f>
        <v>0</v>
      </c>
      <c r="AD98" s="87" t="n">
        <f aca="false">$F98*H98</f>
        <v>0</v>
      </c>
      <c r="AE98" s="87" t="n">
        <f aca="false">$F98*I98</f>
        <v>0</v>
      </c>
      <c r="AF98" s="87" t="n">
        <f aca="false">$F98*J98</f>
        <v>-0</v>
      </c>
      <c r="AG98" s="87" t="n">
        <f aca="false">$F98*K98</f>
        <v>-0</v>
      </c>
      <c r="AH98" s="87" t="n">
        <f aca="false">$F98*L98</f>
        <v>0</v>
      </c>
      <c r="AI98" s="87" t="n">
        <f aca="false">$F98*M98</f>
        <v>0</v>
      </c>
      <c r="AJ98" s="87" t="n">
        <f aca="false">$F98*N98</f>
        <v>0</v>
      </c>
      <c r="AK98" s="87" t="n">
        <f aca="false">F98*O98</f>
        <v>0</v>
      </c>
      <c r="AL98" s="92"/>
      <c r="AM98" s="87" t="n">
        <f aca="false">CHOOSE($G$3,AD98-AE98,AE98-AD98)</f>
        <v>0</v>
      </c>
      <c r="AN98" s="87" t="n">
        <f aca="false">CHOOSE($G$3,AG98-AH98,AH98-AG98)</f>
        <v>0</v>
      </c>
      <c r="AO98" s="87" t="n">
        <f aca="false">CHOOSE($G$3,AJ98-AK98,AK98-AJ98)</f>
        <v>0</v>
      </c>
      <c r="AP98" s="101" t="n">
        <f aca="false">SUM(AM98:AO98)</f>
        <v>0</v>
      </c>
      <c r="AR98" s="87" t="n">
        <f aca="false">CHOOSE($G$3,AC98-AD98,AD98-AC98)</f>
        <v>0</v>
      </c>
      <c r="AS98" s="87" t="n">
        <f aca="false">CHOOSE($G$3,AF98-AG98,AG98-AF98)</f>
        <v>0</v>
      </c>
      <c r="AT98" s="87" t="n">
        <f aca="false">CHOOSE($G$3,AI98-AJ98,AJ98-AI98)</f>
        <v>0</v>
      </c>
      <c r="AU98" s="101" t="n">
        <f aca="false">AR98+AS98+AT98</f>
        <v>0</v>
      </c>
      <c r="AV98" s="101"/>
      <c r="AW98" s="88" t="n">
        <f aca="false">AU98+AP98</f>
        <v>0</v>
      </c>
      <c r="AY98" s="88" t="n">
        <f aca="false">AK98+AH98+AE98</f>
        <v>0</v>
      </c>
      <c r="AZ98" s="102"/>
    </row>
    <row r="99" customFormat="false" ht="12.75" hidden="false" customHeight="false" outlineLevel="0" collapsed="false">
      <c r="A99" s="93" t="n">
        <f aca="false">EDATE(A98,1)</f>
        <v>39753</v>
      </c>
      <c r="B99" s="94" t="n">
        <f aca="false">B98</f>
        <v>4590.16393442623</v>
      </c>
      <c r="C99" s="104"/>
      <c r="D99" s="96" t="n">
        <f aca="false">B99+C99</f>
        <v>4590.16393442623</v>
      </c>
      <c r="E99" s="82" t="n">
        <f aca="false">IF(Z99=0,0,IF(AND(Z99=1,$H$3=1),D99*U99,IF($H$3=2,D99,"N/A")))</f>
        <v>0</v>
      </c>
      <c r="F99" s="82" t="n">
        <f aca="false">E99*Y99</f>
        <v>0</v>
      </c>
      <c r="G99" s="28" t="n">
        <f aca="false">VLOOKUP($A99,Table,MATCH(G$4,Curves,0))</f>
        <v>5.67</v>
      </c>
      <c r="H99" s="97" t="n">
        <f aca="false">VLOOKUP($A99,Table,MATCH(H$4,Curves,0))</f>
        <v>5.67</v>
      </c>
      <c r="I99" s="98" t="n">
        <f aca="false">I98</f>
        <v>0</v>
      </c>
      <c r="J99" s="28" t="n">
        <f aca="false">VLOOKUP($A99,Table,MATCH(J$4,Curves,0))</f>
        <v>-0.0475</v>
      </c>
      <c r="K99" s="97" t="n">
        <f aca="false">VLOOKUP($A99,Table,MATCH(K$4,Curves,0))</f>
        <v>-0.06</v>
      </c>
      <c r="L99" s="98" t="n">
        <v>0</v>
      </c>
      <c r="M99" s="28" t="n">
        <f aca="false">VLOOKUP($A99,Table,MATCH(M$4,Curves,0))</f>
        <v>0.01</v>
      </c>
      <c r="N99" s="97" t="n">
        <f aca="false">VLOOKUP($A99,Table,MATCH(N$4,Curves,0))</f>
        <v>0</v>
      </c>
      <c r="O99" s="98" t="n">
        <v>0</v>
      </c>
      <c r="P99" s="99"/>
      <c r="Q99" s="98" t="n">
        <f aca="false">M99+J99+G99</f>
        <v>5.6325</v>
      </c>
      <c r="R99" s="98" t="n">
        <f aca="false">N99+K99+H99</f>
        <v>5.61</v>
      </c>
      <c r="S99" s="98" t="n">
        <f aca="false">O99+L99+I99</f>
        <v>0</v>
      </c>
      <c r="T99" s="99"/>
      <c r="U99" s="33" t="n">
        <f aca="false">A100-A99</f>
        <v>30</v>
      </c>
      <c r="V99" s="100" t="n">
        <f aca="false">CHOOSE(F$3,A100+24,A99)</f>
        <v>39753</v>
      </c>
      <c r="W99" s="33" t="n">
        <f aca="false">V99-C$3</f>
        <v>2837</v>
      </c>
      <c r="X99" s="28" t="n">
        <f aca="false">VLOOKUP($A99,Table,MATCH(X$4,Curves,0))</f>
        <v>0.053904348595426</v>
      </c>
      <c r="Y99" s="91" t="n">
        <f aca="false">1/(1+CHOOSE(F$3,(X100+($K$3/10000))/2,(X99+($K$3/10000))/2))^(2*W99/365.25)</f>
        <v>0.661564773072817</v>
      </c>
      <c r="Z99" s="33" t="n">
        <f aca="false">IF(AND(mthbeg&lt;=A99,mthend&gt;=A99),1,0)</f>
        <v>0</v>
      </c>
      <c r="AA99" s="33" t="n">
        <f aca="false">U99*Z99</f>
        <v>0</v>
      </c>
      <c r="AC99" s="87" t="n">
        <f aca="false">F99*G99</f>
        <v>0</v>
      </c>
      <c r="AD99" s="87" t="n">
        <f aca="false">$F99*H99</f>
        <v>0</v>
      </c>
      <c r="AE99" s="87" t="n">
        <f aca="false">$F99*I99</f>
        <v>0</v>
      </c>
      <c r="AF99" s="87" t="n">
        <f aca="false">$F99*J99</f>
        <v>-0</v>
      </c>
      <c r="AG99" s="87" t="n">
        <f aca="false">$F99*K99</f>
        <v>-0</v>
      </c>
      <c r="AH99" s="87" t="n">
        <f aca="false">$F99*L99</f>
        <v>0</v>
      </c>
      <c r="AI99" s="87" t="n">
        <f aca="false">$F99*M99</f>
        <v>0</v>
      </c>
      <c r="AJ99" s="87" t="n">
        <f aca="false">$F99*N99</f>
        <v>0</v>
      </c>
      <c r="AK99" s="87" t="n">
        <f aca="false">F99*O99</f>
        <v>0</v>
      </c>
      <c r="AL99" s="92"/>
      <c r="AM99" s="87" t="n">
        <f aca="false">CHOOSE($G$3,AD99-AE99,AE99-AD99)</f>
        <v>0</v>
      </c>
      <c r="AN99" s="87" t="n">
        <f aca="false">CHOOSE($G$3,AG99-AH99,AH99-AG99)</f>
        <v>0</v>
      </c>
      <c r="AO99" s="87" t="n">
        <f aca="false">CHOOSE($G$3,AJ99-AK99,AK99-AJ99)</f>
        <v>0</v>
      </c>
      <c r="AP99" s="101" t="n">
        <f aca="false">SUM(AM99:AO99)</f>
        <v>0</v>
      </c>
      <c r="AR99" s="87" t="n">
        <f aca="false">CHOOSE($G$3,AC99-AD99,AD99-AC99)</f>
        <v>0</v>
      </c>
      <c r="AS99" s="87" t="n">
        <f aca="false">CHOOSE($G$3,AF99-AG99,AG99-AF99)</f>
        <v>0</v>
      </c>
      <c r="AT99" s="87" t="n">
        <f aca="false">CHOOSE($G$3,AI99-AJ99,AJ99-AI99)</f>
        <v>0</v>
      </c>
      <c r="AU99" s="101" t="n">
        <f aca="false">AR99+AS99+AT99</f>
        <v>0</v>
      </c>
      <c r="AV99" s="101"/>
      <c r="AW99" s="88" t="n">
        <f aca="false">AU99+AP99</f>
        <v>0</v>
      </c>
      <c r="AY99" s="88" t="n">
        <f aca="false">AK99+AH99+AE99</f>
        <v>0</v>
      </c>
      <c r="AZ99" s="102"/>
    </row>
    <row r="100" customFormat="false" ht="12.75" hidden="false" customHeight="false" outlineLevel="0" collapsed="false">
      <c r="A100" s="93" t="n">
        <f aca="false">EDATE(A99,1)</f>
        <v>39783</v>
      </c>
      <c r="B100" s="94" t="n">
        <f aca="false">B99</f>
        <v>4590.16393442623</v>
      </c>
      <c r="C100" s="104"/>
      <c r="D100" s="96" t="n">
        <f aca="false">B100+C100</f>
        <v>4590.16393442623</v>
      </c>
      <c r="E100" s="82" t="n">
        <f aca="false">IF(Z100=0,0,IF(AND(Z100=1,$H$3=1),D100*U100,IF($H$3=2,D100,"N/A")))</f>
        <v>0</v>
      </c>
      <c r="F100" s="82" t="n">
        <f aca="false">E100*Y100</f>
        <v>0</v>
      </c>
      <c r="G100" s="28" t="n">
        <f aca="false">VLOOKUP($A100,Table,MATCH(G$4,Curves,0))</f>
        <v>5.67</v>
      </c>
      <c r="H100" s="97" t="n">
        <f aca="false">VLOOKUP($A100,Table,MATCH(H$4,Curves,0))</f>
        <v>5.67</v>
      </c>
      <c r="I100" s="98" t="n">
        <f aca="false">I99</f>
        <v>0</v>
      </c>
      <c r="J100" s="28" t="n">
        <f aca="false">VLOOKUP($A100,Table,MATCH(J$4,Curves,0))</f>
        <v>-0.0475</v>
      </c>
      <c r="K100" s="97" t="n">
        <f aca="false">VLOOKUP($A100,Table,MATCH(K$4,Curves,0))</f>
        <v>-0.06</v>
      </c>
      <c r="L100" s="98" t="n">
        <v>0</v>
      </c>
      <c r="M100" s="28" t="n">
        <f aca="false">VLOOKUP($A100,Table,MATCH(M$4,Curves,0))</f>
        <v>0.01</v>
      </c>
      <c r="N100" s="97" t="n">
        <f aca="false">VLOOKUP($A100,Table,MATCH(N$4,Curves,0))</f>
        <v>0</v>
      </c>
      <c r="O100" s="98" t="n">
        <v>0</v>
      </c>
      <c r="P100" s="99"/>
      <c r="Q100" s="98" t="n">
        <f aca="false">M100+J100+G100</f>
        <v>5.6325</v>
      </c>
      <c r="R100" s="98" t="n">
        <f aca="false">N100+K100+H100</f>
        <v>5.61</v>
      </c>
      <c r="S100" s="98" t="n">
        <f aca="false">O100+L100+I100</f>
        <v>0</v>
      </c>
      <c r="T100" s="99"/>
      <c r="U100" s="33" t="n">
        <f aca="false">A101-A100</f>
        <v>31</v>
      </c>
      <c r="V100" s="100" t="n">
        <f aca="false">CHOOSE(F$3,A101+24,A100)</f>
        <v>39783</v>
      </c>
      <c r="W100" s="33" t="n">
        <f aca="false">V100-C$3</f>
        <v>2867</v>
      </c>
      <c r="X100" s="28" t="n">
        <f aca="false">VLOOKUP($A100,Table,MATCH(X$4,Curves,0))</f>
        <v>0.053904348595426</v>
      </c>
      <c r="Y100" s="91" t="n">
        <f aca="false">1/(1+CHOOSE(F$3,(X101+($K$3/10000))/2,(X100+($K$3/10000))/2))^(2*W100/365.25)</f>
        <v>0.658680801616047</v>
      </c>
      <c r="Z100" s="33" t="n">
        <f aca="false">IF(AND(mthbeg&lt;=A100,mthend&gt;=A100),1,0)</f>
        <v>0</v>
      </c>
      <c r="AA100" s="33" t="n">
        <f aca="false">U100*Z100</f>
        <v>0</v>
      </c>
      <c r="AC100" s="87" t="n">
        <f aca="false">F100*G100</f>
        <v>0</v>
      </c>
      <c r="AD100" s="87" t="n">
        <f aca="false">$F100*H100</f>
        <v>0</v>
      </c>
      <c r="AE100" s="87" t="n">
        <f aca="false">$F100*I100</f>
        <v>0</v>
      </c>
      <c r="AF100" s="87" t="n">
        <f aca="false">$F100*J100</f>
        <v>-0</v>
      </c>
      <c r="AG100" s="87" t="n">
        <f aca="false">$F100*K100</f>
        <v>-0</v>
      </c>
      <c r="AH100" s="87" t="n">
        <f aca="false">$F100*L100</f>
        <v>0</v>
      </c>
      <c r="AI100" s="87" t="n">
        <f aca="false">$F100*M100</f>
        <v>0</v>
      </c>
      <c r="AJ100" s="87" t="n">
        <f aca="false">$F100*N100</f>
        <v>0</v>
      </c>
      <c r="AK100" s="87" t="n">
        <f aca="false">F100*O100</f>
        <v>0</v>
      </c>
      <c r="AL100" s="92"/>
      <c r="AM100" s="87" t="n">
        <f aca="false">CHOOSE($G$3,AD100-AE100,AE100-AD100)</f>
        <v>0</v>
      </c>
      <c r="AN100" s="87" t="n">
        <f aca="false">CHOOSE($G$3,AG100-AH100,AH100-AG100)</f>
        <v>0</v>
      </c>
      <c r="AO100" s="87" t="n">
        <f aca="false">CHOOSE($G$3,AJ100-AK100,AK100-AJ100)</f>
        <v>0</v>
      </c>
      <c r="AP100" s="101" t="n">
        <f aca="false">SUM(AM100:AO100)</f>
        <v>0</v>
      </c>
      <c r="AR100" s="87" t="n">
        <f aca="false">CHOOSE($G$3,AC100-AD100,AD100-AC100)</f>
        <v>0</v>
      </c>
      <c r="AS100" s="87" t="n">
        <f aca="false">CHOOSE($G$3,AF100-AG100,AG100-AF100)</f>
        <v>0</v>
      </c>
      <c r="AT100" s="87" t="n">
        <f aca="false">CHOOSE($G$3,AI100-AJ100,AJ100-AI100)</f>
        <v>0</v>
      </c>
      <c r="AU100" s="101" t="n">
        <f aca="false">AR100+AS100+AT100</f>
        <v>0</v>
      </c>
      <c r="AV100" s="101"/>
      <c r="AW100" s="88" t="n">
        <f aca="false">AU100+AP100</f>
        <v>0</v>
      </c>
      <c r="AY100" s="88" t="n">
        <f aca="false">AK100+AH100+AE100</f>
        <v>0</v>
      </c>
      <c r="AZ100" s="102"/>
    </row>
    <row r="101" customFormat="false" ht="12.75" hidden="false" customHeight="false" outlineLevel="0" collapsed="false">
      <c r="A101" s="93" t="n">
        <f aca="false">EDATE(A100,1)</f>
        <v>39814</v>
      </c>
      <c r="B101" s="94" t="n">
        <f aca="false">B100</f>
        <v>4590.16393442623</v>
      </c>
      <c r="C101" s="104"/>
      <c r="D101" s="96" t="n">
        <f aca="false">B101+C101</f>
        <v>4590.16393442623</v>
      </c>
      <c r="E101" s="82" t="n">
        <f aca="false">IF(Z101=0,0,IF(AND(Z101=1,$H$3=1),D101*U101,IF($H$3=2,D101,"N/A")))</f>
        <v>0</v>
      </c>
      <c r="F101" s="82" t="n">
        <f aca="false">E101*Y101</f>
        <v>0</v>
      </c>
      <c r="G101" s="28" t="n">
        <f aca="false">VLOOKUP($A101,Table,MATCH(G$4,Curves,0))</f>
        <v>5.67</v>
      </c>
      <c r="H101" s="97" t="n">
        <f aca="false">VLOOKUP($A101,Table,MATCH(H$4,Curves,0))</f>
        <v>5.67</v>
      </c>
      <c r="I101" s="98" t="n">
        <f aca="false">I100</f>
        <v>0</v>
      </c>
      <c r="J101" s="28" t="n">
        <f aca="false">VLOOKUP($A101,Table,MATCH(J$4,Curves,0))</f>
        <v>-0.0475</v>
      </c>
      <c r="K101" s="97" t="n">
        <f aca="false">VLOOKUP($A101,Table,MATCH(K$4,Curves,0))</f>
        <v>-0.06</v>
      </c>
      <c r="L101" s="98" t="n">
        <v>0</v>
      </c>
      <c r="M101" s="28" t="n">
        <f aca="false">VLOOKUP($A101,Table,MATCH(M$4,Curves,0))</f>
        <v>0.01</v>
      </c>
      <c r="N101" s="97" t="n">
        <f aca="false">VLOOKUP($A101,Table,MATCH(N$4,Curves,0))</f>
        <v>0</v>
      </c>
      <c r="O101" s="98" t="n">
        <v>0</v>
      </c>
      <c r="P101" s="99"/>
      <c r="Q101" s="98" t="n">
        <f aca="false">M101+J101+G101</f>
        <v>5.6325</v>
      </c>
      <c r="R101" s="98" t="n">
        <f aca="false">N101+K101+H101</f>
        <v>5.61</v>
      </c>
      <c r="S101" s="98" t="n">
        <f aca="false">O101+L101+I101</f>
        <v>0</v>
      </c>
      <c r="T101" s="99"/>
      <c r="U101" s="33" t="n">
        <f aca="false">A102-A101</f>
        <v>31</v>
      </c>
      <c r="V101" s="100" t="n">
        <f aca="false">CHOOSE(F$3,A102+24,A101)</f>
        <v>39814</v>
      </c>
      <c r="W101" s="33" t="n">
        <f aca="false">V101-C$3</f>
        <v>2898</v>
      </c>
      <c r="X101" s="28" t="n">
        <f aca="false">VLOOKUP($A101,Table,MATCH(X$4,Curves,0))</f>
        <v>0.053904348595426</v>
      </c>
      <c r="Y101" s="91" t="n">
        <f aca="false">1/(1+CHOOSE(F$3,(X102+($K$3/10000))/2,(X101+($K$3/10000))/2))^(2*W101/365.25)</f>
        <v>0.655713904878681</v>
      </c>
      <c r="Z101" s="33" t="n">
        <f aca="false">IF(AND(mthbeg&lt;=A101,mthend&gt;=A101),1,0)</f>
        <v>0</v>
      </c>
      <c r="AA101" s="33" t="n">
        <f aca="false">U101*Z101</f>
        <v>0</v>
      </c>
      <c r="AC101" s="87" t="n">
        <f aca="false">F101*G101</f>
        <v>0</v>
      </c>
      <c r="AD101" s="87" t="n">
        <f aca="false">$F101*H101</f>
        <v>0</v>
      </c>
      <c r="AE101" s="87" t="n">
        <f aca="false">$F101*I101</f>
        <v>0</v>
      </c>
      <c r="AF101" s="87" t="n">
        <f aca="false">$F101*J101</f>
        <v>-0</v>
      </c>
      <c r="AG101" s="87" t="n">
        <f aca="false">$F101*K101</f>
        <v>-0</v>
      </c>
      <c r="AH101" s="87" t="n">
        <f aca="false">$F101*L101</f>
        <v>0</v>
      </c>
      <c r="AI101" s="87" t="n">
        <f aca="false">$F101*M101</f>
        <v>0</v>
      </c>
      <c r="AJ101" s="87" t="n">
        <f aca="false">$F101*N101</f>
        <v>0</v>
      </c>
      <c r="AK101" s="87" t="n">
        <f aca="false">F101*O101</f>
        <v>0</v>
      </c>
      <c r="AL101" s="92"/>
      <c r="AM101" s="87" t="n">
        <f aca="false">CHOOSE($G$3,AD101-AE101,AE101-AD101)</f>
        <v>0</v>
      </c>
      <c r="AN101" s="87" t="n">
        <f aca="false">CHOOSE($G$3,AG101-AH101,AH101-AG101)</f>
        <v>0</v>
      </c>
      <c r="AO101" s="87" t="n">
        <f aca="false">CHOOSE($G$3,AJ101-AK101,AK101-AJ101)</f>
        <v>0</v>
      </c>
      <c r="AP101" s="101" t="n">
        <f aca="false">SUM(AM101:AO101)</f>
        <v>0</v>
      </c>
      <c r="AR101" s="87" t="n">
        <f aca="false">CHOOSE($G$3,AC101-AD101,AD101-AC101)</f>
        <v>0</v>
      </c>
      <c r="AS101" s="87" t="n">
        <f aca="false">CHOOSE($G$3,AF101-AG101,AG101-AF101)</f>
        <v>0</v>
      </c>
      <c r="AT101" s="87" t="n">
        <f aca="false">CHOOSE($G$3,AI101-AJ101,AJ101-AI101)</f>
        <v>0</v>
      </c>
      <c r="AU101" s="101" t="n">
        <f aca="false">AR101+AS101+AT101</f>
        <v>0</v>
      </c>
      <c r="AV101" s="101"/>
      <c r="AW101" s="88" t="n">
        <f aca="false">AU101+AP101</f>
        <v>0</v>
      </c>
      <c r="AY101" s="88" t="n">
        <f aca="false">AK101+AH101+AE101</f>
        <v>0</v>
      </c>
      <c r="AZ101" s="102"/>
    </row>
    <row r="102" customFormat="false" ht="12.75" hidden="false" customHeight="false" outlineLevel="0" collapsed="false">
      <c r="A102" s="93" t="n">
        <f aca="false">EDATE(A101,1)</f>
        <v>39845</v>
      </c>
      <c r="B102" s="94" t="n">
        <f aca="false">B101</f>
        <v>4590.16393442623</v>
      </c>
      <c r="C102" s="104"/>
      <c r="D102" s="96" t="n">
        <f aca="false">B102+C102</f>
        <v>4590.16393442623</v>
      </c>
      <c r="E102" s="82" t="n">
        <f aca="false">IF(Z102=0,0,IF(AND(Z102=1,$H$3=1),D102*U102,IF($H$3=2,D102,"N/A")))</f>
        <v>0</v>
      </c>
      <c r="F102" s="82" t="n">
        <f aca="false">E102*Y102</f>
        <v>0</v>
      </c>
      <c r="G102" s="28" t="n">
        <f aca="false">VLOOKUP($A102,Table,MATCH(G$4,Curves,0))</f>
        <v>5.67</v>
      </c>
      <c r="H102" s="97" t="n">
        <f aca="false">VLOOKUP($A102,Table,MATCH(H$4,Curves,0))</f>
        <v>5.67</v>
      </c>
      <c r="I102" s="98" t="n">
        <f aca="false">I101</f>
        <v>0</v>
      </c>
      <c r="J102" s="28" t="n">
        <f aca="false">VLOOKUP($A102,Table,MATCH(J$4,Curves,0))</f>
        <v>-0.0475</v>
      </c>
      <c r="K102" s="97" t="n">
        <f aca="false">VLOOKUP($A102,Table,MATCH(K$4,Curves,0))</f>
        <v>-0.06</v>
      </c>
      <c r="L102" s="98" t="n">
        <v>0</v>
      </c>
      <c r="M102" s="28" t="n">
        <f aca="false">VLOOKUP($A102,Table,MATCH(M$4,Curves,0))</f>
        <v>0.01</v>
      </c>
      <c r="N102" s="97" t="n">
        <f aca="false">VLOOKUP($A102,Table,MATCH(N$4,Curves,0))</f>
        <v>0</v>
      </c>
      <c r="O102" s="98" t="n">
        <v>0</v>
      </c>
      <c r="P102" s="99"/>
      <c r="Q102" s="98" t="n">
        <f aca="false">M102+J102+G102</f>
        <v>5.6325</v>
      </c>
      <c r="R102" s="98" t="n">
        <f aca="false">N102+K102+H102</f>
        <v>5.61</v>
      </c>
      <c r="S102" s="98" t="n">
        <f aca="false">O102+L102+I102</f>
        <v>0</v>
      </c>
      <c r="T102" s="99"/>
      <c r="U102" s="33" t="n">
        <f aca="false">A103-A102</f>
        <v>28</v>
      </c>
      <c r="V102" s="100" t="n">
        <f aca="false">CHOOSE(F$3,A103+24,A102)</f>
        <v>39845</v>
      </c>
      <c r="W102" s="33" t="n">
        <f aca="false">V102-C$3</f>
        <v>2929</v>
      </c>
      <c r="X102" s="28" t="n">
        <f aca="false">VLOOKUP($A102,Table,MATCH(X$4,Curves,0))</f>
        <v>0.053904348595426</v>
      </c>
      <c r="Y102" s="91" t="n">
        <f aca="false">1/(1+CHOOSE(F$3,(X103+($K$3/10000))/2,(X102+($K$3/10000))/2))^(2*W102/365.25)</f>
        <v>0.652760371937904</v>
      </c>
      <c r="Z102" s="33" t="n">
        <f aca="false">IF(AND(mthbeg&lt;=A102,mthend&gt;=A102),1,0)</f>
        <v>0</v>
      </c>
      <c r="AA102" s="33" t="n">
        <f aca="false">U102*Z102</f>
        <v>0</v>
      </c>
      <c r="AC102" s="87" t="n">
        <f aca="false">F102*G102</f>
        <v>0</v>
      </c>
      <c r="AD102" s="87" t="n">
        <f aca="false">$F102*H102</f>
        <v>0</v>
      </c>
      <c r="AE102" s="87" t="n">
        <f aca="false">$F102*I102</f>
        <v>0</v>
      </c>
      <c r="AF102" s="87" t="n">
        <f aca="false">$F102*J102</f>
        <v>-0</v>
      </c>
      <c r="AG102" s="87" t="n">
        <f aca="false">$F102*K102</f>
        <v>-0</v>
      </c>
      <c r="AH102" s="87" t="n">
        <f aca="false">$F102*L102</f>
        <v>0</v>
      </c>
      <c r="AI102" s="87" t="n">
        <f aca="false">$F102*M102</f>
        <v>0</v>
      </c>
      <c r="AJ102" s="87" t="n">
        <f aca="false">$F102*N102</f>
        <v>0</v>
      </c>
      <c r="AK102" s="87" t="n">
        <f aca="false">F102*O102</f>
        <v>0</v>
      </c>
      <c r="AL102" s="92"/>
      <c r="AM102" s="87" t="n">
        <f aca="false">CHOOSE($G$3,AD102-AE102,AE102-AD102)</f>
        <v>0</v>
      </c>
      <c r="AN102" s="87" t="n">
        <f aca="false">CHOOSE($G$3,AG102-AH102,AH102-AG102)</f>
        <v>0</v>
      </c>
      <c r="AO102" s="87" t="n">
        <f aca="false">CHOOSE($G$3,AJ102-AK102,AK102-AJ102)</f>
        <v>0</v>
      </c>
      <c r="AP102" s="101" t="n">
        <f aca="false">SUM(AM102:AO102)</f>
        <v>0</v>
      </c>
      <c r="AR102" s="87" t="n">
        <f aca="false">CHOOSE($G$3,AC102-AD102,AD102-AC102)</f>
        <v>0</v>
      </c>
      <c r="AS102" s="87" t="n">
        <f aca="false">CHOOSE($G$3,AF102-AG102,AG102-AF102)</f>
        <v>0</v>
      </c>
      <c r="AT102" s="87" t="n">
        <f aca="false">CHOOSE($G$3,AI102-AJ102,AJ102-AI102)</f>
        <v>0</v>
      </c>
      <c r="AU102" s="101" t="n">
        <f aca="false">AR102+AS102+AT102</f>
        <v>0</v>
      </c>
      <c r="AV102" s="101"/>
      <c r="AW102" s="88" t="n">
        <f aca="false">AU102+AP102</f>
        <v>0</v>
      </c>
      <c r="AY102" s="88" t="n">
        <f aca="false">AK102+AH102+AE102</f>
        <v>0</v>
      </c>
      <c r="AZ102" s="102"/>
    </row>
    <row r="103" customFormat="false" ht="12.75" hidden="false" customHeight="false" outlineLevel="0" collapsed="false">
      <c r="A103" s="93" t="n">
        <f aca="false">EDATE(A102,1)</f>
        <v>39873</v>
      </c>
      <c r="B103" s="94" t="n">
        <f aca="false">B102</f>
        <v>4590.16393442623</v>
      </c>
      <c r="C103" s="104"/>
      <c r="D103" s="96" t="n">
        <f aca="false">B103+C103</f>
        <v>4590.16393442623</v>
      </c>
      <c r="E103" s="82" t="n">
        <f aca="false">IF(Z103=0,0,IF(AND(Z103=1,$H$3=1),D103*U103,IF($H$3=2,D103,"N/A")))</f>
        <v>0</v>
      </c>
      <c r="F103" s="82" t="n">
        <f aca="false">E103*Y103</f>
        <v>0</v>
      </c>
      <c r="G103" s="28" t="n">
        <f aca="false">VLOOKUP($A103,Table,MATCH(G$4,Curves,0))</f>
        <v>5.67</v>
      </c>
      <c r="H103" s="97" t="n">
        <f aca="false">VLOOKUP($A103,Table,MATCH(H$4,Curves,0))</f>
        <v>5.67</v>
      </c>
      <c r="I103" s="98" t="n">
        <f aca="false">I102</f>
        <v>0</v>
      </c>
      <c r="J103" s="28" t="n">
        <f aca="false">VLOOKUP($A103,Table,MATCH(J$4,Curves,0))</f>
        <v>-0.0475</v>
      </c>
      <c r="K103" s="97" t="n">
        <f aca="false">VLOOKUP($A103,Table,MATCH(K$4,Curves,0))</f>
        <v>-0.06</v>
      </c>
      <c r="L103" s="98" t="n">
        <v>0</v>
      </c>
      <c r="M103" s="28" t="n">
        <f aca="false">VLOOKUP($A103,Table,MATCH(M$4,Curves,0))</f>
        <v>0.01</v>
      </c>
      <c r="N103" s="97" t="n">
        <f aca="false">VLOOKUP($A103,Table,MATCH(N$4,Curves,0))</f>
        <v>0</v>
      </c>
      <c r="O103" s="98" t="n">
        <v>0</v>
      </c>
      <c r="P103" s="99"/>
      <c r="Q103" s="98" t="n">
        <f aca="false">M103+J103+G103</f>
        <v>5.6325</v>
      </c>
      <c r="R103" s="98" t="n">
        <f aca="false">N103+K103+H103</f>
        <v>5.61</v>
      </c>
      <c r="S103" s="98" t="n">
        <f aca="false">O103+L103+I103</f>
        <v>0</v>
      </c>
      <c r="T103" s="99"/>
      <c r="U103" s="33" t="n">
        <f aca="false">A104-A103</f>
        <v>31</v>
      </c>
      <c r="V103" s="100" t="n">
        <f aca="false">CHOOSE(F$3,A104+24,A103)</f>
        <v>39873</v>
      </c>
      <c r="W103" s="33" t="n">
        <f aca="false">V103-C$3</f>
        <v>2957</v>
      </c>
      <c r="X103" s="28" t="n">
        <f aca="false">VLOOKUP($A103,Table,MATCH(X$4,Curves,0))</f>
        <v>0.053904348595426</v>
      </c>
      <c r="Y103" s="91" t="n">
        <f aca="false">1/(1+CHOOSE(F$3,(X104+($K$3/10000))/2,(X103+($K$3/10000))/2))^(2*W103/365.25)</f>
        <v>0.650104101158844</v>
      </c>
      <c r="Z103" s="33" t="n">
        <f aca="false">IF(AND(mthbeg&lt;=A103,mthend&gt;=A103),1,0)</f>
        <v>0</v>
      </c>
      <c r="AA103" s="33" t="n">
        <f aca="false">U103*Z103</f>
        <v>0</v>
      </c>
      <c r="AC103" s="87" t="n">
        <f aca="false">F103*G103</f>
        <v>0</v>
      </c>
      <c r="AD103" s="87" t="n">
        <f aca="false">$F103*H103</f>
        <v>0</v>
      </c>
      <c r="AE103" s="87" t="n">
        <f aca="false">$F103*I103</f>
        <v>0</v>
      </c>
      <c r="AF103" s="87" t="n">
        <f aca="false">$F103*J103</f>
        <v>-0</v>
      </c>
      <c r="AG103" s="87" t="n">
        <f aca="false">$F103*K103</f>
        <v>-0</v>
      </c>
      <c r="AH103" s="87" t="n">
        <f aca="false">$F103*L103</f>
        <v>0</v>
      </c>
      <c r="AI103" s="87" t="n">
        <f aca="false">$F103*M103</f>
        <v>0</v>
      </c>
      <c r="AJ103" s="87" t="n">
        <f aca="false">$F103*N103</f>
        <v>0</v>
      </c>
      <c r="AK103" s="87" t="n">
        <f aca="false">F103*O103</f>
        <v>0</v>
      </c>
      <c r="AL103" s="92"/>
      <c r="AM103" s="87" t="n">
        <f aca="false">CHOOSE($G$3,AD103-AE103,AE103-AD103)</f>
        <v>0</v>
      </c>
      <c r="AN103" s="87" t="n">
        <f aca="false">CHOOSE($G$3,AG103-AH103,AH103-AG103)</f>
        <v>0</v>
      </c>
      <c r="AO103" s="87" t="n">
        <f aca="false">CHOOSE($G$3,AJ103-AK103,AK103-AJ103)</f>
        <v>0</v>
      </c>
      <c r="AP103" s="101" t="n">
        <f aca="false">SUM(AM103:AO103)</f>
        <v>0</v>
      </c>
      <c r="AR103" s="87" t="n">
        <f aca="false">CHOOSE($G$3,AC103-AD103,AD103-AC103)</f>
        <v>0</v>
      </c>
      <c r="AS103" s="87" t="n">
        <f aca="false">CHOOSE($G$3,AF103-AG103,AG103-AF103)</f>
        <v>0</v>
      </c>
      <c r="AT103" s="87" t="n">
        <f aca="false">CHOOSE($G$3,AI103-AJ103,AJ103-AI103)</f>
        <v>0</v>
      </c>
      <c r="AU103" s="101" t="n">
        <f aca="false">AR103+AS103+AT103</f>
        <v>0</v>
      </c>
      <c r="AV103" s="101"/>
      <c r="AW103" s="88" t="n">
        <f aca="false">AU103+AP103</f>
        <v>0</v>
      </c>
      <c r="AY103" s="88" t="n">
        <f aca="false">AK103+AH103+AE103</f>
        <v>0</v>
      </c>
      <c r="AZ103" s="102"/>
    </row>
    <row r="104" customFormat="false" ht="12.75" hidden="false" customHeight="false" outlineLevel="0" collapsed="false">
      <c r="A104" s="93" t="n">
        <f aca="false">EDATE(A103,1)</f>
        <v>39904</v>
      </c>
      <c r="B104" s="94" t="n">
        <f aca="false">B103</f>
        <v>4590.16393442623</v>
      </c>
      <c r="C104" s="104"/>
      <c r="D104" s="96" t="n">
        <f aca="false">B104+C104</f>
        <v>4590.16393442623</v>
      </c>
      <c r="E104" s="82" t="n">
        <f aca="false">IF(Z104=0,0,IF(AND(Z104=1,$H$3=1),D104*U104,IF($H$3=2,D104,"N/A")))</f>
        <v>0</v>
      </c>
      <c r="F104" s="82" t="n">
        <f aca="false">E104*Y104</f>
        <v>0</v>
      </c>
      <c r="G104" s="28" t="n">
        <f aca="false">VLOOKUP($A104,Table,MATCH(G$4,Curves,0))</f>
        <v>5.67</v>
      </c>
      <c r="H104" s="97" t="n">
        <f aca="false">VLOOKUP($A104,Table,MATCH(H$4,Curves,0))</f>
        <v>5.67</v>
      </c>
      <c r="I104" s="98" t="n">
        <f aca="false">I103</f>
        <v>0</v>
      </c>
      <c r="J104" s="28" t="n">
        <f aca="false">VLOOKUP($A104,Table,MATCH(J$4,Curves,0))</f>
        <v>-0.0475</v>
      </c>
      <c r="K104" s="97" t="n">
        <f aca="false">VLOOKUP($A104,Table,MATCH(K$4,Curves,0))</f>
        <v>-0.06</v>
      </c>
      <c r="L104" s="98" t="n">
        <v>0</v>
      </c>
      <c r="M104" s="28" t="n">
        <f aca="false">VLOOKUP($A104,Table,MATCH(M$4,Curves,0))</f>
        <v>0.01</v>
      </c>
      <c r="N104" s="97" t="n">
        <f aca="false">VLOOKUP($A104,Table,MATCH(N$4,Curves,0))</f>
        <v>0</v>
      </c>
      <c r="O104" s="98" t="n">
        <v>0</v>
      </c>
      <c r="P104" s="99"/>
      <c r="Q104" s="98" t="n">
        <f aca="false">M104+J104+G104</f>
        <v>5.6325</v>
      </c>
      <c r="R104" s="98" t="n">
        <f aca="false">N104+K104+H104</f>
        <v>5.61</v>
      </c>
      <c r="S104" s="98" t="n">
        <f aca="false">O104+L104+I104</f>
        <v>0</v>
      </c>
      <c r="T104" s="99"/>
      <c r="U104" s="33" t="n">
        <f aca="false">A105-A104</f>
        <v>30</v>
      </c>
      <c r="V104" s="100" t="n">
        <f aca="false">CHOOSE(F$3,A105+24,A104)</f>
        <v>39904</v>
      </c>
      <c r="W104" s="33" t="n">
        <f aca="false">V104-C$3</f>
        <v>2988</v>
      </c>
      <c r="X104" s="28" t="n">
        <f aca="false">VLOOKUP($A104,Table,MATCH(X$4,Curves,0))</f>
        <v>0.053904348595426</v>
      </c>
      <c r="Y104" s="91" t="n">
        <f aca="false">1/(1+CHOOSE(F$3,(X105+($K$3/10000))/2,(X104+($K$3/10000))/2))^(2*W104/365.25)</f>
        <v>0.647175836463798</v>
      </c>
      <c r="Z104" s="33" t="n">
        <f aca="false">IF(AND(mthbeg&lt;=A104,mthend&gt;=A104),1,0)</f>
        <v>0</v>
      </c>
      <c r="AA104" s="33" t="n">
        <f aca="false">U104*Z104</f>
        <v>0</v>
      </c>
      <c r="AC104" s="87" t="n">
        <f aca="false">F104*G104</f>
        <v>0</v>
      </c>
      <c r="AD104" s="87" t="n">
        <f aca="false">$F104*H104</f>
        <v>0</v>
      </c>
      <c r="AE104" s="87" t="n">
        <f aca="false">$F104*I104</f>
        <v>0</v>
      </c>
      <c r="AF104" s="87" t="n">
        <f aca="false">$F104*J104</f>
        <v>-0</v>
      </c>
      <c r="AG104" s="87" t="n">
        <f aca="false">$F104*K104</f>
        <v>-0</v>
      </c>
      <c r="AH104" s="87" t="n">
        <f aca="false">$F104*L104</f>
        <v>0</v>
      </c>
      <c r="AI104" s="87" t="n">
        <f aca="false">$F104*M104</f>
        <v>0</v>
      </c>
      <c r="AJ104" s="87" t="n">
        <f aca="false">$F104*N104</f>
        <v>0</v>
      </c>
      <c r="AK104" s="87" t="n">
        <f aca="false">F104*O104</f>
        <v>0</v>
      </c>
      <c r="AL104" s="92"/>
      <c r="AM104" s="87" t="n">
        <f aca="false">CHOOSE($G$3,AD104-AE104,AE104-AD104)</f>
        <v>0</v>
      </c>
      <c r="AN104" s="87" t="n">
        <f aca="false">CHOOSE($G$3,AG104-AH104,AH104-AG104)</f>
        <v>0</v>
      </c>
      <c r="AO104" s="87" t="n">
        <f aca="false">CHOOSE($G$3,AJ104-AK104,AK104-AJ104)</f>
        <v>0</v>
      </c>
      <c r="AP104" s="101" t="n">
        <f aca="false">SUM(AM104:AO104)</f>
        <v>0</v>
      </c>
      <c r="AR104" s="87" t="n">
        <f aca="false">CHOOSE($G$3,AC104-AD104,AD104-AC104)</f>
        <v>0</v>
      </c>
      <c r="AS104" s="87" t="n">
        <f aca="false">CHOOSE($G$3,AF104-AG104,AG104-AF104)</f>
        <v>0</v>
      </c>
      <c r="AT104" s="87" t="n">
        <f aca="false">CHOOSE($G$3,AI104-AJ104,AJ104-AI104)</f>
        <v>0</v>
      </c>
      <c r="AU104" s="101" t="n">
        <f aca="false">AR104+AS104+AT104</f>
        <v>0</v>
      </c>
      <c r="AV104" s="101"/>
      <c r="AW104" s="88" t="n">
        <f aca="false">AU104+AP104</f>
        <v>0</v>
      </c>
      <c r="AY104" s="88" t="n">
        <f aca="false">AK104+AH104+AE104</f>
        <v>0</v>
      </c>
      <c r="AZ104" s="102"/>
    </row>
    <row r="105" customFormat="false" ht="12.75" hidden="false" customHeight="false" outlineLevel="0" collapsed="false">
      <c r="A105" s="93" t="n">
        <f aca="false">EDATE(A104,1)</f>
        <v>39934</v>
      </c>
      <c r="B105" s="94" t="n">
        <f aca="false">B104</f>
        <v>4590.16393442623</v>
      </c>
      <c r="C105" s="104"/>
      <c r="D105" s="96" t="n">
        <f aca="false">B105+C105</f>
        <v>4590.16393442623</v>
      </c>
      <c r="E105" s="82" t="n">
        <f aca="false">IF(Z105=0,0,IF(AND(Z105=1,$H$3=1),D105*U105,IF($H$3=2,D105,"N/A")))</f>
        <v>0</v>
      </c>
      <c r="F105" s="82" t="n">
        <f aca="false">E105*Y105</f>
        <v>0</v>
      </c>
      <c r="G105" s="28" t="n">
        <f aca="false">VLOOKUP($A105,Table,MATCH(G$4,Curves,0))</f>
        <v>5.67</v>
      </c>
      <c r="H105" s="97" t="n">
        <f aca="false">VLOOKUP($A105,Table,MATCH(H$4,Curves,0))</f>
        <v>5.67</v>
      </c>
      <c r="I105" s="98" t="n">
        <f aca="false">I104</f>
        <v>0</v>
      </c>
      <c r="J105" s="28" t="n">
        <f aca="false">VLOOKUP($A105,Table,MATCH(J$4,Curves,0))</f>
        <v>-0.0475</v>
      </c>
      <c r="K105" s="97" t="n">
        <f aca="false">VLOOKUP($A105,Table,MATCH(K$4,Curves,0))</f>
        <v>-0.06</v>
      </c>
      <c r="L105" s="98" t="n">
        <v>0</v>
      </c>
      <c r="M105" s="28" t="n">
        <f aca="false">VLOOKUP($A105,Table,MATCH(M$4,Curves,0))</f>
        <v>0.01</v>
      </c>
      <c r="N105" s="97" t="n">
        <f aca="false">VLOOKUP($A105,Table,MATCH(N$4,Curves,0))</f>
        <v>0</v>
      </c>
      <c r="O105" s="98" t="n">
        <v>0</v>
      </c>
      <c r="P105" s="99"/>
      <c r="Q105" s="98" t="n">
        <f aca="false">M105+J105+G105</f>
        <v>5.6325</v>
      </c>
      <c r="R105" s="98" t="n">
        <f aca="false">N105+K105+H105</f>
        <v>5.61</v>
      </c>
      <c r="S105" s="98" t="n">
        <f aca="false">O105+L105+I105</f>
        <v>0</v>
      </c>
      <c r="T105" s="99"/>
      <c r="U105" s="33" t="n">
        <f aca="false">A106-A105</f>
        <v>31</v>
      </c>
      <c r="V105" s="100" t="n">
        <f aca="false">CHOOSE(F$3,A106+24,A105)</f>
        <v>39934</v>
      </c>
      <c r="W105" s="33" t="n">
        <f aca="false">V105-C$3</f>
        <v>3018</v>
      </c>
      <c r="X105" s="28" t="n">
        <f aca="false">VLOOKUP($A105,Table,MATCH(X$4,Curves,0))</f>
        <v>0.053904348595426</v>
      </c>
      <c r="Y105" s="91" t="n">
        <f aca="false">1/(1+CHOOSE(F$3,(X106+($K$3/10000))/2,(X105+($K$3/10000))/2))^(2*W105/365.25)</f>
        <v>0.644354590962464</v>
      </c>
      <c r="Z105" s="33" t="n">
        <f aca="false">IF(AND(mthbeg&lt;=A105,mthend&gt;=A105),1,0)</f>
        <v>0</v>
      </c>
      <c r="AA105" s="33" t="n">
        <f aca="false">U105*Z105</f>
        <v>0</v>
      </c>
      <c r="AC105" s="87" t="n">
        <f aca="false">F105*G105</f>
        <v>0</v>
      </c>
      <c r="AD105" s="87" t="n">
        <f aca="false">$F105*H105</f>
        <v>0</v>
      </c>
      <c r="AE105" s="87" t="n">
        <f aca="false">$F105*I105</f>
        <v>0</v>
      </c>
      <c r="AF105" s="87" t="n">
        <f aca="false">$F105*J105</f>
        <v>-0</v>
      </c>
      <c r="AG105" s="87" t="n">
        <f aca="false">$F105*K105</f>
        <v>-0</v>
      </c>
      <c r="AH105" s="87" t="n">
        <f aca="false">$F105*L105</f>
        <v>0</v>
      </c>
      <c r="AI105" s="87" t="n">
        <f aca="false">$F105*M105</f>
        <v>0</v>
      </c>
      <c r="AJ105" s="87" t="n">
        <f aca="false">$F105*N105</f>
        <v>0</v>
      </c>
      <c r="AK105" s="87" t="n">
        <f aca="false">F105*O105</f>
        <v>0</v>
      </c>
      <c r="AL105" s="92"/>
      <c r="AM105" s="87" t="n">
        <f aca="false">CHOOSE($G$3,AD105-AE105,AE105-AD105)</f>
        <v>0</v>
      </c>
      <c r="AN105" s="87" t="n">
        <f aca="false">CHOOSE($G$3,AG105-AH105,AH105-AG105)</f>
        <v>0</v>
      </c>
      <c r="AO105" s="87" t="n">
        <f aca="false">CHOOSE($G$3,AJ105-AK105,AK105-AJ105)</f>
        <v>0</v>
      </c>
      <c r="AP105" s="101" t="n">
        <f aca="false">SUM(AM105:AO105)</f>
        <v>0</v>
      </c>
      <c r="AR105" s="87" t="n">
        <f aca="false">CHOOSE($G$3,AC105-AD105,AD105-AC105)</f>
        <v>0</v>
      </c>
      <c r="AS105" s="87" t="n">
        <f aca="false">CHOOSE($G$3,AF105-AG105,AG105-AF105)</f>
        <v>0</v>
      </c>
      <c r="AT105" s="87" t="n">
        <f aca="false">CHOOSE($G$3,AI105-AJ105,AJ105-AI105)</f>
        <v>0</v>
      </c>
      <c r="AU105" s="101" t="n">
        <f aca="false">AR105+AS105+AT105</f>
        <v>0</v>
      </c>
      <c r="AV105" s="101"/>
      <c r="AW105" s="88" t="n">
        <f aca="false">AU105+AP105</f>
        <v>0</v>
      </c>
      <c r="AY105" s="88" t="n">
        <f aca="false">AK105+AH105+AE105</f>
        <v>0</v>
      </c>
      <c r="AZ105" s="102"/>
    </row>
    <row r="106" customFormat="false" ht="12.75" hidden="false" customHeight="false" outlineLevel="0" collapsed="false">
      <c r="A106" s="93" t="n">
        <f aca="false">EDATE(A105,1)</f>
        <v>39965</v>
      </c>
      <c r="B106" s="94" t="n">
        <f aca="false">B105</f>
        <v>4590.16393442623</v>
      </c>
      <c r="C106" s="104"/>
      <c r="D106" s="96" t="n">
        <f aca="false">B106+C106</f>
        <v>4590.16393442623</v>
      </c>
      <c r="E106" s="82" t="n">
        <f aca="false">IF(Z106=0,0,IF(AND(Z106=1,$H$3=1),D106*U106,IF($H$3=2,D106,"N/A")))</f>
        <v>0</v>
      </c>
      <c r="F106" s="82" t="n">
        <f aca="false">E106*Y106</f>
        <v>0</v>
      </c>
      <c r="G106" s="28" t="n">
        <f aca="false">VLOOKUP($A106,Table,MATCH(G$4,Curves,0))</f>
        <v>5.67</v>
      </c>
      <c r="H106" s="97" t="n">
        <f aca="false">VLOOKUP($A106,Table,MATCH(H$4,Curves,0))</f>
        <v>5.67</v>
      </c>
      <c r="I106" s="98" t="n">
        <f aca="false">I105</f>
        <v>0</v>
      </c>
      <c r="J106" s="28" t="n">
        <f aca="false">VLOOKUP($A106,Table,MATCH(J$4,Curves,0))</f>
        <v>-0.0475</v>
      </c>
      <c r="K106" s="97" t="n">
        <f aca="false">VLOOKUP($A106,Table,MATCH(K$4,Curves,0))</f>
        <v>-0.06</v>
      </c>
      <c r="L106" s="98" t="n">
        <v>0</v>
      </c>
      <c r="M106" s="28" t="n">
        <f aca="false">VLOOKUP($A106,Table,MATCH(M$4,Curves,0))</f>
        <v>0.01</v>
      </c>
      <c r="N106" s="97" t="n">
        <f aca="false">VLOOKUP($A106,Table,MATCH(N$4,Curves,0))</f>
        <v>0</v>
      </c>
      <c r="O106" s="98" t="n">
        <v>0</v>
      </c>
      <c r="P106" s="99"/>
      <c r="Q106" s="98" t="n">
        <f aca="false">M106+J106+G106</f>
        <v>5.6325</v>
      </c>
      <c r="R106" s="98" t="n">
        <f aca="false">N106+K106+H106</f>
        <v>5.61</v>
      </c>
      <c r="S106" s="98" t="n">
        <f aca="false">O106+L106+I106</f>
        <v>0</v>
      </c>
      <c r="T106" s="99"/>
      <c r="U106" s="33" t="n">
        <f aca="false">A107-A106</f>
        <v>30</v>
      </c>
      <c r="V106" s="100" t="n">
        <f aca="false">CHOOSE(F$3,A107+24,A106)</f>
        <v>39965</v>
      </c>
      <c r="W106" s="33" t="n">
        <f aca="false">V106-C$3</f>
        <v>3049</v>
      </c>
      <c r="X106" s="28" t="n">
        <f aca="false">VLOOKUP($A106,Table,MATCH(X$4,Curves,0))</f>
        <v>0.053904348595426</v>
      </c>
      <c r="Y106" s="91" t="n">
        <f aca="false">1/(1+CHOOSE(F$3,(X107+($K$3/10000))/2,(X106+($K$3/10000))/2))^(2*W106/365.25)</f>
        <v>0.641452223793202</v>
      </c>
      <c r="Z106" s="33" t="n">
        <f aca="false">IF(AND(mthbeg&lt;=A106,mthend&gt;=A106),1,0)</f>
        <v>0</v>
      </c>
      <c r="AA106" s="33" t="n">
        <f aca="false">U106*Z106</f>
        <v>0</v>
      </c>
      <c r="AC106" s="87" t="n">
        <f aca="false">F106*G106</f>
        <v>0</v>
      </c>
      <c r="AD106" s="87" t="n">
        <f aca="false">$F106*H106</f>
        <v>0</v>
      </c>
      <c r="AE106" s="87" t="n">
        <f aca="false">$F106*I106</f>
        <v>0</v>
      </c>
      <c r="AF106" s="87" t="n">
        <f aca="false">$F106*J106</f>
        <v>-0</v>
      </c>
      <c r="AG106" s="87" t="n">
        <f aca="false">$F106*K106</f>
        <v>-0</v>
      </c>
      <c r="AH106" s="87" t="n">
        <f aca="false">$F106*L106</f>
        <v>0</v>
      </c>
      <c r="AI106" s="87" t="n">
        <f aca="false">$F106*M106</f>
        <v>0</v>
      </c>
      <c r="AJ106" s="87" t="n">
        <f aca="false">$F106*N106</f>
        <v>0</v>
      </c>
      <c r="AK106" s="87" t="n">
        <f aca="false">F106*O106</f>
        <v>0</v>
      </c>
      <c r="AL106" s="92"/>
      <c r="AM106" s="87" t="n">
        <f aca="false">CHOOSE($G$3,AD106-AE106,AE106-AD106)</f>
        <v>0</v>
      </c>
      <c r="AN106" s="87" t="n">
        <f aca="false">CHOOSE($G$3,AG106-AH106,AH106-AG106)</f>
        <v>0</v>
      </c>
      <c r="AO106" s="87" t="n">
        <f aca="false">CHOOSE($G$3,AJ106-AK106,AK106-AJ106)</f>
        <v>0</v>
      </c>
      <c r="AP106" s="101" t="n">
        <f aca="false">SUM(AM106:AO106)</f>
        <v>0</v>
      </c>
      <c r="AR106" s="87" t="n">
        <f aca="false">CHOOSE($G$3,AC106-AD106,AD106-AC106)</f>
        <v>0</v>
      </c>
      <c r="AS106" s="87" t="n">
        <f aca="false">CHOOSE($G$3,AF106-AG106,AG106-AF106)</f>
        <v>0</v>
      </c>
      <c r="AT106" s="87" t="n">
        <f aca="false">CHOOSE($G$3,AI106-AJ106,AJ106-AI106)</f>
        <v>0</v>
      </c>
      <c r="AU106" s="101" t="n">
        <f aca="false">AR106+AS106+AT106</f>
        <v>0</v>
      </c>
      <c r="AV106" s="101"/>
      <c r="AW106" s="88" t="n">
        <f aca="false">AU106+AP106</f>
        <v>0</v>
      </c>
      <c r="AY106" s="88" t="n">
        <f aca="false">AK106+AH106+AE106</f>
        <v>0</v>
      </c>
      <c r="AZ106" s="102"/>
    </row>
    <row r="107" customFormat="false" ht="12.75" hidden="false" customHeight="false" outlineLevel="0" collapsed="false">
      <c r="A107" s="93" t="n">
        <f aca="false">EDATE(A106,1)</f>
        <v>39995</v>
      </c>
      <c r="B107" s="94" t="n">
        <f aca="false">B106</f>
        <v>4590.16393442623</v>
      </c>
      <c r="C107" s="104"/>
      <c r="D107" s="96" t="n">
        <f aca="false">B107+C107</f>
        <v>4590.16393442623</v>
      </c>
      <c r="E107" s="82" t="n">
        <f aca="false">IF(Z107=0,0,IF(AND(Z107=1,$H$3=1),D107*U107,IF($H$3=2,D107,"N/A")))</f>
        <v>0</v>
      </c>
      <c r="F107" s="82" t="n">
        <f aca="false">E107*Y107</f>
        <v>0</v>
      </c>
      <c r="G107" s="28" t="n">
        <f aca="false">VLOOKUP($A107,Table,MATCH(G$4,Curves,0))</f>
        <v>5.67</v>
      </c>
      <c r="H107" s="97" t="n">
        <f aca="false">VLOOKUP($A107,Table,MATCH(H$4,Curves,0))</f>
        <v>5.67</v>
      </c>
      <c r="I107" s="98" t="n">
        <f aca="false">I106</f>
        <v>0</v>
      </c>
      <c r="J107" s="28" t="n">
        <f aca="false">VLOOKUP($A107,Table,MATCH(J$4,Curves,0))</f>
        <v>-0.0475</v>
      </c>
      <c r="K107" s="97" t="n">
        <f aca="false">VLOOKUP($A107,Table,MATCH(K$4,Curves,0))</f>
        <v>-0.06</v>
      </c>
      <c r="L107" s="98" t="n">
        <v>0</v>
      </c>
      <c r="M107" s="28" t="n">
        <f aca="false">VLOOKUP($A107,Table,MATCH(M$4,Curves,0))</f>
        <v>0.01</v>
      </c>
      <c r="N107" s="97" t="n">
        <f aca="false">VLOOKUP($A107,Table,MATCH(N$4,Curves,0))</f>
        <v>0</v>
      </c>
      <c r="O107" s="98" t="n">
        <v>0</v>
      </c>
      <c r="P107" s="99"/>
      <c r="Q107" s="98" t="n">
        <f aca="false">M107+J107+G107</f>
        <v>5.6325</v>
      </c>
      <c r="R107" s="98" t="n">
        <f aca="false">N107+K107+H107</f>
        <v>5.61</v>
      </c>
      <c r="S107" s="98" t="n">
        <f aca="false">O107+L107+I107</f>
        <v>0</v>
      </c>
      <c r="T107" s="99"/>
      <c r="U107" s="33" t="n">
        <f aca="false">A108-A107</f>
        <v>31</v>
      </c>
      <c r="V107" s="100" t="n">
        <f aca="false">CHOOSE(F$3,A108+24,A107)</f>
        <v>39995</v>
      </c>
      <c r="W107" s="33" t="n">
        <f aca="false">V107-C$3</f>
        <v>3079</v>
      </c>
      <c r="X107" s="28" t="n">
        <f aca="false">VLOOKUP($A107,Table,MATCH(X$4,Curves,0))</f>
        <v>0.053904348595426</v>
      </c>
      <c r="Y107" s="91" t="n">
        <f aca="false">1/(1+CHOOSE(F$3,(X108+($K$3/10000))/2,(X107+($K$3/10000))/2))^(2*W107/365.25)</f>
        <v>0.638655929341627</v>
      </c>
      <c r="Z107" s="33" t="n">
        <f aca="false">IF(AND(mthbeg&lt;=A107,mthend&gt;=A107),1,0)</f>
        <v>0</v>
      </c>
      <c r="AA107" s="33" t="n">
        <f aca="false">U107*Z107</f>
        <v>0</v>
      </c>
      <c r="AC107" s="87" t="n">
        <f aca="false">F107*G107</f>
        <v>0</v>
      </c>
      <c r="AD107" s="87" t="n">
        <f aca="false">$F107*H107</f>
        <v>0</v>
      </c>
      <c r="AE107" s="87" t="n">
        <f aca="false">$F107*I107</f>
        <v>0</v>
      </c>
      <c r="AF107" s="87" t="n">
        <f aca="false">$F107*J107</f>
        <v>-0</v>
      </c>
      <c r="AG107" s="87" t="n">
        <f aca="false">$F107*K107</f>
        <v>-0</v>
      </c>
      <c r="AH107" s="87" t="n">
        <f aca="false">$F107*L107</f>
        <v>0</v>
      </c>
      <c r="AI107" s="87" t="n">
        <f aca="false">$F107*M107</f>
        <v>0</v>
      </c>
      <c r="AJ107" s="87" t="n">
        <f aca="false">$F107*N107</f>
        <v>0</v>
      </c>
      <c r="AK107" s="87" t="n">
        <f aca="false">F107*O107</f>
        <v>0</v>
      </c>
      <c r="AL107" s="92"/>
      <c r="AM107" s="87" t="n">
        <f aca="false">CHOOSE($G$3,AD107-AE107,AE107-AD107)</f>
        <v>0</v>
      </c>
      <c r="AN107" s="87" t="n">
        <f aca="false">CHOOSE($G$3,AG107-AH107,AH107-AG107)</f>
        <v>0</v>
      </c>
      <c r="AO107" s="87" t="n">
        <f aca="false">CHOOSE($G$3,AJ107-AK107,AK107-AJ107)</f>
        <v>0</v>
      </c>
      <c r="AP107" s="101" t="n">
        <f aca="false">SUM(AM107:AO107)</f>
        <v>0</v>
      </c>
      <c r="AR107" s="87" t="n">
        <f aca="false">CHOOSE($G$3,AC107-AD107,AD107-AC107)</f>
        <v>0</v>
      </c>
      <c r="AS107" s="87" t="n">
        <f aca="false">CHOOSE($G$3,AF107-AG107,AG107-AF107)</f>
        <v>0</v>
      </c>
      <c r="AT107" s="87" t="n">
        <f aca="false">CHOOSE($G$3,AI107-AJ107,AJ107-AI107)</f>
        <v>0</v>
      </c>
      <c r="AU107" s="101" t="n">
        <f aca="false">AR107+AS107+AT107</f>
        <v>0</v>
      </c>
      <c r="AV107" s="101"/>
      <c r="AW107" s="88" t="n">
        <f aca="false">AU107+AP107</f>
        <v>0</v>
      </c>
      <c r="AY107" s="88" t="n">
        <f aca="false">AK107+AH107+AE107</f>
        <v>0</v>
      </c>
      <c r="AZ107" s="102"/>
    </row>
    <row r="108" customFormat="false" ht="12.75" hidden="false" customHeight="false" outlineLevel="0" collapsed="false">
      <c r="A108" s="93" t="n">
        <f aca="false">EDATE(A107,1)</f>
        <v>40026</v>
      </c>
      <c r="B108" s="94" t="n">
        <f aca="false">B107</f>
        <v>4590.16393442623</v>
      </c>
      <c r="C108" s="104"/>
      <c r="D108" s="96" t="n">
        <f aca="false">B108+C108</f>
        <v>4590.16393442623</v>
      </c>
      <c r="E108" s="82" t="n">
        <f aca="false">IF(Z108=0,0,IF(AND(Z108=1,$H$3=1),D108*U108,IF($H$3=2,D108,"N/A")))</f>
        <v>0</v>
      </c>
      <c r="F108" s="82" t="n">
        <f aca="false">E108*Y108</f>
        <v>0</v>
      </c>
      <c r="G108" s="28" t="n">
        <f aca="false">VLOOKUP($A108,Table,MATCH(G$4,Curves,0))</f>
        <v>5.67</v>
      </c>
      <c r="H108" s="97" t="n">
        <f aca="false">VLOOKUP($A108,Table,MATCH(H$4,Curves,0))</f>
        <v>5.67</v>
      </c>
      <c r="I108" s="98" t="n">
        <f aca="false">I107</f>
        <v>0</v>
      </c>
      <c r="J108" s="28" t="n">
        <f aca="false">VLOOKUP($A108,Table,MATCH(J$4,Curves,0))</f>
        <v>-0.0475</v>
      </c>
      <c r="K108" s="97" t="n">
        <f aca="false">VLOOKUP($A108,Table,MATCH(K$4,Curves,0))</f>
        <v>-0.06</v>
      </c>
      <c r="L108" s="98" t="n">
        <v>0</v>
      </c>
      <c r="M108" s="28" t="n">
        <f aca="false">VLOOKUP($A108,Table,MATCH(M$4,Curves,0))</f>
        <v>0.01</v>
      </c>
      <c r="N108" s="97" t="n">
        <f aca="false">VLOOKUP($A108,Table,MATCH(N$4,Curves,0))</f>
        <v>0</v>
      </c>
      <c r="O108" s="98" t="n">
        <v>0</v>
      </c>
      <c r="P108" s="99"/>
      <c r="Q108" s="98" t="n">
        <f aca="false">M108+J108+G108</f>
        <v>5.6325</v>
      </c>
      <c r="R108" s="98" t="n">
        <f aca="false">N108+K108+H108</f>
        <v>5.61</v>
      </c>
      <c r="S108" s="98" t="n">
        <f aca="false">O108+L108+I108</f>
        <v>0</v>
      </c>
      <c r="T108" s="99"/>
      <c r="U108" s="33" t="n">
        <f aca="false">A109-A108</f>
        <v>31</v>
      </c>
      <c r="V108" s="100" t="n">
        <f aca="false">CHOOSE(F$3,A109+24,A108)</f>
        <v>40026</v>
      </c>
      <c r="W108" s="33" t="n">
        <f aca="false">V108-C$3</f>
        <v>3110</v>
      </c>
      <c r="X108" s="28" t="n">
        <f aca="false">VLOOKUP($A108,Table,MATCH(X$4,Curves,0))</f>
        <v>0.053904348595426</v>
      </c>
      <c r="Y108" s="91" t="n">
        <f aca="false">1/(1+CHOOSE(F$3,(X109+($K$3/10000))/2,(X108+($K$3/10000))/2))^(2*W108/365.25)</f>
        <v>0.635779230660848</v>
      </c>
      <c r="Z108" s="33" t="n">
        <f aca="false">IF(AND(mthbeg&lt;=A108,mthend&gt;=A108),1,0)</f>
        <v>0</v>
      </c>
      <c r="AA108" s="33" t="n">
        <f aca="false">U108*Z108</f>
        <v>0</v>
      </c>
      <c r="AC108" s="87" t="n">
        <f aca="false">F108*G108</f>
        <v>0</v>
      </c>
      <c r="AD108" s="87" t="n">
        <f aca="false">$F108*H108</f>
        <v>0</v>
      </c>
      <c r="AE108" s="87" t="n">
        <f aca="false">$F108*I108</f>
        <v>0</v>
      </c>
      <c r="AF108" s="87" t="n">
        <f aca="false">$F108*J108</f>
        <v>-0</v>
      </c>
      <c r="AG108" s="87" t="n">
        <f aca="false">$F108*K108</f>
        <v>-0</v>
      </c>
      <c r="AH108" s="87" t="n">
        <f aca="false">$F108*L108</f>
        <v>0</v>
      </c>
      <c r="AI108" s="87" t="n">
        <f aca="false">$F108*M108</f>
        <v>0</v>
      </c>
      <c r="AJ108" s="87" t="n">
        <f aca="false">$F108*N108</f>
        <v>0</v>
      </c>
      <c r="AK108" s="87" t="n">
        <f aca="false">F108*O108</f>
        <v>0</v>
      </c>
      <c r="AL108" s="92"/>
      <c r="AM108" s="87" t="n">
        <f aca="false">CHOOSE($G$3,AD108-AE108,AE108-AD108)</f>
        <v>0</v>
      </c>
      <c r="AN108" s="87" t="n">
        <f aca="false">CHOOSE($G$3,AG108-AH108,AH108-AG108)</f>
        <v>0</v>
      </c>
      <c r="AO108" s="87" t="n">
        <f aca="false">CHOOSE($G$3,AJ108-AK108,AK108-AJ108)</f>
        <v>0</v>
      </c>
      <c r="AP108" s="101" t="n">
        <f aca="false">SUM(AM108:AO108)</f>
        <v>0</v>
      </c>
      <c r="AR108" s="87" t="n">
        <f aca="false">CHOOSE($G$3,AC108-AD108,AD108-AC108)</f>
        <v>0</v>
      </c>
      <c r="AS108" s="87" t="n">
        <f aca="false">CHOOSE($G$3,AF108-AG108,AG108-AF108)</f>
        <v>0</v>
      </c>
      <c r="AT108" s="87" t="n">
        <f aca="false">CHOOSE($G$3,AI108-AJ108,AJ108-AI108)</f>
        <v>0</v>
      </c>
      <c r="AU108" s="101" t="n">
        <f aca="false">AR108+AS108+AT108</f>
        <v>0</v>
      </c>
      <c r="AV108" s="101"/>
      <c r="AW108" s="88" t="n">
        <f aca="false">AU108+AP108</f>
        <v>0</v>
      </c>
      <c r="AY108" s="88" t="n">
        <f aca="false">AK108+AH108+AE108</f>
        <v>0</v>
      </c>
      <c r="AZ108" s="102"/>
    </row>
    <row r="109" customFormat="false" ht="12.75" hidden="false" customHeight="false" outlineLevel="0" collapsed="false">
      <c r="A109" s="93" t="n">
        <f aca="false">EDATE(A108,1)</f>
        <v>40057</v>
      </c>
      <c r="B109" s="94" t="n">
        <f aca="false">B108</f>
        <v>4590.16393442623</v>
      </c>
      <c r="C109" s="104"/>
      <c r="D109" s="96" t="n">
        <f aca="false">B109+C109</f>
        <v>4590.16393442623</v>
      </c>
      <c r="E109" s="82" t="n">
        <f aca="false">IF(Z109=0,0,IF(AND(Z109=1,$H$3=1),D109*U109,IF($H$3=2,D109,"N/A")))</f>
        <v>0</v>
      </c>
      <c r="F109" s="82" t="n">
        <f aca="false">E109*Y109</f>
        <v>0</v>
      </c>
      <c r="G109" s="28" t="n">
        <f aca="false">VLOOKUP($A109,Table,MATCH(G$4,Curves,0))</f>
        <v>5.67</v>
      </c>
      <c r="H109" s="97" t="n">
        <f aca="false">VLOOKUP($A109,Table,MATCH(H$4,Curves,0))</f>
        <v>5.67</v>
      </c>
      <c r="I109" s="98" t="n">
        <f aca="false">I108</f>
        <v>0</v>
      </c>
      <c r="J109" s="28" t="n">
        <f aca="false">VLOOKUP($A109,Table,MATCH(J$4,Curves,0))</f>
        <v>-0.0475</v>
      </c>
      <c r="K109" s="97" t="n">
        <f aca="false">VLOOKUP($A109,Table,MATCH(K$4,Curves,0))</f>
        <v>-0.06</v>
      </c>
      <c r="L109" s="98" t="n">
        <v>0</v>
      </c>
      <c r="M109" s="28" t="n">
        <f aca="false">VLOOKUP($A109,Table,MATCH(M$4,Curves,0))</f>
        <v>0.01</v>
      </c>
      <c r="N109" s="97" t="n">
        <f aca="false">VLOOKUP($A109,Table,MATCH(N$4,Curves,0))</f>
        <v>0</v>
      </c>
      <c r="O109" s="98" t="n">
        <v>0</v>
      </c>
      <c r="P109" s="99"/>
      <c r="Q109" s="98" t="n">
        <f aca="false">M109+J109+G109</f>
        <v>5.6325</v>
      </c>
      <c r="R109" s="98" t="n">
        <f aca="false">N109+K109+H109</f>
        <v>5.61</v>
      </c>
      <c r="S109" s="98" t="n">
        <f aca="false">O109+L109+I109</f>
        <v>0</v>
      </c>
      <c r="T109" s="99"/>
      <c r="U109" s="33" t="n">
        <f aca="false">A110-A109</f>
        <v>30</v>
      </c>
      <c r="V109" s="100" t="n">
        <f aca="false">CHOOSE(F$3,A110+24,A109)</f>
        <v>40057</v>
      </c>
      <c r="W109" s="33" t="n">
        <f aca="false">V109-C$3</f>
        <v>3141</v>
      </c>
      <c r="X109" s="28" t="n">
        <f aca="false">VLOOKUP($A109,Table,MATCH(X$4,Curves,0))</f>
        <v>0.053904348595426</v>
      </c>
      <c r="Y109" s="91" t="n">
        <f aca="false">1/(1+CHOOSE(F$3,(X110+($K$3/10000))/2,(X109+($K$3/10000))/2))^(2*W109/365.25)</f>
        <v>0.632915489497442</v>
      </c>
      <c r="Z109" s="33" t="n">
        <f aca="false">IF(AND(mthbeg&lt;=A109,mthend&gt;=A109),1,0)</f>
        <v>0</v>
      </c>
      <c r="AA109" s="33" t="n">
        <f aca="false">U109*Z109</f>
        <v>0</v>
      </c>
      <c r="AC109" s="87" t="n">
        <f aca="false">F109*G109</f>
        <v>0</v>
      </c>
      <c r="AD109" s="87" t="n">
        <f aca="false">$F109*H109</f>
        <v>0</v>
      </c>
      <c r="AE109" s="87" t="n">
        <f aca="false">$F109*I109</f>
        <v>0</v>
      </c>
      <c r="AF109" s="87" t="n">
        <f aca="false">$F109*J109</f>
        <v>-0</v>
      </c>
      <c r="AG109" s="87" t="n">
        <f aca="false">$F109*K109</f>
        <v>-0</v>
      </c>
      <c r="AH109" s="87" t="n">
        <f aca="false">$F109*L109</f>
        <v>0</v>
      </c>
      <c r="AI109" s="87" t="n">
        <f aca="false">$F109*M109</f>
        <v>0</v>
      </c>
      <c r="AJ109" s="87" t="n">
        <f aca="false">$F109*N109</f>
        <v>0</v>
      </c>
      <c r="AK109" s="87" t="n">
        <f aca="false">F109*O109</f>
        <v>0</v>
      </c>
      <c r="AL109" s="92"/>
      <c r="AM109" s="87" t="n">
        <f aca="false">CHOOSE($G$3,AD109-AE109,AE109-AD109)</f>
        <v>0</v>
      </c>
      <c r="AN109" s="87" t="n">
        <f aca="false">CHOOSE($G$3,AG109-AH109,AH109-AG109)</f>
        <v>0</v>
      </c>
      <c r="AO109" s="87" t="n">
        <f aca="false">CHOOSE($G$3,AJ109-AK109,AK109-AJ109)</f>
        <v>0</v>
      </c>
      <c r="AP109" s="101" t="n">
        <f aca="false">SUM(AM109:AO109)</f>
        <v>0</v>
      </c>
      <c r="AR109" s="87" t="n">
        <f aca="false">CHOOSE($G$3,AC109-AD109,AD109-AC109)</f>
        <v>0</v>
      </c>
      <c r="AS109" s="87" t="n">
        <f aca="false">CHOOSE($G$3,AF109-AG109,AG109-AF109)</f>
        <v>0</v>
      </c>
      <c r="AT109" s="87" t="n">
        <f aca="false">CHOOSE($G$3,AI109-AJ109,AJ109-AI109)</f>
        <v>0</v>
      </c>
      <c r="AU109" s="101" t="n">
        <f aca="false">AR109+AS109+AT109</f>
        <v>0</v>
      </c>
      <c r="AV109" s="101"/>
      <c r="AW109" s="88" t="n">
        <f aca="false">AU109+AP109</f>
        <v>0</v>
      </c>
      <c r="AY109" s="88" t="n">
        <f aca="false">AK109+AH109+AE109</f>
        <v>0</v>
      </c>
      <c r="AZ109" s="102"/>
    </row>
    <row r="110" customFormat="false" ht="12.75" hidden="false" customHeight="false" outlineLevel="0" collapsed="false">
      <c r="A110" s="93" t="n">
        <f aca="false">EDATE(A109,1)</f>
        <v>40087</v>
      </c>
      <c r="B110" s="94" t="n">
        <f aca="false">B109</f>
        <v>4590.16393442623</v>
      </c>
      <c r="C110" s="104"/>
      <c r="D110" s="96" t="n">
        <f aca="false">B110+C110</f>
        <v>4590.16393442623</v>
      </c>
      <c r="E110" s="82" t="n">
        <f aca="false">IF(Z110=0,0,IF(AND(Z110=1,$H$3=1),D110*U110,IF($H$3=2,D110,"N/A")))</f>
        <v>0</v>
      </c>
      <c r="F110" s="82" t="n">
        <f aca="false">E110*Y110</f>
        <v>0</v>
      </c>
      <c r="G110" s="28" t="n">
        <f aca="false">VLOOKUP($A110,Table,MATCH(G$4,Curves,0))</f>
        <v>5.67</v>
      </c>
      <c r="H110" s="97" t="n">
        <f aca="false">VLOOKUP($A110,Table,MATCH(H$4,Curves,0))</f>
        <v>5.67</v>
      </c>
      <c r="I110" s="98" t="n">
        <f aca="false">I109</f>
        <v>0</v>
      </c>
      <c r="J110" s="28" t="n">
        <f aca="false">VLOOKUP($A110,Table,MATCH(J$4,Curves,0))</f>
        <v>-0.0475</v>
      </c>
      <c r="K110" s="97" t="n">
        <f aca="false">VLOOKUP($A110,Table,MATCH(K$4,Curves,0))</f>
        <v>-0.06</v>
      </c>
      <c r="L110" s="98" t="n">
        <v>0</v>
      </c>
      <c r="M110" s="28" t="n">
        <f aca="false">VLOOKUP($A110,Table,MATCH(M$4,Curves,0))</f>
        <v>0.01</v>
      </c>
      <c r="N110" s="97" t="n">
        <f aca="false">VLOOKUP($A110,Table,MATCH(N$4,Curves,0))</f>
        <v>0</v>
      </c>
      <c r="O110" s="98" t="n">
        <v>0</v>
      </c>
      <c r="P110" s="99"/>
      <c r="Q110" s="98" t="n">
        <f aca="false">M110+J110+G110</f>
        <v>5.6325</v>
      </c>
      <c r="R110" s="98" t="n">
        <f aca="false">N110+K110+H110</f>
        <v>5.61</v>
      </c>
      <c r="S110" s="98" t="n">
        <f aca="false">O110+L110+I110</f>
        <v>0</v>
      </c>
      <c r="T110" s="99"/>
      <c r="U110" s="33" t="n">
        <f aca="false">A111-A110</f>
        <v>31</v>
      </c>
      <c r="V110" s="100" t="n">
        <f aca="false">CHOOSE(F$3,A111+24,A110)</f>
        <v>40087</v>
      </c>
      <c r="W110" s="33" t="n">
        <f aca="false">V110-C$3</f>
        <v>3171</v>
      </c>
      <c r="X110" s="28" t="n">
        <f aca="false">VLOOKUP($A110,Table,MATCH(X$4,Curves,0))</f>
        <v>0.053904348595426</v>
      </c>
      <c r="Y110" s="91" t="n">
        <f aca="false">1/(1+CHOOSE(F$3,(X111+($K$3/10000))/2,(X110+($K$3/10000))/2))^(2*W110/365.25)</f>
        <v>0.630156409388355</v>
      </c>
      <c r="Z110" s="33" t="n">
        <f aca="false">IF(AND(mthbeg&lt;=A110,mthend&gt;=A110),1,0)</f>
        <v>0</v>
      </c>
      <c r="AA110" s="33" t="n">
        <f aca="false">U110*Z110</f>
        <v>0</v>
      </c>
      <c r="AC110" s="87" t="n">
        <f aca="false">F110*G110</f>
        <v>0</v>
      </c>
      <c r="AD110" s="87" t="n">
        <f aca="false">$F110*H110</f>
        <v>0</v>
      </c>
      <c r="AE110" s="87" t="n">
        <f aca="false">$F110*I110</f>
        <v>0</v>
      </c>
      <c r="AF110" s="87" t="n">
        <f aca="false">$F110*J110</f>
        <v>-0</v>
      </c>
      <c r="AG110" s="87" t="n">
        <f aca="false">$F110*K110</f>
        <v>-0</v>
      </c>
      <c r="AH110" s="87" t="n">
        <f aca="false">$F110*L110</f>
        <v>0</v>
      </c>
      <c r="AI110" s="87" t="n">
        <f aca="false">$F110*M110</f>
        <v>0</v>
      </c>
      <c r="AJ110" s="87" t="n">
        <f aca="false">$F110*N110</f>
        <v>0</v>
      </c>
      <c r="AK110" s="87" t="n">
        <f aca="false">F110*O110</f>
        <v>0</v>
      </c>
      <c r="AL110" s="92"/>
      <c r="AM110" s="87" t="n">
        <f aca="false">CHOOSE($G$3,AD110-AE110,AE110-AD110)</f>
        <v>0</v>
      </c>
      <c r="AN110" s="87" t="n">
        <f aca="false">CHOOSE($G$3,AG110-AH110,AH110-AG110)</f>
        <v>0</v>
      </c>
      <c r="AO110" s="87" t="n">
        <f aca="false">CHOOSE($G$3,AJ110-AK110,AK110-AJ110)</f>
        <v>0</v>
      </c>
      <c r="AP110" s="101" t="n">
        <f aca="false">SUM(AM110:AO110)</f>
        <v>0</v>
      </c>
      <c r="AR110" s="87" t="n">
        <f aca="false">CHOOSE($G$3,AC110-AD110,AD110-AC110)</f>
        <v>0</v>
      </c>
      <c r="AS110" s="87" t="n">
        <f aca="false">CHOOSE($G$3,AF110-AG110,AG110-AF110)</f>
        <v>0</v>
      </c>
      <c r="AT110" s="87" t="n">
        <f aca="false">CHOOSE($G$3,AI110-AJ110,AJ110-AI110)</f>
        <v>0</v>
      </c>
      <c r="AU110" s="101" t="n">
        <f aca="false">AR110+AS110+AT110</f>
        <v>0</v>
      </c>
      <c r="AV110" s="101"/>
      <c r="AW110" s="88" t="n">
        <f aca="false">AU110+AP110</f>
        <v>0</v>
      </c>
      <c r="AY110" s="88" t="n">
        <f aca="false">AK110+AH110+AE110</f>
        <v>0</v>
      </c>
      <c r="AZ110" s="102"/>
    </row>
    <row r="111" customFormat="false" ht="12.75" hidden="false" customHeight="false" outlineLevel="0" collapsed="false">
      <c r="A111" s="93" t="n">
        <f aca="false">EDATE(A110,1)</f>
        <v>40118</v>
      </c>
      <c r="B111" s="94" t="n">
        <f aca="false">B110</f>
        <v>4590.16393442623</v>
      </c>
      <c r="C111" s="104"/>
      <c r="D111" s="96" t="n">
        <f aca="false">B111+C111</f>
        <v>4590.16393442623</v>
      </c>
      <c r="E111" s="82" t="n">
        <f aca="false">IF(Z111=0,0,IF(AND(Z111=1,$H$3=1),D111*U111,IF($H$3=2,D111,"N/A")))</f>
        <v>0</v>
      </c>
      <c r="F111" s="82" t="n">
        <f aca="false">E111*Y111</f>
        <v>0</v>
      </c>
      <c r="G111" s="28" t="n">
        <f aca="false">VLOOKUP($A111,Table,MATCH(G$4,Curves,0))</f>
        <v>5.67</v>
      </c>
      <c r="H111" s="97" t="n">
        <f aca="false">VLOOKUP($A111,Table,MATCH(H$4,Curves,0))</f>
        <v>5.67</v>
      </c>
      <c r="I111" s="98" t="n">
        <f aca="false">I110</f>
        <v>0</v>
      </c>
      <c r="J111" s="28" t="n">
        <f aca="false">VLOOKUP($A111,Table,MATCH(J$4,Curves,0))</f>
        <v>-0.0475</v>
      </c>
      <c r="K111" s="97" t="n">
        <f aca="false">VLOOKUP($A111,Table,MATCH(K$4,Curves,0))</f>
        <v>-0.06</v>
      </c>
      <c r="L111" s="98" t="n">
        <v>0</v>
      </c>
      <c r="M111" s="28" t="n">
        <f aca="false">VLOOKUP($A111,Table,MATCH(M$4,Curves,0))</f>
        <v>0.01</v>
      </c>
      <c r="N111" s="97" t="n">
        <f aca="false">VLOOKUP($A111,Table,MATCH(N$4,Curves,0))</f>
        <v>0</v>
      </c>
      <c r="O111" s="98" t="n">
        <v>0</v>
      </c>
      <c r="P111" s="99"/>
      <c r="Q111" s="98" t="n">
        <f aca="false">M111+J111+G111</f>
        <v>5.6325</v>
      </c>
      <c r="R111" s="98" t="n">
        <f aca="false">N111+K111+H111</f>
        <v>5.61</v>
      </c>
      <c r="S111" s="98" t="n">
        <f aca="false">O111+L111+I111</f>
        <v>0</v>
      </c>
      <c r="T111" s="99"/>
      <c r="U111" s="33" t="n">
        <f aca="false">A112-A111</f>
        <v>30</v>
      </c>
      <c r="V111" s="100" t="n">
        <f aca="false">CHOOSE(F$3,A112+24,A111)</f>
        <v>40118</v>
      </c>
      <c r="W111" s="33" t="n">
        <f aca="false">V111-C$3</f>
        <v>3202</v>
      </c>
      <c r="X111" s="28" t="n">
        <f aca="false">VLOOKUP($A111,Table,MATCH(X$4,Curves,0))</f>
        <v>0.053904348595426</v>
      </c>
      <c r="Y111" s="91" t="n">
        <f aca="false">1/(1+CHOOSE(F$3,(X112+($K$3/10000))/2,(X111+($K$3/10000))/2))^(2*W111/365.25)</f>
        <v>0.627317995105658</v>
      </c>
      <c r="Z111" s="33" t="n">
        <f aca="false">IF(AND(mthbeg&lt;=A111,mthend&gt;=A111),1,0)</f>
        <v>0</v>
      </c>
      <c r="AA111" s="33" t="n">
        <f aca="false">U111*Z111</f>
        <v>0</v>
      </c>
      <c r="AC111" s="87" t="n">
        <f aca="false">F111*G111</f>
        <v>0</v>
      </c>
      <c r="AD111" s="87" t="n">
        <f aca="false">$F111*H111</f>
        <v>0</v>
      </c>
      <c r="AE111" s="87" t="n">
        <f aca="false">$F111*I111</f>
        <v>0</v>
      </c>
      <c r="AF111" s="87" t="n">
        <f aca="false">$F111*J111</f>
        <v>-0</v>
      </c>
      <c r="AG111" s="87" t="n">
        <f aca="false">$F111*K111</f>
        <v>-0</v>
      </c>
      <c r="AH111" s="87" t="n">
        <f aca="false">$F111*L111</f>
        <v>0</v>
      </c>
      <c r="AI111" s="87" t="n">
        <f aca="false">$F111*M111</f>
        <v>0</v>
      </c>
      <c r="AJ111" s="87" t="n">
        <f aca="false">$F111*N111</f>
        <v>0</v>
      </c>
      <c r="AK111" s="87" t="n">
        <f aca="false">F111*O111</f>
        <v>0</v>
      </c>
      <c r="AL111" s="92"/>
      <c r="AM111" s="87" t="n">
        <f aca="false">CHOOSE($G$3,AD111-AE111,AE111-AD111)</f>
        <v>0</v>
      </c>
      <c r="AN111" s="87" t="n">
        <f aca="false">CHOOSE($G$3,AG111-AH111,AH111-AG111)</f>
        <v>0</v>
      </c>
      <c r="AO111" s="87" t="n">
        <f aca="false">CHOOSE($G$3,AJ111-AK111,AK111-AJ111)</f>
        <v>0</v>
      </c>
      <c r="AP111" s="101" t="n">
        <f aca="false">SUM(AM111:AO111)</f>
        <v>0</v>
      </c>
      <c r="AR111" s="87" t="n">
        <f aca="false">CHOOSE($G$3,AC111-AD111,AD111-AC111)</f>
        <v>0</v>
      </c>
      <c r="AS111" s="87" t="n">
        <f aca="false">CHOOSE($G$3,AF111-AG111,AG111-AF111)</f>
        <v>0</v>
      </c>
      <c r="AT111" s="87" t="n">
        <f aca="false">CHOOSE($G$3,AI111-AJ111,AJ111-AI111)</f>
        <v>0</v>
      </c>
      <c r="AU111" s="101" t="n">
        <f aca="false">AR111+AS111+AT111</f>
        <v>0</v>
      </c>
      <c r="AV111" s="101"/>
      <c r="AW111" s="88" t="n">
        <f aca="false">AU111+AP111</f>
        <v>0</v>
      </c>
      <c r="AY111" s="88" t="n">
        <f aca="false">AK111+AH111+AE111</f>
        <v>0</v>
      </c>
      <c r="AZ111" s="102"/>
    </row>
    <row r="112" customFormat="false" ht="12.75" hidden="false" customHeight="false" outlineLevel="0" collapsed="false">
      <c r="A112" s="93" t="n">
        <f aca="false">EDATE(A111,1)</f>
        <v>40148</v>
      </c>
      <c r="B112" s="94" t="n">
        <f aca="false">B111</f>
        <v>4590.16393442623</v>
      </c>
      <c r="C112" s="104"/>
      <c r="D112" s="96" t="n">
        <f aca="false">B112+C112</f>
        <v>4590.16393442623</v>
      </c>
      <c r="E112" s="82" t="n">
        <f aca="false">IF(Z112=0,0,IF(AND(Z112=1,$H$3=1),D112*U112,IF($H$3=2,D112,"N/A")))</f>
        <v>0</v>
      </c>
      <c r="F112" s="82" t="n">
        <f aca="false">E112*Y112</f>
        <v>0</v>
      </c>
      <c r="G112" s="28" t="n">
        <f aca="false">VLOOKUP($A112,Table,MATCH(G$4,Curves,0))</f>
        <v>5.67</v>
      </c>
      <c r="H112" s="97" t="n">
        <f aca="false">VLOOKUP($A112,Table,MATCH(H$4,Curves,0))</f>
        <v>5.67</v>
      </c>
      <c r="I112" s="98" t="n">
        <f aca="false">I111</f>
        <v>0</v>
      </c>
      <c r="J112" s="28" t="n">
        <f aca="false">VLOOKUP($A112,Table,MATCH(J$4,Curves,0))</f>
        <v>-0.0475</v>
      </c>
      <c r="K112" s="97" t="n">
        <f aca="false">VLOOKUP($A112,Table,MATCH(K$4,Curves,0))</f>
        <v>-0.06</v>
      </c>
      <c r="L112" s="98" t="n">
        <v>0</v>
      </c>
      <c r="M112" s="28" t="n">
        <f aca="false">VLOOKUP($A112,Table,MATCH(M$4,Curves,0))</f>
        <v>0.01</v>
      </c>
      <c r="N112" s="97" t="n">
        <f aca="false">VLOOKUP($A112,Table,MATCH(N$4,Curves,0))</f>
        <v>0</v>
      </c>
      <c r="O112" s="98" t="n">
        <v>0</v>
      </c>
      <c r="P112" s="99"/>
      <c r="Q112" s="98" t="n">
        <f aca="false">M112+J112+G112</f>
        <v>5.6325</v>
      </c>
      <c r="R112" s="98" t="n">
        <f aca="false">N112+K112+H112</f>
        <v>5.61</v>
      </c>
      <c r="S112" s="98" t="n">
        <f aca="false">O112+L112+I112</f>
        <v>0</v>
      </c>
      <c r="T112" s="99"/>
      <c r="U112" s="33" t="n">
        <f aca="false">A113-A112</f>
        <v>31</v>
      </c>
      <c r="V112" s="100" t="n">
        <f aca="false">CHOOSE(F$3,A113+24,A112)</f>
        <v>40148</v>
      </c>
      <c r="W112" s="33" t="n">
        <f aca="false">V112-C$3</f>
        <v>3232</v>
      </c>
      <c r="X112" s="28" t="n">
        <f aca="false">VLOOKUP($A112,Table,MATCH(X$4,Curves,0))</f>
        <v>0.053904348595426</v>
      </c>
      <c r="Y112" s="91" t="n">
        <f aca="false">1/(1+CHOOSE(F$3,(X113+($K$3/10000))/2,(X112+($K$3/10000))/2))^(2*W112/365.25)</f>
        <v>0.624583316256602</v>
      </c>
      <c r="Z112" s="33" t="n">
        <f aca="false">IF(AND(mthbeg&lt;=A112,mthend&gt;=A112),1,0)</f>
        <v>0</v>
      </c>
      <c r="AA112" s="33" t="n">
        <f aca="false">U112*Z112</f>
        <v>0</v>
      </c>
      <c r="AC112" s="87" t="n">
        <f aca="false">F112*G112</f>
        <v>0</v>
      </c>
      <c r="AD112" s="87" t="n">
        <f aca="false">$F112*H112</f>
        <v>0</v>
      </c>
      <c r="AE112" s="87" t="n">
        <f aca="false">$F112*I112</f>
        <v>0</v>
      </c>
      <c r="AF112" s="87" t="n">
        <f aca="false">$F112*J112</f>
        <v>-0</v>
      </c>
      <c r="AG112" s="87" t="n">
        <f aca="false">$F112*K112</f>
        <v>-0</v>
      </c>
      <c r="AH112" s="87" t="n">
        <f aca="false">$F112*L112</f>
        <v>0</v>
      </c>
      <c r="AI112" s="87" t="n">
        <f aca="false">$F112*M112</f>
        <v>0</v>
      </c>
      <c r="AJ112" s="87" t="n">
        <f aca="false">$F112*N112</f>
        <v>0</v>
      </c>
      <c r="AK112" s="87" t="n">
        <f aca="false">F112*O112</f>
        <v>0</v>
      </c>
      <c r="AL112" s="92"/>
      <c r="AM112" s="87" t="n">
        <f aca="false">CHOOSE($G$3,AD112-AE112,AE112-AD112)</f>
        <v>0</v>
      </c>
      <c r="AN112" s="87" t="n">
        <f aca="false">CHOOSE($G$3,AG112-AH112,AH112-AG112)</f>
        <v>0</v>
      </c>
      <c r="AO112" s="87" t="n">
        <f aca="false">CHOOSE($G$3,AJ112-AK112,AK112-AJ112)</f>
        <v>0</v>
      </c>
      <c r="AP112" s="101" t="n">
        <f aca="false">SUM(AM112:AO112)</f>
        <v>0</v>
      </c>
      <c r="AR112" s="87" t="n">
        <f aca="false">CHOOSE($G$3,AC112-AD112,AD112-AC112)</f>
        <v>0</v>
      </c>
      <c r="AS112" s="87" t="n">
        <f aca="false">CHOOSE($G$3,AF112-AG112,AG112-AF112)</f>
        <v>0</v>
      </c>
      <c r="AT112" s="87" t="n">
        <f aca="false">CHOOSE($G$3,AI112-AJ112,AJ112-AI112)</f>
        <v>0</v>
      </c>
      <c r="AU112" s="101" t="n">
        <f aca="false">AR112+AS112+AT112</f>
        <v>0</v>
      </c>
      <c r="AV112" s="101"/>
      <c r="AW112" s="88" t="n">
        <f aca="false">AU112+AP112</f>
        <v>0</v>
      </c>
      <c r="AY112" s="88" t="n">
        <f aca="false">AK112+AH112+AE112</f>
        <v>0</v>
      </c>
      <c r="AZ112" s="102"/>
    </row>
    <row r="113" customFormat="false" ht="12.75" hidden="false" customHeight="false" outlineLevel="0" collapsed="false">
      <c r="A113" s="93" t="n">
        <f aca="false">EDATE(A112,1)</f>
        <v>40179</v>
      </c>
      <c r="B113" s="94" t="n">
        <f aca="false">B112</f>
        <v>4590.16393442623</v>
      </c>
      <c r="C113" s="104"/>
      <c r="D113" s="96" t="n">
        <f aca="false">B113+C113</f>
        <v>4590.16393442623</v>
      </c>
      <c r="E113" s="82" t="n">
        <f aca="false">IF(Z113=0,0,IF(AND(Z113=1,$H$3=1),D113*U113,IF($H$3=2,D113,"N/A")))</f>
        <v>0</v>
      </c>
      <c r="F113" s="82" t="n">
        <f aca="false">E113*Y113</f>
        <v>0</v>
      </c>
      <c r="G113" s="28" t="n">
        <f aca="false">VLOOKUP($A113,Table,MATCH(G$4,Curves,0))</f>
        <v>5.67</v>
      </c>
      <c r="H113" s="97" t="n">
        <f aca="false">VLOOKUP($A113,Table,MATCH(H$4,Curves,0))</f>
        <v>5.67</v>
      </c>
      <c r="I113" s="98" t="n">
        <f aca="false">I112</f>
        <v>0</v>
      </c>
      <c r="J113" s="28" t="n">
        <f aca="false">VLOOKUP($A113,Table,MATCH(J$4,Curves,0))</f>
        <v>-0.0475</v>
      </c>
      <c r="K113" s="97" t="n">
        <f aca="false">VLOOKUP($A113,Table,MATCH(K$4,Curves,0))</f>
        <v>-0.06</v>
      </c>
      <c r="L113" s="98" t="n">
        <v>0</v>
      </c>
      <c r="M113" s="28" t="n">
        <f aca="false">VLOOKUP($A113,Table,MATCH(M$4,Curves,0))</f>
        <v>0.01</v>
      </c>
      <c r="N113" s="97" t="n">
        <f aca="false">VLOOKUP($A113,Table,MATCH(N$4,Curves,0))</f>
        <v>0</v>
      </c>
      <c r="O113" s="98" t="n">
        <v>0</v>
      </c>
      <c r="P113" s="99"/>
      <c r="Q113" s="98" t="n">
        <f aca="false">M113+J113+G113</f>
        <v>5.6325</v>
      </c>
      <c r="R113" s="98" t="n">
        <f aca="false">N113+K113+H113</f>
        <v>5.61</v>
      </c>
      <c r="S113" s="98" t="n">
        <f aca="false">O113+L113+I113</f>
        <v>0</v>
      </c>
      <c r="T113" s="99"/>
      <c r="U113" s="33" t="n">
        <f aca="false">A114-A113</f>
        <v>31</v>
      </c>
      <c r="V113" s="100" t="n">
        <f aca="false">CHOOSE(F$3,A114+24,A113)</f>
        <v>40179</v>
      </c>
      <c r="W113" s="33" t="n">
        <f aca="false">V113-C$3</f>
        <v>3263</v>
      </c>
      <c r="X113" s="28" t="n">
        <f aca="false">VLOOKUP($A113,Table,MATCH(X$4,Curves,0))</f>
        <v>0.053904348595426</v>
      </c>
      <c r="Y113" s="91" t="n">
        <f aca="false">1/(1+CHOOSE(F$3,(X114+($K$3/10000))/2,(X113+($K$3/10000))/2))^(2*W113/365.25)</f>
        <v>0.621770004864091</v>
      </c>
      <c r="Z113" s="33" t="n">
        <f aca="false">IF(AND(mthbeg&lt;=A113,mthend&gt;=A113),1,0)</f>
        <v>0</v>
      </c>
      <c r="AA113" s="33" t="n">
        <f aca="false">U113*Z113</f>
        <v>0</v>
      </c>
      <c r="AC113" s="87" t="n">
        <f aca="false">F113*G113</f>
        <v>0</v>
      </c>
      <c r="AD113" s="87" t="n">
        <f aca="false">$F113*H113</f>
        <v>0</v>
      </c>
      <c r="AE113" s="87" t="n">
        <f aca="false">$F113*I113</f>
        <v>0</v>
      </c>
      <c r="AF113" s="87" t="n">
        <f aca="false">$F113*J113</f>
        <v>-0</v>
      </c>
      <c r="AG113" s="87" t="n">
        <f aca="false">$F113*K113</f>
        <v>-0</v>
      </c>
      <c r="AH113" s="87" t="n">
        <f aca="false">$F113*L113</f>
        <v>0</v>
      </c>
      <c r="AI113" s="87" t="n">
        <f aca="false">$F113*M113</f>
        <v>0</v>
      </c>
      <c r="AJ113" s="87" t="n">
        <f aca="false">$F113*N113</f>
        <v>0</v>
      </c>
      <c r="AK113" s="87" t="n">
        <f aca="false">F113*O113</f>
        <v>0</v>
      </c>
      <c r="AL113" s="92"/>
      <c r="AM113" s="87" t="n">
        <f aca="false">CHOOSE($G$3,AD113-AE113,AE113-AD113)</f>
        <v>0</v>
      </c>
      <c r="AN113" s="87" t="n">
        <f aca="false">CHOOSE($G$3,AG113-AH113,AH113-AG113)</f>
        <v>0</v>
      </c>
      <c r="AO113" s="87" t="n">
        <f aca="false">CHOOSE($G$3,AJ113-AK113,AK113-AJ113)</f>
        <v>0</v>
      </c>
      <c r="AP113" s="101" t="n">
        <f aca="false">SUM(AM113:AO113)</f>
        <v>0</v>
      </c>
      <c r="AR113" s="87" t="n">
        <f aca="false">CHOOSE($G$3,AC113-AD113,AD113-AC113)</f>
        <v>0</v>
      </c>
      <c r="AS113" s="87" t="n">
        <f aca="false">CHOOSE($G$3,AF113-AG113,AG113-AF113)</f>
        <v>0</v>
      </c>
      <c r="AT113" s="87" t="n">
        <f aca="false">CHOOSE($G$3,AI113-AJ113,AJ113-AI113)</f>
        <v>0</v>
      </c>
      <c r="AU113" s="101" t="n">
        <f aca="false">AR113+AS113+AT113</f>
        <v>0</v>
      </c>
      <c r="AV113" s="101"/>
      <c r="AW113" s="88" t="n">
        <f aca="false">AU113+AP113</f>
        <v>0</v>
      </c>
      <c r="AY113" s="88" t="n">
        <f aca="false">AK113+AH113+AE113</f>
        <v>0</v>
      </c>
      <c r="AZ113" s="102"/>
    </row>
    <row r="114" customFormat="false" ht="12.75" hidden="false" customHeight="false" outlineLevel="0" collapsed="false">
      <c r="A114" s="93" t="n">
        <f aca="false">EDATE(A113,1)</f>
        <v>40210</v>
      </c>
      <c r="B114" s="94" t="n">
        <f aca="false">B113</f>
        <v>4590.16393442623</v>
      </c>
      <c r="C114" s="104"/>
      <c r="D114" s="96" t="n">
        <f aca="false">B114+C114</f>
        <v>4590.16393442623</v>
      </c>
      <c r="E114" s="82" t="n">
        <f aca="false">IF(Z114=0,0,IF(AND(Z114=1,$H$3=1),D114*U114,IF($H$3=2,D114,"N/A")))</f>
        <v>0</v>
      </c>
      <c r="F114" s="82" t="n">
        <f aca="false">E114*Y114</f>
        <v>0</v>
      </c>
      <c r="G114" s="28" t="n">
        <f aca="false">VLOOKUP($A114,Table,MATCH(G$4,Curves,0))</f>
        <v>5.67</v>
      </c>
      <c r="H114" s="97" t="n">
        <f aca="false">VLOOKUP($A114,Table,MATCH(H$4,Curves,0))</f>
        <v>5.67</v>
      </c>
      <c r="I114" s="98" t="n">
        <f aca="false">I113</f>
        <v>0</v>
      </c>
      <c r="J114" s="28" t="n">
        <f aca="false">VLOOKUP($A114,Table,MATCH(J$4,Curves,0))</f>
        <v>-0.0475</v>
      </c>
      <c r="K114" s="97" t="n">
        <f aca="false">VLOOKUP($A114,Table,MATCH(K$4,Curves,0))</f>
        <v>-0.06</v>
      </c>
      <c r="L114" s="98" t="n">
        <v>0</v>
      </c>
      <c r="M114" s="28" t="n">
        <f aca="false">VLOOKUP($A114,Table,MATCH(M$4,Curves,0))</f>
        <v>0.01</v>
      </c>
      <c r="N114" s="97" t="n">
        <f aca="false">VLOOKUP($A114,Table,MATCH(N$4,Curves,0))</f>
        <v>0</v>
      </c>
      <c r="O114" s="98" t="n">
        <v>0</v>
      </c>
      <c r="P114" s="99"/>
      <c r="Q114" s="98" t="n">
        <f aca="false">M114+J114+G114</f>
        <v>5.6325</v>
      </c>
      <c r="R114" s="98" t="n">
        <f aca="false">N114+K114+H114</f>
        <v>5.61</v>
      </c>
      <c r="S114" s="98" t="n">
        <f aca="false">O114+L114+I114</f>
        <v>0</v>
      </c>
      <c r="T114" s="99"/>
      <c r="U114" s="33" t="n">
        <f aca="false">A115-A114</f>
        <v>28</v>
      </c>
      <c r="V114" s="100" t="n">
        <f aca="false">CHOOSE(F$3,A115+24,A114)</f>
        <v>40210</v>
      </c>
      <c r="W114" s="33" t="n">
        <f aca="false">V114-C$3</f>
        <v>3294</v>
      </c>
      <c r="X114" s="28" t="n">
        <f aca="false">VLOOKUP($A114,Table,MATCH(X$4,Curves,0))</f>
        <v>0.053904348595426</v>
      </c>
      <c r="Y114" s="91" t="n">
        <f aca="false">1/(1+CHOOSE(F$3,(X115+($K$3/10000))/2,(X114+($K$3/10000))/2))^(2*W114/365.25)</f>
        <v>0.618969365473512</v>
      </c>
      <c r="Z114" s="33" t="n">
        <f aca="false">IF(AND(mthbeg&lt;=A114,mthend&gt;=A114),1,0)</f>
        <v>0</v>
      </c>
      <c r="AA114" s="33" t="n">
        <f aca="false">U114*Z114</f>
        <v>0</v>
      </c>
      <c r="AC114" s="87" t="n">
        <f aca="false">F114*G114</f>
        <v>0</v>
      </c>
      <c r="AD114" s="87" t="n">
        <f aca="false">$F114*H114</f>
        <v>0</v>
      </c>
      <c r="AE114" s="87" t="n">
        <f aca="false">$F114*I114</f>
        <v>0</v>
      </c>
      <c r="AF114" s="87" t="n">
        <f aca="false">$F114*J114</f>
        <v>-0</v>
      </c>
      <c r="AG114" s="87" t="n">
        <f aca="false">$F114*K114</f>
        <v>-0</v>
      </c>
      <c r="AH114" s="87" t="n">
        <f aca="false">$F114*L114</f>
        <v>0</v>
      </c>
      <c r="AI114" s="87" t="n">
        <f aca="false">$F114*M114</f>
        <v>0</v>
      </c>
      <c r="AJ114" s="87" t="n">
        <f aca="false">$F114*N114</f>
        <v>0</v>
      </c>
      <c r="AK114" s="87" t="n">
        <f aca="false">F114*O114</f>
        <v>0</v>
      </c>
      <c r="AL114" s="92"/>
      <c r="AM114" s="87" t="n">
        <f aca="false">CHOOSE($G$3,AD114-AE114,AE114-AD114)</f>
        <v>0</v>
      </c>
      <c r="AN114" s="87" t="n">
        <f aca="false">CHOOSE($G$3,AG114-AH114,AH114-AG114)</f>
        <v>0</v>
      </c>
      <c r="AO114" s="87" t="n">
        <f aca="false">CHOOSE($G$3,AJ114-AK114,AK114-AJ114)</f>
        <v>0</v>
      </c>
      <c r="AP114" s="101" t="n">
        <f aca="false">SUM(AM114:AO114)</f>
        <v>0</v>
      </c>
      <c r="AR114" s="87" t="n">
        <f aca="false">CHOOSE($G$3,AC114-AD114,AD114-AC114)</f>
        <v>0</v>
      </c>
      <c r="AS114" s="87" t="n">
        <f aca="false">CHOOSE($G$3,AF114-AG114,AG114-AF114)</f>
        <v>0</v>
      </c>
      <c r="AT114" s="87" t="n">
        <f aca="false">CHOOSE($G$3,AI114-AJ114,AJ114-AI114)</f>
        <v>0</v>
      </c>
      <c r="AU114" s="101" t="n">
        <f aca="false">AR114+AS114+AT114</f>
        <v>0</v>
      </c>
      <c r="AV114" s="101"/>
      <c r="AW114" s="88" t="n">
        <f aca="false">AU114+AP114</f>
        <v>0</v>
      </c>
      <c r="AY114" s="88" t="n">
        <f aca="false">AK114+AH114+AE114</f>
        <v>0</v>
      </c>
      <c r="AZ114" s="102"/>
    </row>
    <row r="115" customFormat="false" ht="12.75" hidden="false" customHeight="false" outlineLevel="0" collapsed="false">
      <c r="A115" s="93" t="n">
        <f aca="false">EDATE(A114,1)</f>
        <v>40238</v>
      </c>
      <c r="B115" s="94" t="n">
        <f aca="false">B114</f>
        <v>4590.16393442623</v>
      </c>
      <c r="C115" s="104"/>
      <c r="D115" s="96" t="n">
        <f aca="false">B115+C115</f>
        <v>4590.16393442623</v>
      </c>
      <c r="E115" s="82" t="n">
        <f aca="false">IF(Z115=0,0,IF(AND(Z115=1,$H$3=1),D115*U115,IF($H$3=2,D115,"N/A")))</f>
        <v>0</v>
      </c>
      <c r="F115" s="82" t="n">
        <f aca="false">E115*Y115</f>
        <v>0</v>
      </c>
      <c r="G115" s="28" t="n">
        <f aca="false">VLOOKUP($A115,Table,MATCH(G$4,Curves,0))</f>
        <v>5.67</v>
      </c>
      <c r="H115" s="97" t="n">
        <f aca="false">VLOOKUP($A115,Table,MATCH(H$4,Curves,0))</f>
        <v>5.67</v>
      </c>
      <c r="I115" s="98" t="n">
        <f aca="false">I114</f>
        <v>0</v>
      </c>
      <c r="J115" s="28" t="n">
        <f aca="false">VLOOKUP($A115,Table,MATCH(J$4,Curves,0))</f>
        <v>-0.0475</v>
      </c>
      <c r="K115" s="97" t="n">
        <f aca="false">VLOOKUP($A115,Table,MATCH(K$4,Curves,0))</f>
        <v>-0.06</v>
      </c>
      <c r="L115" s="98" t="n">
        <v>0</v>
      </c>
      <c r="M115" s="28" t="n">
        <f aca="false">VLOOKUP($A115,Table,MATCH(M$4,Curves,0))</f>
        <v>0.01</v>
      </c>
      <c r="N115" s="97" t="n">
        <f aca="false">VLOOKUP($A115,Table,MATCH(N$4,Curves,0))</f>
        <v>0</v>
      </c>
      <c r="O115" s="98" t="n">
        <v>0</v>
      </c>
      <c r="P115" s="99"/>
      <c r="Q115" s="98" t="n">
        <f aca="false">M115+J115+G115</f>
        <v>5.6325</v>
      </c>
      <c r="R115" s="98" t="n">
        <f aca="false">N115+K115+H115</f>
        <v>5.61</v>
      </c>
      <c r="S115" s="98" t="n">
        <f aca="false">O115+L115+I115</f>
        <v>0</v>
      </c>
      <c r="T115" s="99"/>
      <c r="U115" s="33" t="n">
        <f aca="false">A116-A115</f>
        <v>31</v>
      </c>
      <c r="V115" s="100" t="n">
        <f aca="false">CHOOSE(F$3,A116+24,A115)</f>
        <v>40238</v>
      </c>
      <c r="W115" s="33" t="n">
        <f aca="false">V115-C$3</f>
        <v>3322</v>
      </c>
      <c r="X115" s="28" t="n">
        <f aca="false">VLOOKUP($A115,Table,MATCH(X$4,Curves,0))</f>
        <v>0.053904348595426</v>
      </c>
      <c r="Y115" s="91" t="n">
        <f aca="false">1/(1+CHOOSE(F$3,(X116+($K$3/10000))/2,(X115+($K$3/10000))/2))^(2*W115/365.25)</f>
        <v>0.616450600074566</v>
      </c>
      <c r="Z115" s="33" t="n">
        <f aca="false">IF(AND(mthbeg&lt;=A115,mthend&gt;=A115),1,0)</f>
        <v>0</v>
      </c>
      <c r="AA115" s="33" t="n">
        <f aca="false">U115*Z115</f>
        <v>0</v>
      </c>
      <c r="AC115" s="87" t="n">
        <f aca="false">F115*G115</f>
        <v>0</v>
      </c>
      <c r="AD115" s="87" t="n">
        <f aca="false">$F115*H115</f>
        <v>0</v>
      </c>
      <c r="AE115" s="87" t="n">
        <f aca="false">$F115*I115</f>
        <v>0</v>
      </c>
      <c r="AF115" s="87" t="n">
        <f aca="false">$F115*J115</f>
        <v>-0</v>
      </c>
      <c r="AG115" s="87" t="n">
        <f aca="false">$F115*K115</f>
        <v>-0</v>
      </c>
      <c r="AH115" s="87" t="n">
        <f aca="false">$F115*L115</f>
        <v>0</v>
      </c>
      <c r="AI115" s="87" t="n">
        <f aca="false">$F115*M115</f>
        <v>0</v>
      </c>
      <c r="AJ115" s="87" t="n">
        <f aca="false">$F115*N115</f>
        <v>0</v>
      </c>
      <c r="AK115" s="87" t="n">
        <f aca="false">F115*O115</f>
        <v>0</v>
      </c>
      <c r="AL115" s="92"/>
      <c r="AM115" s="87" t="n">
        <f aca="false">CHOOSE($G$3,AD115-AE115,AE115-AD115)</f>
        <v>0</v>
      </c>
      <c r="AN115" s="87" t="n">
        <f aca="false">CHOOSE($G$3,AG115-AH115,AH115-AG115)</f>
        <v>0</v>
      </c>
      <c r="AO115" s="87" t="n">
        <f aca="false">CHOOSE($G$3,AJ115-AK115,AK115-AJ115)</f>
        <v>0</v>
      </c>
      <c r="AP115" s="101" t="n">
        <f aca="false">SUM(AM115:AO115)</f>
        <v>0</v>
      </c>
      <c r="AR115" s="87" t="n">
        <f aca="false">CHOOSE($G$3,AC115-AD115,AD115-AC115)</f>
        <v>0</v>
      </c>
      <c r="AS115" s="87" t="n">
        <f aca="false">CHOOSE($G$3,AF115-AG115,AG115-AF115)</f>
        <v>0</v>
      </c>
      <c r="AT115" s="87" t="n">
        <f aca="false">CHOOSE($G$3,AI115-AJ115,AJ115-AI115)</f>
        <v>0</v>
      </c>
      <c r="AU115" s="101" t="n">
        <f aca="false">AR115+AS115+AT115</f>
        <v>0</v>
      </c>
      <c r="AV115" s="101"/>
      <c r="AW115" s="88" t="n">
        <f aca="false">AU115+AP115</f>
        <v>0</v>
      </c>
      <c r="AY115" s="88" t="n">
        <f aca="false">AK115+AH115+AE115</f>
        <v>0</v>
      </c>
      <c r="AZ115" s="102"/>
    </row>
    <row r="116" customFormat="false" ht="12.75" hidden="false" customHeight="false" outlineLevel="0" collapsed="false">
      <c r="A116" s="93" t="n">
        <f aca="false">EDATE(A115,1)</f>
        <v>40269</v>
      </c>
      <c r="B116" s="94" t="n">
        <f aca="false">B115</f>
        <v>4590.16393442623</v>
      </c>
      <c r="C116" s="104"/>
      <c r="D116" s="96" t="n">
        <f aca="false">B116+C116</f>
        <v>4590.16393442623</v>
      </c>
      <c r="E116" s="82" t="n">
        <f aca="false">IF(Z116=0,0,IF(AND(Z116=1,$H$3=1),D116*U116,IF($H$3=2,D116,"N/A")))</f>
        <v>0</v>
      </c>
      <c r="F116" s="82" t="n">
        <f aca="false">E116*Y116</f>
        <v>0</v>
      </c>
      <c r="G116" s="28" t="n">
        <f aca="false">VLOOKUP($A116,Table,MATCH(G$4,Curves,0))</f>
        <v>5.67</v>
      </c>
      <c r="H116" s="97" t="n">
        <f aca="false">VLOOKUP($A116,Table,MATCH(H$4,Curves,0))</f>
        <v>5.67</v>
      </c>
      <c r="I116" s="98" t="n">
        <f aca="false">I115</f>
        <v>0</v>
      </c>
      <c r="J116" s="28" t="n">
        <f aca="false">VLOOKUP($A116,Table,MATCH(J$4,Curves,0))</f>
        <v>-0.0475</v>
      </c>
      <c r="K116" s="97" t="n">
        <f aca="false">VLOOKUP($A116,Table,MATCH(K$4,Curves,0))</f>
        <v>-0.06</v>
      </c>
      <c r="L116" s="98" t="n">
        <v>0</v>
      </c>
      <c r="M116" s="28" t="n">
        <f aca="false">VLOOKUP($A116,Table,MATCH(M$4,Curves,0))</f>
        <v>0.01</v>
      </c>
      <c r="N116" s="97" t="n">
        <f aca="false">VLOOKUP($A116,Table,MATCH(N$4,Curves,0))</f>
        <v>0</v>
      </c>
      <c r="O116" s="98" t="n">
        <v>0</v>
      </c>
      <c r="P116" s="99"/>
      <c r="Q116" s="98" t="n">
        <f aca="false">M116+J116+G116</f>
        <v>5.6325</v>
      </c>
      <c r="R116" s="98" t="n">
        <f aca="false">N116+K116+H116</f>
        <v>5.61</v>
      </c>
      <c r="S116" s="98" t="n">
        <f aca="false">O116+L116+I116</f>
        <v>0</v>
      </c>
      <c r="T116" s="99"/>
      <c r="U116" s="33" t="n">
        <f aca="false">A117-A116</f>
        <v>30</v>
      </c>
      <c r="V116" s="100" t="n">
        <f aca="false">CHOOSE(F$3,A117+24,A116)</f>
        <v>40269</v>
      </c>
      <c r="W116" s="33" t="n">
        <f aca="false">V116-C$3</f>
        <v>3353</v>
      </c>
      <c r="X116" s="28" t="n">
        <f aca="false">VLOOKUP($A116,Table,MATCH(X$4,Curves,0))</f>
        <v>0.053904348595426</v>
      </c>
      <c r="Y116" s="91" t="n">
        <f aca="false">1/(1+CHOOSE(F$3,(X117+($K$3/10000))/2,(X116+($K$3/10000))/2))^(2*W116/365.25)</f>
        <v>0.613673920885463</v>
      </c>
      <c r="Z116" s="33" t="n">
        <f aca="false">IF(AND(mthbeg&lt;=A116,mthend&gt;=A116),1,0)</f>
        <v>0</v>
      </c>
      <c r="AA116" s="33" t="n">
        <f aca="false">U116*Z116</f>
        <v>0</v>
      </c>
      <c r="AC116" s="87" t="n">
        <f aca="false">F116*G116</f>
        <v>0</v>
      </c>
      <c r="AD116" s="87" t="n">
        <f aca="false">$F116*H116</f>
        <v>0</v>
      </c>
      <c r="AE116" s="87" t="n">
        <f aca="false">$F116*I116</f>
        <v>0</v>
      </c>
      <c r="AF116" s="87" t="n">
        <f aca="false">$F116*J116</f>
        <v>-0</v>
      </c>
      <c r="AG116" s="87" t="n">
        <f aca="false">$F116*K116</f>
        <v>-0</v>
      </c>
      <c r="AH116" s="87" t="n">
        <f aca="false">$F116*L116</f>
        <v>0</v>
      </c>
      <c r="AI116" s="87" t="n">
        <f aca="false">$F116*M116</f>
        <v>0</v>
      </c>
      <c r="AJ116" s="87" t="n">
        <f aca="false">$F116*N116</f>
        <v>0</v>
      </c>
      <c r="AK116" s="87" t="n">
        <f aca="false">F116*O116</f>
        <v>0</v>
      </c>
      <c r="AL116" s="92"/>
      <c r="AM116" s="87" t="n">
        <f aca="false">CHOOSE($G$3,AD116-AE116,AE116-AD116)</f>
        <v>0</v>
      </c>
      <c r="AN116" s="87" t="n">
        <f aca="false">CHOOSE($G$3,AG116-AH116,AH116-AG116)</f>
        <v>0</v>
      </c>
      <c r="AO116" s="87" t="n">
        <f aca="false">CHOOSE($G$3,AJ116-AK116,AK116-AJ116)</f>
        <v>0</v>
      </c>
      <c r="AP116" s="101" t="n">
        <f aca="false">SUM(AM116:AO116)</f>
        <v>0</v>
      </c>
      <c r="AR116" s="87" t="n">
        <f aca="false">CHOOSE($G$3,AC116-AD116,AD116-AC116)</f>
        <v>0</v>
      </c>
      <c r="AS116" s="87" t="n">
        <f aca="false">CHOOSE($G$3,AF116-AG116,AG116-AF116)</f>
        <v>0</v>
      </c>
      <c r="AT116" s="87" t="n">
        <f aca="false">CHOOSE($G$3,AI116-AJ116,AJ116-AI116)</f>
        <v>0</v>
      </c>
      <c r="AU116" s="101" t="n">
        <f aca="false">AR116+AS116+AT116</f>
        <v>0</v>
      </c>
      <c r="AV116" s="101"/>
      <c r="AW116" s="88" t="n">
        <f aca="false">AU116+AP116</f>
        <v>0</v>
      </c>
      <c r="AY116" s="88" t="n">
        <f aca="false">AK116+AH116+AE116</f>
        <v>0</v>
      </c>
      <c r="AZ116" s="102"/>
    </row>
    <row r="117" customFormat="false" ht="12.75" hidden="false" customHeight="false" outlineLevel="0" collapsed="false">
      <c r="A117" s="93" t="n">
        <f aca="false">EDATE(A116,1)</f>
        <v>40299</v>
      </c>
      <c r="B117" s="94" t="n">
        <f aca="false">B116</f>
        <v>4590.16393442623</v>
      </c>
      <c r="C117" s="104"/>
      <c r="D117" s="96" t="n">
        <f aca="false">B117+C117</f>
        <v>4590.16393442623</v>
      </c>
      <c r="E117" s="82" t="n">
        <f aca="false">IF(Z117=0,0,IF(AND(Z117=1,$H$3=1),D117*U117,IF($H$3=2,D117,"N/A")))</f>
        <v>0</v>
      </c>
      <c r="F117" s="82" t="n">
        <f aca="false">E117*Y117</f>
        <v>0</v>
      </c>
      <c r="G117" s="28" t="n">
        <f aca="false">VLOOKUP($A117,Table,MATCH(G$4,Curves,0))</f>
        <v>5.67</v>
      </c>
      <c r="H117" s="97" t="n">
        <f aca="false">VLOOKUP($A117,Table,MATCH(H$4,Curves,0))</f>
        <v>5.67</v>
      </c>
      <c r="I117" s="98" t="n">
        <f aca="false">I116</f>
        <v>0</v>
      </c>
      <c r="J117" s="28" t="n">
        <f aca="false">VLOOKUP($A117,Table,MATCH(J$4,Curves,0))</f>
        <v>-0.0475</v>
      </c>
      <c r="K117" s="97" t="n">
        <f aca="false">VLOOKUP($A117,Table,MATCH(K$4,Curves,0))</f>
        <v>-0.06</v>
      </c>
      <c r="L117" s="98" t="n">
        <v>0</v>
      </c>
      <c r="M117" s="28" t="n">
        <f aca="false">VLOOKUP($A117,Table,MATCH(M$4,Curves,0))</f>
        <v>0.01</v>
      </c>
      <c r="N117" s="97" t="n">
        <f aca="false">VLOOKUP($A117,Table,MATCH(N$4,Curves,0))</f>
        <v>0</v>
      </c>
      <c r="O117" s="98" t="n">
        <v>0</v>
      </c>
      <c r="P117" s="99"/>
      <c r="Q117" s="98" t="n">
        <f aca="false">M117+J117+G117</f>
        <v>5.6325</v>
      </c>
      <c r="R117" s="98" t="n">
        <f aca="false">N117+K117+H117</f>
        <v>5.61</v>
      </c>
      <c r="S117" s="98" t="n">
        <f aca="false">O117+L117+I117</f>
        <v>0</v>
      </c>
      <c r="T117" s="99"/>
      <c r="U117" s="33" t="n">
        <f aca="false">A118-A117</f>
        <v>31</v>
      </c>
      <c r="V117" s="100" t="n">
        <f aca="false">CHOOSE(F$3,A118+24,A117)</f>
        <v>40299</v>
      </c>
      <c r="W117" s="33" t="n">
        <f aca="false">V117-C$3</f>
        <v>3383</v>
      </c>
      <c r="X117" s="28" t="n">
        <f aca="false">VLOOKUP($A117,Table,MATCH(X$4,Curves,0))</f>
        <v>0.053904348595426</v>
      </c>
      <c r="Y117" s="91" t="n">
        <f aca="false">1/(1+CHOOSE(F$3,(X118+($K$3/10000))/2,(X117+($K$3/10000))/2))^(2*W117/365.25)</f>
        <v>0.610998720899561</v>
      </c>
      <c r="Z117" s="33" t="n">
        <f aca="false">IF(AND(mthbeg&lt;=A117,mthend&gt;=A117),1,0)</f>
        <v>0</v>
      </c>
      <c r="AA117" s="33" t="n">
        <f aca="false">U117*Z117</f>
        <v>0</v>
      </c>
      <c r="AC117" s="87" t="n">
        <f aca="false">F117*G117</f>
        <v>0</v>
      </c>
      <c r="AD117" s="87" t="n">
        <f aca="false">$F117*H117</f>
        <v>0</v>
      </c>
      <c r="AE117" s="87" t="n">
        <f aca="false">$F117*I117</f>
        <v>0</v>
      </c>
      <c r="AF117" s="87" t="n">
        <f aca="false">$F117*J117</f>
        <v>-0</v>
      </c>
      <c r="AG117" s="87" t="n">
        <f aca="false">$F117*K117</f>
        <v>-0</v>
      </c>
      <c r="AH117" s="87" t="n">
        <f aca="false">$F117*L117</f>
        <v>0</v>
      </c>
      <c r="AI117" s="87" t="n">
        <f aca="false">$F117*M117</f>
        <v>0</v>
      </c>
      <c r="AJ117" s="87" t="n">
        <f aca="false">$F117*N117</f>
        <v>0</v>
      </c>
      <c r="AK117" s="87" t="n">
        <f aca="false">F117*O117</f>
        <v>0</v>
      </c>
      <c r="AL117" s="92"/>
      <c r="AM117" s="87" t="n">
        <f aca="false">CHOOSE($G$3,AD117-AE117,AE117-AD117)</f>
        <v>0</v>
      </c>
      <c r="AN117" s="87" t="n">
        <f aca="false">CHOOSE($G$3,AG117-AH117,AH117-AG117)</f>
        <v>0</v>
      </c>
      <c r="AO117" s="87" t="n">
        <f aca="false">CHOOSE($G$3,AJ117-AK117,AK117-AJ117)</f>
        <v>0</v>
      </c>
      <c r="AP117" s="101" t="n">
        <f aca="false">SUM(AM117:AO117)</f>
        <v>0</v>
      </c>
      <c r="AR117" s="87" t="n">
        <f aca="false">CHOOSE($G$3,AC117-AD117,AD117-AC117)</f>
        <v>0</v>
      </c>
      <c r="AS117" s="87" t="n">
        <f aca="false">CHOOSE($G$3,AF117-AG117,AG117-AF117)</f>
        <v>0</v>
      </c>
      <c r="AT117" s="87" t="n">
        <f aca="false">CHOOSE($G$3,AI117-AJ117,AJ117-AI117)</f>
        <v>0</v>
      </c>
      <c r="AU117" s="101" t="n">
        <f aca="false">AR117+AS117+AT117</f>
        <v>0</v>
      </c>
      <c r="AV117" s="101"/>
      <c r="AW117" s="88" t="n">
        <f aca="false">AU117+AP117</f>
        <v>0</v>
      </c>
      <c r="AY117" s="88" t="n">
        <f aca="false">AK117+AH117+AE117</f>
        <v>0</v>
      </c>
      <c r="AZ117" s="102"/>
    </row>
    <row r="118" customFormat="false" ht="12.75" hidden="false" customHeight="false" outlineLevel="0" collapsed="false">
      <c r="A118" s="93" t="n">
        <f aca="false">EDATE(A117,1)</f>
        <v>40330</v>
      </c>
      <c r="B118" s="94" t="n">
        <f aca="false">B117</f>
        <v>4590.16393442623</v>
      </c>
      <c r="C118" s="104"/>
      <c r="D118" s="96" t="n">
        <f aca="false">B118+C118</f>
        <v>4590.16393442623</v>
      </c>
      <c r="E118" s="82" t="n">
        <f aca="false">IF(Z118=0,0,IF(AND(Z118=1,$H$3=1),D118*U118,IF($H$3=2,D118,"N/A")))</f>
        <v>0</v>
      </c>
      <c r="F118" s="82" t="n">
        <f aca="false">E118*Y118</f>
        <v>0</v>
      </c>
      <c r="G118" s="28" t="n">
        <f aca="false">VLOOKUP($A118,Table,MATCH(G$4,Curves,0))</f>
        <v>5.67</v>
      </c>
      <c r="H118" s="97" t="n">
        <f aca="false">VLOOKUP($A118,Table,MATCH(H$4,Curves,0))</f>
        <v>5.67</v>
      </c>
      <c r="I118" s="98" t="n">
        <f aca="false">I117</f>
        <v>0</v>
      </c>
      <c r="J118" s="28" t="n">
        <f aca="false">VLOOKUP($A118,Table,MATCH(J$4,Curves,0))</f>
        <v>-0.0475</v>
      </c>
      <c r="K118" s="97" t="n">
        <f aca="false">VLOOKUP($A118,Table,MATCH(K$4,Curves,0))</f>
        <v>-0.06</v>
      </c>
      <c r="L118" s="98" t="n">
        <v>0</v>
      </c>
      <c r="M118" s="28" t="n">
        <f aca="false">VLOOKUP($A118,Table,MATCH(M$4,Curves,0))</f>
        <v>0.01</v>
      </c>
      <c r="N118" s="97" t="n">
        <f aca="false">VLOOKUP($A118,Table,MATCH(N$4,Curves,0))</f>
        <v>0</v>
      </c>
      <c r="O118" s="98" t="n">
        <v>0</v>
      </c>
      <c r="P118" s="99"/>
      <c r="Q118" s="98" t="n">
        <f aca="false">M118+J118+G118</f>
        <v>5.6325</v>
      </c>
      <c r="R118" s="98" t="n">
        <f aca="false">N118+K118+H118</f>
        <v>5.61</v>
      </c>
      <c r="S118" s="98" t="n">
        <f aca="false">O118+L118+I118</f>
        <v>0</v>
      </c>
      <c r="T118" s="99"/>
      <c r="U118" s="33" t="n">
        <f aca="false">A119-A118</f>
        <v>30</v>
      </c>
      <c r="V118" s="100" t="n">
        <f aca="false">CHOOSE(F$3,A119+24,A118)</f>
        <v>40330</v>
      </c>
      <c r="W118" s="33" t="n">
        <f aca="false">V118-C$3</f>
        <v>3414</v>
      </c>
      <c r="X118" s="28" t="n">
        <f aca="false">VLOOKUP($A118,Table,MATCH(X$4,Curves,0))</f>
        <v>0.053904348595426</v>
      </c>
      <c r="Y118" s="91" t="n">
        <f aca="false">1/(1+CHOOSE(F$3,(X119+($K$3/10000))/2,(X118+($K$3/10000))/2))^(2*W118/365.25)</f>
        <v>0.60824659861647</v>
      </c>
      <c r="Z118" s="33" t="n">
        <f aca="false">IF(AND(mthbeg&lt;=A118,mthend&gt;=A118),1,0)</f>
        <v>0</v>
      </c>
      <c r="AA118" s="33" t="n">
        <f aca="false">U118*Z118</f>
        <v>0</v>
      </c>
      <c r="AC118" s="87" t="n">
        <f aca="false">F118*G118</f>
        <v>0</v>
      </c>
      <c r="AD118" s="87" t="n">
        <f aca="false">$F118*H118</f>
        <v>0</v>
      </c>
      <c r="AE118" s="87" t="n">
        <f aca="false">$F118*I118</f>
        <v>0</v>
      </c>
      <c r="AF118" s="87" t="n">
        <f aca="false">$F118*J118</f>
        <v>-0</v>
      </c>
      <c r="AG118" s="87" t="n">
        <f aca="false">$F118*K118</f>
        <v>-0</v>
      </c>
      <c r="AH118" s="87" t="n">
        <f aca="false">$F118*L118</f>
        <v>0</v>
      </c>
      <c r="AI118" s="87" t="n">
        <f aca="false">$F118*M118</f>
        <v>0</v>
      </c>
      <c r="AJ118" s="87" t="n">
        <f aca="false">$F118*N118</f>
        <v>0</v>
      </c>
      <c r="AK118" s="87" t="n">
        <f aca="false">F118*O118</f>
        <v>0</v>
      </c>
      <c r="AL118" s="92"/>
      <c r="AM118" s="87" t="n">
        <f aca="false">CHOOSE($G$3,AD118-AE118,AE118-AD118)</f>
        <v>0</v>
      </c>
      <c r="AN118" s="87" t="n">
        <f aca="false">CHOOSE($G$3,AG118-AH118,AH118-AG118)</f>
        <v>0</v>
      </c>
      <c r="AO118" s="87" t="n">
        <f aca="false">CHOOSE($G$3,AJ118-AK118,AK118-AJ118)</f>
        <v>0</v>
      </c>
      <c r="AP118" s="101" t="n">
        <f aca="false">SUM(AM118:AO118)</f>
        <v>0</v>
      </c>
      <c r="AR118" s="87" t="n">
        <f aca="false">CHOOSE($G$3,AC118-AD118,AD118-AC118)</f>
        <v>0</v>
      </c>
      <c r="AS118" s="87" t="n">
        <f aca="false">CHOOSE($G$3,AF118-AG118,AG118-AF118)</f>
        <v>0</v>
      </c>
      <c r="AT118" s="87" t="n">
        <f aca="false">CHOOSE($G$3,AI118-AJ118,AJ118-AI118)</f>
        <v>0</v>
      </c>
      <c r="AU118" s="101" t="n">
        <f aca="false">AR118+AS118+AT118</f>
        <v>0</v>
      </c>
      <c r="AV118" s="101"/>
      <c r="AW118" s="88" t="n">
        <f aca="false">AU118+AP118</f>
        <v>0</v>
      </c>
      <c r="AY118" s="88" t="n">
        <f aca="false">AK118+AH118+AE118</f>
        <v>0</v>
      </c>
      <c r="AZ118" s="102"/>
    </row>
    <row r="119" customFormat="false" ht="12.75" hidden="false" customHeight="false" outlineLevel="0" collapsed="false">
      <c r="A119" s="93" t="n">
        <f aca="false">EDATE(A118,1)</f>
        <v>40360</v>
      </c>
      <c r="B119" s="94" t="n">
        <f aca="false">B118</f>
        <v>4590.16393442623</v>
      </c>
      <c r="C119" s="104"/>
      <c r="D119" s="96" t="n">
        <f aca="false">B119+C119</f>
        <v>4590.16393442623</v>
      </c>
      <c r="E119" s="82" t="n">
        <f aca="false">IF(Z119=0,0,IF(AND(Z119=1,$H$3=1),D119*U119,IF($H$3=2,D119,"N/A")))</f>
        <v>0</v>
      </c>
      <c r="F119" s="82" t="n">
        <f aca="false">E119*Y119</f>
        <v>0</v>
      </c>
      <c r="G119" s="28" t="n">
        <f aca="false">VLOOKUP($A119,Table,MATCH(G$4,Curves,0))</f>
        <v>5.67</v>
      </c>
      <c r="H119" s="97" t="n">
        <f aca="false">VLOOKUP($A119,Table,MATCH(H$4,Curves,0))</f>
        <v>5.67</v>
      </c>
      <c r="I119" s="98" t="n">
        <f aca="false">I118</f>
        <v>0</v>
      </c>
      <c r="J119" s="28" t="n">
        <f aca="false">VLOOKUP($A119,Table,MATCH(J$4,Curves,0))</f>
        <v>-0.0475</v>
      </c>
      <c r="K119" s="97" t="n">
        <f aca="false">VLOOKUP($A119,Table,MATCH(K$4,Curves,0))</f>
        <v>-0.06</v>
      </c>
      <c r="L119" s="98" t="n">
        <v>0</v>
      </c>
      <c r="M119" s="28" t="n">
        <f aca="false">VLOOKUP($A119,Table,MATCH(M$4,Curves,0))</f>
        <v>0.01</v>
      </c>
      <c r="N119" s="97" t="n">
        <f aca="false">VLOOKUP($A119,Table,MATCH(N$4,Curves,0))</f>
        <v>0</v>
      </c>
      <c r="O119" s="98" t="n">
        <v>0</v>
      </c>
      <c r="P119" s="99"/>
      <c r="Q119" s="98" t="n">
        <f aca="false">M119+J119+G119</f>
        <v>5.6325</v>
      </c>
      <c r="R119" s="98" t="n">
        <f aca="false">N119+K119+H119</f>
        <v>5.61</v>
      </c>
      <c r="S119" s="98" t="n">
        <f aca="false">O119+L119+I119</f>
        <v>0</v>
      </c>
      <c r="T119" s="99"/>
      <c r="U119" s="33" t="n">
        <f aca="false">A120-A119</f>
        <v>31</v>
      </c>
      <c r="V119" s="100" t="n">
        <f aca="false">CHOOSE(F$3,A120+24,A119)</f>
        <v>40360</v>
      </c>
      <c r="W119" s="33" t="n">
        <f aca="false">V119-C$3</f>
        <v>3444</v>
      </c>
      <c r="X119" s="28" t="n">
        <f aca="false">VLOOKUP($A119,Table,MATCH(X$4,Curves,0))</f>
        <v>0.053904348595426</v>
      </c>
      <c r="Y119" s="91" t="n">
        <f aca="false">1/(1+CHOOSE(F$3,(X120+($K$3/10000))/2,(X119+($K$3/10000))/2))^(2*W119/365.25)</f>
        <v>0.605595058056141</v>
      </c>
      <c r="Z119" s="33" t="n">
        <f aca="false">IF(AND(mthbeg&lt;=A119,mthend&gt;=A119),1,0)</f>
        <v>0</v>
      </c>
      <c r="AA119" s="33" t="n">
        <f aca="false">U119*Z119</f>
        <v>0</v>
      </c>
      <c r="AC119" s="87" t="n">
        <f aca="false">F119*G119</f>
        <v>0</v>
      </c>
      <c r="AD119" s="87" t="n">
        <f aca="false">$F119*H119</f>
        <v>0</v>
      </c>
      <c r="AE119" s="87" t="n">
        <f aca="false">$F119*I119</f>
        <v>0</v>
      </c>
      <c r="AF119" s="87" t="n">
        <f aca="false">$F119*J119</f>
        <v>-0</v>
      </c>
      <c r="AG119" s="87" t="n">
        <f aca="false">$F119*K119</f>
        <v>-0</v>
      </c>
      <c r="AH119" s="87" t="n">
        <f aca="false">$F119*L119</f>
        <v>0</v>
      </c>
      <c r="AI119" s="87" t="n">
        <f aca="false">$F119*M119</f>
        <v>0</v>
      </c>
      <c r="AJ119" s="87" t="n">
        <f aca="false">$F119*N119</f>
        <v>0</v>
      </c>
      <c r="AK119" s="87" t="n">
        <f aca="false">F119*O119</f>
        <v>0</v>
      </c>
      <c r="AL119" s="92"/>
      <c r="AM119" s="87" t="n">
        <f aca="false">CHOOSE($G$3,AD119-AE119,AE119-AD119)</f>
        <v>0</v>
      </c>
      <c r="AN119" s="87" t="n">
        <f aca="false">CHOOSE($G$3,AG119-AH119,AH119-AG119)</f>
        <v>0</v>
      </c>
      <c r="AO119" s="87" t="n">
        <f aca="false">CHOOSE($G$3,AJ119-AK119,AK119-AJ119)</f>
        <v>0</v>
      </c>
      <c r="AP119" s="101" t="n">
        <f aca="false">SUM(AM119:AO119)</f>
        <v>0</v>
      </c>
      <c r="AR119" s="87" t="n">
        <f aca="false">CHOOSE($G$3,AC119-AD119,AD119-AC119)</f>
        <v>0</v>
      </c>
      <c r="AS119" s="87" t="n">
        <f aca="false">CHOOSE($G$3,AF119-AG119,AG119-AF119)</f>
        <v>0</v>
      </c>
      <c r="AT119" s="87" t="n">
        <f aca="false">CHOOSE($G$3,AI119-AJ119,AJ119-AI119)</f>
        <v>0</v>
      </c>
      <c r="AU119" s="101" t="n">
        <f aca="false">AR119+AS119+AT119</f>
        <v>0</v>
      </c>
      <c r="AV119" s="101"/>
      <c r="AW119" s="88" t="n">
        <f aca="false">AU119+AP119</f>
        <v>0</v>
      </c>
      <c r="AY119" s="88" t="n">
        <f aca="false">AK119+AH119+AE119</f>
        <v>0</v>
      </c>
      <c r="AZ119" s="102"/>
    </row>
    <row r="120" customFormat="false" ht="12.75" hidden="false" customHeight="false" outlineLevel="0" collapsed="false">
      <c r="A120" s="93" t="n">
        <f aca="false">EDATE(A119,1)</f>
        <v>40391</v>
      </c>
      <c r="B120" s="94" t="n">
        <f aca="false">B119</f>
        <v>4590.16393442623</v>
      </c>
      <c r="C120" s="104"/>
      <c r="D120" s="96" t="n">
        <f aca="false">B120+C120</f>
        <v>4590.16393442623</v>
      </c>
      <c r="E120" s="82" t="n">
        <f aca="false">IF(Z120=0,0,IF(AND(Z120=1,$H$3=1),D120*U120,IF($H$3=2,D120,"N/A")))</f>
        <v>0</v>
      </c>
      <c r="F120" s="82" t="n">
        <f aca="false">E120*Y120</f>
        <v>0</v>
      </c>
      <c r="G120" s="28" t="n">
        <f aca="false">VLOOKUP($A120,Table,MATCH(G$4,Curves,0))</f>
        <v>5.67</v>
      </c>
      <c r="H120" s="97" t="n">
        <f aca="false">VLOOKUP($A120,Table,MATCH(H$4,Curves,0))</f>
        <v>5.67</v>
      </c>
      <c r="I120" s="98" t="n">
        <f aca="false">I119</f>
        <v>0</v>
      </c>
      <c r="J120" s="28" t="n">
        <f aca="false">VLOOKUP($A120,Table,MATCH(J$4,Curves,0))</f>
        <v>-0.0475</v>
      </c>
      <c r="K120" s="97" t="n">
        <f aca="false">VLOOKUP($A120,Table,MATCH(K$4,Curves,0))</f>
        <v>-0.06</v>
      </c>
      <c r="L120" s="98" t="n">
        <v>0</v>
      </c>
      <c r="M120" s="28" t="n">
        <f aca="false">VLOOKUP($A120,Table,MATCH(M$4,Curves,0))</f>
        <v>0.01</v>
      </c>
      <c r="N120" s="97" t="n">
        <f aca="false">VLOOKUP($A120,Table,MATCH(N$4,Curves,0))</f>
        <v>0</v>
      </c>
      <c r="O120" s="98" t="n">
        <v>0</v>
      </c>
      <c r="P120" s="99"/>
      <c r="Q120" s="98" t="n">
        <f aca="false">M120+J120+G120</f>
        <v>5.6325</v>
      </c>
      <c r="R120" s="98" t="n">
        <f aca="false">N120+K120+H120</f>
        <v>5.61</v>
      </c>
      <c r="S120" s="98" t="n">
        <f aca="false">O120+L120+I120</f>
        <v>0</v>
      </c>
      <c r="T120" s="99"/>
      <c r="U120" s="33" t="n">
        <f aca="false">A121-A120</f>
        <v>31</v>
      </c>
      <c r="V120" s="100" t="n">
        <f aca="false">CHOOSE(F$3,A121+24,A120)</f>
        <v>40391</v>
      </c>
      <c r="W120" s="33" t="n">
        <f aca="false">V120-C$3</f>
        <v>3475</v>
      </c>
      <c r="X120" s="28" t="n">
        <f aca="false">VLOOKUP($A120,Table,MATCH(X$4,Curves,0))</f>
        <v>0.053904348595426</v>
      </c>
      <c r="Y120" s="91" t="n">
        <f aca="false">1/(1+CHOOSE(F$3,(X121+($K$3/10000))/2,(X120+($K$3/10000))/2))^(2*W120/365.25)</f>
        <v>0.60286727549818</v>
      </c>
      <c r="Z120" s="33" t="n">
        <f aca="false">IF(AND(mthbeg&lt;=A120,mthend&gt;=A120),1,0)</f>
        <v>0</v>
      </c>
      <c r="AA120" s="33" t="n">
        <f aca="false">U120*Z120</f>
        <v>0</v>
      </c>
      <c r="AC120" s="87" t="n">
        <f aca="false">F120*G120</f>
        <v>0</v>
      </c>
      <c r="AD120" s="87" t="n">
        <f aca="false">$F120*H120</f>
        <v>0</v>
      </c>
      <c r="AE120" s="87" t="n">
        <f aca="false">$F120*I120</f>
        <v>0</v>
      </c>
      <c r="AF120" s="87" t="n">
        <f aca="false">$F120*J120</f>
        <v>-0</v>
      </c>
      <c r="AG120" s="87" t="n">
        <f aca="false">$F120*K120</f>
        <v>-0</v>
      </c>
      <c r="AH120" s="87" t="n">
        <f aca="false">$F120*L120</f>
        <v>0</v>
      </c>
      <c r="AI120" s="87" t="n">
        <f aca="false">$F120*M120</f>
        <v>0</v>
      </c>
      <c r="AJ120" s="87" t="n">
        <f aca="false">$F120*N120</f>
        <v>0</v>
      </c>
      <c r="AK120" s="87" t="n">
        <f aca="false">F120*O120</f>
        <v>0</v>
      </c>
      <c r="AL120" s="92"/>
      <c r="AM120" s="87" t="n">
        <f aca="false">CHOOSE($G$3,AD120-AE120,AE120-AD120)</f>
        <v>0</v>
      </c>
      <c r="AN120" s="87" t="n">
        <f aca="false">CHOOSE($G$3,AG120-AH120,AH120-AG120)</f>
        <v>0</v>
      </c>
      <c r="AO120" s="87" t="n">
        <f aca="false">CHOOSE($G$3,AJ120-AK120,AK120-AJ120)</f>
        <v>0</v>
      </c>
      <c r="AP120" s="101" t="n">
        <f aca="false">SUM(AM120:AO120)</f>
        <v>0</v>
      </c>
      <c r="AR120" s="87" t="n">
        <f aca="false">CHOOSE($G$3,AC120-AD120,AD120-AC120)</f>
        <v>0</v>
      </c>
      <c r="AS120" s="87" t="n">
        <f aca="false">CHOOSE($G$3,AF120-AG120,AG120-AF120)</f>
        <v>0</v>
      </c>
      <c r="AT120" s="87" t="n">
        <f aca="false">CHOOSE($G$3,AI120-AJ120,AJ120-AI120)</f>
        <v>0</v>
      </c>
      <c r="AU120" s="101" t="n">
        <f aca="false">AR120+AS120+AT120</f>
        <v>0</v>
      </c>
      <c r="AV120" s="101"/>
      <c r="AW120" s="88" t="n">
        <f aca="false">AU120+AP120</f>
        <v>0</v>
      </c>
      <c r="AY120" s="88" t="n">
        <f aca="false">AK120+AH120+AE120</f>
        <v>0</v>
      </c>
      <c r="AZ120" s="102"/>
    </row>
    <row r="121" customFormat="false" ht="12.75" hidden="false" customHeight="false" outlineLevel="0" collapsed="false">
      <c r="A121" s="93" t="n">
        <f aca="false">EDATE(A120,1)</f>
        <v>40422</v>
      </c>
      <c r="B121" s="94" t="n">
        <f aca="false">B120</f>
        <v>4590.16393442623</v>
      </c>
      <c r="C121" s="104"/>
      <c r="D121" s="96" t="n">
        <f aca="false">B121+C121</f>
        <v>4590.16393442623</v>
      </c>
      <c r="E121" s="82" t="n">
        <f aca="false">IF(Z121=0,0,IF(AND(Z121=1,$H$3=1),D121*U121,IF($H$3=2,D121,"N/A")))</f>
        <v>0</v>
      </c>
      <c r="F121" s="82" t="n">
        <f aca="false">E121*Y121</f>
        <v>0</v>
      </c>
      <c r="G121" s="28" t="n">
        <f aca="false">VLOOKUP($A121,Table,MATCH(G$4,Curves,0))</f>
        <v>5.67</v>
      </c>
      <c r="H121" s="97" t="n">
        <f aca="false">VLOOKUP($A121,Table,MATCH(H$4,Curves,0))</f>
        <v>5.67</v>
      </c>
      <c r="I121" s="98" t="n">
        <f aca="false">I120</f>
        <v>0</v>
      </c>
      <c r="J121" s="28" t="n">
        <f aca="false">VLOOKUP($A121,Table,MATCH(J$4,Curves,0))</f>
        <v>-0.0475</v>
      </c>
      <c r="K121" s="97" t="n">
        <f aca="false">VLOOKUP($A121,Table,MATCH(K$4,Curves,0))</f>
        <v>-0.06</v>
      </c>
      <c r="L121" s="98" t="n">
        <v>0</v>
      </c>
      <c r="M121" s="28" t="n">
        <f aca="false">VLOOKUP($A121,Table,MATCH(M$4,Curves,0))</f>
        <v>0.01</v>
      </c>
      <c r="N121" s="97" t="n">
        <f aca="false">VLOOKUP($A121,Table,MATCH(N$4,Curves,0))</f>
        <v>0</v>
      </c>
      <c r="O121" s="98" t="n">
        <v>0</v>
      </c>
      <c r="P121" s="99"/>
      <c r="Q121" s="98" t="n">
        <f aca="false">M121+J121+G121</f>
        <v>5.6325</v>
      </c>
      <c r="R121" s="98" t="n">
        <f aca="false">N121+K121+H121</f>
        <v>5.61</v>
      </c>
      <c r="S121" s="98" t="n">
        <f aca="false">O121+L121+I121</f>
        <v>0</v>
      </c>
      <c r="T121" s="99"/>
      <c r="U121" s="33" t="n">
        <f aca="false">A122-A121</f>
        <v>30</v>
      </c>
      <c r="V121" s="100" t="n">
        <f aca="false">CHOOSE(F$3,A122+24,A121)</f>
        <v>40422</v>
      </c>
      <c r="W121" s="33" t="n">
        <f aca="false">V121-C$3</f>
        <v>3506</v>
      </c>
      <c r="X121" s="28" t="n">
        <f aca="false">VLOOKUP($A121,Table,MATCH(X$4,Curves,0))</f>
        <v>0.053904348595426</v>
      </c>
      <c r="Y121" s="91" t="n">
        <f aca="false">1/(1+CHOOSE(F$3,(X122+($K$3/10000))/2,(X121+($K$3/10000))/2))^(2*W121/365.25)</f>
        <v>0.600151779694519</v>
      </c>
      <c r="Z121" s="33" t="n">
        <f aca="false">IF(AND(mthbeg&lt;=A121,mthend&gt;=A121),1,0)</f>
        <v>0</v>
      </c>
      <c r="AA121" s="33" t="n">
        <f aca="false">U121*Z121</f>
        <v>0</v>
      </c>
      <c r="AC121" s="87" t="n">
        <f aca="false">F121*G121</f>
        <v>0</v>
      </c>
      <c r="AD121" s="87" t="n">
        <f aca="false">$F121*H121</f>
        <v>0</v>
      </c>
      <c r="AE121" s="87" t="n">
        <f aca="false">$F121*I121</f>
        <v>0</v>
      </c>
      <c r="AF121" s="87" t="n">
        <f aca="false">$F121*J121</f>
        <v>-0</v>
      </c>
      <c r="AG121" s="87" t="n">
        <f aca="false">$F121*K121</f>
        <v>-0</v>
      </c>
      <c r="AH121" s="87" t="n">
        <f aca="false">$F121*L121</f>
        <v>0</v>
      </c>
      <c r="AI121" s="87" t="n">
        <f aca="false">$F121*M121</f>
        <v>0</v>
      </c>
      <c r="AJ121" s="87" t="n">
        <f aca="false">$F121*N121</f>
        <v>0</v>
      </c>
      <c r="AK121" s="87" t="n">
        <f aca="false">F121*O121</f>
        <v>0</v>
      </c>
      <c r="AL121" s="92"/>
      <c r="AM121" s="87" t="n">
        <f aca="false">CHOOSE($G$3,AD121-AE121,AE121-AD121)</f>
        <v>0</v>
      </c>
      <c r="AN121" s="87" t="n">
        <f aca="false">CHOOSE($G$3,AG121-AH121,AH121-AG121)</f>
        <v>0</v>
      </c>
      <c r="AO121" s="87" t="n">
        <f aca="false">CHOOSE($G$3,AJ121-AK121,AK121-AJ121)</f>
        <v>0</v>
      </c>
      <c r="AP121" s="101" t="n">
        <f aca="false">SUM(AM121:AO121)</f>
        <v>0</v>
      </c>
      <c r="AR121" s="87" t="n">
        <f aca="false">CHOOSE($G$3,AC121-AD121,AD121-AC121)</f>
        <v>0</v>
      </c>
      <c r="AS121" s="87" t="n">
        <f aca="false">CHOOSE($G$3,AF121-AG121,AG121-AF121)</f>
        <v>0</v>
      </c>
      <c r="AT121" s="87" t="n">
        <f aca="false">CHOOSE($G$3,AI121-AJ121,AJ121-AI121)</f>
        <v>0</v>
      </c>
      <c r="AU121" s="101" t="n">
        <f aca="false">AR121+AS121+AT121</f>
        <v>0</v>
      </c>
      <c r="AV121" s="101"/>
      <c r="AW121" s="88" t="n">
        <f aca="false">AU121+AP121</f>
        <v>0</v>
      </c>
      <c r="AY121" s="88" t="n">
        <f aca="false">AK121+AH121+AE121</f>
        <v>0</v>
      </c>
      <c r="AZ121" s="102"/>
    </row>
    <row r="122" customFormat="false" ht="12.75" hidden="false" customHeight="false" outlineLevel="0" collapsed="false">
      <c r="A122" s="93" t="n">
        <f aca="false">EDATE(A121,1)</f>
        <v>40452</v>
      </c>
      <c r="B122" s="94" t="n">
        <f aca="false">B121</f>
        <v>4590.16393442623</v>
      </c>
      <c r="C122" s="104"/>
      <c r="D122" s="96" t="n">
        <f aca="false">B122+C122</f>
        <v>4590.16393442623</v>
      </c>
      <c r="E122" s="82" t="n">
        <f aca="false">IF(Z122=0,0,IF(AND(Z122=1,$H$3=1),D122*U122,IF($H$3=2,D122,"N/A")))</f>
        <v>0</v>
      </c>
      <c r="F122" s="82" t="n">
        <f aca="false">E122*Y122</f>
        <v>0</v>
      </c>
      <c r="G122" s="28" t="n">
        <f aca="false">VLOOKUP($A122,Table,MATCH(G$4,Curves,0))</f>
        <v>5.67</v>
      </c>
      <c r="H122" s="97" t="n">
        <f aca="false">VLOOKUP($A122,Table,MATCH(H$4,Curves,0))</f>
        <v>5.67</v>
      </c>
      <c r="I122" s="98" t="n">
        <f aca="false">I121</f>
        <v>0</v>
      </c>
      <c r="J122" s="28" t="n">
        <f aca="false">VLOOKUP($A122,Table,MATCH(J$4,Curves,0))</f>
        <v>-0.0475</v>
      </c>
      <c r="K122" s="97" t="n">
        <f aca="false">VLOOKUP($A122,Table,MATCH(K$4,Curves,0))</f>
        <v>-0.06</v>
      </c>
      <c r="L122" s="98" t="n">
        <v>0</v>
      </c>
      <c r="M122" s="28" t="n">
        <f aca="false">VLOOKUP($A122,Table,MATCH(M$4,Curves,0))</f>
        <v>0.01</v>
      </c>
      <c r="N122" s="97" t="n">
        <f aca="false">VLOOKUP($A122,Table,MATCH(N$4,Curves,0))</f>
        <v>0</v>
      </c>
      <c r="O122" s="98" t="n">
        <v>0</v>
      </c>
      <c r="P122" s="99"/>
      <c r="Q122" s="98" t="n">
        <f aca="false">M122+J122+G122</f>
        <v>5.6325</v>
      </c>
      <c r="R122" s="98" t="n">
        <f aca="false">N122+K122+H122</f>
        <v>5.61</v>
      </c>
      <c r="S122" s="98" t="n">
        <f aca="false">O122+L122+I122</f>
        <v>0</v>
      </c>
      <c r="T122" s="99"/>
      <c r="U122" s="33" t="n">
        <f aca="false">A123-A122</f>
        <v>31</v>
      </c>
      <c r="V122" s="100" t="n">
        <f aca="false">CHOOSE(F$3,A123+24,A122)</f>
        <v>40452</v>
      </c>
      <c r="W122" s="33" t="n">
        <f aca="false">V122-C$3</f>
        <v>3536</v>
      </c>
      <c r="X122" s="28" t="n">
        <f aca="false">VLOOKUP($A122,Table,MATCH(X$4,Curves,0))</f>
        <v>0.053904348595426</v>
      </c>
      <c r="Y122" s="91" t="n">
        <f aca="false">1/(1+CHOOSE(F$3,(X123+($K$3/10000))/2,(X122+($K$3/10000))/2))^(2*W122/365.25)</f>
        <v>0.597535527026879</v>
      </c>
      <c r="Z122" s="33" t="n">
        <f aca="false">IF(AND(mthbeg&lt;=A122,mthend&gt;=A122),1,0)</f>
        <v>0</v>
      </c>
      <c r="AA122" s="33" t="n">
        <f aca="false">U122*Z122</f>
        <v>0</v>
      </c>
      <c r="AC122" s="87" t="n">
        <f aca="false">F122*G122</f>
        <v>0</v>
      </c>
      <c r="AD122" s="87" t="n">
        <f aca="false">$F122*H122</f>
        <v>0</v>
      </c>
      <c r="AE122" s="87" t="n">
        <f aca="false">$F122*I122</f>
        <v>0</v>
      </c>
      <c r="AF122" s="87" t="n">
        <f aca="false">$F122*J122</f>
        <v>-0</v>
      </c>
      <c r="AG122" s="87" t="n">
        <f aca="false">$F122*K122</f>
        <v>-0</v>
      </c>
      <c r="AH122" s="87" t="n">
        <f aca="false">$F122*L122</f>
        <v>0</v>
      </c>
      <c r="AI122" s="87" t="n">
        <f aca="false">$F122*M122</f>
        <v>0</v>
      </c>
      <c r="AJ122" s="87" t="n">
        <f aca="false">$F122*N122</f>
        <v>0</v>
      </c>
      <c r="AK122" s="87" t="n">
        <f aca="false">F122*O122</f>
        <v>0</v>
      </c>
      <c r="AL122" s="92"/>
      <c r="AM122" s="87" t="n">
        <f aca="false">CHOOSE($G$3,AD122-AE122,AE122-AD122)</f>
        <v>0</v>
      </c>
      <c r="AN122" s="87" t="n">
        <f aca="false">CHOOSE($G$3,AG122-AH122,AH122-AG122)</f>
        <v>0</v>
      </c>
      <c r="AO122" s="87" t="n">
        <f aca="false">CHOOSE($G$3,AJ122-AK122,AK122-AJ122)</f>
        <v>0</v>
      </c>
      <c r="AP122" s="101" t="n">
        <f aca="false">SUM(AM122:AO122)</f>
        <v>0</v>
      </c>
      <c r="AR122" s="87" t="n">
        <f aca="false">CHOOSE($G$3,AC122-AD122,AD122-AC122)</f>
        <v>0</v>
      </c>
      <c r="AS122" s="87" t="n">
        <f aca="false">CHOOSE($G$3,AF122-AG122,AG122-AF122)</f>
        <v>0</v>
      </c>
      <c r="AT122" s="87" t="n">
        <f aca="false">CHOOSE($G$3,AI122-AJ122,AJ122-AI122)</f>
        <v>0</v>
      </c>
      <c r="AU122" s="101" t="n">
        <f aca="false">AR122+AS122+AT122</f>
        <v>0</v>
      </c>
      <c r="AV122" s="101"/>
      <c r="AW122" s="88" t="n">
        <f aca="false">AU122+AP122</f>
        <v>0</v>
      </c>
      <c r="AY122" s="88" t="n">
        <f aca="false">AK122+AH122+AE122</f>
        <v>0</v>
      </c>
      <c r="AZ122" s="102"/>
    </row>
    <row r="123" customFormat="false" ht="12.75" hidden="false" customHeight="false" outlineLevel="0" collapsed="false">
      <c r="A123" s="93" t="n">
        <f aca="false">EDATE(A122,1)</f>
        <v>40483</v>
      </c>
      <c r="B123" s="94" t="n">
        <f aca="false">B122</f>
        <v>4590.16393442623</v>
      </c>
      <c r="C123" s="104"/>
      <c r="D123" s="96" t="n">
        <f aca="false">B123+C123</f>
        <v>4590.16393442623</v>
      </c>
      <c r="E123" s="82" t="n">
        <f aca="false">IF(Z123=0,0,IF(AND(Z123=1,$H$3=1),D123*U123,IF($H$3=2,D123,"N/A")))</f>
        <v>0</v>
      </c>
      <c r="F123" s="82" t="n">
        <f aca="false">E123*Y123</f>
        <v>0</v>
      </c>
      <c r="G123" s="28" t="n">
        <f aca="false">VLOOKUP($A123,Table,MATCH(G$4,Curves,0))</f>
        <v>5.67</v>
      </c>
      <c r="H123" s="97" t="n">
        <f aca="false">VLOOKUP($A123,Table,MATCH(H$4,Curves,0))</f>
        <v>5.67</v>
      </c>
      <c r="I123" s="98" t="n">
        <f aca="false">I122</f>
        <v>0</v>
      </c>
      <c r="J123" s="28" t="n">
        <f aca="false">VLOOKUP($A123,Table,MATCH(J$4,Curves,0))</f>
        <v>-0.0475</v>
      </c>
      <c r="K123" s="97" t="n">
        <f aca="false">VLOOKUP($A123,Table,MATCH(K$4,Curves,0))</f>
        <v>-0.06</v>
      </c>
      <c r="L123" s="98" t="n">
        <v>0</v>
      </c>
      <c r="M123" s="28" t="n">
        <f aca="false">VLOOKUP($A123,Table,MATCH(M$4,Curves,0))</f>
        <v>0.01</v>
      </c>
      <c r="N123" s="97" t="n">
        <f aca="false">VLOOKUP($A123,Table,MATCH(N$4,Curves,0))</f>
        <v>0</v>
      </c>
      <c r="O123" s="98" t="n">
        <v>0</v>
      </c>
      <c r="P123" s="99"/>
      <c r="Q123" s="98" t="n">
        <f aca="false">M123+J123+G123</f>
        <v>5.6325</v>
      </c>
      <c r="R123" s="98" t="n">
        <f aca="false">N123+K123+H123</f>
        <v>5.61</v>
      </c>
      <c r="S123" s="98" t="n">
        <f aca="false">O123+L123+I123</f>
        <v>0</v>
      </c>
      <c r="T123" s="99"/>
      <c r="U123" s="33" t="n">
        <f aca="false">A124-A123</f>
        <v>30</v>
      </c>
      <c r="V123" s="100" t="n">
        <f aca="false">CHOOSE(F$3,A124+24,A123)</f>
        <v>40483</v>
      </c>
      <c r="W123" s="33" t="n">
        <f aca="false">V123-C$3</f>
        <v>3567</v>
      </c>
      <c r="X123" s="28" t="n">
        <f aca="false">VLOOKUP($A123,Table,MATCH(X$4,Curves,0))</f>
        <v>0.053904348595426</v>
      </c>
      <c r="Y123" s="91" t="n">
        <f aca="false">1/(1+CHOOSE(F$3,(X124+($K$3/10000))/2,(X123+($K$3/10000))/2))^(2*W123/365.25)</f>
        <v>0.594844047024354</v>
      </c>
      <c r="Z123" s="33" t="n">
        <f aca="false">IF(AND(mthbeg&lt;=A123,mthend&gt;=A123),1,0)</f>
        <v>0</v>
      </c>
      <c r="AA123" s="33" t="n">
        <f aca="false">U123*Z123</f>
        <v>0</v>
      </c>
      <c r="AC123" s="87" t="n">
        <f aca="false">F123*G123</f>
        <v>0</v>
      </c>
      <c r="AD123" s="87" t="n">
        <f aca="false">$F123*H123</f>
        <v>0</v>
      </c>
      <c r="AE123" s="87" t="n">
        <f aca="false">$F123*I123</f>
        <v>0</v>
      </c>
      <c r="AF123" s="87" t="n">
        <f aca="false">$F123*J123</f>
        <v>-0</v>
      </c>
      <c r="AG123" s="87" t="n">
        <f aca="false">$F123*K123</f>
        <v>-0</v>
      </c>
      <c r="AH123" s="87" t="n">
        <f aca="false">$F123*L123</f>
        <v>0</v>
      </c>
      <c r="AI123" s="87" t="n">
        <f aca="false">$F123*M123</f>
        <v>0</v>
      </c>
      <c r="AJ123" s="87" t="n">
        <f aca="false">$F123*N123</f>
        <v>0</v>
      </c>
      <c r="AK123" s="87" t="n">
        <f aca="false">F123*O123</f>
        <v>0</v>
      </c>
      <c r="AL123" s="92"/>
      <c r="AM123" s="87" t="n">
        <f aca="false">CHOOSE($G$3,AD123-AE123,AE123-AD123)</f>
        <v>0</v>
      </c>
      <c r="AN123" s="87" t="n">
        <f aca="false">CHOOSE($G$3,AG123-AH123,AH123-AG123)</f>
        <v>0</v>
      </c>
      <c r="AO123" s="87" t="n">
        <f aca="false">CHOOSE($G$3,AJ123-AK123,AK123-AJ123)</f>
        <v>0</v>
      </c>
      <c r="AP123" s="101" t="n">
        <f aca="false">SUM(AM123:AO123)</f>
        <v>0</v>
      </c>
      <c r="AR123" s="87" t="n">
        <f aca="false">CHOOSE($G$3,AC123-AD123,AD123-AC123)</f>
        <v>0</v>
      </c>
      <c r="AS123" s="87" t="n">
        <f aca="false">CHOOSE($G$3,AF123-AG123,AG123-AF123)</f>
        <v>0</v>
      </c>
      <c r="AT123" s="87" t="n">
        <f aca="false">CHOOSE($G$3,AI123-AJ123,AJ123-AI123)</f>
        <v>0</v>
      </c>
      <c r="AU123" s="101" t="n">
        <f aca="false">AR123+AS123+AT123</f>
        <v>0</v>
      </c>
      <c r="AV123" s="101"/>
      <c r="AW123" s="88" t="n">
        <f aca="false">AU123+AP123</f>
        <v>0</v>
      </c>
      <c r="AY123" s="88" t="n">
        <f aca="false">AK123+AH123+AE123</f>
        <v>0</v>
      </c>
      <c r="AZ123" s="102"/>
    </row>
    <row r="124" customFormat="false" ht="12.75" hidden="false" customHeight="false" outlineLevel="0" collapsed="false">
      <c r="A124" s="93" t="n">
        <f aca="false">EDATE(A123,1)</f>
        <v>40513</v>
      </c>
      <c r="B124" s="94" t="n">
        <f aca="false">B123</f>
        <v>4590.16393442623</v>
      </c>
      <c r="C124" s="104"/>
      <c r="D124" s="96" t="n">
        <f aca="false">B124+C124</f>
        <v>4590.16393442623</v>
      </c>
      <c r="E124" s="82" t="n">
        <f aca="false">IF(Z124=0,0,IF(AND(Z124=1,$H$3=1),D124*U124,IF($H$3=2,D124,"N/A")))</f>
        <v>0</v>
      </c>
      <c r="F124" s="82" t="n">
        <f aca="false">E124*Y124</f>
        <v>0</v>
      </c>
      <c r="G124" s="28" t="n">
        <f aca="false">VLOOKUP($A124,Table,MATCH(G$4,Curves,0))</f>
        <v>5.67</v>
      </c>
      <c r="H124" s="97" t="n">
        <f aca="false">VLOOKUP($A124,Table,MATCH(H$4,Curves,0))</f>
        <v>5.67</v>
      </c>
      <c r="I124" s="98" t="n">
        <f aca="false">I123</f>
        <v>0</v>
      </c>
      <c r="J124" s="28" t="n">
        <f aca="false">VLOOKUP($A124,Table,MATCH(J$4,Curves,0))</f>
        <v>-0.0475</v>
      </c>
      <c r="K124" s="97" t="n">
        <f aca="false">VLOOKUP($A124,Table,MATCH(K$4,Curves,0))</f>
        <v>-0.06</v>
      </c>
      <c r="L124" s="98" t="n">
        <v>0</v>
      </c>
      <c r="M124" s="28" t="n">
        <f aca="false">VLOOKUP($A124,Table,MATCH(M$4,Curves,0))</f>
        <v>0.01</v>
      </c>
      <c r="N124" s="97" t="n">
        <f aca="false">VLOOKUP($A124,Table,MATCH(N$4,Curves,0))</f>
        <v>0</v>
      </c>
      <c r="O124" s="98" t="n">
        <v>0</v>
      </c>
      <c r="P124" s="99"/>
      <c r="Q124" s="98" t="n">
        <f aca="false">M124+J124+G124</f>
        <v>5.6325</v>
      </c>
      <c r="R124" s="98" t="n">
        <f aca="false">N124+K124+H124</f>
        <v>5.61</v>
      </c>
      <c r="S124" s="98" t="n">
        <f aca="false">O124+L124+I124</f>
        <v>0</v>
      </c>
      <c r="T124" s="99"/>
      <c r="U124" s="33" t="n">
        <f aca="false">A125-A124</f>
        <v>31</v>
      </c>
      <c r="V124" s="100" t="n">
        <f aca="false">CHOOSE(F$3,A125+24,A124)</f>
        <v>40513</v>
      </c>
      <c r="W124" s="33" t="n">
        <f aca="false">V124-C$3</f>
        <v>3597</v>
      </c>
      <c r="X124" s="28" t="n">
        <f aca="false">VLOOKUP($A124,Table,MATCH(X$4,Curves,0))</f>
        <v>0.053904348595426</v>
      </c>
      <c r="Y124" s="91" t="n">
        <f aca="false">1/(1+CHOOSE(F$3,(X125+($K$3/10000))/2,(X124+($K$3/10000))/2))^(2*W124/365.25)</f>
        <v>0.592250932453154</v>
      </c>
      <c r="Z124" s="33" t="n">
        <f aca="false">IF(AND(mthbeg&lt;=A124,mthend&gt;=A124),1,0)</f>
        <v>0</v>
      </c>
      <c r="AA124" s="33" t="n">
        <f aca="false">U124*Z124</f>
        <v>0</v>
      </c>
      <c r="AC124" s="87" t="n">
        <f aca="false">F124*G124</f>
        <v>0</v>
      </c>
      <c r="AD124" s="87" t="n">
        <f aca="false">$F124*H124</f>
        <v>0</v>
      </c>
      <c r="AE124" s="87" t="n">
        <f aca="false">$F124*I124</f>
        <v>0</v>
      </c>
      <c r="AF124" s="87" t="n">
        <f aca="false">$F124*J124</f>
        <v>-0</v>
      </c>
      <c r="AG124" s="87" t="n">
        <f aca="false">$F124*K124</f>
        <v>-0</v>
      </c>
      <c r="AH124" s="87" t="n">
        <f aca="false">$F124*L124</f>
        <v>0</v>
      </c>
      <c r="AI124" s="87" t="n">
        <f aca="false">$F124*M124</f>
        <v>0</v>
      </c>
      <c r="AJ124" s="87" t="n">
        <f aca="false">$F124*N124</f>
        <v>0</v>
      </c>
      <c r="AK124" s="87" t="n">
        <f aca="false">F124*O124</f>
        <v>0</v>
      </c>
      <c r="AL124" s="92"/>
      <c r="AM124" s="87" t="n">
        <f aca="false">CHOOSE($G$3,AD124-AE124,AE124-AD124)</f>
        <v>0</v>
      </c>
      <c r="AN124" s="87" t="n">
        <f aca="false">CHOOSE($G$3,AG124-AH124,AH124-AG124)</f>
        <v>0</v>
      </c>
      <c r="AO124" s="87" t="n">
        <f aca="false">CHOOSE($G$3,AJ124-AK124,AK124-AJ124)</f>
        <v>0</v>
      </c>
      <c r="AP124" s="101" t="n">
        <f aca="false">SUM(AM124:AO124)</f>
        <v>0</v>
      </c>
      <c r="AR124" s="87" t="n">
        <f aca="false">CHOOSE($G$3,AC124-AD124,AD124-AC124)</f>
        <v>0</v>
      </c>
      <c r="AS124" s="87" t="n">
        <f aca="false">CHOOSE($G$3,AF124-AG124,AG124-AF124)</f>
        <v>0</v>
      </c>
      <c r="AT124" s="87" t="n">
        <f aca="false">CHOOSE($G$3,AI124-AJ124,AJ124-AI124)</f>
        <v>0</v>
      </c>
      <c r="AU124" s="101" t="n">
        <f aca="false">AR124+AS124+AT124</f>
        <v>0</v>
      </c>
      <c r="AV124" s="101"/>
      <c r="AW124" s="88" t="n">
        <f aca="false">AU124+AP124</f>
        <v>0</v>
      </c>
      <c r="AY124" s="88" t="n">
        <f aca="false">AK124+AH124+AE124</f>
        <v>0</v>
      </c>
      <c r="AZ124" s="102"/>
    </row>
    <row r="125" customFormat="false" ht="12.75" hidden="false" customHeight="false" outlineLevel="0" collapsed="false">
      <c r="A125" s="93" t="n">
        <f aca="false">EDATE(A124,1)</f>
        <v>40544</v>
      </c>
      <c r="B125" s="94" t="n">
        <f aca="false">B124</f>
        <v>4590.16393442623</v>
      </c>
      <c r="C125" s="104"/>
      <c r="D125" s="96" t="n">
        <f aca="false">B125+C125</f>
        <v>4590.16393442623</v>
      </c>
      <c r="E125" s="82" t="n">
        <f aca="false">IF(Z125=0,0,IF(AND(Z125=1,$H$3=1),D125*U125,IF($H$3=2,D125,"N/A")))</f>
        <v>0</v>
      </c>
      <c r="F125" s="82" t="n">
        <f aca="false">E125*Y125</f>
        <v>0</v>
      </c>
      <c r="G125" s="28" t="n">
        <f aca="false">VLOOKUP($A125,Table,MATCH(G$4,Curves,0))</f>
        <v>5.67</v>
      </c>
      <c r="H125" s="97" t="n">
        <f aca="false">VLOOKUP($A125,Table,MATCH(H$4,Curves,0))</f>
        <v>5.67</v>
      </c>
      <c r="I125" s="98" t="n">
        <f aca="false">I124</f>
        <v>0</v>
      </c>
      <c r="J125" s="28" t="n">
        <f aca="false">VLOOKUP($A125,Table,MATCH(J$4,Curves,0))</f>
        <v>-0.0475</v>
      </c>
      <c r="K125" s="97" t="n">
        <f aca="false">VLOOKUP($A125,Table,MATCH(K$4,Curves,0))</f>
        <v>-0.06</v>
      </c>
      <c r="L125" s="98" t="n">
        <v>0</v>
      </c>
      <c r="M125" s="28" t="n">
        <f aca="false">VLOOKUP($A125,Table,MATCH(M$4,Curves,0))</f>
        <v>0.01</v>
      </c>
      <c r="N125" s="97" t="n">
        <f aca="false">VLOOKUP($A125,Table,MATCH(N$4,Curves,0))</f>
        <v>0</v>
      </c>
      <c r="O125" s="98" t="n">
        <v>0</v>
      </c>
      <c r="P125" s="99"/>
      <c r="Q125" s="98" t="n">
        <f aca="false">M125+J125+G125</f>
        <v>5.6325</v>
      </c>
      <c r="R125" s="98" t="n">
        <f aca="false">N125+K125+H125</f>
        <v>5.61</v>
      </c>
      <c r="S125" s="98" t="n">
        <f aca="false">O125+L125+I125</f>
        <v>0</v>
      </c>
      <c r="T125" s="99"/>
      <c r="U125" s="33" t="n">
        <f aca="false">A126-A125</f>
        <v>31</v>
      </c>
      <c r="V125" s="100" t="n">
        <f aca="false">CHOOSE(F$3,A126+24,A125)</f>
        <v>40544</v>
      </c>
      <c r="W125" s="33" t="n">
        <f aca="false">V125-C$3</f>
        <v>3628</v>
      </c>
      <c r="X125" s="28" t="n">
        <f aca="false">VLOOKUP($A125,Table,MATCH(X$4,Curves,0))</f>
        <v>0.053904348595426</v>
      </c>
      <c r="Y125" s="91" t="n">
        <f aca="false">1/(1+CHOOSE(F$3,(X126+($K$3/10000))/2,(X125+($K$3/10000))/2))^(2*W125/365.25)</f>
        <v>0.589583255856408</v>
      </c>
      <c r="Z125" s="33" t="n">
        <f aca="false">IF(AND(mthbeg&lt;=A125,mthend&gt;=A125),1,0)</f>
        <v>0</v>
      </c>
      <c r="AA125" s="33" t="n">
        <f aca="false">U125*Z125</f>
        <v>0</v>
      </c>
      <c r="AC125" s="87" t="n">
        <f aca="false">F125*G125</f>
        <v>0</v>
      </c>
      <c r="AD125" s="87" t="n">
        <f aca="false">$F125*H125</f>
        <v>0</v>
      </c>
      <c r="AE125" s="87" t="n">
        <f aca="false">$F125*I125</f>
        <v>0</v>
      </c>
      <c r="AF125" s="87" t="n">
        <f aca="false">$F125*J125</f>
        <v>-0</v>
      </c>
      <c r="AG125" s="87" t="n">
        <f aca="false">$F125*K125</f>
        <v>-0</v>
      </c>
      <c r="AH125" s="87" t="n">
        <f aca="false">$F125*L125</f>
        <v>0</v>
      </c>
      <c r="AI125" s="87" t="n">
        <f aca="false">$F125*M125</f>
        <v>0</v>
      </c>
      <c r="AJ125" s="87" t="n">
        <f aca="false">$F125*N125</f>
        <v>0</v>
      </c>
      <c r="AK125" s="87" t="n">
        <f aca="false">F125*O125</f>
        <v>0</v>
      </c>
      <c r="AL125" s="92"/>
      <c r="AM125" s="87" t="n">
        <f aca="false">CHOOSE($G$3,AD125-AE125,AE125-AD125)</f>
        <v>0</v>
      </c>
      <c r="AN125" s="87" t="n">
        <f aca="false">CHOOSE($G$3,AG125-AH125,AH125-AG125)</f>
        <v>0</v>
      </c>
      <c r="AO125" s="87" t="n">
        <f aca="false">CHOOSE($G$3,AJ125-AK125,AK125-AJ125)</f>
        <v>0</v>
      </c>
      <c r="AP125" s="101" t="n">
        <f aca="false">SUM(AM125:AO125)</f>
        <v>0</v>
      </c>
      <c r="AR125" s="87" t="n">
        <f aca="false">CHOOSE($G$3,AC125-AD125,AD125-AC125)</f>
        <v>0</v>
      </c>
      <c r="AS125" s="87" t="n">
        <f aca="false">CHOOSE($G$3,AF125-AG125,AG125-AF125)</f>
        <v>0</v>
      </c>
      <c r="AT125" s="87" t="n">
        <f aca="false">CHOOSE($G$3,AI125-AJ125,AJ125-AI125)</f>
        <v>0</v>
      </c>
      <c r="AU125" s="101" t="n">
        <f aca="false">AR125+AS125+AT125</f>
        <v>0</v>
      </c>
      <c r="AV125" s="101"/>
      <c r="AW125" s="88" t="n">
        <f aca="false">AU125+AP125</f>
        <v>0</v>
      </c>
      <c r="AY125" s="88" t="n">
        <f aca="false">AK125+AH125+AE125</f>
        <v>0</v>
      </c>
      <c r="AZ125" s="102"/>
    </row>
    <row r="126" customFormat="false" ht="12.75" hidden="false" customHeight="false" outlineLevel="0" collapsed="false">
      <c r="A126" s="93" t="n">
        <f aca="false">EDATE(A125,1)</f>
        <v>40575</v>
      </c>
      <c r="B126" s="94" t="n">
        <f aca="false">B125</f>
        <v>4590.16393442623</v>
      </c>
      <c r="C126" s="104"/>
      <c r="D126" s="96" t="n">
        <f aca="false">B126+C126</f>
        <v>4590.16393442623</v>
      </c>
      <c r="E126" s="82" t="n">
        <f aca="false">IF(Z126=0,0,IF(AND(Z126=1,$H$3=1),D126*U126,IF($H$3=2,D126,"N/A")))</f>
        <v>0</v>
      </c>
      <c r="F126" s="82" t="n">
        <f aca="false">E126*Y126</f>
        <v>0</v>
      </c>
      <c r="G126" s="28" t="n">
        <f aca="false">VLOOKUP($A126,Table,MATCH(G$4,Curves,0))</f>
        <v>5.67</v>
      </c>
      <c r="H126" s="97" t="n">
        <f aca="false">VLOOKUP($A126,Table,MATCH(H$4,Curves,0))</f>
        <v>5.67</v>
      </c>
      <c r="I126" s="98" t="n">
        <f aca="false">I125</f>
        <v>0</v>
      </c>
      <c r="J126" s="28" t="n">
        <f aca="false">VLOOKUP($A126,Table,MATCH(J$4,Curves,0))</f>
        <v>-0.0475</v>
      </c>
      <c r="K126" s="97" t="n">
        <f aca="false">VLOOKUP($A126,Table,MATCH(K$4,Curves,0))</f>
        <v>-0.06</v>
      </c>
      <c r="L126" s="98" t="n">
        <v>0</v>
      </c>
      <c r="M126" s="28" t="n">
        <f aca="false">VLOOKUP($A126,Table,MATCH(M$4,Curves,0))</f>
        <v>0.01</v>
      </c>
      <c r="N126" s="97" t="n">
        <f aca="false">VLOOKUP($A126,Table,MATCH(N$4,Curves,0))</f>
        <v>0</v>
      </c>
      <c r="O126" s="98" t="n">
        <v>0</v>
      </c>
      <c r="P126" s="99"/>
      <c r="Q126" s="98" t="n">
        <f aca="false">M126+J126+G126</f>
        <v>5.6325</v>
      </c>
      <c r="R126" s="98" t="n">
        <f aca="false">N126+K126+H126</f>
        <v>5.61</v>
      </c>
      <c r="S126" s="98" t="n">
        <f aca="false">O126+L126+I126</f>
        <v>0</v>
      </c>
      <c r="T126" s="99"/>
      <c r="U126" s="33" t="n">
        <f aca="false">A127-A126</f>
        <v>28</v>
      </c>
      <c r="V126" s="100" t="n">
        <f aca="false">CHOOSE(F$3,A127+24,A126)</f>
        <v>40575</v>
      </c>
      <c r="W126" s="33" t="n">
        <f aca="false">V126-C$3</f>
        <v>3659</v>
      </c>
      <c r="X126" s="28" t="n">
        <f aca="false">VLOOKUP($A126,Table,MATCH(X$4,Curves,0))</f>
        <v>0.053904348595426</v>
      </c>
      <c r="Y126" s="91" t="n">
        <f aca="false">1/(1+CHOOSE(F$3,(X127+($K$3/10000))/2,(X126+($K$3/10000))/2))^(2*W126/365.25)</f>
        <v>0.586927595278607</v>
      </c>
      <c r="Z126" s="33" t="n">
        <f aca="false">IF(AND(mthbeg&lt;=A126,mthend&gt;=A126),1,0)</f>
        <v>0</v>
      </c>
      <c r="AA126" s="33" t="n">
        <f aca="false">U126*Z126</f>
        <v>0</v>
      </c>
      <c r="AC126" s="87" t="n">
        <f aca="false">F126*G126</f>
        <v>0</v>
      </c>
      <c r="AD126" s="87" t="n">
        <f aca="false">$F126*H126</f>
        <v>0</v>
      </c>
      <c r="AE126" s="87" t="n">
        <f aca="false">$F126*I126</f>
        <v>0</v>
      </c>
      <c r="AF126" s="87" t="n">
        <f aca="false">$F126*J126</f>
        <v>-0</v>
      </c>
      <c r="AG126" s="87" t="n">
        <f aca="false">$F126*K126</f>
        <v>-0</v>
      </c>
      <c r="AH126" s="87" t="n">
        <f aca="false">$F126*L126</f>
        <v>0</v>
      </c>
      <c r="AI126" s="87" t="n">
        <f aca="false">$F126*M126</f>
        <v>0</v>
      </c>
      <c r="AJ126" s="87" t="n">
        <f aca="false">$F126*N126</f>
        <v>0</v>
      </c>
      <c r="AK126" s="87" t="n">
        <f aca="false">F126*O126</f>
        <v>0</v>
      </c>
      <c r="AL126" s="92"/>
      <c r="AM126" s="87" t="n">
        <f aca="false">CHOOSE($G$3,AD126-AE126,AE126-AD126)</f>
        <v>0</v>
      </c>
      <c r="AN126" s="87" t="n">
        <f aca="false">CHOOSE($G$3,AG126-AH126,AH126-AG126)</f>
        <v>0</v>
      </c>
      <c r="AO126" s="87" t="n">
        <f aca="false">CHOOSE($G$3,AJ126-AK126,AK126-AJ126)</f>
        <v>0</v>
      </c>
      <c r="AP126" s="101" t="n">
        <f aca="false">SUM(AM126:AO126)</f>
        <v>0</v>
      </c>
      <c r="AR126" s="87" t="n">
        <f aca="false">CHOOSE($G$3,AC126-AD126,AD126-AC126)</f>
        <v>0</v>
      </c>
      <c r="AS126" s="87" t="n">
        <f aca="false">CHOOSE($G$3,AF126-AG126,AG126-AF126)</f>
        <v>0</v>
      </c>
      <c r="AT126" s="87" t="n">
        <f aca="false">CHOOSE($G$3,AI126-AJ126,AJ126-AI126)</f>
        <v>0</v>
      </c>
      <c r="AU126" s="101" t="n">
        <f aca="false">AR126+AS126+AT126</f>
        <v>0</v>
      </c>
      <c r="AV126" s="101"/>
      <c r="AW126" s="88" t="n">
        <f aca="false">AU126+AP126</f>
        <v>0</v>
      </c>
      <c r="AY126" s="88" t="n">
        <f aca="false">AK126+AH126+AE126</f>
        <v>0</v>
      </c>
      <c r="AZ126" s="102"/>
    </row>
    <row r="127" customFormat="false" ht="12.75" hidden="false" customHeight="false" outlineLevel="0" collapsed="false">
      <c r="A127" s="93" t="n">
        <f aca="false">EDATE(A126,1)</f>
        <v>40603</v>
      </c>
      <c r="B127" s="94" t="n">
        <f aca="false">B126</f>
        <v>4590.16393442623</v>
      </c>
      <c r="C127" s="104"/>
      <c r="D127" s="96" t="n">
        <f aca="false">B127+C127</f>
        <v>4590.16393442623</v>
      </c>
      <c r="E127" s="82" t="n">
        <f aca="false">IF(Z127=0,0,IF(AND(Z127=1,$H$3=1),D127*U127,IF($H$3=2,D127,"N/A")))</f>
        <v>0</v>
      </c>
      <c r="F127" s="82" t="n">
        <f aca="false">E127*Y127</f>
        <v>0</v>
      </c>
      <c r="G127" s="28" t="n">
        <f aca="false">VLOOKUP($A127,Table,MATCH(G$4,Curves,0))</f>
        <v>5.67</v>
      </c>
      <c r="H127" s="97" t="n">
        <f aca="false">VLOOKUP($A127,Table,MATCH(H$4,Curves,0))</f>
        <v>5.67</v>
      </c>
      <c r="I127" s="98" t="n">
        <f aca="false">I126</f>
        <v>0</v>
      </c>
      <c r="J127" s="28" t="n">
        <f aca="false">VLOOKUP($A127,Table,MATCH(J$4,Curves,0))</f>
        <v>-0.0475</v>
      </c>
      <c r="K127" s="97" t="n">
        <f aca="false">VLOOKUP($A127,Table,MATCH(K$4,Curves,0))</f>
        <v>-0.06</v>
      </c>
      <c r="L127" s="98" t="n">
        <v>0</v>
      </c>
      <c r="M127" s="28" t="n">
        <f aca="false">VLOOKUP($A127,Table,MATCH(M$4,Curves,0))</f>
        <v>0.01</v>
      </c>
      <c r="N127" s="97" t="n">
        <f aca="false">VLOOKUP($A127,Table,MATCH(N$4,Curves,0))</f>
        <v>0</v>
      </c>
      <c r="O127" s="98" t="n">
        <v>0</v>
      </c>
      <c r="P127" s="99"/>
      <c r="Q127" s="98" t="n">
        <f aca="false">M127+J127+G127</f>
        <v>5.6325</v>
      </c>
      <c r="R127" s="98" t="n">
        <f aca="false">N127+K127+H127</f>
        <v>5.61</v>
      </c>
      <c r="S127" s="98" t="n">
        <f aca="false">O127+L127+I127</f>
        <v>0</v>
      </c>
      <c r="T127" s="99"/>
      <c r="U127" s="33" t="n">
        <f aca="false">A128-A127</f>
        <v>31</v>
      </c>
      <c r="V127" s="100" t="n">
        <f aca="false">CHOOSE(F$3,A128+24,A127)</f>
        <v>40603</v>
      </c>
      <c r="W127" s="33" t="n">
        <f aca="false">V127-C$3</f>
        <v>3687</v>
      </c>
      <c r="X127" s="28" t="n">
        <f aca="false">VLOOKUP($A127,Table,MATCH(X$4,Curves,0))</f>
        <v>0.053904348595426</v>
      </c>
      <c r="Y127" s="91" t="n">
        <f aca="false">1/(1+CHOOSE(F$3,(X128+($K$3/10000))/2,(X127+($K$3/10000))/2))^(2*W127/365.25)</f>
        <v>0.584539217111387</v>
      </c>
      <c r="Z127" s="33" t="n">
        <f aca="false">IF(AND(mthbeg&lt;=A127,mthend&gt;=A127),1,0)</f>
        <v>0</v>
      </c>
      <c r="AA127" s="33" t="n">
        <f aca="false">U127*Z127</f>
        <v>0</v>
      </c>
      <c r="AC127" s="87" t="n">
        <f aca="false">F127*G127</f>
        <v>0</v>
      </c>
      <c r="AD127" s="87" t="n">
        <f aca="false">$F127*H127</f>
        <v>0</v>
      </c>
      <c r="AE127" s="87" t="n">
        <f aca="false">$F127*I127</f>
        <v>0</v>
      </c>
      <c r="AF127" s="87" t="n">
        <f aca="false">$F127*J127</f>
        <v>-0</v>
      </c>
      <c r="AG127" s="87" t="n">
        <f aca="false">$F127*K127</f>
        <v>-0</v>
      </c>
      <c r="AH127" s="87" t="n">
        <f aca="false">$F127*L127</f>
        <v>0</v>
      </c>
      <c r="AI127" s="87" t="n">
        <f aca="false">$F127*M127</f>
        <v>0</v>
      </c>
      <c r="AJ127" s="87" t="n">
        <f aca="false">$F127*N127</f>
        <v>0</v>
      </c>
      <c r="AK127" s="87" t="n">
        <f aca="false">F127*O127</f>
        <v>0</v>
      </c>
      <c r="AL127" s="92"/>
      <c r="AM127" s="87" t="n">
        <f aca="false">CHOOSE($G$3,AD127-AE127,AE127-AD127)</f>
        <v>0</v>
      </c>
      <c r="AN127" s="87" t="n">
        <f aca="false">CHOOSE($G$3,AG127-AH127,AH127-AG127)</f>
        <v>0</v>
      </c>
      <c r="AO127" s="87" t="n">
        <f aca="false">CHOOSE($G$3,AJ127-AK127,AK127-AJ127)</f>
        <v>0</v>
      </c>
      <c r="AP127" s="101" t="n">
        <f aca="false">SUM(AM127:AO127)</f>
        <v>0</v>
      </c>
      <c r="AR127" s="87" t="n">
        <f aca="false">CHOOSE($G$3,AC127-AD127,AD127-AC127)</f>
        <v>0</v>
      </c>
      <c r="AS127" s="87" t="n">
        <f aca="false">CHOOSE($G$3,AF127-AG127,AG127-AF127)</f>
        <v>0</v>
      </c>
      <c r="AT127" s="87" t="n">
        <f aca="false">CHOOSE($G$3,AI127-AJ127,AJ127-AI127)</f>
        <v>0</v>
      </c>
      <c r="AU127" s="101" t="n">
        <f aca="false">AR127+AS127+AT127</f>
        <v>0</v>
      </c>
      <c r="AV127" s="101"/>
      <c r="AW127" s="88" t="n">
        <f aca="false">AU127+AP127</f>
        <v>0</v>
      </c>
      <c r="AY127" s="88" t="n">
        <f aca="false">AK127+AH127+AE127</f>
        <v>0</v>
      </c>
      <c r="AZ127" s="102"/>
    </row>
    <row r="128" customFormat="false" ht="12.75" hidden="false" customHeight="false" outlineLevel="0" collapsed="false">
      <c r="A128" s="93" t="n">
        <f aca="false">EDATE(A127,1)</f>
        <v>40634</v>
      </c>
      <c r="B128" s="94" t="n">
        <f aca="false">B127</f>
        <v>4590.16393442623</v>
      </c>
      <c r="C128" s="104"/>
      <c r="D128" s="96" t="n">
        <f aca="false">B128+C128</f>
        <v>4590.16393442623</v>
      </c>
      <c r="E128" s="82" t="n">
        <f aca="false">IF(Z128=0,0,IF(AND(Z128=1,$H$3=1),D128*U128,IF($H$3=2,D128,"N/A")))</f>
        <v>0</v>
      </c>
      <c r="F128" s="82" t="n">
        <f aca="false">E128*Y128</f>
        <v>0</v>
      </c>
      <c r="G128" s="28" t="n">
        <f aca="false">VLOOKUP($A128,Table,MATCH(G$4,Curves,0))</f>
        <v>5.67</v>
      </c>
      <c r="H128" s="97" t="n">
        <f aca="false">VLOOKUP($A128,Table,MATCH(H$4,Curves,0))</f>
        <v>5.67</v>
      </c>
      <c r="I128" s="98" t="n">
        <f aca="false">I127</f>
        <v>0</v>
      </c>
      <c r="J128" s="28" t="n">
        <f aca="false">VLOOKUP($A128,Table,MATCH(J$4,Curves,0))</f>
        <v>-0.0475</v>
      </c>
      <c r="K128" s="97" t="n">
        <f aca="false">VLOOKUP($A128,Table,MATCH(K$4,Curves,0))</f>
        <v>-0.06</v>
      </c>
      <c r="L128" s="98" t="n">
        <v>0</v>
      </c>
      <c r="M128" s="28" t="n">
        <f aca="false">VLOOKUP($A128,Table,MATCH(M$4,Curves,0))</f>
        <v>0.01</v>
      </c>
      <c r="N128" s="97" t="n">
        <f aca="false">VLOOKUP($A128,Table,MATCH(N$4,Curves,0))</f>
        <v>0</v>
      </c>
      <c r="O128" s="98" t="n">
        <v>0</v>
      </c>
      <c r="P128" s="99"/>
      <c r="Q128" s="98" t="n">
        <f aca="false">M128+J128+G128</f>
        <v>5.6325</v>
      </c>
      <c r="R128" s="98" t="n">
        <f aca="false">N128+K128+H128</f>
        <v>5.61</v>
      </c>
      <c r="S128" s="98" t="n">
        <f aca="false">O128+L128+I128</f>
        <v>0</v>
      </c>
      <c r="T128" s="99"/>
      <c r="U128" s="33" t="n">
        <f aca="false">A129-A128</f>
        <v>30</v>
      </c>
      <c r="V128" s="100" t="n">
        <f aca="false">CHOOSE(F$3,A129+24,A128)</f>
        <v>40634</v>
      </c>
      <c r="W128" s="33" t="n">
        <f aca="false">V128-C$3</f>
        <v>3718</v>
      </c>
      <c r="X128" s="28" t="n">
        <f aca="false">VLOOKUP($A128,Table,MATCH(X$4,Curves,0))</f>
        <v>0.053904348595426</v>
      </c>
      <c r="Y128" s="91" t="n">
        <f aca="false">1/(1+CHOOSE(F$3,(X129+($K$3/10000))/2,(X128+($K$3/10000))/2))^(2*W128/365.25)</f>
        <v>0.581906276403451</v>
      </c>
      <c r="Z128" s="33" t="n">
        <f aca="false">IF(AND(mthbeg&lt;=A128,mthend&gt;=A128),1,0)</f>
        <v>0</v>
      </c>
      <c r="AA128" s="33" t="n">
        <f aca="false">U128*Z128</f>
        <v>0</v>
      </c>
      <c r="AC128" s="87" t="n">
        <f aca="false">F128*G128</f>
        <v>0</v>
      </c>
      <c r="AD128" s="87" t="n">
        <f aca="false">$F128*H128</f>
        <v>0</v>
      </c>
      <c r="AE128" s="87" t="n">
        <f aca="false">$F128*I128</f>
        <v>0</v>
      </c>
      <c r="AF128" s="87" t="n">
        <f aca="false">$F128*J128</f>
        <v>-0</v>
      </c>
      <c r="AG128" s="87" t="n">
        <f aca="false">$F128*K128</f>
        <v>-0</v>
      </c>
      <c r="AH128" s="87" t="n">
        <f aca="false">$F128*L128</f>
        <v>0</v>
      </c>
      <c r="AI128" s="87" t="n">
        <f aca="false">$F128*M128</f>
        <v>0</v>
      </c>
      <c r="AJ128" s="87" t="n">
        <f aca="false">$F128*N128</f>
        <v>0</v>
      </c>
      <c r="AK128" s="87" t="n">
        <f aca="false">F128*O128</f>
        <v>0</v>
      </c>
      <c r="AL128" s="92"/>
      <c r="AM128" s="87" t="n">
        <f aca="false">CHOOSE($G$3,AD128-AE128,AE128-AD128)</f>
        <v>0</v>
      </c>
      <c r="AN128" s="87" t="n">
        <f aca="false">CHOOSE($G$3,AG128-AH128,AH128-AG128)</f>
        <v>0</v>
      </c>
      <c r="AO128" s="87" t="n">
        <f aca="false">CHOOSE($G$3,AJ128-AK128,AK128-AJ128)</f>
        <v>0</v>
      </c>
      <c r="AP128" s="101" t="n">
        <f aca="false">SUM(AM128:AO128)</f>
        <v>0</v>
      </c>
      <c r="AR128" s="87" t="n">
        <f aca="false">CHOOSE($G$3,AC128-AD128,AD128-AC128)</f>
        <v>0</v>
      </c>
      <c r="AS128" s="87" t="n">
        <f aca="false">CHOOSE($G$3,AF128-AG128,AG128-AF128)</f>
        <v>0</v>
      </c>
      <c r="AT128" s="87" t="n">
        <f aca="false">CHOOSE($G$3,AI128-AJ128,AJ128-AI128)</f>
        <v>0</v>
      </c>
      <c r="AU128" s="101" t="n">
        <f aca="false">AR128+AS128+AT128</f>
        <v>0</v>
      </c>
      <c r="AV128" s="101"/>
      <c r="AW128" s="88" t="n">
        <f aca="false">AU128+AP128</f>
        <v>0</v>
      </c>
      <c r="AY128" s="88" t="n">
        <f aca="false">AK128+AH128+AE128</f>
        <v>0</v>
      </c>
      <c r="AZ128" s="102"/>
    </row>
    <row r="129" customFormat="false" ht="12.75" hidden="false" customHeight="false" outlineLevel="0" collapsed="false">
      <c r="A129" s="93" t="n">
        <f aca="false">EDATE(A128,1)</f>
        <v>40664</v>
      </c>
      <c r="B129" s="94" t="n">
        <f aca="false">B128</f>
        <v>4590.16393442623</v>
      </c>
      <c r="C129" s="104"/>
      <c r="D129" s="96" t="n">
        <f aca="false">B129+C129</f>
        <v>4590.16393442623</v>
      </c>
      <c r="E129" s="82" t="n">
        <f aca="false">IF(Z129=0,0,IF(AND(Z129=1,$H$3=1),D129*U129,IF($H$3=2,D129,"N/A")))</f>
        <v>0</v>
      </c>
      <c r="F129" s="82" t="n">
        <f aca="false">E129*Y129</f>
        <v>0</v>
      </c>
      <c r="G129" s="28" t="n">
        <f aca="false">VLOOKUP($A129,Table,MATCH(G$4,Curves,0))</f>
        <v>5.67</v>
      </c>
      <c r="H129" s="97" t="n">
        <f aca="false">VLOOKUP($A129,Table,MATCH(H$4,Curves,0))</f>
        <v>5.67</v>
      </c>
      <c r="I129" s="98" t="n">
        <f aca="false">I128</f>
        <v>0</v>
      </c>
      <c r="J129" s="28" t="n">
        <f aca="false">VLOOKUP($A129,Table,MATCH(J$4,Curves,0))</f>
        <v>-0.0475</v>
      </c>
      <c r="K129" s="97" t="n">
        <f aca="false">VLOOKUP($A129,Table,MATCH(K$4,Curves,0))</f>
        <v>-0.06</v>
      </c>
      <c r="L129" s="98" t="n">
        <v>0</v>
      </c>
      <c r="M129" s="28" t="n">
        <f aca="false">VLOOKUP($A129,Table,MATCH(M$4,Curves,0))</f>
        <v>0.01</v>
      </c>
      <c r="N129" s="97" t="n">
        <f aca="false">VLOOKUP($A129,Table,MATCH(N$4,Curves,0))</f>
        <v>0</v>
      </c>
      <c r="O129" s="98" t="n">
        <v>0</v>
      </c>
      <c r="P129" s="99"/>
      <c r="Q129" s="98" t="n">
        <f aca="false">M129+J129+G129</f>
        <v>5.6325</v>
      </c>
      <c r="R129" s="98" t="n">
        <f aca="false">N129+K129+H129</f>
        <v>5.61</v>
      </c>
      <c r="S129" s="98" t="n">
        <f aca="false">O129+L129+I129</f>
        <v>0</v>
      </c>
      <c r="T129" s="99"/>
      <c r="U129" s="33" t="n">
        <f aca="false">A130-A129</f>
        <v>31</v>
      </c>
      <c r="V129" s="100" t="n">
        <f aca="false">CHOOSE(F$3,A130+24,A129)</f>
        <v>40664</v>
      </c>
      <c r="W129" s="33" t="n">
        <f aca="false">V129-C$3</f>
        <v>3748</v>
      </c>
      <c r="X129" s="28" t="n">
        <f aca="false">VLOOKUP($A129,Table,MATCH(X$4,Curves,0))</f>
        <v>0.053904348595426</v>
      </c>
      <c r="Y129" s="91" t="n">
        <f aca="false">1/(1+CHOOSE(F$3,(X130+($K$3/10000))/2,(X129+($K$3/10000))/2))^(2*W129/365.25)</f>
        <v>0.579369561693162</v>
      </c>
      <c r="Z129" s="33" t="n">
        <f aca="false">IF(AND(mthbeg&lt;=A129,mthend&gt;=A129),1,0)</f>
        <v>0</v>
      </c>
      <c r="AA129" s="33" t="n">
        <f aca="false">U129*Z129</f>
        <v>0</v>
      </c>
      <c r="AC129" s="87" t="n">
        <f aca="false">F129*G129</f>
        <v>0</v>
      </c>
      <c r="AD129" s="87" t="n">
        <f aca="false">$F129*H129</f>
        <v>0</v>
      </c>
      <c r="AE129" s="87" t="n">
        <f aca="false">$F129*I129</f>
        <v>0</v>
      </c>
      <c r="AF129" s="87" t="n">
        <f aca="false">$F129*J129</f>
        <v>-0</v>
      </c>
      <c r="AG129" s="87" t="n">
        <f aca="false">$F129*K129</f>
        <v>-0</v>
      </c>
      <c r="AH129" s="87" t="n">
        <f aca="false">$F129*L129</f>
        <v>0</v>
      </c>
      <c r="AI129" s="87" t="n">
        <f aca="false">$F129*M129</f>
        <v>0</v>
      </c>
      <c r="AJ129" s="87" t="n">
        <f aca="false">$F129*N129</f>
        <v>0</v>
      </c>
      <c r="AK129" s="87" t="n">
        <f aca="false">F129*O129</f>
        <v>0</v>
      </c>
      <c r="AL129" s="92"/>
      <c r="AM129" s="87" t="n">
        <f aca="false">CHOOSE($G$3,AD129-AE129,AE129-AD129)</f>
        <v>0</v>
      </c>
      <c r="AN129" s="87" t="n">
        <f aca="false">CHOOSE($G$3,AG129-AH129,AH129-AG129)</f>
        <v>0</v>
      </c>
      <c r="AO129" s="87" t="n">
        <f aca="false">CHOOSE($G$3,AJ129-AK129,AK129-AJ129)</f>
        <v>0</v>
      </c>
      <c r="AP129" s="101" t="n">
        <f aca="false">SUM(AM129:AO129)</f>
        <v>0</v>
      </c>
      <c r="AR129" s="87" t="n">
        <f aca="false">CHOOSE($G$3,AC129-AD129,AD129-AC129)</f>
        <v>0</v>
      </c>
      <c r="AS129" s="87" t="n">
        <f aca="false">CHOOSE($G$3,AF129-AG129,AG129-AF129)</f>
        <v>0</v>
      </c>
      <c r="AT129" s="87" t="n">
        <f aca="false">CHOOSE($G$3,AI129-AJ129,AJ129-AI129)</f>
        <v>0</v>
      </c>
      <c r="AU129" s="101" t="n">
        <f aca="false">AR129+AS129+AT129</f>
        <v>0</v>
      </c>
      <c r="AV129" s="101"/>
      <c r="AW129" s="88" t="n">
        <f aca="false">AU129+AP129</f>
        <v>0</v>
      </c>
      <c r="AY129" s="88" t="n">
        <f aca="false">AK129+AH129+AE129</f>
        <v>0</v>
      </c>
      <c r="AZ129" s="102"/>
    </row>
    <row r="130" customFormat="false" ht="12.75" hidden="false" customHeight="false" outlineLevel="0" collapsed="false">
      <c r="A130" s="93" t="n">
        <f aca="false">EDATE(A129,1)</f>
        <v>40695</v>
      </c>
      <c r="B130" s="94" t="n">
        <f aca="false">B129</f>
        <v>4590.16393442623</v>
      </c>
      <c r="C130" s="104"/>
      <c r="D130" s="96" t="n">
        <f aca="false">B130+C130</f>
        <v>4590.16393442623</v>
      </c>
      <c r="E130" s="82" t="n">
        <f aca="false">IF(Z130=0,0,IF(AND(Z130=1,$H$3=1),D130*U130,IF($H$3=2,D130,"N/A")))</f>
        <v>0</v>
      </c>
      <c r="F130" s="82" t="n">
        <f aca="false">E130*Y130</f>
        <v>0</v>
      </c>
      <c r="G130" s="28" t="n">
        <f aca="false">VLOOKUP($A130,Table,MATCH(G$4,Curves,0))</f>
        <v>5.67</v>
      </c>
      <c r="H130" s="97" t="n">
        <f aca="false">VLOOKUP($A130,Table,MATCH(H$4,Curves,0))</f>
        <v>5.67</v>
      </c>
      <c r="I130" s="98" t="n">
        <f aca="false">I129</f>
        <v>0</v>
      </c>
      <c r="J130" s="28" t="n">
        <f aca="false">VLOOKUP($A130,Table,MATCH(J$4,Curves,0))</f>
        <v>-0.0475</v>
      </c>
      <c r="K130" s="97" t="n">
        <f aca="false">VLOOKUP($A130,Table,MATCH(K$4,Curves,0))</f>
        <v>-0.06</v>
      </c>
      <c r="L130" s="98" t="n">
        <v>0</v>
      </c>
      <c r="M130" s="28" t="n">
        <f aca="false">VLOOKUP($A130,Table,MATCH(M$4,Curves,0))</f>
        <v>0.01</v>
      </c>
      <c r="N130" s="97" t="n">
        <f aca="false">VLOOKUP($A130,Table,MATCH(N$4,Curves,0))</f>
        <v>0</v>
      </c>
      <c r="O130" s="98" t="n">
        <v>0</v>
      </c>
      <c r="P130" s="99"/>
      <c r="Q130" s="98" t="n">
        <f aca="false">M130+J130+G130</f>
        <v>5.6325</v>
      </c>
      <c r="R130" s="98" t="n">
        <f aca="false">N130+K130+H130</f>
        <v>5.61</v>
      </c>
      <c r="S130" s="98" t="n">
        <f aca="false">O130+L130+I130</f>
        <v>0</v>
      </c>
      <c r="T130" s="99"/>
      <c r="U130" s="33" t="n">
        <f aca="false">A131-A130</f>
        <v>30</v>
      </c>
      <c r="V130" s="100" t="n">
        <f aca="false">CHOOSE(F$3,A131+24,A130)</f>
        <v>40695</v>
      </c>
      <c r="W130" s="33" t="n">
        <f aca="false">V130-C$3</f>
        <v>3779</v>
      </c>
      <c r="X130" s="28" t="n">
        <f aca="false">VLOOKUP($A130,Table,MATCH(X$4,Curves,0))</f>
        <v>0.053904348595426</v>
      </c>
      <c r="Y130" s="91" t="n">
        <f aca="false">1/(1+CHOOSE(F$3,(X131+($K$3/10000))/2,(X130+($K$3/10000))/2))^(2*W130/365.25)</f>
        <v>0.576759906670427</v>
      </c>
      <c r="Z130" s="33" t="n">
        <f aca="false">IF(AND(mthbeg&lt;=A130,mthend&gt;=A130),1,0)</f>
        <v>0</v>
      </c>
      <c r="AA130" s="33" t="n">
        <f aca="false">U130*Z130</f>
        <v>0</v>
      </c>
      <c r="AC130" s="87" t="n">
        <f aca="false">F130*G130</f>
        <v>0</v>
      </c>
      <c r="AD130" s="87" t="n">
        <f aca="false">$F130*H130</f>
        <v>0</v>
      </c>
      <c r="AE130" s="87" t="n">
        <f aca="false">$F130*I130</f>
        <v>0</v>
      </c>
      <c r="AF130" s="87" t="n">
        <f aca="false">$F130*J130</f>
        <v>-0</v>
      </c>
      <c r="AG130" s="87" t="n">
        <f aca="false">$F130*K130</f>
        <v>-0</v>
      </c>
      <c r="AH130" s="87" t="n">
        <f aca="false">$F130*L130</f>
        <v>0</v>
      </c>
      <c r="AI130" s="87" t="n">
        <f aca="false">$F130*M130</f>
        <v>0</v>
      </c>
      <c r="AJ130" s="87" t="n">
        <f aca="false">$F130*N130</f>
        <v>0</v>
      </c>
      <c r="AK130" s="87" t="n">
        <f aca="false">F130*O130</f>
        <v>0</v>
      </c>
      <c r="AL130" s="92"/>
      <c r="AM130" s="87" t="n">
        <f aca="false">CHOOSE($G$3,AD130-AE130,AE130-AD130)</f>
        <v>0</v>
      </c>
      <c r="AN130" s="87" t="n">
        <f aca="false">CHOOSE($G$3,AG130-AH130,AH130-AG130)</f>
        <v>0</v>
      </c>
      <c r="AO130" s="87" t="n">
        <f aca="false">CHOOSE($G$3,AJ130-AK130,AK130-AJ130)</f>
        <v>0</v>
      </c>
      <c r="AP130" s="101" t="n">
        <f aca="false">SUM(AM130:AO130)</f>
        <v>0</v>
      </c>
      <c r="AR130" s="87" t="n">
        <f aca="false">CHOOSE($G$3,AC130-AD130,AD130-AC130)</f>
        <v>0</v>
      </c>
      <c r="AS130" s="87" t="n">
        <f aca="false">CHOOSE($G$3,AF130-AG130,AG130-AF130)</f>
        <v>0</v>
      </c>
      <c r="AT130" s="87" t="n">
        <f aca="false">CHOOSE($G$3,AI130-AJ130,AJ130-AI130)</f>
        <v>0</v>
      </c>
      <c r="AU130" s="101" t="n">
        <f aca="false">AR130+AS130+AT130</f>
        <v>0</v>
      </c>
      <c r="AV130" s="101"/>
      <c r="AW130" s="88" t="n">
        <f aca="false">AU130+AP130</f>
        <v>0</v>
      </c>
      <c r="AY130" s="88" t="n">
        <f aca="false">AK130+AH130+AE130</f>
        <v>0</v>
      </c>
      <c r="AZ130" s="102"/>
    </row>
    <row r="131" customFormat="false" ht="12.75" hidden="false" customHeight="false" outlineLevel="0" collapsed="false">
      <c r="A131" s="93" t="n">
        <f aca="false">EDATE(A130,1)</f>
        <v>40725</v>
      </c>
      <c r="B131" s="94" t="n">
        <f aca="false">B130</f>
        <v>4590.16393442623</v>
      </c>
      <c r="C131" s="104"/>
      <c r="D131" s="96" t="n">
        <f aca="false">B131+C131</f>
        <v>4590.16393442623</v>
      </c>
      <c r="E131" s="82" t="n">
        <f aca="false">IF(Z131=0,0,IF(AND(Z131=1,$H$3=1),D131*U131,IF($H$3=2,D131,"N/A")))</f>
        <v>0</v>
      </c>
      <c r="F131" s="82" t="n">
        <f aca="false">E131*Y131</f>
        <v>0</v>
      </c>
      <c r="G131" s="28" t="n">
        <f aca="false">VLOOKUP($A131,Table,MATCH(G$4,Curves,0))</f>
        <v>5.67</v>
      </c>
      <c r="H131" s="97" t="n">
        <f aca="false">VLOOKUP($A131,Table,MATCH(H$4,Curves,0))</f>
        <v>5.67</v>
      </c>
      <c r="I131" s="98" t="n">
        <f aca="false">I130</f>
        <v>0</v>
      </c>
      <c r="J131" s="28" t="n">
        <f aca="false">VLOOKUP($A131,Table,MATCH(J$4,Curves,0))</f>
        <v>-0.0475</v>
      </c>
      <c r="K131" s="97" t="n">
        <f aca="false">VLOOKUP($A131,Table,MATCH(K$4,Curves,0))</f>
        <v>-0.06</v>
      </c>
      <c r="L131" s="98" t="n">
        <v>0</v>
      </c>
      <c r="M131" s="28" t="n">
        <f aca="false">VLOOKUP($A131,Table,MATCH(M$4,Curves,0))</f>
        <v>0.01</v>
      </c>
      <c r="N131" s="97" t="n">
        <f aca="false">VLOOKUP($A131,Table,MATCH(N$4,Curves,0))</f>
        <v>0</v>
      </c>
      <c r="O131" s="98" t="n">
        <v>0</v>
      </c>
      <c r="P131" s="99"/>
      <c r="Q131" s="98" t="n">
        <f aca="false">M131+J131+G131</f>
        <v>5.6325</v>
      </c>
      <c r="R131" s="98" t="n">
        <f aca="false">N131+K131+H131</f>
        <v>5.61</v>
      </c>
      <c r="S131" s="98" t="n">
        <f aca="false">O131+L131+I131</f>
        <v>0</v>
      </c>
      <c r="T131" s="99"/>
      <c r="U131" s="33" t="n">
        <f aca="false">A132-A131</f>
        <v>31</v>
      </c>
      <c r="V131" s="100" t="n">
        <f aca="false">CHOOSE(F$3,A132+24,A131)</f>
        <v>40725</v>
      </c>
      <c r="W131" s="33" t="n">
        <f aca="false">V131-C$3</f>
        <v>3809</v>
      </c>
      <c r="X131" s="28" t="n">
        <f aca="false">VLOOKUP($A131,Table,MATCH(X$4,Curves,0))</f>
        <v>0.053904348595426</v>
      </c>
      <c r="Y131" s="91" t="n">
        <f aca="false">1/(1+CHOOSE(F$3,(X132+($K$3/10000))/2,(X131+($K$3/10000))/2))^(2*W131/365.25)</f>
        <v>0.574245626624165</v>
      </c>
      <c r="Z131" s="33" t="n">
        <f aca="false">IF(AND(mthbeg&lt;=A131,mthend&gt;=A131),1,0)</f>
        <v>0</v>
      </c>
      <c r="AA131" s="33" t="n">
        <f aca="false">U131*Z131</f>
        <v>0</v>
      </c>
      <c r="AC131" s="87" t="n">
        <f aca="false">F131*G131</f>
        <v>0</v>
      </c>
      <c r="AD131" s="87" t="n">
        <f aca="false">$F131*H131</f>
        <v>0</v>
      </c>
      <c r="AE131" s="87" t="n">
        <f aca="false">$F131*I131</f>
        <v>0</v>
      </c>
      <c r="AF131" s="87" t="n">
        <f aca="false">$F131*J131</f>
        <v>-0</v>
      </c>
      <c r="AG131" s="87" t="n">
        <f aca="false">$F131*K131</f>
        <v>-0</v>
      </c>
      <c r="AH131" s="87" t="n">
        <f aca="false">$F131*L131</f>
        <v>0</v>
      </c>
      <c r="AI131" s="87" t="n">
        <f aca="false">$F131*M131</f>
        <v>0</v>
      </c>
      <c r="AJ131" s="87" t="n">
        <f aca="false">$F131*N131</f>
        <v>0</v>
      </c>
      <c r="AK131" s="87" t="n">
        <f aca="false">F131*O131</f>
        <v>0</v>
      </c>
      <c r="AL131" s="92"/>
      <c r="AM131" s="87" t="n">
        <f aca="false">CHOOSE($G$3,AD131-AE131,AE131-AD131)</f>
        <v>0</v>
      </c>
      <c r="AN131" s="87" t="n">
        <f aca="false">CHOOSE($G$3,AG131-AH131,AH131-AG131)</f>
        <v>0</v>
      </c>
      <c r="AO131" s="87" t="n">
        <f aca="false">CHOOSE($G$3,AJ131-AK131,AK131-AJ131)</f>
        <v>0</v>
      </c>
      <c r="AP131" s="101" t="n">
        <f aca="false">SUM(AM131:AO131)</f>
        <v>0</v>
      </c>
      <c r="AR131" s="87" t="n">
        <f aca="false">CHOOSE($G$3,AC131-AD131,AD131-AC131)</f>
        <v>0</v>
      </c>
      <c r="AS131" s="87" t="n">
        <f aca="false">CHOOSE($G$3,AF131-AG131,AG131-AF131)</f>
        <v>0</v>
      </c>
      <c r="AT131" s="87" t="n">
        <f aca="false">CHOOSE($G$3,AI131-AJ131,AJ131-AI131)</f>
        <v>0</v>
      </c>
      <c r="AU131" s="101" t="n">
        <f aca="false">AR131+AS131+AT131</f>
        <v>0</v>
      </c>
      <c r="AV131" s="101"/>
      <c r="AW131" s="88" t="n">
        <f aca="false">AU131+AP131</f>
        <v>0</v>
      </c>
      <c r="AY131" s="88" t="n">
        <f aca="false">AK131+AH131+AE131</f>
        <v>0</v>
      </c>
      <c r="AZ131" s="102"/>
    </row>
    <row r="132" customFormat="false" ht="12.75" hidden="false" customHeight="false" outlineLevel="0" collapsed="false">
      <c r="A132" s="93" t="n">
        <f aca="false">EDATE(A131,1)</f>
        <v>40756</v>
      </c>
      <c r="B132" s="94" t="n">
        <f aca="false">B131</f>
        <v>4590.16393442623</v>
      </c>
      <c r="C132" s="104"/>
      <c r="D132" s="96" t="n">
        <f aca="false">B132+C132</f>
        <v>4590.16393442623</v>
      </c>
      <c r="E132" s="82" t="n">
        <f aca="false">IF(Z132=0,0,IF(AND(Z132=1,$H$3=1),D132*U132,IF($H$3=2,D132,"N/A")))</f>
        <v>0</v>
      </c>
      <c r="F132" s="82" t="n">
        <f aca="false">E132*Y132</f>
        <v>0</v>
      </c>
      <c r="G132" s="28" t="n">
        <f aca="false">VLOOKUP($A132,Table,MATCH(G$4,Curves,0))</f>
        <v>5.67</v>
      </c>
      <c r="H132" s="97" t="n">
        <f aca="false">VLOOKUP($A132,Table,MATCH(H$4,Curves,0))</f>
        <v>5.67</v>
      </c>
      <c r="I132" s="98" t="n">
        <f aca="false">I131</f>
        <v>0</v>
      </c>
      <c r="J132" s="28" t="n">
        <f aca="false">VLOOKUP($A132,Table,MATCH(J$4,Curves,0))</f>
        <v>-0.0475</v>
      </c>
      <c r="K132" s="97" t="n">
        <f aca="false">VLOOKUP($A132,Table,MATCH(K$4,Curves,0))</f>
        <v>-0.06</v>
      </c>
      <c r="L132" s="98" t="n">
        <v>0</v>
      </c>
      <c r="M132" s="28" t="n">
        <f aca="false">VLOOKUP($A132,Table,MATCH(M$4,Curves,0))</f>
        <v>0.01</v>
      </c>
      <c r="N132" s="97" t="n">
        <f aca="false">VLOOKUP($A132,Table,MATCH(N$4,Curves,0))</f>
        <v>0</v>
      </c>
      <c r="O132" s="98" t="n">
        <v>0</v>
      </c>
      <c r="P132" s="99"/>
      <c r="Q132" s="98" t="n">
        <f aca="false">M132+J132+G132</f>
        <v>5.6325</v>
      </c>
      <c r="R132" s="98" t="n">
        <f aca="false">N132+K132+H132</f>
        <v>5.61</v>
      </c>
      <c r="S132" s="98" t="n">
        <f aca="false">O132+L132+I132</f>
        <v>0</v>
      </c>
      <c r="T132" s="99"/>
      <c r="U132" s="33" t="n">
        <f aca="false">A133-A132</f>
        <v>31</v>
      </c>
      <c r="V132" s="100" t="n">
        <f aca="false">CHOOSE(F$3,A133+24,A132)</f>
        <v>40756</v>
      </c>
      <c r="W132" s="33" t="n">
        <f aca="false">V132-C$3</f>
        <v>3840</v>
      </c>
      <c r="X132" s="28" t="n">
        <f aca="false">VLOOKUP($A132,Table,MATCH(X$4,Curves,0))</f>
        <v>0.053904348595426</v>
      </c>
      <c r="Y132" s="91" t="n">
        <f aca="false">1/(1+CHOOSE(F$3,(X133+($K$3/10000))/2,(X132+($K$3/10000))/2))^(2*W132/365.25)</f>
        <v>0.571659051348405</v>
      </c>
      <c r="Z132" s="33" t="n">
        <f aca="false">IF(AND(mthbeg&lt;=A132,mthend&gt;=A132),1,0)</f>
        <v>0</v>
      </c>
      <c r="AA132" s="33" t="n">
        <f aca="false">U132*Z132</f>
        <v>0</v>
      </c>
      <c r="AC132" s="87" t="n">
        <f aca="false">F132*G132</f>
        <v>0</v>
      </c>
      <c r="AD132" s="87" t="n">
        <f aca="false">$F132*H132</f>
        <v>0</v>
      </c>
      <c r="AE132" s="87" t="n">
        <f aca="false">$F132*I132</f>
        <v>0</v>
      </c>
      <c r="AF132" s="87" t="n">
        <f aca="false">$F132*J132</f>
        <v>-0</v>
      </c>
      <c r="AG132" s="87" t="n">
        <f aca="false">$F132*K132</f>
        <v>-0</v>
      </c>
      <c r="AH132" s="87" t="n">
        <f aca="false">$F132*L132</f>
        <v>0</v>
      </c>
      <c r="AI132" s="87" t="n">
        <f aca="false">$F132*M132</f>
        <v>0</v>
      </c>
      <c r="AJ132" s="87" t="n">
        <f aca="false">$F132*N132</f>
        <v>0</v>
      </c>
      <c r="AK132" s="87" t="n">
        <f aca="false">F132*O132</f>
        <v>0</v>
      </c>
      <c r="AL132" s="92"/>
      <c r="AM132" s="87" t="n">
        <f aca="false">CHOOSE($G$3,AD132-AE132,AE132-AD132)</f>
        <v>0</v>
      </c>
      <c r="AN132" s="87" t="n">
        <f aca="false">CHOOSE($G$3,AG132-AH132,AH132-AG132)</f>
        <v>0</v>
      </c>
      <c r="AO132" s="87" t="n">
        <f aca="false">CHOOSE($G$3,AJ132-AK132,AK132-AJ132)</f>
        <v>0</v>
      </c>
      <c r="AP132" s="101" t="n">
        <f aca="false">SUM(AM132:AO132)</f>
        <v>0</v>
      </c>
      <c r="AR132" s="87" t="n">
        <f aca="false">CHOOSE($G$3,AC132-AD132,AD132-AC132)</f>
        <v>0</v>
      </c>
      <c r="AS132" s="87" t="n">
        <f aca="false">CHOOSE($G$3,AF132-AG132,AG132-AF132)</f>
        <v>0</v>
      </c>
      <c r="AT132" s="87" t="n">
        <f aca="false">CHOOSE($G$3,AI132-AJ132,AJ132-AI132)</f>
        <v>0</v>
      </c>
      <c r="AU132" s="101" t="n">
        <f aca="false">AR132+AS132+AT132</f>
        <v>0</v>
      </c>
      <c r="AV132" s="101"/>
      <c r="AW132" s="88" t="n">
        <f aca="false">AU132+AP132</f>
        <v>0</v>
      </c>
      <c r="AY132" s="88" t="n">
        <f aca="false">AK132+AH132+AE132</f>
        <v>0</v>
      </c>
      <c r="AZ132" s="102"/>
    </row>
    <row r="133" customFormat="false" ht="12.75" hidden="false" customHeight="false" outlineLevel="0" collapsed="false">
      <c r="A133" s="93" t="n">
        <f aca="false">EDATE(A132,1)</f>
        <v>40787</v>
      </c>
      <c r="B133" s="94" t="n">
        <f aca="false">B132</f>
        <v>4590.16393442623</v>
      </c>
      <c r="C133" s="104"/>
      <c r="D133" s="96" t="n">
        <f aca="false">B133+C133</f>
        <v>4590.16393442623</v>
      </c>
      <c r="E133" s="82" t="n">
        <f aca="false">IF(Z133=0,0,IF(AND(Z133=1,$H$3=1),D133*U133,IF($H$3=2,D133,"N/A")))</f>
        <v>0</v>
      </c>
      <c r="F133" s="82" t="n">
        <f aca="false">E133*Y133</f>
        <v>0</v>
      </c>
      <c r="G133" s="28" t="n">
        <f aca="false">VLOOKUP($A133,Table,MATCH(G$4,Curves,0))</f>
        <v>5.67</v>
      </c>
      <c r="H133" s="97" t="n">
        <f aca="false">VLOOKUP($A133,Table,MATCH(H$4,Curves,0))</f>
        <v>5.67</v>
      </c>
      <c r="I133" s="98" t="n">
        <f aca="false">I132</f>
        <v>0</v>
      </c>
      <c r="J133" s="28" t="n">
        <f aca="false">VLOOKUP($A133,Table,MATCH(J$4,Curves,0))</f>
        <v>-0.0475</v>
      </c>
      <c r="K133" s="97" t="n">
        <f aca="false">VLOOKUP($A133,Table,MATCH(K$4,Curves,0))</f>
        <v>-0.06</v>
      </c>
      <c r="L133" s="98" t="n">
        <v>0</v>
      </c>
      <c r="M133" s="28" t="n">
        <f aca="false">VLOOKUP($A133,Table,MATCH(M$4,Curves,0))</f>
        <v>0.01</v>
      </c>
      <c r="N133" s="97" t="n">
        <f aca="false">VLOOKUP($A133,Table,MATCH(N$4,Curves,0))</f>
        <v>0</v>
      </c>
      <c r="O133" s="98" t="n">
        <v>0</v>
      </c>
      <c r="P133" s="99"/>
      <c r="Q133" s="98" t="n">
        <f aca="false">M133+J133+G133</f>
        <v>5.6325</v>
      </c>
      <c r="R133" s="98" t="n">
        <f aca="false">N133+K133+H133</f>
        <v>5.61</v>
      </c>
      <c r="S133" s="98" t="n">
        <f aca="false">O133+L133+I133</f>
        <v>0</v>
      </c>
      <c r="T133" s="99"/>
      <c r="U133" s="33" t="n">
        <f aca="false">A134-A133</f>
        <v>30</v>
      </c>
      <c r="V133" s="100" t="n">
        <f aca="false">CHOOSE(F$3,A134+24,A133)</f>
        <v>40787</v>
      </c>
      <c r="W133" s="33" t="n">
        <f aca="false">V133-C$3</f>
        <v>3871</v>
      </c>
      <c r="X133" s="28" t="n">
        <f aca="false">VLOOKUP($A133,Table,MATCH(X$4,Curves,0))</f>
        <v>0.053904348595426</v>
      </c>
      <c r="Y133" s="91" t="n">
        <f aca="false">1/(1+CHOOSE(F$3,(X134+($K$3/10000))/2,(X133+($K$3/10000))/2))^(2*W133/365.25)</f>
        <v>0.569084126786811</v>
      </c>
      <c r="Z133" s="33" t="n">
        <f aca="false">IF(AND(mthbeg&lt;=A133,mthend&gt;=A133),1,0)</f>
        <v>0</v>
      </c>
      <c r="AA133" s="33" t="n">
        <f aca="false">U133*Z133</f>
        <v>0</v>
      </c>
      <c r="AC133" s="87" t="n">
        <f aca="false">F133*G133</f>
        <v>0</v>
      </c>
      <c r="AD133" s="87" t="n">
        <f aca="false">$F133*H133</f>
        <v>0</v>
      </c>
      <c r="AE133" s="87" t="n">
        <f aca="false">$F133*I133</f>
        <v>0</v>
      </c>
      <c r="AF133" s="87" t="n">
        <f aca="false">$F133*J133</f>
        <v>-0</v>
      </c>
      <c r="AG133" s="87" t="n">
        <f aca="false">$F133*K133</f>
        <v>-0</v>
      </c>
      <c r="AH133" s="87" t="n">
        <f aca="false">$F133*L133</f>
        <v>0</v>
      </c>
      <c r="AI133" s="87" t="n">
        <f aca="false">$F133*M133</f>
        <v>0</v>
      </c>
      <c r="AJ133" s="87" t="n">
        <f aca="false">$F133*N133</f>
        <v>0</v>
      </c>
      <c r="AK133" s="87" t="n">
        <f aca="false">F133*O133</f>
        <v>0</v>
      </c>
      <c r="AL133" s="92"/>
      <c r="AM133" s="87" t="n">
        <f aca="false">CHOOSE($G$3,AD133-AE133,AE133-AD133)</f>
        <v>0</v>
      </c>
      <c r="AN133" s="87" t="n">
        <f aca="false">CHOOSE($G$3,AG133-AH133,AH133-AG133)</f>
        <v>0</v>
      </c>
      <c r="AO133" s="87" t="n">
        <f aca="false">CHOOSE($G$3,AJ133-AK133,AK133-AJ133)</f>
        <v>0</v>
      </c>
      <c r="AP133" s="101" t="n">
        <f aca="false">SUM(AM133:AO133)</f>
        <v>0</v>
      </c>
      <c r="AR133" s="87" t="n">
        <f aca="false">CHOOSE($G$3,AC133-AD133,AD133-AC133)</f>
        <v>0</v>
      </c>
      <c r="AS133" s="87" t="n">
        <f aca="false">CHOOSE($G$3,AF133-AG133,AG133-AF133)</f>
        <v>0</v>
      </c>
      <c r="AT133" s="87" t="n">
        <f aca="false">CHOOSE($G$3,AI133-AJ133,AJ133-AI133)</f>
        <v>0</v>
      </c>
      <c r="AU133" s="101" t="n">
        <f aca="false">AR133+AS133+AT133</f>
        <v>0</v>
      </c>
      <c r="AV133" s="101"/>
      <c r="AW133" s="88" t="n">
        <f aca="false">AU133+AP133</f>
        <v>0</v>
      </c>
      <c r="AY133" s="88" t="n">
        <f aca="false">AK133+AH133+AE133</f>
        <v>0</v>
      </c>
      <c r="AZ133" s="102"/>
    </row>
    <row r="134" customFormat="false" ht="12.75" hidden="false" customHeight="false" outlineLevel="0" collapsed="false">
      <c r="A134" s="93" t="n">
        <f aca="false">EDATE(A133,1)</f>
        <v>40817</v>
      </c>
      <c r="B134" s="94" t="n">
        <f aca="false">B133</f>
        <v>4590.16393442623</v>
      </c>
      <c r="C134" s="104"/>
      <c r="D134" s="96" t="n">
        <f aca="false">B134+C134</f>
        <v>4590.16393442623</v>
      </c>
      <c r="E134" s="82" t="n">
        <f aca="false">IF(Z134=0,0,IF(AND(Z134=1,$H$3=1),D134*U134,IF($H$3=2,D134,"N/A")))</f>
        <v>0</v>
      </c>
      <c r="F134" s="82" t="n">
        <f aca="false">E134*Y134</f>
        <v>0</v>
      </c>
      <c r="G134" s="28" t="n">
        <f aca="false">VLOOKUP($A134,Table,MATCH(G$4,Curves,0))</f>
        <v>5.67</v>
      </c>
      <c r="H134" s="97" t="n">
        <f aca="false">VLOOKUP($A134,Table,MATCH(H$4,Curves,0))</f>
        <v>5.67</v>
      </c>
      <c r="I134" s="98" t="n">
        <f aca="false">I133</f>
        <v>0</v>
      </c>
      <c r="J134" s="28" t="n">
        <f aca="false">VLOOKUP($A134,Table,MATCH(J$4,Curves,0))</f>
        <v>-0.0475</v>
      </c>
      <c r="K134" s="97" t="n">
        <f aca="false">VLOOKUP($A134,Table,MATCH(K$4,Curves,0))</f>
        <v>-0.06</v>
      </c>
      <c r="L134" s="98" t="n">
        <v>0</v>
      </c>
      <c r="M134" s="28" t="n">
        <f aca="false">VLOOKUP($A134,Table,MATCH(M$4,Curves,0))</f>
        <v>0.01</v>
      </c>
      <c r="N134" s="97" t="n">
        <f aca="false">VLOOKUP($A134,Table,MATCH(N$4,Curves,0))</f>
        <v>0</v>
      </c>
      <c r="O134" s="98" t="n">
        <v>0</v>
      </c>
      <c r="P134" s="99"/>
      <c r="Q134" s="98" t="n">
        <f aca="false">M134+J134+G134</f>
        <v>5.6325</v>
      </c>
      <c r="R134" s="98" t="n">
        <f aca="false">N134+K134+H134</f>
        <v>5.61</v>
      </c>
      <c r="S134" s="98" t="n">
        <f aca="false">O134+L134+I134</f>
        <v>0</v>
      </c>
      <c r="T134" s="99"/>
      <c r="U134" s="33" t="n">
        <f aca="false">A135-A134</f>
        <v>31</v>
      </c>
      <c r="V134" s="100" t="n">
        <f aca="false">CHOOSE(F$3,A135+24,A134)</f>
        <v>40817</v>
      </c>
      <c r="W134" s="33" t="n">
        <f aca="false">V134-C$3</f>
        <v>3901</v>
      </c>
      <c r="X134" s="28" t="n">
        <f aca="false">VLOOKUP($A134,Table,MATCH(X$4,Curves,0))</f>
        <v>0.053904348595426</v>
      </c>
      <c r="Y134" s="91" t="n">
        <f aca="false">1/(1+CHOOSE(F$3,(X135+($K$3/10000))/2,(X134+($K$3/10000))/2))^(2*W134/365.25)</f>
        <v>0.566603307908667</v>
      </c>
      <c r="Z134" s="33" t="n">
        <f aca="false">IF(AND(mthbeg&lt;=A134,mthend&gt;=A134),1,0)</f>
        <v>0</v>
      </c>
      <c r="AA134" s="33" t="n">
        <f aca="false">U134*Z134</f>
        <v>0</v>
      </c>
      <c r="AC134" s="87" t="n">
        <f aca="false">F134*G134</f>
        <v>0</v>
      </c>
      <c r="AD134" s="87" t="n">
        <f aca="false">$F134*H134</f>
        <v>0</v>
      </c>
      <c r="AE134" s="87" t="n">
        <f aca="false">$F134*I134</f>
        <v>0</v>
      </c>
      <c r="AF134" s="87" t="n">
        <f aca="false">$F134*J134</f>
        <v>-0</v>
      </c>
      <c r="AG134" s="87" t="n">
        <f aca="false">$F134*K134</f>
        <v>-0</v>
      </c>
      <c r="AH134" s="87" t="n">
        <f aca="false">$F134*L134</f>
        <v>0</v>
      </c>
      <c r="AI134" s="87" t="n">
        <f aca="false">$F134*M134</f>
        <v>0</v>
      </c>
      <c r="AJ134" s="87" t="n">
        <f aca="false">$F134*N134</f>
        <v>0</v>
      </c>
      <c r="AK134" s="87" t="n">
        <f aca="false">F134*O134</f>
        <v>0</v>
      </c>
      <c r="AL134" s="92"/>
      <c r="AM134" s="87" t="n">
        <f aca="false">CHOOSE($G$3,AD134-AE134,AE134-AD134)</f>
        <v>0</v>
      </c>
      <c r="AN134" s="87" t="n">
        <f aca="false">CHOOSE($G$3,AG134-AH134,AH134-AG134)</f>
        <v>0</v>
      </c>
      <c r="AO134" s="87" t="n">
        <f aca="false">CHOOSE($G$3,AJ134-AK134,AK134-AJ134)</f>
        <v>0</v>
      </c>
      <c r="AP134" s="101" t="n">
        <f aca="false">SUM(AM134:AO134)</f>
        <v>0</v>
      </c>
      <c r="AR134" s="87" t="n">
        <f aca="false">CHOOSE($G$3,AC134-AD134,AD134-AC134)</f>
        <v>0</v>
      </c>
      <c r="AS134" s="87" t="n">
        <f aca="false">CHOOSE($G$3,AF134-AG134,AG134-AF134)</f>
        <v>0</v>
      </c>
      <c r="AT134" s="87" t="n">
        <f aca="false">CHOOSE($G$3,AI134-AJ134,AJ134-AI134)</f>
        <v>0</v>
      </c>
      <c r="AU134" s="101" t="n">
        <f aca="false">AR134+AS134+AT134</f>
        <v>0</v>
      </c>
      <c r="AV134" s="101"/>
      <c r="AW134" s="88" t="n">
        <f aca="false">AU134+AP134</f>
        <v>0</v>
      </c>
      <c r="AY134" s="88" t="n">
        <f aca="false">AK134+AH134+AE134</f>
        <v>0</v>
      </c>
      <c r="AZ134" s="102"/>
    </row>
    <row r="135" customFormat="false" ht="12.75" hidden="false" customHeight="false" outlineLevel="0" collapsed="false">
      <c r="A135" s="93" t="n">
        <f aca="false">EDATE(A134,1)</f>
        <v>40848</v>
      </c>
      <c r="B135" s="94" t="n">
        <f aca="false">B134</f>
        <v>4590.16393442623</v>
      </c>
      <c r="C135" s="104"/>
      <c r="D135" s="96" t="n">
        <f aca="false">B135+C135</f>
        <v>4590.16393442623</v>
      </c>
      <c r="E135" s="82" t="n">
        <f aca="false">IF(Z135=0,0,IF(AND(Z135=1,$H$3=1),D135*U135,IF($H$3=2,D135,"N/A")))</f>
        <v>0</v>
      </c>
      <c r="F135" s="82" t="n">
        <f aca="false">E135*Y135</f>
        <v>0</v>
      </c>
      <c r="G135" s="28" t="n">
        <f aca="false">VLOOKUP($A135,Table,MATCH(G$4,Curves,0))</f>
        <v>5.67</v>
      </c>
      <c r="H135" s="97" t="n">
        <f aca="false">VLOOKUP($A135,Table,MATCH(H$4,Curves,0))</f>
        <v>5.67</v>
      </c>
      <c r="I135" s="98" t="n">
        <f aca="false">I134</f>
        <v>0</v>
      </c>
      <c r="J135" s="28" t="n">
        <f aca="false">VLOOKUP($A135,Table,MATCH(J$4,Curves,0))</f>
        <v>-0.0475</v>
      </c>
      <c r="K135" s="97" t="n">
        <f aca="false">VLOOKUP($A135,Table,MATCH(K$4,Curves,0))</f>
        <v>-0.06</v>
      </c>
      <c r="L135" s="98" t="n">
        <v>0</v>
      </c>
      <c r="M135" s="28" t="n">
        <f aca="false">VLOOKUP($A135,Table,MATCH(M$4,Curves,0))</f>
        <v>0.01</v>
      </c>
      <c r="N135" s="97" t="n">
        <f aca="false">VLOOKUP($A135,Table,MATCH(N$4,Curves,0))</f>
        <v>0</v>
      </c>
      <c r="O135" s="98" t="n">
        <v>0</v>
      </c>
      <c r="P135" s="99"/>
      <c r="Q135" s="98" t="n">
        <f aca="false">M135+J135+G135</f>
        <v>5.6325</v>
      </c>
      <c r="R135" s="98" t="n">
        <f aca="false">N135+K135+H135</f>
        <v>5.61</v>
      </c>
      <c r="S135" s="98" t="n">
        <f aca="false">O135+L135+I135</f>
        <v>0</v>
      </c>
      <c r="T135" s="99"/>
      <c r="U135" s="33" t="n">
        <f aca="false">A136-A135</f>
        <v>30</v>
      </c>
      <c r="V135" s="100" t="n">
        <f aca="false">CHOOSE(F$3,A136+24,A135)</f>
        <v>40848</v>
      </c>
      <c r="W135" s="33" t="n">
        <f aca="false">V135-C$3</f>
        <v>3932</v>
      </c>
      <c r="X135" s="28" t="n">
        <f aca="false">VLOOKUP($A135,Table,MATCH(X$4,Curves,0))</f>
        <v>0.053904348595426</v>
      </c>
      <c r="Y135" s="91" t="n">
        <f aca="false">1/(1+CHOOSE(F$3,(X136+($K$3/10000))/2,(X135+($K$3/10000))/2))^(2*W135/365.25)</f>
        <v>0.564051155938409</v>
      </c>
      <c r="Z135" s="33" t="n">
        <f aca="false">IF(AND(mthbeg&lt;=A135,mthend&gt;=A135),1,0)</f>
        <v>0</v>
      </c>
      <c r="AA135" s="33" t="n">
        <f aca="false">U135*Z135</f>
        <v>0</v>
      </c>
      <c r="AC135" s="87" t="n">
        <f aca="false">F135*G135</f>
        <v>0</v>
      </c>
      <c r="AD135" s="87" t="n">
        <f aca="false">$F135*H135</f>
        <v>0</v>
      </c>
      <c r="AE135" s="87" t="n">
        <f aca="false">$F135*I135</f>
        <v>0</v>
      </c>
      <c r="AF135" s="87" t="n">
        <f aca="false">$F135*J135</f>
        <v>-0</v>
      </c>
      <c r="AG135" s="87" t="n">
        <f aca="false">$F135*K135</f>
        <v>-0</v>
      </c>
      <c r="AH135" s="87" t="n">
        <f aca="false">$F135*L135</f>
        <v>0</v>
      </c>
      <c r="AI135" s="87" t="n">
        <f aca="false">$F135*M135</f>
        <v>0</v>
      </c>
      <c r="AJ135" s="87" t="n">
        <f aca="false">$F135*N135</f>
        <v>0</v>
      </c>
      <c r="AK135" s="87" t="n">
        <f aca="false">F135*O135</f>
        <v>0</v>
      </c>
      <c r="AL135" s="92"/>
      <c r="AM135" s="87" t="n">
        <f aca="false">CHOOSE($G$3,AD135-AE135,AE135-AD135)</f>
        <v>0</v>
      </c>
      <c r="AN135" s="87" t="n">
        <f aca="false">CHOOSE($G$3,AG135-AH135,AH135-AG135)</f>
        <v>0</v>
      </c>
      <c r="AO135" s="87" t="n">
        <f aca="false">CHOOSE($G$3,AJ135-AK135,AK135-AJ135)</f>
        <v>0</v>
      </c>
      <c r="AP135" s="101" t="n">
        <f aca="false">SUM(AM135:AO135)</f>
        <v>0</v>
      </c>
      <c r="AR135" s="87" t="n">
        <f aca="false">CHOOSE($G$3,AC135-AD135,AD135-AC135)</f>
        <v>0</v>
      </c>
      <c r="AS135" s="87" t="n">
        <f aca="false">CHOOSE($G$3,AF135-AG135,AG135-AF135)</f>
        <v>0</v>
      </c>
      <c r="AT135" s="87" t="n">
        <f aca="false">CHOOSE($G$3,AI135-AJ135,AJ135-AI135)</f>
        <v>0</v>
      </c>
      <c r="AU135" s="101" t="n">
        <f aca="false">AR135+AS135+AT135</f>
        <v>0</v>
      </c>
      <c r="AV135" s="101"/>
      <c r="AW135" s="88" t="n">
        <f aca="false">AU135+AP135</f>
        <v>0</v>
      </c>
      <c r="AY135" s="88" t="n">
        <f aca="false">AK135+AH135+AE135</f>
        <v>0</v>
      </c>
      <c r="AZ135" s="102"/>
    </row>
    <row r="136" customFormat="false" ht="12.75" hidden="false" customHeight="false" outlineLevel="0" collapsed="false">
      <c r="A136" s="93" t="n">
        <f aca="false">EDATE(A135,1)</f>
        <v>40878</v>
      </c>
      <c r="B136" s="94" t="n">
        <f aca="false">B135</f>
        <v>4590.16393442623</v>
      </c>
      <c r="C136" s="104"/>
      <c r="D136" s="96" t="n">
        <f aca="false">B136+C136</f>
        <v>4590.16393442623</v>
      </c>
      <c r="E136" s="82" t="n">
        <f aca="false">IF(Z136=0,0,IF(AND(Z136=1,$H$3=1),D136*U136,IF($H$3=2,D136,"N/A")))</f>
        <v>0</v>
      </c>
      <c r="F136" s="82" t="n">
        <f aca="false">E136*Y136</f>
        <v>0</v>
      </c>
      <c r="G136" s="28" t="n">
        <f aca="false">VLOOKUP($A136,Table,MATCH(G$4,Curves,0))</f>
        <v>5.67</v>
      </c>
      <c r="H136" s="97" t="n">
        <f aca="false">VLOOKUP($A136,Table,MATCH(H$4,Curves,0))</f>
        <v>5.67</v>
      </c>
      <c r="I136" s="98" t="n">
        <f aca="false">I135</f>
        <v>0</v>
      </c>
      <c r="J136" s="28" t="n">
        <f aca="false">VLOOKUP($A136,Table,MATCH(J$4,Curves,0))</f>
        <v>-0.0475</v>
      </c>
      <c r="K136" s="97" t="n">
        <f aca="false">VLOOKUP($A136,Table,MATCH(K$4,Curves,0))</f>
        <v>-0.06</v>
      </c>
      <c r="L136" s="98" t="n">
        <v>0</v>
      </c>
      <c r="M136" s="28" t="n">
        <f aca="false">VLOOKUP($A136,Table,MATCH(M$4,Curves,0))</f>
        <v>0.01</v>
      </c>
      <c r="N136" s="97" t="n">
        <f aca="false">VLOOKUP($A136,Table,MATCH(N$4,Curves,0))</f>
        <v>0</v>
      </c>
      <c r="O136" s="98" t="n">
        <v>0</v>
      </c>
      <c r="P136" s="99"/>
      <c r="Q136" s="98" t="n">
        <f aca="false">M136+J136+G136</f>
        <v>5.6325</v>
      </c>
      <c r="R136" s="98" t="n">
        <f aca="false">N136+K136+H136</f>
        <v>5.61</v>
      </c>
      <c r="S136" s="98" t="n">
        <f aca="false">O136+L136+I136</f>
        <v>0</v>
      </c>
      <c r="T136" s="99"/>
      <c r="U136" s="33" t="n">
        <f aca="false">A137-A136</f>
        <v>31</v>
      </c>
      <c r="V136" s="100" t="n">
        <f aca="false">CHOOSE(F$3,A137+24,A136)</f>
        <v>40878</v>
      </c>
      <c r="W136" s="33" t="n">
        <f aca="false">V136-C$3</f>
        <v>3962</v>
      </c>
      <c r="X136" s="28" t="n">
        <f aca="false">VLOOKUP($A136,Table,MATCH(X$4,Curves,0))</f>
        <v>0.053904348595426</v>
      </c>
      <c r="Y136" s="91" t="n">
        <f aca="false">1/(1+CHOOSE(F$3,(X137+($K$3/10000))/2,(X136+($K$3/10000))/2))^(2*W136/365.25)</f>
        <v>0.561592277382454</v>
      </c>
      <c r="Z136" s="33" t="n">
        <f aca="false">IF(AND(mthbeg&lt;=A136,mthend&gt;=A136),1,0)</f>
        <v>0</v>
      </c>
      <c r="AA136" s="33" t="n">
        <f aca="false">U136*Z136</f>
        <v>0</v>
      </c>
      <c r="AC136" s="87" t="n">
        <f aca="false">F136*G136</f>
        <v>0</v>
      </c>
      <c r="AD136" s="87" t="n">
        <f aca="false">$F136*H136</f>
        <v>0</v>
      </c>
      <c r="AE136" s="87" t="n">
        <f aca="false">$F136*I136</f>
        <v>0</v>
      </c>
      <c r="AF136" s="87" t="n">
        <f aca="false">$F136*J136</f>
        <v>-0</v>
      </c>
      <c r="AG136" s="87" t="n">
        <f aca="false">$F136*K136</f>
        <v>-0</v>
      </c>
      <c r="AH136" s="87" t="n">
        <f aca="false">$F136*L136</f>
        <v>0</v>
      </c>
      <c r="AI136" s="87" t="n">
        <f aca="false">$F136*M136</f>
        <v>0</v>
      </c>
      <c r="AJ136" s="87" t="n">
        <f aca="false">$F136*N136</f>
        <v>0</v>
      </c>
      <c r="AK136" s="87" t="n">
        <f aca="false">F136*O136</f>
        <v>0</v>
      </c>
      <c r="AL136" s="92"/>
      <c r="AM136" s="87" t="n">
        <f aca="false">CHOOSE($G$3,AD136-AE136,AE136-AD136)</f>
        <v>0</v>
      </c>
      <c r="AN136" s="87" t="n">
        <f aca="false">CHOOSE($G$3,AG136-AH136,AH136-AG136)</f>
        <v>0</v>
      </c>
      <c r="AO136" s="87" t="n">
        <f aca="false">CHOOSE($G$3,AJ136-AK136,AK136-AJ136)</f>
        <v>0</v>
      </c>
      <c r="AP136" s="101" t="n">
        <f aca="false">SUM(AM136:AO136)</f>
        <v>0</v>
      </c>
      <c r="AR136" s="87" t="n">
        <f aca="false">CHOOSE($G$3,AC136-AD136,AD136-AC136)</f>
        <v>0</v>
      </c>
      <c r="AS136" s="87" t="n">
        <f aca="false">CHOOSE($G$3,AF136-AG136,AG136-AF136)</f>
        <v>0</v>
      </c>
      <c r="AT136" s="87" t="n">
        <f aca="false">CHOOSE($G$3,AI136-AJ136,AJ136-AI136)</f>
        <v>0</v>
      </c>
      <c r="AU136" s="101" t="n">
        <f aca="false">AR136+AS136+AT136</f>
        <v>0</v>
      </c>
      <c r="AV136" s="101"/>
      <c r="AW136" s="88" t="n">
        <f aca="false">AU136+AP136</f>
        <v>0</v>
      </c>
      <c r="AY136" s="88" t="n">
        <f aca="false">AK136+AH136+AE136</f>
        <v>0</v>
      </c>
      <c r="AZ136" s="102"/>
    </row>
    <row r="137" customFormat="false" ht="12.75" hidden="false" customHeight="false" outlineLevel="0" collapsed="false">
      <c r="A137" s="93" t="n">
        <f aca="false">EDATE(A136,1)</f>
        <v>40909</v>
      </c>
      <c r="B137" s="94" t="n">
        <f aca="false">B136</f>
        <v>4590.16393442623</v>
      </c>
      <c r="C137" s="104"/>
      <c r="D137" s="96" t="n">
        <f aca="false">B137+C137</f>
        <v>4590.16393442623</v>
      </c>
      <c r="E137" s="82" t="n">
        <f aca="false">IF(Z137=0,0,IF(AND(Z137=1,$H$3=1),D137*U137,IF($H$3=2,D137,"N/A")))</f>
        <v>0</v>
      </c>
      <c r="F137" s="82" t="n">
        <f aca="false">E137*Y137</f>
        <v>0</v>
      </c>
      <c r="G137" s="28" t="n">
        <f aca="false">VLOOKUP($A137,Table,MATCH(G$4,Curves,0))</f>
        <v>5.67</v>
      </c>
      <c r="H137" s="97" t="n">
        <f aca="false">VLOOKUP($A137,Table,MATCH(H$4,Curves,0))</f>
        <v>5.67</v>
      </c>
      <c r="I137" s="98" t="n">
        <f aca="false">I136</f>
        <v>0</v>
      </c>
      <c r="J137" s="28" t="n">
        <f aca="false">VLOOKUP($A137,Table,MATCH(J$4,Curves,0))</f>
        <v>-0.0475</v>
      </c>
      <c r="K137" s="97" t="n">
        <f aca="false">VLOOKUP($A137,Table,MATCH(K$4,Curves,0))</f>
        <v>-0.06</v>
      </c>
      <c r="L137" s="98" t="n">
        <v>0</v>
      </c>
      <c r="M137" s="28" t="n">
        <f aca="false">VLOOKUP($A137,Table,MATCH(M$4,Curves,0))</f>
        <v>0.01</v>
      </c>
      <c r="N137" s="97" t="n">
        <f aca="false">VLOOKUP($A137,Table,MATCH(N$4,Curves,0))</f>
        <v>0</v>
      </c>
      <c r="O137" s="98" t="n">
        <v>0</v>
      </c>
      <c r="P137" s="99"/>
      <c r="Q137" s="98" t="n">
        <f aca="false">M137+J137+G137</f>
        <v>5.6325</v>
      </c>
      <c r="R137" s="98" t="n">
        <f aca="false">N137+K137+H137</f>
        <v>5.61</v>
      </c>
      <c r="S137" s="98" t="n">
        <f aca="false">O137+L137+I137</f>
        <v>0</v>
      </c>
      <c r="T137" s="99"/>
      <c r="U137" s="33" t="n">
        <f aca="false">A138-A137</f>
        <v>31</v>
      </c>
      <c r="V137" s="100" t="n">
        <f aca="false">CHOOSE(F$3,A138+24,A137)</f>
        <v>40909</v>
      </c>
      <c r="W137" s="33" t="n">
        <f aca="false">V137-C$3</f>
        <v>3993</v>
      </c>
      <c r="X137" s="28" t="n">
        <f aca="false">VLOOKUP($A137,Table,MATCH(X$4,Curves,0))</f>
        <v>0.053904348595426</v>
      </c>
      <c r="Y137" s="91" t="n">
        <f aca="false">1/(1+CHOOSE(F$3,(X138+($K$3/10000))/2,(X137+($K$3/10000))/2))^(2*W137/365.25)</f>
        <v>0.559062696603102</v>
      </c>
      <c r="Z137" s="33" t="n">
        <f aca="false">IF(AND(mthbeg&lt;=A137,mthend&gt;=A137),1,0)</f>
        <v>0</v>
      </c>
      <c r="AA137" s="33" t="n">
        <f aca="false">U137*Z137</f>
        <v>0</v>
      </c>
      <c r="AC137" s="87" t="n">
        <f aca="false">F137*G137</f>
        <v>0</v>
      </c>
      <c r="AD137" s="87" t="n">
        <f aca="false">$F137*H137</f>
        <v>0</v>
      </c>
      <c r="AE137" s="87" t="n">
        <f aca="false">$F137*I137</f>
        <v>0</v>
      </c>
      <c r="AF137" s="87" t="n">
        <f aca="false">$F137*J137</f>
        <v>-0</v>
      </c>
      <c r="AG137" s="87" t="n">
        <f aca="false">$F137*K137</f>
        <v>-0</v>
      </c>
      <c r="AH137" s="87" t="n">
        <f aca="false">$F137*L137</f>
        <v>0</v>
      </c>
      <c r="AI137" s="87" t="n">
        <f aca="false">$F137*M137</f>
        <v>0</v>
      </c>
      <c r="AJ137" s="87" t="n">
        <f aca="false">$F137*N137</f>
        <v>0</v>
      </c>
      <c r="AK137" s="87" t="n">
        <f aca="false">F137*O137</f>
        <v>0</v>
      </c>
      <c r="AL137" s="92"/>
      <c r="AM137" s="87" t="n">
        <f aca="false">CHOOSE($G$3,AD137-AE137,AE137-AD137)</f>
        <v>0</v>
      </c>
      <c r="AN137" s="87" t="n">
        <f aca="false">CHOOSE($G$3,AG137-AH137,AH137-AG137)</f>
        <v>0</v>
      </c>
      <c r="AO137" s="87" t="n">
        <f aca="false">CHOOSE($G$3,AJ137-AK137,AK137-AJ137)</f>
        <v>0</v>
      </c>
      <c r="AP137" s="101" t="n">
        <f aca="false">SUM(AM137:AO137)</f>
        <v>0</v>
      </c>
      <c r="AR137" s="87" t="n">
        <f aca="false">CHOOSE($G$3,AC137-AD137,AD137-AC137)</f>
        <v>0</v>
      </c>
      <c r="AS137" s="87" t="n">
        <f aca="false">CHOOSE($G$3,AF137-AG137,AG137-AF137)</f>
        <v>0</v>
      </c>
      <c r="AT137" s="87" t="n">
        <f aca="false">CHOOSE($G$3,AI137-AJ137,AJ137-AI137)</f>
        <v>0</v>
      </c>
      <c r="AU137" s="101" t="n">
        <f aca="false">AR137+AS137+AT137</f>
        <v>0</v>
      </c>
      <c r="AV137" s="101"/>
      <c r="AW137" s="88" t="n">
        <f aca="false">AU137+AP137</f>
        <v>0</v>
      </c>
      <c r="AY137" s="88" t="n">
        <f aca="false">AK137+AH137+AE137</f>
        <v>0</v>
      </c>
      <c r="AZ137" s="102"/>
    </row>
    <row r="138" customFormat="false" ht="12.75" hidden="false" customHeight="false" outlineLevel="0" collapsed="false">
      <c r="A138" s="93" t="n">
        <f aca="false">EDATE(A137,1)</f>
        <v>40940</v>
      </c>
      <c r="B138" s="94" t="n">
        <f aca="false">B137</f>
        <v>4590.16393442623</v>
      </c>
      <c r="C138" s="104"/>
      <c r="D138" s="96" t="n">
        <f aca="false">B138+C138</f>
        <v>4590.16393442623</v>
      </c>
      <c r="E138" s="82" t="n">
        <f aca="false">IF(Z138=0,0,IF(AND(Z138=1,$H$3=1),D138*U138,IF($H$3=2,D138,"N/A")))</f>
        <v>0</v>
      </c>
      <c r="F138" s="82" t="n">
        <f aca="false">E138*Y138</f>
        <v>0</v>
      </c>
      <c r="G138" s="28" t="n">
        <f aca="false">VLOOKUP($A138,Table,MATCH(G$4,Curves,0))</f>
        <v>5.67</v>
      </c>
      <c r="H138" s="97" t="n">
        <f aca="false">VLOOKUP($A138,Table,MATCH(H$4,Curves,0))</f>
        <v>5.67</v>
      </c>
      <c r="I138" s="98" t="n">
        <f aca="false">I137</f>
        <v>0</v>
      </c>
      <c r="J138" s="28" t="n">
        <f aca="false">VLOOKUP($A138,Table,MATCH(J$4,Curves,0))</f>
        <v>-0.0475</v>
      </c>
      <c r="K138" s="97" t="n">
        <f aca="false">VLOOKUP($A138,Table,MATCH(K$4,Curves,0))</f>
        <v>-0.06</v>
      </c>
      <c r="L138" s="98" t="n">
        <v>0</v>
      </c>
      <c r="M138" s="28" t="n">
        <f aca="false">VLOOKUP($A138,Table,MATCH(M$4,Curves,0))</f>
        <v>0.01</v>
      </c>
      <c r="N138" s="97" t="n">
        <f aca="false">VLOOKUP($A138,Table,MATCH(N$4,Curves,0))</f>
        <v>0</v>
      </c>
      <c r="O138" s="98" t="n">
        <v>0</v>
      </c>
      <c r="P138" s="99"/>
      <c r="Q138" s="98" t="n">
        <f aca="false">M138+J138+G138</f>
        <v>5.6325</v>
      </c>
      <c r="R138" s="98" t="n">
        <f aca="false">N138+K138+H138</f>
        <v>5.61</v>
      </c>
      <c r="S138" s="98" t="n">
        <f aca="false">O138+L138+I138</f>
        <v>0</v>
      </c>
      <c r="T138" s="99"/>
      <c r="U138" s="33" t="n">
        <f aca="false">A139-A138</f>
        <v>29</v>
      </c>
      <c r="V138" s="100" t="n">
        <f aca="false">CHOOSE(F$3,A139+24,A138)</f>
        <v>40940</v>
      </c>
      <c r="W138" s="33" t="n">
        <f aca="false">V138-C$3</f>
        <v>4024</v>
      </c>
      <c r="X138" s="28" t="n">
        <f aca="false">VLOOKUP($A138,Table,MATCH(X$4,Curves,0))</f>
        <v>0.053904348595426</v>
      </c>
      <c r="Y138" s="91" t="n">
        <f aca="false">1/(1+CHOOSE(F$3,(X139+($K$3/10000))/2,(X138+($K$3/10000))/2))^(2*W138/365.25)</f>
        <v>0.556544509817537</v>
      </c>
      <c r="Z138" s="33" t="n">
        <f aca="false">IF(AND(mthbeg&lt;=A138,mthend&gt;=A138),1,0)</f>
        <v>0</v>
      </c>
      <c r="AA138" s="33" t="n">
        <f aca="false">U138*Z138</f>
        <v>0</v>
      </c>
      <c r="AC138" s="87" t="n">
        <f aca="false">F138*G138</f>
        <v>0</v>
      </c>
      <c r="AD138" s="87" t="n">
        <f aca="false">$F138*H138</f>
        <v>0</v>
      </c>
      <c r="AE138" s="87" t="n">
        <f aca="false">$F138*I138</f>
        <v>0</v>
      </c>
      <c r="AF138" s="87" t="n">
        <f aca="false">$F138*J138</f>
        <v>-0</v>
      </c>
      <c r="AG138" s="87" t="n">
        <f aca="false">$F138*K138</f>
        <v>-0</v>
      </c>
      <c r="AH138" s="87" t="n">
        <f aca="false">$F138*L138</f>
        <v>0</v>
      </c>
      <c r="AI138" s="87" t="n">
        <f aca="false">$F138*M138</f>
        <v>0</v>
      </c>
      <c r="AJ138" s="87" t="n">
        <f aca="false">$F138*N138</f>
        <v>0</v>
      </c>
      <c r="AK138" s="87" t="n">
        <f aca="false">F138*O138</f>
        <v>0</v>
      </c>
      <c r="AL138" s="92"/>
      <c r="AM138" s="87" t="n">
        <f aca="false">CHOOSE($G$3,AD138-AE138,AE138-AD138)</f>
        <v>0</v>
      </c>
      <c r="AN138" s="87" t="n">
        <f aca="false">CHOOSE($G$3,AG138-AH138,AH138-AG138)</f>
        <v>0</v>
      </c>
      <c r="AO138" s="87" t="n">
        <f aca="false">CHOOSE($G$3,AJ138-AK138,AK138-AJ138)</f>
        <v>0</v>
      </c>
      <c r="AP138" s="101" t="n">
        <f aca="false">SUM(AM138:AO138)</f>
        <v>0</v>
      </c>
      <c r="AR138" s="87" t="n">
        <f aca="false">CHOOSE($G$3,AC138-AD138,AD138-AC138)</f>
        <v>0</v>
      </c>
      <c r="AS138" s="87" t="n">
        <f aca="false">CHOOSE($G$3,AF138-AG138,AG138-AF138)</f>
        <v>0</v>
      </c>
      <c r="AT138" s="87" t="n">
        <f aca="false">CHOOSE($G$3,AI138-AJ138,AJ138-AI138)</f>
        <v>0</v>
      </c>
      <c r="AU138" s="101" t="n">
        <f aca="false">AR138+AS138+AT138</f>
        <v>0</v>
      </c>
      <c r="AV138" s="101"/>
      <c r="AW138" s="88" t="n">
        <f aca="false">AU138+AP138</f>
        <v>0</v>
      </c>
      <c r="AY138" s="88" t="n">
        <f aca="false">AK138+AH138+AE138</f>
        <v>0</v>
      </c>
      <c r="AZ138" s="102"/>
    </row>
    <row r="139" customFormat="false" ht="12.75" hidden="false" customHeight="false" outlineLevel="0" collapsed="false">
      <c r="A139" s="93" t="n">
        <f aca="false">EDATE(A138,1)</f>
        <v>40969</v>
      </c>
      <c r="B139" s="94" t="n">
        <f aca="false">B138</f>
        <v>4590.16393442623</v>
      </c>
      <c r="C139" s="104"/>
      <c r="D139" s="96" t="n">
        <f aca="false">B139+C139</f>
        <v>4590.16393442623</v>
      </c>
      <c r="E139" s="82" t="n">
        <f aca="false">IF(Z139=0,0,IF(AND(Z139=1,$H$3=1),D139*U139,IF($H$3=2,D139,"N/A")))</f>
        <v>0</v>
      </c>
      <c r="F139" s="82" t="n">
        <f aca="false">E139*Y139</f>
        <v>0</v>
      </c>
      <c r="G139" s="28" t="n">
        <f aca="false">VLOOKUP($A139,Table,MATCH(G$4,Curves,0))</f>
        <v>5.67</v>
      </c>
      <c r="H139" s="97" t="n">
        <f aca="false">VLOOKUP($A139,Table,MATCH(H$4,Curves,0))</f>
        <v>5.67</v>
      </c>
      <c r="I139" s="98" t="n">
        <f aca="false">I138</f>
        <v>0</v>
      </c>
      <c r="J139" s="28" t="n">
        <f aca="false">VLOOKUP($A139,Table,MATCH(J$4,Curves,0))</f>
        <v>-0.0475</v>
      </c>
      <c r="K139" s="97" t="n">
        <f aca="false">VLOOKUP($A139,Table,MATCH(K$4,Curves,0))</f>
        <v>-0.06</v>
      </c>
      <c r="L139" s="98" t="n">
        <v>0</v>
      </c>
      <c r="M139" s="28" t="n">
        <f aca="false">VLOOKUP($A139,Table,MATCH(M$4,Curves,0))</f>
        <v>0.01</v>
      </c>
      <c r="N139" s="97" t="n">
        <f aca="false">VLOOKUP($A139,Table,MATCH(N$4,Curves,0))</f>
        <v>0</v>
      </c>
      <c r="O139" s="98" t="n">
        <v>0</v>
      </c>
      <c r="P139" s="99"/>
      <c r="Q139" s="98" t="n">
        <f aca="false">M139+J139+G139</f>
        <v>5.6325</v>
      </c>
      <c r="R139" s="98" t="n">
        <f aca="false">N139+K139+H139</f>
        <v>5.61</v>
      </c>
      <c r="S139" s="98" t="n">
        <f aca="false">O139+L139+I139</f>
        <v>0</v>
      </c>
      <c r="T139" s="99"/>
      <c r="U139" s="33" t="n">
        <f aca="false">A140-A139</f>
        <v>31</v>
      </c>
      <c r="V139" s="100" t="n">
        <f aca="false">CHOOSE(F$3,A140+24,A139)</f>
        <v>40969</v>
      </c>
      <c r="W139" s="33" t="n">
        <f aca="false">V139-C$3</f>
        <v>4053</v>
      </c>
      <c r="X139" s="28" t="n">
        <f aca="false">VLOOKUP($A139,Table,MATCH(X$4,Curves,0))</f>
        <v>0.053904348595426</v>
      </c>
      <c r="Y139" s="91" t="n">
        <f aca="false">1/(1+CHOOSE(F$3,(X140+($K$3/10000))/2,(X139+($K$3/10000))/2))^(2*W139/365.25)</f>
        <v>0.554199056291303</v>
      </c>
      <c r="Z139" s="33" t="n">
        <f aca="false">IF(AND(mthbeg&lt;=A139,mthend&gt;=A139),1,0)</f>
        <v>0</v>
      </c>
      <c r="AA139" s="33" t="n">
        <f aca="false">U139*Z139</f>
        <v>0</v>
      </c>
      <c r="AC139" s="87" t="n">
        <f aca="false">F139*G139</f>
        <v>0</v>
      </c>
      <c r="AD139" s="87" t="n">
        <f aca="false">$F139*H139</f>
        <v>0</v>
      </c>
      <c r="AE139" s="87" t="n">
        <f aca="false">$F139*I139</f>
        <v>0</v>
      </c>
      <c r="AF139" s="87" t="n">
        <f aca="false">$F139*J139</f>
        <v>-0</v>
      </c>
      <c r="AG139" s="87" t="n">
        <f aca="false">$F139*K139</f>
        <v>-0</v>
      </c>
      <c r="AH139" s="87" t="n">
        <f aca="false">$F139*L139</f>
        <v>0</v>
      </c>
      <c r="AI139" s="87" t="n">
        <f aca="false">$F139*M139</f>
        <v>0</v>
      </c>
      <c r="AJ139" s="87" t="n">
        <f aca="false">$F139*N139</f>
        <v>0</v>
      </c>
      <c r="AK139" s="87" t="n">
        <f aca="false">F139*O139</f>
        <v>0</v>
      </c>
      <c r="AL139" s="92"/>
      <c r="AM139" s="87" t="n">
        <f aca="false">CHOOSE($G$3,AD139-AE139,AE139-AD139)</f>
        <v>0</v>
      </c>
      <c r="AN139" s="87" t="n">
        <f aca="false">CHOOSE($G$3,AG139-AH139,AH139-AG139)</f>
        <v>0</v>
      </c>
      <c r="AO139" s="87" t="n">
        <f aca="false">CHOOSE($G$3,AJ139-AK139,AK139-AJ139)</f>
        <v>0</v>
      </c>
      <c r="AP139" s="101" t="n">
        <f aca="false">SUM(AM139:AO139)</f>
        <v>0</v>
      </c>
      <c r="AR139" s="87" t="n">
        <f aca="false">CHOOSE($G$3,AC139-AD139,AD139-AC139)</f>
        <v>0</v>
      </c>
      <c r="AS139" s="87" t="n">
        <f aca="false">CHOOSE($G$3,AF139-AG139,AG139-AF139)</f>
        <v>0</v>
      </c>
      <c r="AT139" s="87" t="n">
        <f aca="false">CHOOSE($G$3,AI139-AJ139,AJ139-AI139)</f>
        <v>0</v>
      </c>
      <c r="AU139" s="101" t="n">
        <f aca="false">AR139+AS139+AT139</f>
        <v>0</v>
      </c>
      <c r="AV139" s="101"/>
      <c r="AW139" s="88" t="n">
        <f aca="false">AU139+AP139</f>
        <v>0</v>
      </c>
      <c r="AY139" s="88" t="n">
        <f aca="false">AK139+AH139+AE139</f>
        <v>0</v>
      </c>
      <c r="AZ139" s="102"/>
    </row>
    <row r="140" customFormat="false" ht="12.75" hidden="false" customHeight="false" outlineLevel="0" collapsed="false">
      <c r="A140" s="93" t="n">
        <f aca="false">EDATE(A139,1)</f>
        <v>41000</v>
      </c>
      <c r="B140" s="94" t="n">
        <f aca="false">B139</f>
        <v>4590.16393442623</v>
      </c>
      <c r="C140" s="104"/>
      <c r="D140" s="96" t="n">
        <f aca="false">B140+C140</f>
        <v>4590.16393442623</v>
      </c>
      <c r="E140" s="82" t="n">
        <f aca="false">IF(Z140=0,0,IF(AND(Z140=1,$H$3=1),D140*U140,IF($H$3=2,D140,"N/A")))</f>
        <v>0</v>
      </c>
      <c r="F140" s="82" t="n">
        <f aca="false">E140*Y140</f>
        <v>0</v>
      </c>
      <c r="G140" s="28" t="n">
        <f aca="false">VLOOKUP($A140,Table,MATCH(G$4,Curves,0))</f>
        <v>5.67</v>
      </c>
      <c r="H140" s="97" t="n">
        <f aca="false">VLOOKUP($A140,Table,MATCH(H$4,Curves,0))</f>
        <v>5.67</v>
      </c>
      <c r="I140" s="98" t="n">
        <f aca="false">I139</f>
        <v>0</v>
      </c>
      <c r="J140" s="28" t="n">
        <f aca="false">VLOOKUP($A140,Table,MATCH(J$4,Curves,0))</f>
        <v>-0.0475</v>
      </c>
      <c r="K140" s="97" t="n">
        <f aca="false">VLOOKUP($A140,Table,MATCH(K$4,Curves,0))</f>
        <v>-0.06</v>
      </c>
      <c r="L140" s="98" t="n">
        <v>0</v>
      </c>
      <c r="M140" s="28" t="n">
        <f aca="false">VLOOKUP($A140,Table,MATCH(M$4,Curves,0))</f>
        <v>0.01</v>
      </c>
      <c r="N140" s="97" t="n">
        <f aca="false">VLOOKUP($A140,Table,MATCH(N$4,Curves,0))</f>
        <v>0</v>
      </c>
      <c r="O140" s="98" t="n">
        <v>0</v>
      </c>
      <c r="P140" s="99"/>
      <c r="Q140" s="98" t="n">
        <f aca="false">M140+J140+G140</f>
        <v>5.6325</v>
      </c>
      <c r="R140" s="98" t="n">
        <f aca="false">N140+K140+H140</f>
        <v>5.61</v>
      </c>
      <c r="S140" s="98" t="n">
        <f aca="false">O140+L140+I140</f>
        <v>0</v>
      </c>
      <c r="T140" s="99"/>
      <c r="U140" s="33" t="n">
        <f aca="false">A141-A140</f>
        <v>30</v>
      </c>
      <c r="V140" s="100" t="n">
        <f aca="false">CHOOSE(F$3,A141+24,A140)</f>
        <v>41000</v>
      </c>
      <c r="W140" s="33" t="n">
        <f aca="false">V140-C$3</f>
        <v>4084</v>
      </c>
      <c r="X140" s="28" t="n">
        <f aca="false">VLOOKUP($A140,Table,MATCH(X$4,Curves,0))</f>
        <v>0.053904348595426</v>
      </c>
      <c r="Y140" s="91" t="n">
        <f aca="false">1/(1+CHOOSE(F$3,(X141+($K$3/10000))/2,(X140+($K$3/10000))/2))^(2*W140/365.25)</f>
        <v>0.551702776806721</v>
      </c>
      <c r="Z140" s="33" t="n">
        <f aca="false">IF(AND(mthbeg&lt;=A140,mthend&gt;=A140),1,0)</f>
        <v>0</v>
      </c>
      <c r="AA140" s="33" t="n">
        <f aca="false">U140*Z140</f>
        <v>0</v>
      </c>
      <c r="AC140" s="87" t="n">
        <f aca="false">F140*G140</f>
        <v>0</v>
      </c>
      <c r="AD140" s="87" t="n">
        <f aca="false">$F140*H140</f>
        <v>0</v>
      </c>
      <c r="AE140" s="87" t="n">
        <f aca="false">$F140*I140</f>
        <v>0</v>
      </c>
      <c r="AF140" s="87" t="n">
        <f aca="false">$F140*J140</f>
        <v>-0</v>
      </c>
      <c r="AG140" s="87" t="n">
        <f aca="false">$F140*K140</f>
        <v>-0</v>
      </c>
      <c r="AH140" s="87" t="n">
        <f aca="false">$F140*L140</f>
        <v>0</v>
      </c>
      <c r="AI140" s="87" t="n">
        <f aca="false">$F140*M140</f>
        <v>0</v>
      </c>
      <c r="AJ140" s="87" t="n">
        <f aca="false">$F140*N140</f>
        <v>0</v>
      </c>
      <c r="AK140" s="87" t="n">
        <f aca="false">F140*O140</f>
        <v>0</v>
      </c>
      <c r="AL140" s="92"/>
      <c r="AM140" s="87" t="n">
        <f aca="false">CHOOSE($G$3,AD140-AE140,AE140-AD140)</f>
        <v>0</v>
      </c>
      <c r="AN140" s="87" t="n">
        <f aca="false">CHOOSE($G$3,AG140-AH140,AH140-AG140)</f>
        <v>0</v>
      </c>
      <c r="AO140" s="87" t="n">
        <f aca="false">CHOOSE($G$3,AJ140-AK140,AK140-AJ140)</f>
        <v>0</v>
      </c>
      <c r="AP140" s="101" t="n">
        <f aca="false">SUM(AM140:AO140)</f>
        <v>0</v>
      </c>
      <c r="AR140" s="87" t="n">
        <f aca="false">CHOOSE($G$3,AC140-AD140,AD140-AC140)</f>
        <v>0</v>
      </c>
      <c r="AS140" s="87" t="n">
        <f aca="false">CHOOSE($G$3,AF140-AG140,AG140-AF140)</f>
        <v>0</v>
      </c>
      <c r="AT140" s="87" t="n">
        <f aca="false">CHOOSE($G$3,AI140-AJ140,AJ140-AI140)</f>
        <v>0</v>
      </c>
      <c r="AU140" s="101" t="n">
        <f aca="false">AR140+AS140+AT140</f>
        <v>0</v>
      </c>
      <c r="AV140" s="101"/>
      <c r="AW140" s="88" t="n">
        <f aca="false">AU140+AP140</f>
        <v>0</v>
      </c>
      <c r="AY140" s="88" t="n">
        <f aca="false">AK140+AH140+AE140</f>
        <v>0</v>
      </c>
      <c r="AZ140" s="102"/>
    </row>
    <row r="141" customFormat="false" ht="12.75" hidden="false" customHeight="false" outlineLevel="0" collapsed="false">
      <c r="A141" s="93" t="n">
        <f aca="false">EDATE(A140,1)</f>
        <v>41030</v>
      </c>
      <c r="B141" s="94" t="n">
        <f aca="false">B140</f>
        <v>4590.16393442623</v>
      </c>
      <c r="C141" s="104"/>
      <c r="D141" s="96" t="n">
        <f aca="false">B141+C141</f>
        <v>4590.16393442623</v>
      </c>
      <c r="E141" s="82" t="n">
        <f aca="false">IF(Z141=0,0,IF(AND(Z141=1,$H$3=1),D141*U141,IF($H$3=2,D141,"N/A")))</f>
        <v>0</v>
      </c>
      <c r="F141" s="82" t="n">
        <f aca="false">E141*Y141</f>
        <v>0</v>
      </c>
      <c r="G141" s="28" t="n">
        <f aca="false">VLOOKUP($A141,Table,MATCH(G$4,Curves,0))</f>
        <v>5.67</v>
      </c>
      <c r="H141" s="97" t="n">
        <f aca="false">VLOOKUP($A141,Table,MATCH(H$4,Curves,0))</f>
        <v>5.67</v>
      </c>
      <c r="I141" s="98" t="n">
        <f aca="false">I140</f>
        <v>0</v>
      </c>
      <c r="J141" s="28" t="n">
        <f aca="false">VLOOKUP($A141,Table,MATCH(J$4,Curves,0))</f>
        <v>-0.0475</v>
      </c>
      <c r="K141" s="97" t="n">
        <f aca="false">VLOOKUP($A141,Table,MATCH(K$4,Curves,0))</f>
        <v>-0.06</v>
      </c>
      <c r="L141" s="98" t="n">
        <v>0</v>
      </c>
      <c r="M141" s="28" t="n">
        <f aca="false">VLOOKUP($A141,Table,MATCH(M$4,Curves,0))</f>
        <v>0.01</v>
      </c>
      <c r="N141" s="97" t="n">
        <f aca="false">VLOOKUP($A141,Table,MATCH(N$4,Curves,0))</f>
        <v>0</v>
      </c>
      <c r="O141" s="98" t="n">
        <v>0</v>
      </c>
      <c r="P141" s="99"/>
      <c r="Q141" s="98" t="n">
        <f aca="false">M141+J141+G141</f>
        <v>5.6325</v>
      </c>
      <c r="R141" s="98" t="n">
        <f aca="false">N141+K141+H141</f>
        <v>5.61</v>
      </c>
      <c r="S141" s="98" t="n">
        <f aca="false">O141+L141+I141</f>
        <v>0</v>
      </c>
      <c r="T141" s="99"/>
      <c r="U141" s="33" t="n">
        <f aca="false">A142-A141</f>
        <v>31</v>
      </c>
      <c r="V141" s="100" t="n">
        <f aca="false">CHOOSE(F$3,A142+24,A141)</f>
        <v>41030</v>
      </c>
      <c r="W141" s="33" t="n">
        <f aca="false">V141-C$3</f>
        <v>4114</v>
      </c>
      <c r="X141" s="28" t="n">
        <f aca="false">VLOOKUP($A141,Table,MATCH(X$4,Curves,0))</f>
        <v>0.053904348595426</v>
      </c>
      <c r="Y141" s="91" t="n">
        <f aca="false">1/(1+CHOOSE(F$3,(X142+($K$3/10000))/2,(X141+($K$3/10000))/2))^(2*W141/365.25)</f>
        <v>0.549297728766541</v>
      </c>
      <c r="Z141" s="33" t="n">
        <f aca="false">IF(AND(mthbeg&lt;=A141,mthend&gt;=A141),1,0)</f>
        <v>0</v>
      </c>
      <c r="AA141" s="33" t="n">
        <f aca="false">U141*Z141</f>
        <v>0</v>
      </c>
      <c r="AC141" s="87" t="n">
        <f aca="false">F141*G141</f>
        <v>0</v>
      </c>
      <c r="AD141" s="87" t="n">
        <f aca="false">$F141*H141</f>
        <v>0</v>
      </c>
      <c r="AE141" s="87" t="n">
        <f aca="false">$F141*I141</f>
        <v>0</v>
      </c>
      <c r="AF141" s="87" t="n">
        <f aca="false">$F141*J141</f>
        <v>-0</v>
      </c>
      <c r="AG141" s="87" t="n">
        <f aca="false">$F141*K141</f>
        <v>-0</v>
      </c>
      <c r="AH141" s="87" t="n">
        <f aca="false">$F141*L141</f>
        <v>0</v>
      </c>
      <c r="AI141" s="87" t="n">
        <f aca="false">$F141*M141</f>
        <v>0</v>
      </c>
      <c r="AJ141" s="87" t="n">
        <f aca="false">$F141*N141</f>
        <v>0</v>
      </c>
      <c r="AK141" s="87" t="n">
        <f aca="false">F141*O141</f>
        <v>0</v>
      </c>
      <c r="AL141" s="92"/>
      <c r="AM141" s="87" t="n">
        <f aca="false">CHOOSE($G$3,AD141-AE141,AE141-AD141)</f>
        <v>0</v>
      </c>
      <c r="AN141" s="87" t="n">
        <f aca="false">CHOOSE($G$3,AG141-AH141,AH141-AG141)</f>
        <v>0</v>
      </c>
      <c r="AO141" s="87" t="n">
        <f aca="false">CHOOSE($G$3,AJ141-AK141,AK141-AJ141)</f>
        <v>0</v>
      </c>
      <c r="AP141" s="101" t="n">
        <f aca="false">SUM(AM141:AO141)</f>
        <v>0</v>
      </c>
      <c r="AR141" s="87" t="n">
        <f aca="false">CHOOSE($G$3,AC141-AD141,AD141-AC141)</f>
        <v>0</v>
      </c>
      <c r="AS141" s="87" t="n">
        <f aca="false">CHOOSE($G$3,AF141-AG141,AG141-AF141)</f>
        <v>0</v>
      </c>
      <c r="AT141" s="87" t="n">
        <f aca="false">CHOOSE($G$3,AI141-AJ141,AJ141-AI141)</f>
        <v>0</v>
      </c>
      <c r="AU141" s="101" t="n">
        <f aca="false">AR141+AS141+AT141</f>
        <v>0</v>
      </c>
      <c r="AV141" s="101"/>
      <c r="AW141" s="88" t="n">
        <f aca="false">AU141+AP141</f>
        <v>0</v>
      </c>
      <c r="AY141" s="88" t="n">
        <f aca="false">AK141+AH141+AE141</f>
        <v>0</v>
      </c>
      <c r="AZ141" s="102"/>
    </row>
    <row r="142" customFormat="false" ht="12.75" hidden="false" customHeight="false" outlineLevel="0" collapsed="false">
      <c r="A142" s="93" t="n">
        <f aca="false">EDATE(A141,1)</f>
        <v>41061</v>
      </c>
      <c r="B142" s="94" t="n">
        <f aca="false">B141</f>
        <v>4590.16393442623</v>
      </c>
      <c r="C142" s="104"/>
      <c r="D142" s="96" t="n">
        <f aca="false">B142+C142</f>
        <v>4590.16393442623</v>
      </c>
      <c r="E142" s="82" t="n">
        <f aca="false">IF(Z142=0,0,IF(AND(Z142=1,$H$3=1),D142*U142,IF($H$3=2,D142,"N/A")))</f>
        <v>0</v>
      </c>
      <c r="F142" s="82" t="n">
        <f aca="false">E142*Y142</f>
        <v>0</v>
      </c>
      <c r="G142" s="28" t="n">
        <f aca="false">VLOOKUP($A142,Table,MATCH(G$4,Curves,0))</f>
        <v>5.67</v>
      </c>
      <c r="H142" s="97" t="n">
        <f aca="false">VLOOKUP($A142,Table,MATCH(H$4,Curves,0))</f>
        <v>5.67</v>
      </c>
      <c r="I142" s="98" t="n">
        <f aca="false">I141</f>
        <v>0</v>
      </c>
      <c r="J142" s="28" t="n">
        <f aca="false">VLOOKUP($A142,Table,MATCH(J$4,Curves,0))</f>
        <v>-0.0475</v>
      </c>
      <c r="K142" s="97" t="n">
        <f aca="false">VLOOKUP($A142,Table,MATCH(K$4,Curves,0))</f>
        <v>-0.06</v>
      </c>
      <c r="L142" s="98" t="n">
        <v>0</v>
      </c>
      <c r="M142" s="28" t="n">
        <f aca="false">VLOOKUP($A142,Table,MATCH(M$4,Curves,0))</f>
        <v>0.01</v>
      </c>
      <c r="N142" s="97" t="n">
        <f aca="false">VLOOKUP($A142,Table,MATCH(N$4,Curves,0))</f>
        <v>0</v>
      </c>
      <c r="O142" s="98" t="n">
        <v>0</v>
      </c>
      <c r="P142" s="99"/>
      <c r="Q142" s="98" t="n">
        <f aca="false">M142+J142+G142</f>
        <v>5.6325</v>
      </c>
      <c r="R142" s="98" t="n">
        <f aca="false">N142+K142+H142</f>
        <v>5.61</v>
      </c>
      <c r="S142" s="98" t="n">
        <f aca="false">O142+L142+I142</f>
        <v>0</v>
      </c>
      <c r="T142" s="99"/>
      <c r="U142" s="33" t="n">
        <f aca="false">A143-A142</f>
        <v>30</v>
      </c>
      <c r="V142" s="100" t="n">
        <f aca="false">CHOOSE(F$3,A143+24,A142)</f>
        <v>41061</v>
      </c>
      <c r="W142" s="33" t="n">
        <f aca="false">V142-C$3</f>
        <v>4145</v>
      </c>
      <c r="X142" s="28" t="n">
        <f aca="false">VLOOKUP($A142,Table,MATCH(X$4,Curves,0))</f>
        <v>0.053904348595426</v>
      </c>
      <c r="Y142" s="91" t="n">
        <f aca="false">1/(1+CHOOSE(F$3,(X143+($K$3/10000))/2,(X142+($K$3/10000))/2))^(2*W142/365.25)</f>
        <v>0.546823526337501</v>
      </c>
      <c r="Z142" s="33" t="n">
        <f aca="false">IF(AND(mthbeg&lt;=A142,mthend&gt;=A142),1,0)</f>
        <v>0</v>
      </c>
      <c r="AA142" s="33" t="n">
        <f aca="false">U142*Z142</f>
        <v>0</v>
      </c>
      <c r="AC142" s="87" t="n">
        <f aca="false">F142*G142</f>
        <v>0</v>
      </c>
      <c r="AD142" s="87" t="n">
        <f aca="false">$F142*H142</f>
        <v>0</v>
      </c>
      <c r="AE142" s="87" t="n">
        <f aca="false">$F142*I142</f>
        <v>0</v>
      </c>
      <c r="AF142" s="87" t="n">
        <f aca="false">$F142*J142</f>
        <v>-0</v>
      </c>
      <c r="AG142" s="87" t="n">
        <f aca="false">$F142*K142</f>
        <v>-0</v>
      </c>
      <c r="AH142" s="87" t="n">
        <f aca="false">$F142*L142</f>
        <v>0</v>
      </c>
      <c r="AI142" s="87" t="n">
        <f aca="false">$F142*M142</f>
        <v>0</v>
      </c>
      <c r="AJ142" s="87" t="n">
        <f aca="false">$F142*N142</f>
        <v>0</v>
      </c>
      <c r="AK142" s="87" t="n">
        <f aca="false">F142*O142</f>
        <v>0</v>
      </c>
      <c r="AL142" s="92"/>
      <c r="AM142" s="87" t="n">
        <f aca="false">CHOOSE($G$3,AD142-AE142,AE142-AD142)</f>
        <v>0</v>
      </c>
      <c r="AN142" s="87" t="n">
        <f aca="false">CHOOSE($G$3,AG142-AH142,AH142-AG142)</f>
        <v>0</v>
      </c>
      <c r="AO142" s="87" t="n">
        <f aca="false">CHOOSE($G$3,AJ142-AK142,AK142-AJ142)</f>
        <v>0</v>
      </c>
      <c r="AP142" s="101" t="n">
        <f aca="false">SUM(AM142:AO142)</f>
        <v>0</v>
      </c>
      <c r="AR142" s="87" t="n">
        <f aca="false">CHOOSE($G$3,AC142-AD142,AD142-AC142)</f>
        <v>0</v>
      </c>
      <c r="AS142" s="87" t="n">
        <f aca="false">CHOOSE($G$3,AF142-AG142,AG142-AF142)</f>
        <v>0</v>
      </c>
      <c r="AT142" s="87" t="n">
        <f aca="false">CHOOSE($G$3,AI142-AJ142,AJ142-AI142)</f>
        <v>0</v>
      </c>
      <c r="AU142" s="101" t="n">
        <f aca="false">AR142+AS142+AT142</f>
        <v>0</v>
      </c>
      <c r="AV142" s="101"/>
      <c r="AW142" s="88" t="n">
        <f aca="false">AU142+AP142</f>
        <v>0</v>
      </c>
      <c r="AY142" s="88" t="n">
        <f aca="false">AK142+AH142+AE142</f>
        <v>0</v>
      </c>
      <c r="AZ142" s="102"/>
    </row>
    <row r="143" customFormat="false" ht="12.75" hidden="false" customHeight="false" outlineLevel="0" collapsed="false">
      <c r="A143" s="93" t="n">
        <f aca="false">EDATE(A142,1)</f>
        <v>41091</v>
      </c>
      <c r="B143" s="94" t="n">
        <f aca="false">B142</f>
        <v>4590.16393442623</v>
      </c>
      <c r="C143" s="104"/>
      <c r="D143" s="96" t="n">
        <f aca="false">B143+C143</f>
        <v>4590.16393442623</v>
      </c>
      <c r="E143" s="82" t="n">
        <f aca="false">IF(Z143=0,0,IF(AND(Z143=1,$H$3=1),D143*U143,IF($H$3=2,D143,"N/A")))</f>
        <v>0</v>
      </c>
      <c r="F143" s="82" t="n">
        <f aca="false">E143*Y143</f>
        <v>0</v>
      </c>
      <c r="G143" s="28" t="n">
        <f aca="false">VLOOKUP($A143,Table,MATCH(G$4,Curves,0))</f>
        <v>5.67</v>
      </c>
      <c r="H143" s="97" t="n">
        <f aca="false">VLOOKUP($A143,Table,MATCH(H$4,Curves,0))</f>
        <v>5.67</v>
      </c>
      <c r="I143" s="98" t="n">
        <f aca="false">I142</f>
        <v>0</v>
      </c>
      <c r="J143" s="28" t="n">
        <f aca="false">VLOOKUP($A143,Table,MATCH(J$4,Curves,0))</f>
        <v>-0.0475</v>
      </c>
      <c r="K143" s="97" t="n">
        <f aca="false">VLOOKUP($A143,Table,MATCH(K$4,Curves,0))</f>
        <v>-0.06</v>
      </c>
      <c r="L143" s="98" t="n">
        <v>0</v>
      </c>
      <c r="M143" s="28" t="n">
        <f aca="false">VLOOKUP($A143,Table,MATCH(M$4,Curves,0))</f>
        <v>0.01</v>
      </c>
      <c r="N143" s="97" t="n">
        <f aca="false">VLOOKUP($A143,Table,MATCH(N$4,Curves,0))</f>
        <v>0</v>
      </c>
      <c r="O143" s="98" t="n">
        <v>0</v>
      </c>
      <c r="P143" s="99"/>
      <c r="Q143" s="98" t="n">
        <f aca="false">M143+J143+G143</f>
        <v>5.6325</v>
      </c>
      <c r="R143" s="98" t="n">
        <f aca="false">N143+K143+H143</f>
        <v>5.61</v>
      </c>
      <c r="S143" s="98" t="n">
        <f aca="false">O143+L143+I143</f>
        <v>0</v>
      </c>
      <c r="T143" s="99"/>
      <c r="U143" s="33" t="n">
        <f aca="false">A144-A143</f>
        <v>31</v>
      </c>
      <c r="V143" s="100" t="n">
        <f aca="false">CHOOSE(F$3,A144+24,A143)</f>
        <v>41091</v>
      </c>
      <c r="W143" s="33" t="n">
        <f aca="false">V143-C$3</f>
        <v>4175</v>
      </c>
      <c r="X143" s="28" t="n">
        <f aca="false">VLOOKUP($A143,Table,MATCH(X$4,Curves,0))</f>
        <v>0.053904348595426</v>
      </c>
      <c r="Y143" s="91" t="n">
        <f aca="false">1/(1+CHOOSE(F$3,(X144+($K$3/10000))/2,(X143+($K$3/10000))/2))^(2*W143/365.25)</f>
        <v>0.544439748503438</v>
      </c>
      <c r="Z143" s="33" t="n">
        <f aca="false">IF(AND(mthbeg&lt;=A143,mthend&gt;=A143),1,0)</f>
        <v>0</v>
      </c>
      <c r="AA143" s="33" t="n">
        <f aca="false">U143*Z143</f>
        <v>0</v>
      </c>
      <c r="AC143" s="87" t="n">
        <f aca="false">F143*G143</f>
        <v>0</v>
      </c>
      <c r="AD143" s="87" t="n">
        <f aca="false">$F143*H143</f>
        <v>0</v>
      </c>
      <c r="AE143" s="87" t="n">
        <f aca="false">$F143*I143</f>
        <v>0</v>
      </c>
      <c r="AF143" s="87" t="n">
        <f aca="false">$F143*J143</f>
        <v>-0</v>
      </c>
      <c r="AG143" s="87" t="n">
        <f aca="false">$F143*K143</f>
        <v>-0</v>
      </c>
      <c r="AH143" s="87" t="n">
        <f aca="false">$F143*L143</f>
        <v>0</v>
      </c>
      <c r="AI143" s="87" t="n">
        <f aca="false">$F143*M143</f>
        <v>0</v>
      </c>
      <c r="AJ143" s="87" t="n">
        <f aca="false">$F143*N143</f>
        <v>0</v>
      </c>
      <c r="AK143" s="87" t="n">
        <f aca="false">F143*O143</f>
        <v>0</v>
      </c>
      <c r="AL143" s="92"/>
      <c r="AM143" s="87" t="n">
        <f aca="false">CHOOSE($G$3,AD143-AE143,AE143-AD143)</f>
        <v>0</v>
      </c>
      <c r="AN143" s="87" t="n">
        <f aca="false">CHOOSE($G$3,AG143-AH143,AH143-AG143)</f>
        <v>0</v>
      </c>
      <c r="AO143" s="87" t="n">
        <f aca="false">CHOOSE($G$3,AJ143-AK143,AK143-AJ143)</f>
        <v>0</v>
      </c>
      <c r="AP143" s="101" t="n">
        <f aca="false">SUM(AM143:AO143)</f>
        <v>0</v>
      </c>
      <c r="AR143" s="87" t="n">
        <f aca="false">CHOOSE($G$3,AC143-AD143,AD143-AC143)</f>
        <v>0</v>
      </c>
      <c r="AS143" s="87" t="n">
        <f aca="false">CHOOSE($G$3,AF143-AG143,AG143-AF143)</f>
        <v>0</v>
      </c>
      <c r="AT143" s="87" t="n">
        <f aca="false">CHOOSE($G$3,AI143-AJ143,AJ143-AI143)</f>
        <v>0</v>
      </c>
      <c r="AU143" s="101" t="n">
        <f aca="false">AR143+AS143+AT143</f>
        <v>0</v>
      </c>
      <c r="AV143" s="101"/>
      <c r="AW143" s="88" t="n">
        <f aca="false">AU143+AP143</f>
        <v>0</v>
      </c>
      <c r="AY143" s="88" t="n">
        <f aca="false">AK143+AH143+AE143</f>
        <v>0</v>
      </c>
      <c r="AZ143" s="102"/>
    </row>
    <row r="144" customFormat="false" ht="12.75" hidden="false" customHeight="false" outlineLevel="0" collapsed="false">
      <c r="A144" s="93" t="n">
        <f aca="false">EDATE(A143,1)</f>
        <v>41122</v>
      </c>
      <c r="B144" s="94" t="n">
        <f aca="false">B143</f>
        <v>4590.16393442623</v>
      </c>
      <c r="C144" s="104"/>
      <c r="D144" s="96" t="n">
        <f aca="false">B144+C144</f>
        <v>4590.16393442623</v>
      </c>
      <c r="E144" s="82" t="n">
        <f aca="false">IF(Z144=0,0,IF(AND(Z144=1,$H$3=1),D144*U144,IF($H$3=2,D144,"N/A")))</f>
        <v>0</v>
      </c>
      <c r="F144" s="82" t="n">
        <f aca="false">E144*Y144</f>
        <v>0</v>
      </c>
      <c r="G144" s="28" t="n">
        <f aca="false">VLOOKUP($A144,Table,MATCH(G$4,Curves,0))</f>
        <v>5.67</v>
      </c>
      <c r="H144" s="97" t="n">
        <f aca="false">VLOOKUP($A144,Table,MATCH(H$4,Curves,0))</f>
        <v>5.67</v>
      </c>
      <c r="I144" s="98" t="n">
        <f aca="false">I143</f>
        <v>0</v>
      </c>
      <c r="J144" s="28" t="n">
        <f aca="false">VLOOKUP($A144,Table,MATCH(J$4,Curves,0))</f>
        <v>-0.0475</v>
      </c>
      <c r="K144" s="97" t="n">
        <f aca="false">VLOOKUP($A144,Table,MATCH(K$4,Curves,0))</f>
        <v>-0.06</v>
      </c>
      <c r="L144" s="98" t="n">
        <v>0</v>
      </c>
      <c r="M144" s="28" t="n">
        <f aca="false">VLOOKUP($A144,Table,MATCH(M$4,Curves,0))</f>
        <v>0.01</v>
      </c>
      <c r="N144" s="97" t="n">
        <f aca="false">VLOOKUP($A144,Table,MATCH(N$4,Curves,0))</f>
        <v>0</v>
      </c>
      <c r="O144" s="98" t="n">
        <v>0</v>
      </c>
      <c r="P144" s="99"/>
      <c r="Q144" s="98" t="n">
        <f aca="false">M144+J144+G144</f>
        <v>5.6325</v>
      </c>
      <c r="R144" s="98" t="n">
        <f aca="false">N144+K144+H144</f>
        <v>5.61</v>
      </c>
      <c r="S144" s="98" t="n">
        <f aca="false">O144+L144+I144</f>
        <v>0</v>
      </c>
      <c r="T144" s="99"/>
      <c r="U144" s="33" t="n">
        <f aca="false">A145-A144</f>
        <v>31</v>
      </c>
      <c r="V144" s="100" t="n">
        <f aca="false">CHOOSE(F$3,A145+24,A144)</f>
        <v>41122</v>
      </c>
      <c r="W144" s="33" t="n">
        <f aca="false">V144-C$3</f>
        <v>4206</v>
      </c>
      <c r="X144" s="28" t="n">
        <f aca="false">VLOOKUP($A144,Table,MATCH(X$4,Curves,0))</f>
        <v>0.053904348595426</v>
      </c>
      <c r="Y144" s="91" t="n">
        <f aca="false">1/(1+CHOOSE(F$3,(X145+($K$3/10000))/2,(X144+($K$3/10000))/2))^(2*W144/365.25)</f>
        <v>0.541987427880818</v>
      </c>
      <c r="Z144" s="33" t="n">
        <f aca="false">IF(AND(mthbeg&lt;=A144,mthend&gt;=A144),1,0)</f>
        <v>0</v>
      </c>
      <c r="AA144" s="33" t="n">
        <f aca="false">U144*Z144</f>
        <v>0</v>
      </c>
      <c r="AC144" s="87" t="n">
        <f aca="false">F144*G144</f>
        <v>0</v>
      </c>
      <c r="AD144" s="87" t="n">
        <f aca="false">$F144*H144</f>
        <v>0</v>
      </c>
      <c r="AE144" s="87" t="n">
        <f aca="false">$F144*I144</f>
        <v>0</v>
      </c>
      <c r="AF144" s="87" t="n">
        <f aca="false">$F144*J144</f>
        <v>-0</v>
      </c>
      <c r="AG144" s="87" t="n">
        <f aca="false">$F144*K144</f>
        <v>-0</v>
      </c>
      <c r="AH144" s="87" t="n">
        <f aca="false">$F144*L144</f>
        <v>0</v>
      </c>
      <c r="AI144" s="87" t="n">
        <f aca="false">$F144*M144</f>
        <v>0</v>
      </c>
      <c r="AJ144" s="87" t="n">
        <f aca="false">$F144*N144</f>
        <v>0</v>
      </c>
      <c r="AK144" s="87" t="n">
        <f aca="false">F144*O144</f>
        <v>0</v>
      </c>
      <c r="AL144" s="92"/>
      <c r="AM144" s="87" t="n">
        <f aca="false">CHOOSE($G$3,AD144-AE144,AE144-AD144)</f>
        <v>0</v>
      </c>
      <c r="AN144" s="87" t="n">
        <f aca="false">CHOOSE($G$3,AG144-AH144,AH144-AG144)</f>
        <v>0</v>
      </c>
      <c r="AO144" s="87" t="n">
        <f aca="false">CHOOSE($G$3,AJ144-AK144,AK144-AJ144)</f>
        <v>0</v>
      </c>
      <c r="AP144" s="101" t="n">
        <f aca="false">SUM(AM144:AO144)</f>
        <v>0</v>
      </c>
      <c r="AR144" s="87" t="n">
        <f aca="false">CHOOSE($G$3,AC144-AD144,AD144-AC144)</f>
        <v>0</v>
      </c>
      <c r="AS144" s="87" t="n">
        <f aca="false">CHOOSE($G$3,AF144-AG144,AG144-AF144)</f>
        <v>0</v>
      </c>
      <c r="AT144" s="87" t="n">
        <f aca="false">CHOOSE($G$3,AI144-AJ144,AJ144-AI144)</f>
        <v>0</v>
      </c>
      <c r="AU144" s="101" t="n">
        <f aca="false">AR144+AS144+AT144</f>
        <v>0</v>
      </c>
      <c r="AV144" s="101"/>
      <c r="AW144" s="88" t="n">
        <f aca="false">AU144+AP144</f>
        <v>0</v>
      </c>
      <c r="AY144" s="88" t="n">
        <f aca="false">AK144+AH144+AE144</f>
        <v>0</v>
      </c>
      <c r="AZ144" s="102"/>
    </row>
    <row r="145" customFormat="false" ht="12.75" hidden="false" customHeight="false" outlineLevel="0" collapsed="false">
      <c r="A145" s="93" t="n">
        <f aca="false">EDATE(A144,1)</f>
        <v>41153</v>
      </c>
      <c r="B145" s="94" t="n">
        <f aca="false">B144</f>
        <v>4590.16393442623</v>
      </c>
      <c r="C145" s="104"/>
      <c r="D145" s="96" t="n">
        <f aca="false">B145+C145</f>
        <v>4590.16393442623</v>
      </c>
      <c r="E145" s="82" t="n">
        <f aca="false">IF(Z145=0,0,IF(AND(Z145=1,$H$3=1),D145*U145,IF($H$3=2,D145,"N/A")))</f>
        <v>0</v>
      </c>
      <c r="F145" s="82" t="n">
        <f aca="false">E145*Y145</f>
        <v>0</v>
      </c>
      <c r="G145" s="28" t="n">
        <f aca="false">VLOOKUP($A145,Table,MATCH(G$4,Curves,0))</f>
        <v>5.67</v>
      </c>
      <c r="H145" s="97" t="n">
        <f aca="false">VLOOKUP($A145,Table,MATCH(H$4,Curves,0))</f>
        <v>5.67</v>
      </c>
      <c r="I145" s="98" t="n">
        <f aca="false">I144</f>
        <v>0</v>
      </c>
      <c r="J145" s="28" t="n">
        <f aca="false">VLOOKUP($A145,Table,MATCH(J$4,Curves,0))</f>
        <v>-0.0475</v>
      </c>
      <c r="K145" s="97" t="n">
        <f aca="false">VLOOKUP($A145,Table,MATCH(K$4,Curves,0))</f>
        <v>-0.06</v>
      </c>
      <c r="L145" s="98" t="n">
        <v>0</v>
      </c>
      <c r="M145" s="28" t="n">
        <f aca="false">VLOOKUP($A145,Table,MATCH(M$4,Curves,0))</f>
        <v>0.01</v>
      </c>
      <c r="N145" s="97" t="n">
        <f aca="false">VLOOKUP($A145,Table,MATCH(N$4,Curves,0))</f>
        <v>0</v>
      </c>
      <c r="O145" s="98" t="n">
        <v>0</v>
      </c>
      <c r="P145" s="99"/>
      <c r="Q145" s="98" t="n">
        <f aca="false">M145+J145+G145</f>
        <v>5.6325</v>
      </c>
      <c r="R145" s="98" t="n">
        <f aca="false">N145+K145+H145</f>
        <v>5.61</v>
      </c>
      <c r="S145" s="98" t="n">
        <f aca="false">O145+L145+I145</f>
        <v>0</v>
      </c>
      <c r="T145" s="99"/>
      <c r="U145" s="33" t="n">
        <f aca="false">A146-A145</f>
        <v>30</v>
      </c>
      <c r="V145" s="100" t="n">
        <f aca="false">CHOOSE(F$3,A146+24,A145)</f>
        <v>41153</v>
      </c>
      <c r="W145" s="33" t="n">
        <f aca="false">V145-C$3</f>
        <v>4237</v>
      </c>
      <c r="X145" s="28" t="n">
        <f aca="false">VLOOKUP($A145,Table,MATCH(X$4,Curves,0))</f>
        <v>0.053904348595426</v>
      </c>
      <c r="Y145" s="91" t="n">
        <f aca="false">1/(1+CHOOSE(F$3,(X146+($K$3/10000))/2,(X145+($K$3/10000))/2))^(2*W145/365.25)</f>
        <v>0.539546153248966</v>
      </c>
      <c r="Z145" s="33" t="n">
        <f aca="false">IF(AND(mthbeg&lt;=A145,mthend&gt;=A145),1,0)</f>
        <v>0</v>
      </c>
      <c r="AA145" s="33" t="n">
        <f aca="false">U145*Z145</f>
        <v>0</v>
      </c>
      <c r="AC145" s="87" t="n">
        <f aca="false">F145*G145</f>
        <v>0</v>
      </c>
      <c r="AD145" s="87" t="n">
        <f aca="false">$F145*H145</f>
        <v>0</v>
      </c>
      <c r="AE145" s="87" t="n">
        <f aca="false">$F145*I145</f>
        <v>0</v>
      </c>
      <c r="AF145" s="87" t="n">
        <f aca="false">$F145*J145</f>
        <v>-0</v>
      </c>
      <c r="AG145" s="87" t="n">
        <f aca="false">$F145*K145</f>
        <v>-0</v>
      </c>
      <c r="AH145" s="87" t="n">
        <f aca="false">$F145*L145</f>
        <v>0</v>
      </c>
      <c r="AI145" s="87" t="n">
        <f aca="false">$F145*M145</f>
        <v>0</v>
      </c>
      <c r="AJ145" s="87" t="n">
        <f aca="false">$F145*N145</f>
        <v>0</v>
      </c>
      <c r="AK145" s="87" t="n">
        <f aca="false">F145*O145</f>
        <v>0</v>
      </c>
      <c r="AL145" s="92"/>
      <c r="AM145" s="87" t="n">
        <f aca="false">CHOOSE($G$3,AD145-AE145,AE145-AD145)</f>
        <v>0</v>
      </c>
      <c r="AN145" s="87" t="n">
        <f aca="false">CHOOSE($G$3,AG145-AH145,AH145-AG145)</f>
        <v>0</v>
      </c>
      <c r="AO145" s="87" t="n">
        <f aca="false">CHOOSE($G$3,AJ145-AK145,AK145-AJ145)</f>
        <v>0</v>
      </c>
      <c r="AP145" s="101" t="n">
        <f aca="false">SUM(AM145:AO145)</f>
        <v>0</v>
      </c>
      <c r="AR145" s="87" t="n">
        <f aca="false">CHOOSE($G$3,AC145-AD145,AD145-AC145)</f>
        <v>0</v>
      </c>
      <c r="AS145" s="87" t="n">
        <f aca="false">CHOOSE($G$3,AF145-AG145,AG145-AF145)</f>
        <v>0</v>
      </c>
      <c r="AT145" s="87" t="n">
        <f aca="false">CHOOSE($G$3,AI145-AJ145,AJ145-AI145)</f>
        <v>0</v>
      </c>
      <c r="AU145" s="101" t="n">
        <f aca="false">AR145+AS145+AT145</f>
        <v>0</v>
      </c>
      <c r="AV145" s="101"/>
      <c r="AW145" s="88" t="n">
        <f aca="false">AU145+AP145</f>
        <v>0</v>
      </c>
      <c r="AY145" s="88" t="n">
        <f aca="false">AK145+AH145+AE145</f>
        <v>0</v>
      </c>
      <c r="AZ145" s="102"/>
    </row>
    <row r="146" customFormat="false" ht="12.75" hidden="false" customHeight="false" outlineLevel="0" collapsed="false">
      <c r="A146" s="93" t="n">
        <f aca="false">EDATE(A145,1)</f>
        <v>41183</v>
      </c>
      <c r="B146" s="94" t="n">
        <f aca="false">B145</f>
        <v>4590.16393442623</v>
      </c>
      <c r="C146" s="104"/>
      <c r="D146" s="96" t="n">
        <f aca="false">B146+C146</f>
        <v>4590.16393442623</v>
      </c>
      <c r="E146" s="82" t="n">
        <f aca="false">IF(Z146=0,0,IF(AND(Z146=1,$H$3=1),D146*U146,IF($H$3=2,D146,"N/A")))</f>
        <v>0</v>
      </c>
      <c r="F146" s="82" t="n">
        <f aca="false">E146*Y146</f>
        <v>0</v>
      </c>
      <c r="G146" s="28" t="n">
        <f aca="false">VLOOKUP($A146,Table,MATCH(G$4,Curves,0))</f>
        <v>5.67</v>
      </c>
      <c r="H146" s="97" t="n">
        <f aca="false">VLOOKUP($A146,Table,MATCH(H$4,Curves,0))</f>
        <v>5.67</v>
      </c>
      <c r="I146" s="98" t="n">
        <f aca="false">I145</f>
        <v>0</v>
      </c>
      <c r="J146" s="28" t="n">
        <f aca="false">VLOOKUP($A146,Table,MATCH(J$4,Curves,0))</f>
        <v>-0.0475</v>
      </c>
      <c r="K146" s="97" t="n">
        <f aca="false">VLOOKUP($A146,Table,MATCH(K$4,Curves,0))</f>
        <v>-0.06</v>
      </c>
      <c r="L146" s="98" t="n">
        <v>0</v>
      </c>
      <c r="M146" s="28" t="n">
        <f aca="false">VLOOKUP($A146,Table,MATCH(M$4,Curves,0))</f>
        <v>0.01</v>
      </c>
      <c r="N146" s="97" t="n">
        <f aca="false">VLOOKUP($A146,Table,MATCH(N$4,Curves,0))</f>
        <v>0</v>
      </c>
      <c r="O146" s="98" t="n">
        <v>0</v>
      </c>
      <c r="P146" s="99"/>
      <c r="Q146" s="98" t="n">
        <f aca="false">M146+J146+G146</f>
        <v>5.6325</v>
      </c>
      <c r="R146" s="98" t="n">
        <f aca="false">N146+K146+H146</f>
        <v>5.61</v>
      </c>
      <c r="S146" s="98" t="n">
        <f aca="false">O146+L146+I146</f>
        <v>0</v>
      </c>
      <c r="T146" s="99"/>
      <c r="U146" s="33" t="n">
        <f aca="false">A147-A146</f>
        <v>31</v>
      </c>
      <c r="V146" s="100" t="n">
        <f aca="false">CHOOSE(F$3,A147+24,A146)</f>
        <v>41183</v>
      </c>
      <c r="W146" s="33" t="n">
        <f aca="false">V146-C$3</f>
        <v>4267</v>
      </c>
      <c r="X146" s="28" t="n">
        <f aca="false">VLOOKUP($A146,Table,MATCH(X$4,Curves,0))</f>
        <v>0.053904348595426</v>
      </c>
      <c r="Y146" s="91" t="n">
        <f aca="false">1/(1+CHOOSE(F$3,(X147+($K$3/10000))/2,(X146+($K$3/10000))/2))^(2*W146/365.25)</f>
        <v>0.537194099800968</v>
      </c>
      <c r="Z146" s="33" t="n">
        <f aca="false">IF(AND(mthbeg&lt;=A146,mthend&gt;=A146),1,0)</f>
        <v>0</v>
      </c>
      <c r="AA146" s="33" t="n">
        <f aca="false">U146*Z146</f>
        <v>0</v>
      </c>
      <c r="AC146" s="87" t="n">
        <f aca="false">F146*G146</f>
        <v>0</v>
      </c>
      <c r="AD146" s="87" t="n">
        <f aca="false">$F146*H146</f>
        <v>0</v>
      </c>
      <c r="AE146" s="87" t="n">
        <f aca="false">$F146*I146</f>
        <v>0</v>
      </c>
      <c r="AF146" s="87" t="n">
        <f aca="false">$F146*J146</f>
        <v>-0</v>
      </c>
      <c r="AG146" s="87" t="n">
        <f aca="false">$F146*K146</f>
        <v>-0</v>
      </c>
      <c r="AH146" s="87" t="n">
        <f aca="false">$F146*L146</f>
        <v>0</v>
      </c>
      <c r="AI146" s="87" t="n">
        <f aca="false">$F146*M146</f>
        <v>0</v>
      </c>
      <c r="AJ146" s="87" t="n">
        <f aca="false">$F146*N146</f>
        <v>0</v>
      </c>
      <c r="AK146" s="87" t="n">
        <f aca="false">F146*O146</f>
        <v>0</v>
      </c>
      <c r="AL146" s="92"/>
      <c r="AM146" s="87" t="n">
        <f aca="false">CHOOSE($G$3,AD146-AE146,AE146-AD146)</f>
        <v>0</v>
      </c>
      <c r="AN146" s="87" t="n">
        <f aca="false">CHOOSE($G$3,AG146-AH146,AH146-AG146)</f>
        <v>0</v>
      </c>
      <c r="AO146" s="87" t="n">
        <f aca="false">CHOOSE($G$3,AJ146-AK146,AK146-AJ146)</f>
        <v>0</v>
      </c>
      <c r="AP146" s="101" t="n">
        <f aca="false">SUM(AM146:AO146)</f>
        <v>0</v>
      </c>
      <c r="AR146" s="87" t="n">
        <f aca="false">CHOOSE($G$3,AC146-AD146,AD146-AC146)</f>
        <v>0</v>
      </c>
      <c r="AS146" s="87" t="n">
        <f aca="false">CHOOSE($G$3,AF146-AG146,AG146-AF146)</f>
        <v>0</v>
      </c>
      <c r="AT146" s="87" t="n">
        <f aca="false">CHOOSE($G$3,AI146-AJ146,AJ146-AI146)</f>
        <v>0</v>
      </c>
      <c r="AU146" s="101" t="n">
        <f aca="false">AR146+AS146+AT146</f>
        <v>0</v>
      </c>
      <c r="AV146" s="101"/>
      <c r="AW146" s="88" t="n">
        <f aca="false">AU146+AP146</f>
        <v>0</v>
      </c>
      <c r="AY146" s="88" t="n">
        <f aca="false">AK146+AH146+AE146</f>
        <v>0</v>
      </c>
      <c r="AZ146" s="102"/>
    </row>
    <row r="147" customFormat="false" ht="12.75" hidden="false" customHeight="false" outlineLevel="0" collapsed="false">
      <c r="A147" s="93" t="n">
        <f aca="false">EDATE(A146,1)</f>
        <v>41214</v>
      </c>
      <c r="B147" s="94" t="n">
        <f aca="false">B146</f>
        <v>4590.16393442623</v>
      </c>
      <c r="C147" s="104"/>
      <c r="D147" s="96" t="n">
        <f aca="false">B147+C147</f>
        <v>4590.16393442623</v>
      </c>
      <c r="E147" s="82" t="n">
        <f aca="false">IF(Z147=0,0,IF(AND(Z147=1,$H$3=1),D147*U147,IF($H$3=2,D147,"N/A")))</f>
        <v>0</v>
      </c>
      <c r="F147" s="82" t="n">
        <f aca="false">E147*Y147</f>
        <v>0</v>
      </c>
      <c r="G147" s="28" t="n">
        <f aca="false">VLOOKUP($A147,Table,MATCH(G$4,Curves,0))</f>
        <v>5.67</v>
      </c>
      <c r="H147" s="97" t="n">
        <f aca="false">VLOOKUP($A147,Table,MATCH(H$4,Curves,0))</f>
        <v>5.67</v>
      </c>
      <c r="I147" s="98" t="n">
        <f aca="false">I146</f>
        <v>0</v>
      </c>
      <c r="J147" s="28" t="n">
        <f aca="false">VLOOKUP($A147,Table,MATCH(J$4,Curves,0))</f>
        <v>-0.0475</v>
      </c>
      <c r="K147" s="97" t="n">
        <f aca="false">VLOOKUP($A147,Table,MATCH(K$4,Curves,0))</f>
        <v>-0.06</v>
      </c>
      <c r="L147" s="98" t="n">
        <v>0</v>
      </c>
      <c r="M147" s="28" t="n">
        <f aca="false">VLOOKUP($A147,Table,MATCH(M$4,Curves,0))</f>
        <v>0.01</v>
      </c>
      <c r="N147" s="97" t="n">
        <f aca="false">VLOOKUP($A147,Table,MATCH(N$4,Curves,0))</f>
        <v>0</v>
      </c>
      <c r="O147" s="98" t="n">
        <v>0</v>
      </c>
      <c r="P147" s="99"/>
      <c r="Q147" s="98" t="n">
        <f aca="false">M147+J147+G147</f>
        <v>5.6325</v>
      </c>
      <c r="R147" s="98" t="n">
        <f aca="false">N147+K147+H147</f>
        <v>5.61</v>
      </c>
      <c r="S147" s="98" t="n">
        <f aca="false">O147+L147+I147</f>
        <v>0</v>
      </c>
      <c r="T147" s="99"/>
      <c r="U147" s="33" t="n">
        <f aca="false">A148-A147</f>
        <v>30</v>
      </c>
      <c r="V147" s="100" t="n">
        <f aca="false">CHOOSE(F$3,A148+24,A147)</f>
        <v>41214</v>
      </c>
      <c r="W147" s="33" t="n">
        <f aca="false">V147-C$3</f>
        <v>4298</v>
      </c>
      <c r="X147" s="28" t="n">
        <f aca="false">VLOOKUP($A147,Table,MATCH(X$4,Curves,0))</f>
        <v>0.053904348595426</v>
      </c>
      <c r="Y147" s="91" t="n">
        <f aca="false">1/(1+CHOOSE(F$3,(X148+($K$3/10000))/2,(X147+($K$3/10000))/2))^(2*W147/365.25)</f>
        <v>0.534774415762627</v>
      </c>
      <c r="Z147" s="33" t="n">
        <f aca="false">IF(AND(mthbeg&lt;=A147,mthend&gt;=A147),1,0)</f>
        <v>0</v>
      </c>
      <c r="AA147" s="33" t="n">
        <f aca="false">U147*Z147</f>
        <v>0</v>
      </c>
      <c r="AC147" s="87" t="n">
        <f aca="false">F147*G147</f>
        <v>0</v>
      </c>
      <c r="AD147" s="87" t="n">
        <f aca="false">$F147*H147</f>
        <v>0</v>
      </c>
      <c r="AE147" s="87" t="n">
        <f aca="false">$F147*I147</f>
        <v>0</v>
      </c>
      <c r="AF147" s="87" t="n">
        <f aca="false">$F147*J147</f>
        <v>-0</v>
      </c>
      <c r="AG147" s="87" t="n">
        <f aca="false">$F147*K147</f>
        <v>-0</v>
      </c>
      <c r="AH147" s="87" t="n">
        <f aca="false">$F147*L147</f>
        <v>0</v>
      </c>
      <c r="AI147" s="87" t="n">
        <f aca="false">$F147*M147</f>
        <v>0</v>
      </c>
      <c r="AJ147" s="87" t="n">
        <f aca="false">$F147*N147</f>
        <v>0</v>
      </c>
      <c r="AK147" s="87" t="n">
        <f aca="false">F147*O147</f>
        <v>0</v>
      </c>
      <c r="AL147" s="92"/>
      <c r="AM147" s="87" t="n">
        <f aca="false">CHOOSE($G$3,AD147-AE147,AE147-AD147)</f>
        <v>0</v>
      </c>
      <c r="AN147" s="87" t="n">
        <f aca="false">CHOOSE($G$3,AG147-AH147,AH147-AG147)</f>
        <v>0</v>
      </c>
      <c r="AO147" s="87" t="n">
        <f aca="false">CHOOSE($G$3,AJ147-AK147,AK147-AJ147)</f>
        <v>0</v>
      </c>
      <c r="AP147" s="101" t="n">
        <f aca="false">SUM(AM147:AO147)</f>
        <v>0</v>
      </c>
      <c r="AR147" s="87" t="n">
        <f aca="false">CHOOSE($G$3,AC147-AD147,AD147-AC147)</f>
        <v>0</v>
      </c>
      <c r="AS147" s="87" t="n">
        <f aca="false">CHOOSE($G$3,AF147-AG147,AG147-AF147)</f>
        <v>0</v>
      </c>
      <c r="AT147" s="87" t="n">
        <f aca="false">CHOOSE($G$3,AI147-AJ147,AJ147-AI147)</f>
        <v>0</v>
      </c>
      <c r="AU147" s="101" t="n">
        <f aca="false">AR147+AS147+AT147</f>
        <v>0</v>
      </c>
      <c r="AV147" s="101"/>
      <c r="AW147" s="88" t="n">
        <f aca="false">AU147+AP147</f>
        <v>0</v>
      </c>
      <c r="AY147" s="88" t="n">
        <f aca="false">AK147+AH147+AE147</f>
        <v>0</v>
      </c>
      <c r="AZ147" s="102"/>
    </row>
    <row r="148" customFormat="false" ht="12.75" hidden="false" customHeight="false" outlineLevel="0" collapsed="false">
      <c r="A148" s="93" t="n">
        <f aca="false">EDATE(A147,1)</f>
        <v>41244</v>
      </c>
      <c r="B148" s="94" t="n">
        <f aca="false">B147</f>
        <v>4590.16393442623</v>
      </c>
      <c r="C148" s="104"/>
      <c r="D148" s="96" t="n">
        <f aca="false">B148+C148</f>
        <v>4590.16393442623</v>
      </c>
      <c r="E148" s="82" t="n">
        <f aca="false">IF(Z148=0,0,IF(AND(Z148=1,$H$3=1),D148*U148,IF($H$3=2,D148,"N/A")))</f>
        <v>0</v>
      </c>
      <c r="F148" s="82" t="n">
        <f aca="false">E148*Y148</f>
        <v>0</v>
      </c>
      <c r="G148" s="28" t="n">
        <f aca="false">VLOOKUP($A148,Table,MATCH(G$4,Curves,0))</f>
        <v>5.67</v>
      </c>
      <c r="H148" s="97" t="n">
        <f aca="false">VLOOKUP($A148,Table,MATCH(H$4,Curves,0))</f>
        <v>5.67</v>
      </c>
      <c r="I148" s="98" t="n">
        <f aca="false">I147</f>
        <v>0</v>
      </c>
      <c r="J148" s="28" t="n">
        <f aca="false">VLOOKUP($A148,Table,MATCH(J$4,Curves,0))</f>
        <v>-0.0475</v>
      </c>
      <c r="K148" s="97" t="n">
        <f aca="false">VLOOKUP($A148,Table,MATCH(K$4,Curves,0))</f>
        <v>-0.06</v>
      </c>
      <c r="L148" s="98" t="n">
        <v>0</v>
      </c>
      <c r="M148" s="28" t="n">
        <f aca="false">VLOOKUP($A148,Table,MATCH(M$4,Curves,0))</f>
        <v>0.01</v>
      </c>
      <c r="N148" s="97" t="n">
        <f aca="false">VLOOKUP($A148,Table,MATCH(N$4,Curves,0))</f>
        <v>0</v>
      </c>
      <c r="O148" s="98" t="n">
        <v>0</v>
      </c>
      <c r="P148" s="99"/>
      <c r="Q148" s="98" t="n">
        <f aca="false">M148+J148+G148</f>
        <v>5.6325</v>
      </c>
      <c r="R148" s="98" t="n">
        <f aca="false">N148+K148+H148</f>
        <v>5.61</v>
      </c>
      <c r="S148" s="98" t="n">
        <f aca="false">O148+L148+I148</f>
        <v>0</v>
      </c>
      <c r="T148" s="99"/>
      <c r="U148" s="33" t="n">
        <f aca="false">A149-A148</f>
        <v>31</v>
      </c>
      <c r="V148" s="100" t="n">
        <f aca="false">CHOOSE(F$3,A149+24,A148)</f>
        <v>41244</v>
      </c>
      <c r="W148" s="33" t="n">
        <f aca="false">V148-C$3</f>
        <v>4328</v>
      </c>
      <c r="X148" s="28" t="n">
        <f aca="false">VLOOKUP($A148,Table,MATCH(X$4,Curves,0))</f>
        <v>0.053904348595426</v>
      </c>
      <c r="Y148" s="91" t="n">
        <f aca="false">1/(1+CHOOSE(F$3,(X149+($K$3/10000))/2,(X148+($K$3/10000))/2))^(2*W148/365.25)</f>
        <v>0.532443163837427</v>
      </c>
      <c r="Z148" s="33" t="n">
        <f aca="false">IF(AND(mthbeg&lt;=A148,mthend&gt;=A148),1,0)</f>
        <v>0</v>
      </c>
      <c r="AA148" s="33" t="n">
        <f aca="false">U148*Z148</f>
        <v>0</v>
      </c>
      <c r="AC148" s="87" t="n">
        <f aca="false">F148*G148</f>
        <v>0</v>
      </c>
      <c r="AD148" s="87" t="n">
        <f aca="false">$F148*H148</f>
        <v>0</v>
      </c>
      <c r="AE148" s="87" t="n">
        <f aca="false">$F148*I148</f>
        <v>0</v>
      </c>
      <c r="AF148" s="87" t="n">
        <f aca="false">$F148*J148</f>
        <v>-0</v>
      </c>
      <c r="AG148" s="87" t="n">
        <f aca="false">$F148*K148</f>
        <v>-0</v>
      </c>
      <c r="AH148" s="87" t="n">
        <f aca="false">$F148*L148</f>
        <v>0</v>
      </c>
      <c r="AI148" s="87" t="n">
        <f aca="false">$F148*M148</f>
        <v>0</v>
      </c>
      <c r="AJ148" s="87" t="n">
        <f aca="false">$F148*N148</f>
        <v>0</v>
      </c>
      <c r="AK148" s="87" t="n">
        <f aca="false">F148*O148</f>
        <v>0</v>
      </c>
      <c r="AL148" s="92"/>
      <c r="AM148" s="87" t="n">
        <f aca="false">CHOOSE($G$3,AD148-AE148,AE148-AD148)</f>
        <v>0</v>
      </c>
      <c r="AN148" s="87" t="n">
        <f aca="false">CHOOSE($G$3,AG148-AH148,AH148-AG148)</f>
        <v>0</v>
      </c>
      <c r="AO148" s="87" t="n">
        <f aca="false">CHOOSE($G$3,AJ148-AK148,AK148-AJ148)</f>
        <v>0</v>
      </c>
      <c r="AP148" s="101" t="n">
        <f aca="false">SUM(AM148:AO148)</f>
        <v>0</v>
      </c>
      <c r="AR148" s="87" t="n">
        <f aca="false">CHOOSE($G$3,AC148-AD148,AD148-AC148)</f>
        <v>0</v>
      </c>
      <c r="AS148" s="87" t="n">
        <f aca="false">CHOOSE($G$3,AF148-AG148,AG148-AF148)</f>
        <v>0</v>
      </c>
      <c r="AT148" s="87" t="n">
        <f aca="false">CHOOSE($G$3,AI148-AJ148,AJ148-AI148)</f>
        <v>0</v>
      </c>
      <c r="AU148" s="101" t="n">
        <f aca="false">AR148+AS148+AT148</f>
        <v>0</v>
      </c>
      <c r="AV148" s="101"/>
      <c r="AW148" s="88" t="n">
        <f aca="false">AU148+AP148</f>
        <v>0</v>
      </c>
      <c r="AY148" s="88" t="n">
        <f aca="false">AK148+AH148+AE148</f>
        <v>0</v>
      </c>
      <c r="AZ148" s="102"/>
    </row>
    <row r="149" customFormat="false" ht="12.75" hidden="false" customHeight="false" outlineLevel="0" collapsed="false">
      <c r="A149" s="93" t="n">
        <f aca="false">EDATE(A148,1)</f>
        <v>41275</v>
      </c>
      <c r="B149" s="94" t="n">
        <f aca="false">B148</f>
        <v>4590.16393442623</v>
      </c>
      <c r="C149" s="104"/>
      <c r="D149" s="96" t="n">
        <f aca="false">B149+C149</f>
        <v>4590.16393442623</v>
      </c>
      <c r="E149" s="82" t="n">
        <f aca="false">IF(Z149=0,0,IF(AND(Z149=1,$H$3=1),D149*U149,IF($H$3=2,D149,"N/A")))</f>
        <v>0</v>
      </c>
      <c r="F149" s="82" t="n">
        <f aca="false">E149*Y149</f>
        <v>0</v>
      </c>
      <c r="G149" s="28" t="n">
        <f aca="false">VLOOKUP($A149,Table,MATCH(G$4,Curves,0))</f>
        <v>5.67</v>
      </c>
      <c r="H149" s="97" t="n">
        <f aca="false">VLOOKUP($A149,Table,MATCH(H$4,Curves,0))</f>
        <v>5.67</v>
      </c>
      <c r="I149" s="98" t="n">
        <f aca="false">I148</f>
        <v>0</v>
      </c>
      <c r="J149" s="28" t="n">
        <f aca="false">VLOOKUP($A149,Table,MATCH(J$4,Curves,0))</f>
        <v>-0.0475</v>
      </c>
      <c r="K149" s="97" t="n">
        <f aca="false">VLOOKUP($A149,Table,MATCH(K$4,Curves,0))</f>
        <v>-0.06</v>
      </c>
      <c r="L149" s="98" t="n">
        <v>0</v>
      </c>
      <c r="M149" s="28" t="n">
        <f aca="false">VLOOKUP($A149,Table,MATCH(M$4,Curves,0))</f>
        <v>0.01</v>
      </c>
      <c r="N149" s="97" t="n">
        <f aca="false">VLOOKUP($A149,Table,MATCH(N$4,Curves,0))</f>
        <v>0</v>
      </c>
      <c r="O149" s="98" t="n">
        <v>0</v>
      </c>
      <c r="P149" s="99"/>
      <c r="Q149" s="98" t="n">
        <f aca="false">M149+J149+G149</f>
        <v>5.6325</v>
      </c>
      <c r="R149" s="98" t="n">
        <f aca="false">N149+K149+H149</f>
        <v>5.61</v>
      </c>
      <c r="S149" s="98" t="n">
        <f aca="false">O149+L149+I149</f>
        <v>0</v>
      </c>
      <c r="T149" s="99"/>
      <c r="U149" s="33" t="n">
        <f aca="false">A150-A149</f>
        <v>31</v>
      </c>
      <c r="V149" s="100" t="n">
        <f aca="false">CHOOSE(F$3,A150+24,A149)</f>
        <v>41275</v>
      </c>
      <c r="W149" s="33" t="n">
        <f aca="false">V149-C$3</f>
        <v>4359</v>
      </c>
      <c r="X149" s="28" t="n">
        <f aca="false">VLOOKUP($A149,Table,MATCH(X$4,Curves,0))</f>
        <v>0.053904348595426</v>
      </c>
      <c r="Y149" s="91" t="n">
        <f aca="false">1/(1+CHOOSE(F$3,(X150+($K$3/10000))/2,(X149+($K$3/10000))/2))^(2*W149/365.25)</f>
        <v>0.530044879445736</v>
      </c>
      <c r="Z149" s="33" t="n">
        <f aca="false">IF(AND(mthbeg&lt;=A149,mthend&gt;=A149),1,0)</f>
        <v>0</v>
      </c>
      <c r="AA149" s="33" t="n">
        <f aca="false">U149*Z149</f>
        <v>0</v>
      </c>
      <c r="AC149" s="87" t="n">
        <f aca="false">F149*G149</f>
        <v>0</v>
      </c>
      <c r="AD149" s="87" t="n">
        <f aca="false">$F149*H149</f>
        <v>0</v>
      </c>
      <c r="AE149" s="87" t="n">
        <f aca="false">$F149*I149</f>
        <v>0</v>
      </c>
      <c r="AF149" s="87" t="n">
        <f aca="false">$F149*J149</f>
        <v>-0</v>
      </c>
      <c r="AG149" s="87" t="n">
        <f aca="false">$F149*K149</f>
        <v>-0</v>
      </c>
      <c r="AH149" s="87" t="n">
        <f aca="false">$F149*L149</f>
        <v>0</v>
      </c>
      <c r="AI149" s="87" t="n">
        <f aca="false">$F149*M149</f>
        <v>0</v>
      </c>
      <c r="AJ149" s="87" t="n">
        <f aca="false">$F149*N149</f>
        <v>0</v>
      </c>
      <c r="AK149" s="87" t="n">
        <f aca="false">F149*O149</f>
        <v>0</v>
      </c>
      <c r="AL149" s="92"/>
      <c r="AM149" s="87" t="n">
        <f aca="false">CHOOSE($G$3,AD149-AE149,AE149-AD149)</f>
        <v>0</v>
      </c>
      <c r="AN149" s="87" t="n">
        <f aca="false">CHOOSE($G$3,AG149-AH149,AH149-AG149)</f>
        <v>0</v>
      </c>
      <c r="AO149" s="87" t="n">
        <f aca="false">CHOOSE($G$3,AJ149-AK149,AK149-AJ149)</f>
        <v>0</v>
      </c>
      <c r="AP149" s="101" t="n">
        <f aca="false">SUM(AM149:AO149)</f>
        <v>0</v>
      </c>
      <c r="AR149" s="87" t="n">
        <f aca="false">CHOOSE($G$3,AC149-AD149,AD149-AC149)</f>
        <v>0</v>
      </c>
      <c r="AS149" s="87" t="n">
        <f aca="false">CHOOSE($G$3,AF149-AG149,AG149-AF149)</f>
        <v>0</v>
      </c>
      <c r="AT149" s="87" t="n">
        <f aca="false">CHOOSE($G$3,AI149-AJ149,AJ149-AI149)</f>
        <v>0</v>
      </c>
      <c r="AU149" s="101" t="n">
        <f aca="false">AR149+AS149+AT149</f>
        <v>0</v>
      </c>
      <c r="AV149" s="101"/>
      <c r="AW149" s="88" t="n">
        <f aca="false">AU149+AP149</f>
        <v>0</v>
      </c>
      <c r="AY149" s="88" t="n">
        <f aca="false">AK149+AH149+AE149</f>
        <v>0</v>
      </c>
      <c r="AZ149" s="102"/>
    </row>
    <row r="150" customFormat="false" ht="12.75" hidden="false" customHeight="false" outlineLevel="0" collapsed="false">
      <c r="A150" s="93" t="n">
        <f aca="false">EDATE(A149,1)</f>
        <v>41306</v>
      </c>
      <c r="B150" s="94" t="n">
        <f aca="false">B149</f>
        <v>4590.16393442623</v>
      </c>
      <c r="C150" s="104"/>
      <c r="D150" s="96" t="n">
        <f aca="false">B150+C150</f>
        <v>4590.16393442623</v>
      </c>
      <c r="E150" s="82" t="n">
        <f aca="false">IF(Z150=0,0,IF(AND(Z150=1,$H$3=1),D150*U150,IF($H$3=2,D150,"N/A")))</f>
        <v>0</v>
      </c>
      <c r="F150" s="82" t="n">
        <f aca="false">E150*Y150</f>
        <v>0</v>
      </c>
      <c r="G150" s="28" t="n">
        <f aca="false">VLOOKUP($A150,Table,MATCH(G$4,Curves,0))</f>
        <v>5.67</v>
      </c>
      <c r="H150" s="97" t="n">
        <f aca="false">VLOOKUP($A150,Table,MATCH(H$4,Curves,0))</f>
        <v>5.67</v>
      </c>
      <c r="I150" s="98" t="n">
        <f aca="false">I149</f>
        <v>0</v>
      </c>
      <c r="J150" s="28" t="n">
        <f aca="false">VLOOKUP($A150,Table,MATCH(J$4,Curves,0))</f>
        <v>-0.0475</v>
      </c>
      <c r="K150" s="97" t="n">
        <f aca="false">VLOOKUP($A150,Table,MATCH(K$4,Curves,0))</f>
        <v>-0.06</v>
      </c>
      <c r="L150" s="98" t="n">
        <v>0</v>
      </c>
      <c r="M150" s="28" t="n">
        <f aca="false">VLOOKUP($A150,Table,MATCH(M$4,Curves,0))</f>
        <v>0.01</v>
      </c>
      <c r="N150" s="97" t="n">
        <f aca="false">VLOOKUP($A150,Table,MATCH(N$4,Curves,0))</f>
        <v>0</v>
      </c>
      <c r="O150" s="98" t="n">
        <v>0</v>
      </c>
      <c r="P150" s="99"/>
      <c r="Q150" s="98" t="n">
        <f aca="false">M150+J150+G150</f>
        <v>5.6325</v>
      </c>
      <c r="R150" s="98" t="n">
        <f aca="false">N150+K150+H150</f>
        <v>5.61</v>
      </c>
      <c r="S150" s="98" t="n">
        <f aca="false">O150+L150+I150</f>
        <v>0</v>
      </c>
      <c r="T150" s="99"/>
      <c r="U150" s="33" t="n">
        <f aca="false">A151-A150</f>
        <v>28</v>
      </c>
      <c r="V150" s="100" t="n">
        <f aca="false">CHOOSE(F$3,A151+24,A150)</f>
        <v>41306</v>
      </c>
      <c r="W150" s="33" t="n">
        <f aca="false">V150-C$3</f>
        <v>4390</v>
      </c>
      <c r="X150" s="28" t="n">
        <f aca="false">VLOOKUP($A150,Table,MATCH(X$4,Curves,0))</f>
        <v>0.053904348595426</v>
      </c>
      <c r="Y150" s="91" t="n">
        <f aca="false">1/(1+CHOOSE(F$3,(X151+($K$3/10000))/2,(X150+($K$3/10000))/2))^(2*W150/365.25)</f>
        <v>0.527657397649353</v>
      </c>
      <c r="Z150" s="33" t="n">
        <f aca="false">IF(AND(mthbeg&lt;=A150,mthend&gt;=A150),1,0)</f>
        <v>0</v>
      </c>
      <c r="AA150" s="33" t="n">
        <f aca="false">U150*Z150</f>
        <v>0</v>
      </c>
      <c r="AC150" s="87" t="n">
        <f aca="false">F150*G150</f>
        <v>0</v>
      </c>
      <c r="AD150" s="87" t="n">
        <f aca="false">$F150*H150</f>
        <v>0</v>
      </c>
      <c r="AE150" s="87" t="n">
        <f aca="false">$F150*I150</f>
        <v>0</v>
      </c>
      <c r="AF150" s="87" t="n">
        <f aca="false">$F150*J150</f>
        <v>-0</v>
      </c>
      <c r="AG150" s="87" t="n">
        <f aca="false">$F150*K150</f>
        <v>-0</v>
      </c>
      <c r="AH150" s="87" t="n">
        <f aca="false">$F150*L150</f>
        <v>0</v>
      </c>
      <c r="AI150" s="87" t="n">
        <f aca="false">$F150*M150</f>
        <v>0</v>
      </c>
      <c r="AJ150" s="87" t="n">
        <f aca="false">$F150*N150</f>
        <v>0</v>
      </c>
      <c r="AK150" s="87" t="n">
        <f aca="false">F150*O150</f>
        <v>0</v>
      </c>
      <c r="AL150" s="92"/>
      <c r="AM150" s="87" t="n">
        <f aca="false">CHOOSE($G$3,AD150-AE150,AE150-AD150)</f>
        <v>0</v>
      </c>
      <c r="AN150" s="87" t="n">
        <f aca="false">CHOOSE($G$3,AG150-AH150,AH150-AG150)</f>
        <v>0</v>
      </c>
      <c r="AO150" s="87" t="n">
        <f aca="false">CHOOSE($G$3,AJ150-AK150,AK150-AJ150)</f>
        <v>0</v>
      </c>
      <c r="AP150" s="101" t="n">
        <f aca="false">SUM(AM150:AO150)</f>
        <v>0</v>
      </c>
      <c r="AR150" s="87" t="n">
        <f aca="false">CHOOSE($G$3,AC150-AD150,AD150-AC150)</f>
        <v>0</v>
      </c>
      <c r="AS150" s="87" t="n">
        <f aca="false">CHOOSE($G$3,AF150-AG150,AG150-AF150)</f>
        <v>0</v>
      </c>
      <c r="AT150" s="87" t="n">
        <f aca="false">CHOOSE($G$3,AI150-AJ150,AJ150-AI150)</f>
        <v>0</v>
      </c>
      <c r="AU150" s="101" t="n">
        <f aca="false">AR150+AS150+AT150</f>
        <v>0</v>
      </c>
      <c r="AV150" s="101"/>
      <c r="AW150" s="88" t="n">
        <f aca="false">AU150+AP150</f>
        <v>0</v>
      </c>
      <c r="AY150" s="88" t="n">
        <f aca="false">AK150+AH150+AE150</f>
        <v>0</v>
      </c>
      <c r="AZ150" s="102"/>
    </row>
    <row r="151" customFormat="false" ht="12.75" hidden="false" customHeight="false" outlineLevel="0" collapsed="false">
      <c r="A151" s="93" t="n">
        <f aca="false">EDATE(A150,1)</f>
        <v>41334</v>
      </c>
      <c r="B151" s="94" t="n">
        <f aca="false">B150</f>
        <v>4590.16393442623</v>
      </c>
      <c r="C151" s="104"/>
      <c r="D151" s="96" t="n">
        <f aca="false">B151+C151</f>
        <v>4590.16393442623</v>
      </c>
      <c r="E151" s="82" t="n">
        <f aca="false">IF(Z151=0,0,IF(AND(Z151=1,$H$3=1),D151*U151,IF($H$3=2,D151,"N/A")))</f>
        <v>0</v>
      </c>
      <c r="F151" s="82" t="n">
        <f aca="false">E151*Y151</f>
        <v>0</v>
      </c>
      <c r="G151" s="28" t="n">
        <f aca="false">VLOOKUP($A151,Table,MATCH(G$4,Curves,0))</f>
        <v>5.67</v>
      </c>
      <c r="H151" s="97" t="n">
        <f aca="false">VLOOKUP($A151,Table,MATCH(H$4,Curves,0))</f>
        <v>5.67</v>
      </c>
      <c r="I151" s="98" t="n">
        <f aca="false">I150</f>
        <v>0</v>
      </c>
      <c r="J151" s="28" t="n">
        <f aca="false">VLOOKUP($A151,Table,MATCH(J$4,Curves,0))</f>
        <v>-0.0475</v>
      </c>
      <c r="K151" s="97" t="n">
        <f aca="false">VLOOKUP($A151,Table,MATCH(K$4,Curves,0))</f>
        <v>-0.06</v>
      </c>
      <c r="L151" s="98" t="n">
        <v>0</v>
      </c>
      <c r="M151" s="28" t="n">
        <f aca="false">VLOOKUP($A151,Table,MATCH(M$4,Curves,0))</f>
        <v>0.01</v>
      </c>
      <c r="N151" s="97" t="n">
        <f aca="false">VLOOKUP($A151,Table,MATCH(N$4,Curves,0))</f>
        <v>0</v>
      </c>
      <c r="O151" s="98" t="n">
        <v>0</v>
      </c>
      <c r="P151" s="99"/>
      <c r="Q151" s="98" t="n">
        <f aca="false">M151+J151+G151</f>
        <v>5.6325</v>
      </c>
      <c r="R151" s="98" t="n">
        <f aca="false">N151+K151+H151</f>
        <v>5.61</v>
      </c>
      <c r="S151" s="98" t="n">
        <f aca="false">O151+L151+I151</f>
        <v>0</v>
      </c>
      <c r="T151" s="99"/>
      <c r="U151" s="33" t="n">
        <f aca="false">A152-A151</f>
        <v>31</v>
      </c>
      <c r="V151" s="100" t="n">
        <f aca="false">CHOOSE(F$3,A152+24,A151)</f>
        <v>41334</v>
      </c>
      <c r="W151" s="33" t="n">
        <f aca="false">V151-C$3</f>
        <v>4418</v>
      </c>
      <c r="X151" s="28" t="n">
        <f aca="false">VLOOKUP($A151,Table,MATCH(X$4,Curves,0))</f>
        <v>0.053904348595426</v>
      </c>
      <c r="Y151" s="91" t="n">
        <f aca="false">1/(1+CHOOSE(F$3,(X152+($K$3/10000))/2,(X151+($K$3/10000))/2))^(2*W151/365.25)</f>
        <v>0.525510207061527</v>
      </c>
      <c r="Z151" s="33" t="n">
        <f aca="false">IF(AND(mthbeg&lt;=A151,mthend&gt;=A151),1,0)</f>
        <v>0</v>
      </c>
      <c r="AA151" s="33" t="n">
        <f aca="false">U151*Z151</f>
        <v>0</v>
      </c>
      <c r="AC151" s="87" t="n">
        <f aca="false">F151*G151</f>
        <v>0</v>
      </c>
      <c r="AD151" s="87" t="n">
        <f aca="false">$F151*H151</f>
        <v>0</v>
      </c>
      <c r="AE151" s="87" t="n">
        <f aca="false">$F151*I151</f>
        <v>0</v>
      </c>
      <c r="AF151" s="87" t="n">
        <f aca="false">$F151*J151</f>
        <v>-0</v>
      </c>
      <c r="AG151" s="87" t="n">
        <f aca="false">$F151*K151</f>
        <v>-0</v>
      </c>
      <c r="AH151" s="87" t="n">
        <f aca="false">$F151*L151</f>
        <v>0</v>
      </c>
      <c r="AI151" s="87" t="n">
        <f aca="false">$F151*M151</f>
        <v>0</v>
      </c>
      <c r="AJ151" s="87" t="n">
        <f aca="false">$F151*N151</f>
        <v>0</v>
      </c>
      <c r="AK151" s="87" t="n">
        <f aca="false">F151*O151</f>
        <v>0</v>
      </c>
      <c r="AL151" s="92"/>
      <c r="AM151" s="87" t="n">
        <f aca="false">CHOOSE($G$3,AD151-AE151,AE151-AD151)</f>
        <v>0</v>
      </c>
      <c r="AN151" s="87" t="n">
        <f aca="false">CHOOSE($G$3,AG151-AH151,AH151-AG151)</f>
        <v>0</v>
      </c>
      <c r="AO151" s="87" t="n">
        <f aca="false">CHOOSE($G$3,AJ151-AK151,AK151-AJ151)</f>
        <v>0</v>
      </c>
      <c r="AP151" s="101" t="n">
        <f aca="false">SUM(AM151:AO151)</f>
        <v>0</v>
      </c>
      <c r="AR151" s="87" t="n">
        <f aca="false">CHOOSE($G$3,AC151-AD151,AD151-AC151)</f>
        <v>0</v>
      </c>
      <c r="AS151" s="87" t="n">
        <f aca="false">CHOOSE($G$3,AF151-AG151,AG151-AF151)</f>
        <v>0</v>
      </c>
      <c r="AT151" s="87" t="n">
        <f aca="false">CHOOSE($G$3,AI151-AJ151,AJ151-AI151)</f>
        <v>0</v>
      </c>
      <c r="AU151" s="101" t="n">
        <f aca="false">AR151+AS151+AT151</f>
        <v>0</v>
      </c>
      <c r="AV151" s="101"/>
      <c r="AW151" s="88" t="n">
        <f aca="false">AU151+AP151</f>
        <v>0</v>
      </c>
      <c r="AY151" s="88" t="n">
        <f aca="false">AK151+AH151+AE151</f>
        <v>0</v>
      </c>
      <c r="AZ151" s="102"/>
    </row>
    <row r="152" customFormat="false" ht="12.75" hidden="false" customHeight="false" outlineLevel="0" collapsed="false">
      <c r="A152" s="93" t="n">
        <f aca="false">EDATE(A151,1)</f>
        <v>41365</v>
      </c>
      <c r="B152" s="94" t="n">
        <f aca="false">B151</f>
        <v>4590.16393442623</v>
      </c>
      <c r="C152" s="104"/>
      <c r="D152" s="96" t="n">
        <f aca="false">B152+C152</f>
        <v>4590.16393442623</v>
      </c>
      <c r="E152" s="82" t="n">
        <f aca="false">IF(Z152=0,0,IF(AND(Z152=1,$H$3=1),D152*U152,IF($H$3=2,D152,"N/A")))</f>
        <v>0</v>
      </c>
      <c r="F152" s="82" t="n">
        <f aca="false">E152*Y152</f>
        <v>0</v>
      </c>
      <c r="G152" s="28" t="n">
        <f aca="false">VLOOKUP($A152,Table,MATCH(G$4,Curves,0))</f>
        <v>5.67</v>
      </c>
      <c r="H152" s="97" t="n">
        <f aca="false">VLOOKUP($A152,Table,MATCH(H$4,Curves,0))</f>
        <v>5.67</v>
      </c>
      <c r="I152" s="98" t="n">
        <f aca="false">I151</f>
        <v>0</v>
      </c>
      <c r="J152" s="28" t="n">
        <f aca="false">VLOOKUP($A152,Table,MATCH(J$4,Curves,0))</f>
        <v>-0.0475</v>
      </c>
      <c r="K152" s="97" t="n">
        <f aca="false">VLOOKUP($A152,Table,MATCH(K$4,Curves,0))</f>
        <v>-0.06</v>
      </c>
      <c r="L152" s="98" t="n">
        <v>0</v>
      </c>
      <c r="M152" s="28" t="n">
        <f aca="false">VLOOKUP($A152,Table,MATCH(M$4,Curves,0))</f>
        <v>0.01</v>
      </c>
      <c r="N152" s="97" t="n">
        <f aca="false">VLOOKUP($A152,Table,MATCH(N$4,Curves,0))</f>
        <v>0</v>
      </c>
      <c r="O152" s="98" t="n">
        <v>0</v>
      </c>
      <c r="P152" s="99"/>
      <c r="Q152" s="98" t="n">
        <f aca="false">M152+J152+G152</f>
        <v>5.6325</v>
      </c>
      <c r="R152" s="98" t="n">
        <f aca="false">N152+K152+H152</f>
        <v>5.61</v>
      </c>
      <c r="S152" s="98" t="n">
        <f aca="false">O152+L152+I152</f>
        <v>0</v>
      </c>
      <c r="T152" s="99"/>
      <c r="U152" s="33" t="n">
        <f aca="false">A153-A152</f>
        <v>30</v>
      </c>
      <c r="V152" s="100" t="n">
        <f aca="false">CHOOSE(F$3,A153+24,A152)</f>
        <v>41365</v>
      </c>
      <c r="W152" s="33" t="n">
        <f aca="false">V152-C$3</f>
        <v>4449</v>
      </c>
      <c r="X152" s="28" t="n">
        <f aca="false">VLOOKUP($A152,Table,MATCH(X$4,Curves,0))</f>
        <v>0.053904348595426</v>
      </c>
      <c r="Y152" s="91" t="n">
        <f aca="false">1/(1+CHOOSE(F$3,(X153+($K$3/10000))/2,(X152+($K$3/10000))/2))^(2*W152/365.25)</f>
        <v>0.52314315079549</v>
      </c>
      <c r="Z152" s="33" t="n">
        <f aca="false">IF(AND(mthbeg&lt;=A152,mthend&gt;=A152),1,0)</f>
        <v>0</v>
      </c>
      <c r="AA152" s="33" t="n">
        <f aca="false">U152*Z152</f>
        <v>0</v>
      </c>
      <c r="AC152" s="87" t="n">
        <f aca="false">F152*G152</f>
        <v>0</v>
      </c>
      <c r="AD152" s="87" t="n">
        <f aca="false">$F152*H152</f>
        <v>0</v>
      </c>
      <c r="AE152" s="87" t="n">
        <f aca="false">$F152*I152</f>
        <v>0</v>
      </c>
      <c r="AF152" s="87" t="n">
        <f aca="false">$F152*J152</f>
        <v>-0</v>
      </c>
      <c r="AG152" s="87" t="n">
        <f aca="false">$F152*K152</f>
        <v>-0</v>
      </c>
      <c r="AH152" s="87" t="n">
        <f aca="false">$F152*L152</f>
        <v>0</v>
      </c>
      <c r="AI152" s="87" t="n">
        <f aca="false">$F152*M152</f>
        <v>0</v>
      </c>
      <c r="AJ152" s="87" t="n">
        <f aca="false">$F152*N152</f>
        <v>0</v>
      </c>
      <c r="AK152" s="87" t="n">
        <f aca="false">F152*O152</f>
        <v>0</v>
      </c>
      <c r="AL152" s="92"/>
      <c r="AM152" s="87" t="n">
        <f aca="false">CHOOSE($G$3,AD152-AE152,AE152-AD152)</f>
        <v>0</v>
      </c>
      <c r="AN152" s="87" t="n">
        <f aca="false">CHOOSE($G$3,AG152-AH152,AH152-AG152)</f>
        <v>0</v>
      </c>
      <c r="AO152" s="87" t="n">
        <f aca="false">CHOOSE($G$3,AJ152-AK152,AK152-AJ152)</f>
        <v>0</v>
      </c>
      <c r="AP152" s="101" t="n">
        <f aca="false">SUM(AM152:AO152)</f>
        <v>0</v>
      </c>
      <c r="AR152" s="87" t="n">
        <f aca="false">CHOOSE($G$3,AC152-AD152,AD152-AC152)</f>
        <v>0</v>
      </c>
      <c r="AS152" s="87" t="n">
        <f aca="false">CHOOSE($G$3,AF152-AG152,AG152-AF152)</f>
        <v>0</v>
      </c>
      <c r="AT152" s="87" t="n">
        <f aca="false">CHOOSE($G$3,AI152-AJ152,AJ152-AI152)</f>
        <v>0</v>
      </c>
      <c r="AU152" s="101" t="n">
        <f aca="false">AR152+AS152+AT152</f>
        <v>0</v>
      </c>
      <c r="AV152" s="101"/>
      <c r="AW152" s="88" t="n">
        <f aca="false">AU152+AP152</f>
        <v>0</v>
      </c>
      <c r="AY152" s="88" t="n">
        <f aca="false">AK152+AH152+AE152</f>
        <v>0</v>
      </c>
      <c r="AZ152" s="102"/>
    </row>
    <row r="153" customFormat="false" ht="12.75" hidden="false" customHeight="false" outlineLevel="0" collapsed="false">
      <c r="A153" s="93" t="n">
        <f aca="false">EDATE(A152,1)</f>
        <v>41395</v>
      </c>
      <c r="B153" s="94" t="n">
        <f aca="false">B152</f>
        <v>4590.16393442623</v>
      </c>
      <c r="C153" s="104"/>
      <c r="D153" s="96" t="n">
        <f aca="false">B153+C153</f>
        <v>4590.16393442623</v>
      </c>
      <c r="E153" s="82" t="n">
        <f aca="false">IF(Z153=0,0,IF(AND(Z153=1,$H$3=1),D153*U153,IF($H$3=2,D153,"N/A")))</f>
        <v>0</v>
      </c>
      <c r="F153" s="82" t="n">
        <f aca="false">E153*Y153</f>
        <v>0</v>
      </c>
      <c r="G153" s="28" t="n">
        <f aca="false">VLOOKUP($A153,Table,MATCH(G$4,Curves,0))</f>
        <v>5.67</v>
      </c>
      <c r="H153" s="97" t="n">
        <f aca="false">VLOOKUP($A153,Table,MATCH(H$4,Curves,0))</f>
        <v>5.67</v>
      </c>
      <c r="I153" s="98" t="n">
        <f aca="false">I152</f>
        <v>0</v>
      </c>
      <c r="J153" s="28" t="n">
        <f aca="false">VLOOKUP($A153,Table,MATCH(J$4,Curves,0))</f>
        <v>-0.0475</v>
      </c>
      <c r="K153" s="97" t="n">
        <f aca="false">VLOOKUP($A153,Table,MATCH(K$4,Curves,0))</f>
        <v>-0.06</v>
      </c>
      <c r="L153" s="98" t="n">
        <v>0</v>
      </c>
      <c r="M153" s="28" t="n">
        <f aca="false">VLOOKUP($A153,Table,MATCH(M$4,Curves,0))</f>
        <v>0.01</v>
      </c>
      <c r="N153" s="97" t="n">
        <f aca="false">VLOOKUP($A153,Table,MATCH(N$4,Curves,0))</f>
        <v>0</v>
      </c>
      <c r="O153" s="98" t="n">
        <v>0</v>
      </c>
      <c r="P153" s="99"/>
      <c r="Q153" s="98" t="n">
        <f aca="false">M153+J153+G153</f>
        <v>5.6325</v>
      </c>
      <c r="R153" s="98" t="n">
        <f aca="false">N153+K153+H153</f>
        <v>5.61</v>
      </c>
      <c r="S153" s="98" t="n">
        <f aca="false">O153+L153+I153</f>
        <v>0</v>
      </c>
      <c r="T153" s="99"/>
      <c r="U153" s="33" t="n">
        <f aca="false">A154-A153</f>
        <v>31</v>
      </c>
      <c r="V153" s="100" t="n">
        <f aca="false">CHOOSE(F$3,A154+24,A153)</f>
        <v>41395</v>
      </c>
      <c r="W153" s="33" t="n">
        <f aca="false">V153-C$3</f>
        <v>4479</v>
      </c>
      <c r="X153" s="28" t="n">
        <f aca="false">VLOOKUP($A153,Table,MATCH(X$4,Curves,0))</f>
        <v>0.053904348595426</v>
      </c>
      <c r="Y153" s="91" t="n">
        <f aca="false">1/(1+CHOOSE(F$3,(X154+($K$3/10000))/2,(X153+($K$3/10000))/2))^(2*W153/365.25)</f>
        <v>0.520862603257127</v>
      </c>
      <c r="Z153" s="33" t="n">
        <f aca="false">IF(AND(mthbeg&lt;=A153,mthend&gt;=A153),1,0)</f>
        <v>0</v>
      </c>
      <c r="AA153" s="33" t="n">
        <f aca="false">U153*Z153</f>
        <v>0</v>
      </c>
      <c r="AC153" s="87" t="n">
        <f aca="false">F153*G153</f>
        <v>0</v>
      </c>
      <c r="AD153" s="87" t="n">
        <f aca="false">$F153*H153</f>
        <v>0</v>
      </c>
      <c r="AE153" s="87" t="n">
        <f aca="false">$F153*I153</f>
        <v>0</v>
      </c>
      <c r="AF153" s="87" t="n">
        <f aca="false">$F153*J153</f>
        <v>-0</v>
      </c>
      <c r="AG153" s="87" t="n">
        <f aca="false">$F153*K153</f>
        <v>-0</v>
      </c>
      <c r="AH153" s="87" t="n">
        <f aca="false">$F153*L153</f>
        <v>0</v>
      </c>
      <c r="AI153" s="87" t="n">
        <f aca="false">$F153*M153</f>
        <v>0</v>
      </c>
      <c r="AJ153" s="87" t="n">
        <f aca="false">$F153*N153</f>
        <v>0</v>
      </c>
      <c r="AK153" s="87" t="n">
        <f aca="false">F153*O153</f>
        <v>0</v>
      </c>
      <c r="AL153" s="92"/>
      <c r="AM153" s="87" t="n">
        <f aca="false">CHOOSE($G$3,AD153-AE153,AE153-AD153)</f>
        <v>0</v>
      </c>
      <c r="AN153" s="87" t="n">
        <f aca="false">CHOOSE($G$3,AG153-AH153,AH153-AG153)</f>
        <v>0</v>
      </c>
      <c r="AO153" s="87" t="n">
        <f aca="false">CHOOSE($G$3,AJ153-AK153,AK153-AJ153)</f>
        <v>0</v>
      </c>
      <c r="AP153" s="101" t="n">
        <f aca="false">SUM(AM153:AO153)</f>
        <v>0</v>
      </c>
      <c r="AR153" s="87" t="n">
        <f aca="false">CHOOSE($G$3,AC153-AD153,AD153-AC153)</f>
        <v>0</v>
      </c>
      <c r="AS153" s="87" t="n">
        <f aca="false">CHOOSE($G$3,AF153-AG153,AG153-AF153)</f>
        <v>0</v>
      </c>
      <c r="AT153" s="87" t="n">
        <f aca="false">CHOOSE($G$3,AI153-AJ153,AJ153-AI153)</f>
        <v>0</v>
      </c>
      <c r="AU153" s="101" t="n">
        <f aca="false">AR153+AS153+AT153</f>
        <v>0</v>
      </c>
      <c r="AV153" s="101"/>
      <c r="AW153" s="88" t="n">
        <f aca="false">AU153+AP153</f>
        <v>0</v>
      </c>
      <c r="AY153" s="88" t="n">
        <f aca="false">AK153+AH153+AE153</f>
        <v>0</v>
      </c>
      <c r="AZ153" s="102"/>
    </row>
    <row r="154" customFormat="false" ht="12.75" hidden="false" customHeight="false" outlineLevel="0" collapsed="false">
      <c r="A154" s="93" t="n">
        <f aca="false">EDATE(A153,1)</f>
        <v>41426</v>
      </c>
      <c r="B154" s="94" t="n">
        <f aca="false">B153</f>
        <v>4590.16393442623</v>
      </c>
      <c r="C154" s="104"/>
      <c r="D154" s="96" t="n">
        <f aca="false">B154+C154</f>
        <v>4590.16393442623</v>
      </c>
      <c r="E154" s="82" t="n">
        <f aca="false">IF(Z154=0,0,IF(AND(Z154=1,$H$3=1),D154*U154,IF($H$3=2,D154,"N/A")))</f>
        <v>0</v>
      </c>
      <c r="F154" s="82" t="n">
        <f aca="false">E154*Y154</f>
        <v>0</v>
      </c>
      <c r="G154" s="28" t="n">
        <f aca="false">VLOOKUP($A154,Table,MATCH(G$4,Curves,0))</f>
        <v>5.67</v>
      </c>
      <c r="H154" s="97" t="n">
        <f aca="false">VLOOKUP($A154,Table,MATCH(H$4,Curves,0))</f>
        <v>5.67</v>
      </c>
      <c r="I154" s="98" t="n">
        <f aca="false">I153</f>
        <v>0</v>
      </c>
      <c r="J154" s="28" t="n">
        <f aca="false">VLOOKUP($A154,Table,MATCH(J$4,Curves,0))</f>
        <v>-0.0475</v>
      </c>
      <c r="K154" s="97" t="n">
        <f aca="false">VLOOKUP($A154,Table,MATCH(K$4,Curves,0))</f>
        <v>-0.06</v>
      </c>
      <c r="L154" s="98" t="n">
        <v>0</v>
      </c>
      <c r="M154" s="28" t="n">
        <f aca="false">VLOOKUP($A154,Table,MATCH(M$4,Curves,0))</f>
        <v>0.01</v>
      </c>
      <c r="N154" s="97" t="n">
        <f aca="false">VLOOKUP($A154,Table,MATCH(N$4,Curves,0))</f>
        <v>0</v>
      </c>
      <c r="O154" s="98" t="n">
        <v>0</v>
      </c>
      <c r="P154" s="99"/>
      <c r="Q154" s="98" t="n">
        <f aca="false">M154+J154+G154</f>
        <v>5.6325</v>
      </c>
      <c r="R154" s="98" t="n">
        <f aca="false">N154+K154+H154</f>
        <v>5.61</v>
      </c>
      <c r="S154" s="98" t="n">
        <f aca="false">O154+L154+I154</f>
        <v>0</v>
      </c>
      <c r="T154" s="99"/>
      <c r="U154" s="33" t="n">
        <f aca="false">A155-A154</f>
        <v>30</v>
      </c>
      <c r="V154" s="100" t="n">
        <f aca="false">CHOOSE(F$3,A155+24,A154)</f>
        <v>41426</v>
      </c>
      <c r="W154" s="33" t="n">
        <f aca="false">V154-C$3</f>
        <v>4510</v>
      </c>
      <c r="X154" s="28" t="n">
        <f aca="false">VLOOKUP($A154,Table,MATCH(X$4,Curves,0))</f>
        <v>0.053904348595426</v>
      </c>
      <c r="Y154" s="91" t="n">
        <f aca="false">1/(1+CHOOSE(F$3,(X155+($K$3/10000))/2,(X154+($K$3/10000))/2))^(2*W154/365.25)</f>
        <v>0.51851648119857</v>
      </c>
      <c r="Z154" s="33" t="n">
        <f aca="false">IF(AND(mthbeg&lt;=A154,mthend&gt;=A154),1,0)</f>
        <v>0</v>
      </c>
      <c r="AA154" s="33" t="n">
        <f aca="false">U154*Z154</f>
        <v>0</v>
      </c>
      <c r="AC154" s="87" t="n">
        <f aca="false">F154*G154</f>
        <v>0</v>
      </c>
      <c r="AD154" s="87" t="n">
        <f aca="false">$F154*H154</f>
        <v>0</v>
      </c>
      <c r="AE154" s="87" t="n">
        <f aca="false">$F154*I154</f>
        <v>0</v>
      </c>
      <c r="AF154" s="87" t="n">
        <f aca="false">$F154*J154</f>
        <v>-0</v>
      </c>
      <c r="AG154" s="87" t="n">
        <f aca="false">$F154*K154</f>
        <v>-0</v>
      </c>
      <c r="AH154" s="87" t="n">
        <f aca="false">$F154*L154</f>
        <v>0</v>
      </c>
      <c r="AI154" s="87" t="n">
        <f aca="false">$F154*M154</f>
        <v>0</v>
      </c>
      <c r="AJ154" s="87" t="n">
        <f aca="false">$F154*N154</f>
        <v>0</v>
      </c>
      <c r="AK154" s="87" t="n">
        <f aca="false">F154*O154</f>
        <v>0</v>
      </c>
      <c r="AL154" s="92"/>
      <c r="AM154" s="87" t="n">
        <f aca="false">CHOOSE($G$3,AD154-AE154,AE154-AD154)</f>
        <v>0</v>
      </c>
      <c r="AN154" s="87" t="n">
        <f aca="false">CHOOSE($G$3,AG154-AH154,AH154-AG154)</f>
        <v>0</v>
      </c>
      <c r="AO154" s="87" t="n">
        <f aca="false">CHOOSE($G$3,AJ154-AK154,AK154-AJ154)</f>
        <v>0</v>
      </c>
      <c r="AP154" s="101" t="n">
        <f aca="false">SUM(AM154:AO154)</f>
        <v>0</v>
      </c>
      <c r="AR154" s="87" t="n">
        <f aca="false">CHOOSE($G$3,AC154-AD154,AD154-AC154)</f>
        <v>0</v>
      </c>
      <c r="AS154" s="87" t="n">
        <f aca="false">CHOOSE($G$3,AF154-AG154,AG154-AF154)</f>
        <v>0</v>
      </c>
      <c r="AT154" s="87" t="n">
        <f aca="false">CHOOSE($G$3,AI154-AJ154,AJ154-AI154)</f>
        <v>0</v>
      </c>
      <c r="AU154" s="101" t="n">
        <f aca="false">AR154+AS154+AT154</f>
        <v>0</v>
      </c>
      <c r="AV154" s="101"/>
      <c r="AW154" s="88" t="n">
        <f aca="false">AU154+AP154</f>
        <v>0</v>
      </c>
      <c r="AY154" s="88" t="n">
        <f aca="false">AK154+AH154+AE154</f>
        <v>0</v>
      </c>
      <c r="AZ154" s="102"/>
    </row>
    <row r="155" customFormat="false" ht="12.75" hidden="false" customHeight="false" outlineLevel="0" collapsed="false">
      <c r="A155" s="93" t="n">
        <f aca="false">EDATE(A154,1)</f>
        <v>41456</v>
      </c>
      <c r="B155" s="94" t="n">
        <f aca="false">B154</f>
        <v>4590.16393442623</v>
      </c>
      <c r="C155" s="104"/>
      <c r="D155" s="96" t="n">
        <f aca="false">B155+C155</f>
        <v>4590.16393442623</v>
      </c>
      <c r="E155" s="82" t="n">
        <f aca="false">IF(Z155=0,0,IF(AND(Z155=1,$H$3=1),D155*U155,IF($H$3=2,D155,"N/A")))</f>
        <v>0</v>
      </c>
      <c r="F155" s="82" t="n">
        <f aca="false">E155*Y155</f>
        <v>0</v>
      </c>
      <c r="G155" s="28" t="n">
        <f aca="false">VLOOKUP($A155,Table,MATCH(G$4,Curves,0))</f>
        <v>5.67</v>
      </c>
      <c r="H155" s="97" t="n">
        <f aca="false">VLOOKUP($A155,Table,MATCH(H$4,Curves,0))</f>
        <v>5.67</v>
      </c>
      <c r="I155" s="98" t="n">
        <f aca="false">I154</f>
        <v>0</v>
      </c>
      <c r="J155" s="28" t="n">
        <f aca="false">VLOOKUP($A155,Table,MATCH(J$4,Curves,0))</f>
        <v>-0.0475</v>
      </c>
      <c r="K155" s="97" t="n">
        <f aca="false">VLOOKUP($A155,Table,MATCH(K$4,Curves,0))</f>
        <v>-0.06</v>
      </c>
      <c r="L155" s="98" t="n">
        <v>0</v>
      </c>
      <c r="M155" s="28" t="n">
        <f aca="false">VLOOKUP($A155,Table,MATCH(M$4,Curves,0))</f>
        <v>0.01</v>
      </c>
      <c r="N155" s="97" t="n">
        <f aca="false">VLOOKUP($A155,Table,MATCH(N$4,Curves,0))</f>
        <v>0</v>
      </c>
      <c r="O155" s="98" t="n">
        <v>0</v>
      </c>
      <c r="P155" s="99"/>
      <c r="Q155" s="98" t="n">
        <f aca="false">M155+J155+G155</f>
        <v>5.6325</v>
      </c>
      <c r="R155" s="98" t="n">
        <f aca="false">N155+K155+H155</f>
        <v>5.61</v>
      </c>
      <c r="S155" s="98" t="n">
        <f aca="false">O155+L155+I155</f>
        <v>0</v>
      </c>
      <c r="T155" s="99"/>
      <c r="U155" s="33" t="n">
        <f aca="false">A156-A155</f>
        <v>31</v>
      </c>
      <c r="V155" s="100" t="n">
        <f aca="false">CHOOSE(F$3,A156+24,A155)</f>
        <v>41456</v>
      </c>
      <c r="W155" s="33" t="n">
        <f aca="false">V155-C$3</f>
        <v>4540</v>
      </c>
      <c r="X155" s="28" t="n">
        <f aca="false">VLOOKUP($A155,Table,MATCH(X$4,Curves,0))</f>
        <v>0.053904348595426</v>
      </c>
      <c r="Y155" s="91" t="n">
        <f aca="false">1/(1+CHOOSE(F$3,(X156+($K$3/10000))/2,(X155+($K$3/10000))/2))^(2*W155/365.25)</f>
        <v>0.516256102785893</v>
      </c>
      <c r="Z155" s="33" t="n">
        <f aca="false">IF(AND(mthbeg&lt;=A155,mthend&gt;=A155),1,0)</f>
        <v>0</v>
      </c>
      <c r="AA155" s="33" t="n">
        <f aca="false">U155*Z155</f>
        <v>0</v>
      </c>
      <c r="AC155" s="87" t="n">
        <f aca="false">F155*G155</f>
        <v>0</v>
      </c>
      <c r="AD155" s="87" t="n">
        <f aca="false">$F155*H155</f>
        <v>0</v>
      </c>
      <c r="AE155" s="87" t="n">
        <f aca="false">$F155*I155</f>
        <v>0</v>
      </c>
      <c r="AF155" s="87" t="n">
        <f aca="false">$F155*J155</f>
        <v>-0</v>
      </c>
      <c r="AG155" s="87" t="n">
        <f aca="false">$F155*K155</f>
        <v>-0</v>
      </c>
      <c r="AH155" s="87" t="n">
        <f aca="false">$F155*L155</f>
        <v>0</v>
      </c>
      <c r="AI155" s="87" t="n">
        <f aca="false">$F155*M155</f>
        <v>0</v>
      </c>
      <c r="AJ155" s="87" t="n">
        <f aca="false">$F155*N155</f>
        <v>0</v>
      </c>
      <c r="AK155" s="87" t="n">
        <f aca="false">F155*O155</f>
        <v>0</v>
      </c>
      <c r="AL155" s="92"/>
      <c r="AM155" s="87" t="n">
        <f aca="false">CHOOSE($G$3,AD155-AE155,AE155-AD155)</f>
        <v>0</v>
      </c>
      <c r="AN155" s="87" t="n">
        <f aca="false">CHOOSE($G$3,AG155-AH155,AH155-AG155)</f>
        <v>0</v>
      </c>
      <c r="AO155" s="87" t="n">
        <f aca="false">CHOOSE($G$3,AJ155-AK155,AK155-AJ155)</f>
        <v>0</v>
      </c>
      <c r="AP155" s="101" t="n">
        <f aca="false">SUM(AM155:AO155)</f>
        <v>0</v>
      </c>
      <c r="AR155" s="87" t="n">
        <f aca="false">CHOOSE($G$3,AC155-AD155,AD155-AC155)</f>
        <v>0</v>
      </c>
      <c r="AS155" s="87" t="n">
        <f aca="false">CHOOSE($G$3,AF155-AG155,AG155-AF155)</f>
        <v>0</v>
      </c>
      <c r="AT155" s="87" t="n">
        <f aca="false">CHOOSE($G$3,AI155-AJ155,AJ155-AI155)</f>
        <v>0</v>
      </c>
      <c r="AU155" s="101" t="n">
        <f aca="false">AR155+AS155+AT155</f>
        <v>0</v>
      </c>
      <c r="AV155" s="101"/>
      <c r="AW155" s="88" t="n">
        <f aca="false">AU155+AP155</f>
        <v>0</v>
      </c>
      <c r="AY155" s="88" t="n">
        <f aca="false">AK155+AH155+AE155</f>
        <v>0</v>
      </c>
      <c r="AZ155" s="102"/>
    </row>
    <row r="156" customFormat="false" ht="12.75" hidden="false" customHeight="false" outlineLevel="0" collapsed="false">
      <c r="A156" s="93" t="n">
        <f aca="false">EDATE(A155,1)</f>
        <v>41487</v>
      </c>
      <c r="B156" s="94" t="n">
        <f aca="false">B155</f>
        <v>4590.16393442623</v>
      </c>
      <c r="C156" s="104"/>
      <c r="D156" s="96" t="n">
        <f aca="false">B156+C156</f>
        <v>4590.16393442623</v>
      </c>
      <c r="E156" s="82" t="n">
        <f aca="false">IF(Z156=0,0,IF(AND(Z156=1,$H$3=1),D156*U156,IF($H$3=2,D156,"N/A")))</f>
        <v>0</v>
      </c>
      <c r="F156" s="82" t="n">
        <f aca="false">E156*Y156</f>
        <v>0</v>
      </c>
      <c r="G156" s="28" t="n">
        <f aca="false">VLOOKUP($A156,Table,MATCH(G$4,Curves,0))</f>
        <v>5.67</v>
      </c>
      <c r="H156" s="97" t="n">
        <f aca="false">VLOOKUP($A156,Table,MATCH(H$4,Curves,0))</f>
        <v>5.67</v>
      </c>
      <c r="I156" s="98" t="n">
        <f aca="false">I155</f>
        <v>0</v>
      </c>
      <c r="J156" s="28" t="n">
        <f aca="false">VLOOKUP($A156,Table,MATCH(J$4,Curves,0))</f>
        <v>-0.0475</v>
      </c>
      <c r="K156" s="97" t="n">
        <f aca="false">VLOOKUP($A156,Table,MATCH(K$4,Curves,0))</f>
        <v>-0.06</v>
      </c>
      <c r="L156" s="98" t="n">
        <v>0</v>
      </c>
      <c r="M156" s="28" t="n">
        <f aca="false">VLOOKUP($A156,Table,MATCH(M$4,Curves,0))</f>
        <v>0.01</v>
      </c>
      <c r="N156" s="97" t="n">
        <f aca="false">VLOOKUP($A156,Table,MATCH(N$4,Curves,0))</f>
        <v>0</v>
      </c>
      <c r="O156" s="98" t="n">
        <v>0</v>
      </c>
      <c r="P156" s="99"/>
      <c r="Q156" s="98" t="n">
        <f aca="false">M156+J156+G156</f>
        <v>5.6325</v>
      </c>
      <c r="R156" s="98" t="n">
        <f aca="false">N156+K156+H156</f>
        <v>5.61</v>
      </c>
      <c r="S156" s="98" t="n">
        <f aca="false">O156+L156+I156</f>
        <v>0</v>
      </c>
      <c r="T156" s="99"/>
      <c r="U156" s="33" t="n">
        <f aca="false">A157-A156</f>
        <v>31</v>
      </c>
      <c r="V156" s="100" t="n">
        <f aca="false">CHOOSE(F$3,A157+24,A156)</f>
        <v>41487</v>
      </c>
      <c r="W156" s="33" t="n">
        <f aca="false">V156-C$3</f>
        <v>4571</v>
      </c>
      <c r="X156" s="28" t="n">
        <f aca="false">VLOOKUP($A156,Table,MATCH(X$4,Curves,0))</f>
        <v>0.053904348595426</v>
      </c>
      <c r="Y156" s="91" t="n">
        <f aca="false">1/(1+CHOOSE(F$3,(X157+($K$3/10000))/2,(X156+($K$3/10000))/2))^(2*W156/365.25)</f>
        <v>0.513930729793021</v>
      </c>
      <c r="Z156" s="33" t="n">
        <f aca="false">IF(AND(mthbeg&lt;=A156,mthend&gt;=A156),1,0)</f>
        <v>0</v>
      </c>
      <c r="AA156" s="33" t="n">
        <f aca="false">U156*Z156</f>
        <v>0</v>
      </c>
      <c r="AC156" s="87" t="n">
        <f aca="false">F156*G156</f>
        <v>0</v>
      </c>
      <c r="AD156" s="87" t="n">
        <f aca="false">$F156*H156</f>
        <v>0</v>
      </c>
      <c r="AE156" s="87" t="n">
        <f aca="false">$F156*I156</f>
        <v>0</v>
      </c>
      <c r="AF156" s="87" t="n">
        <f aca="false">$F156*J156</f>
        <v>-0</v>
      </c>
      <c r="AG156" s="87" t="n">
        <f aca="false">$F156*K156</f>
        <v>-0</v>
      </c>
      <c r="AH156" s="87" t="n">
        <f aca="false">$F156*L156</f>
        <v>0</v>
      </c>
      <c r="AI156" s="87" t="n">
        <f aca="false">$F156*M156</f>
        <v>0</v>
      </c>
      <c r="AJ156" s="87" t="n">
        <f aca="false">$F156*N156</f>
        <v>0</v>
      </c>
      <c r="AK156" s="87" t="n">
        <f aca="false">F156*O156</f>
        <v>0</v>
      </c>
      <c r="AL156" s="92"/>
      <c r="AM156" s="87" t="n">
        <f aca="false">CHOOSE($G$3,AD156-AE156,AE156-AD156)</f>
        <v>0</v>
      </c>
      <c r="AN156" s="87" t="n">
        <f aca="false">CHOOSE($G$3,AG156-AH156,AH156-AG156)</f>
        <v>0</v>
      </c>
      <c r="AO156" s="87" t="n">
        <f aca="false">CHOOSE($G$3,AJ156-AK156,AK156-AJ156)</f>
        <v>0</v>
      </c>
      <c r="AP156" s="101" t="n">
        <f aca="false">SUM(AM156:AO156)</f>
        <v>0</v>
      </c>
      <c r="AR156" s="87" t="n">
        <f aca="false">CHOOSE($G$3,AC156-AD156,AD156-AC156)</f>
        <v>0</v>
      </c>
      <c r="AS156" s="87" t="n">
        <f aca="false">CHOOSE($G$3,AF156-AG156,AG156-AF156)</f>
        <v>0</v>
      </c>
      <c r="AT156" s="87" t="n">
        <f aca="false">CHOOSE($G$3,AI156-AJ156,AJ156-AI156)</f>
        <v>0</v>
      </c>
      <c r="AU156" s="101" t="n">
        <f aca="false">AR156+AS156+AT156</f>
        <v>0</v>
      </c>
      <c r="AV156" s="101"/>
      <c r="AW156" s="88" t="n">
        <f aca="false">AU156+AP156</f>
        <v>0</v>
      </c>
      <c r="AY156" s="88" t="n">
        <f aca="false">AK156+AH156+AE156</f>
        <v>0</v>
      </c>
      <c r="AZ156" s="102"/>
    </row>
    <row r="157" customFormat="false" ht="12.75" hidden="false" customHeight="false" outlineLevel="0" collapsed="false">
      <c r="A157" s="93" t="n">
        <f aca="false">EDATE(A156,1)</f>
        <v>41518</v>
      </c>
      <c r="B157" s="94" t="n">
        <f aca="false">B156</f>
        <v>4590.16393442623</v>
      </c>
      <c r="C157" s="104"/>
      <c r="D157" s="96" t="n">
        <f aca="false">B157+C157</f>
        <v>4590.16393442623</v>
      </c>
      <c r="E157" s="82" t="n">
        <f aca="false">IF(Z157=0,0,IF(AND(Z157=1,$H$3=1),D157*U157,IF($H$3=2,D157,"N/A")))</f>
        <v>0</v>
      </c>
      <c r="F157" s="82" t="n">
        <f aca="false">E157*Y157</f>
        <v>0</v>
      </c>
      <c r="G157" s="28" t="n">
        <f aca="false">VLOOKUP($A157,Table,MATCH(G$4,Curves,0))</f>
        <v>5.67</v>
      </c>
      <c r="H157" s="97" t="n">
        <f aca="false">VLOOKUP($A157,Table,MATCH(H$4,Curves,0))</f>
        <v>5.67</v>
      </c>
      <c r="I157" s="98" t="n">
        <f aca="false">I156</f>
        <v>0</v>
      </c>
      <c r="J157" s="28" t="n">
        <f aca="false">VLOOKUP($A157,Table,MATCH(J$4,Curves,0))</f>
        <v>-0.0475</v>
      </c>
      <c r="K157" s="97" t="n">
        <f aca="false">VLOOKUP($A157,Table,MATCH(K$4,Curves,0))</f>
        <v>-0.06</v>
      </c>
      <c r="L157" s="98" t="n">
        <v>0</v>
      </c>
      <c r="M157" s="28" t="n">
        <f aca="false">VLOOKUP($A157,Table,MATCH(M$4,Curves,0))</f>
        <v>0.01</v>
      </c>
      <c r="N157" s="97" t="n">
        <f aca="false">VLOOKUP($A157,Table,MATCH(N$4,Curves,0))</f>
        <v>0</v>
      </c>
      <c r="O157" s="98" t="n">
        <v>0</v>
      </c>
      <c r="P157" s="99"/>
      <c r="Q157" s="98" t="n">
        <f aca="false">M157+J157+G157</f>
        <v>5.6325</v>
      </c>
      <c r="R157" s="98" t="n">
        <f aca="false">N157+K157+H157</f>
        <v>5.61</v>
      </c>
      <c r="S157" s="98" t="n">
        <f aca="false">O157+L157+I157</f>
        <v>0</v>
      </c>
      <c r="T157" s="99"/>
      <c r="U157" s="33" t="n">
        <f aca="false">A158-A157</f>
        <v>30</v>
      </c>
      <c r="V157" s="100" t="n">
        <f aca="false">CHOOSE(F$3,A158+24,A157)</f>
        <v>41518</v>
      </c>
      <c r="W157" s="33" t="n">
        <f aca="false">V157-C$3</f>
        <v>4602</v>
      </c>
      <c r="X157" s="28" t="n">
        <f aca="false">VLOOKUP($A157,Table,MATCH(X$4,Curves,0))</f>
        <v>0.053904348595426</v>
      </c>
      <c r="Y157" s="91" t="n">
        <f aca="false">1/(1+CHOOSE(F$3,(X158+($K$3/10000))/2,(X157+($K$3/10000))/2))^(2*W157/365.25)</f>
        <v>0.511615830980555</v>
      </c>
      <c r="Z157" s="33" t="n">
        <f aca="false">IF(AND(mthbeg&lt;=A157,mthend&gt;=A157),1,0)</f>
        <v>0</v>
      </c>
      <c r="AA157" s="33" t="n">
        <f aca="false">U157*Z157</f>
        <v>0</v>
      </c>
      <c r="AC157" s="87" t="n">
        <f aca="false">F157*G157</f>
        <v>0</v>
      </c>
      <c r="AD157" s="87" t="n">
        <f aca="false">$F157*H157</f>
        <v>0</v>
      </c>
      <c r="AE157" s="87" t="n">
        <f aca="false">$F157*I157</f>
        <v>0</v>
      </c>
      <c r="AF157" s="87" t="n">
        <f aca="false">$F157*J157</f>
        <v>-0</v>
      </c>
      <c r="AG157" s="87" t="n">
        <f aca="false">$F157*K157</f>
        <v>-0</v>
      </c>
      <c r="AH157" s="87" t="n">
        <f aca="false">$F157*L157</f>
        <v>0</v>
      </c>
      <c r="AI157" s="87" t="n">
        <f aca="false">$F157*M157</f>
        <v>0</v>
      </c>
      <c r="AJ157" s="87" t="n">
        <f aca="false">$F157*N157</f>
        <v>0</v>
      </c>
      <c r="AK157" s="87" t="n">
        <f aca="false">F157*O157</f>
        <v>0</v>
      </c>
      <c r="AL157" s="92"/>
      <c r="AM157" s="87" t="n">
        <f aca="false">CHOOSE($G$3,AD157-AE157,AE157-AD157)</f>
        <v>0</v>
      </c>
      <c r="AN157" s="87" t="n">
        <f aca="false">CHOOSE($G$3,AG157-AH157,AH157-AG157)</f>
        <v>0</v>
      </c>
      <c r="AO157" s="87" t="n">
        <f aca="false">CHOOSE($G$3,AJ157-AK157,AK157-AJ157)</f>
        <v>0</v>
      </c>
      <c r="AP157" s="101" t="n">
        <f aca="false">SUM(AM157:AO157)</f>
        <v>0</v>
      </c>
      <c r="AR157" s="87" t="n">
        <f aca="false">CHOOSE($G$3,AC157-AD157,AD157-AC157)</f>
        <v>0</v>
      </c>
      <c r="AS157" s="87" t="n">
        <f aca="false">CHOOSE($G$3,AF157-AG157,AG157-AF157)</f>
        <v>0</v>
      </c>
      <c r="AT157" s="87" t="n">
        <f aca="false">CHOOSE($G$3,AI157-AJ157,AJ157-AI157)</f>
        <v>0</v>
      </c>
      <c r="AU157" s="101" t="n">
        <f aca="false">AR157+AS157+AT157</f>
        <v>0</v>
      </c>
      <c r="AV157" s="101"/>
      <c r="AW157" s="88" t="n">
        <f aca="false">AU157+AP157</f>
        <v>0</v>
      </c>
      <c r="AY157" s="88" t="n">
        <f aca="false">AK157+AH157+AE157</f>
        <v>0</v>
      </c>
      <c r="AZ157" s="102"/>
    </row>
    <row r="158" customFormat="false" ht="12.75" hidden="false" customHeight="false" outlineLevel="0" collapsed="false">
      <c r="A158" s="93" t="n">
        <f aca="false">EDATE(A157,1)</f>
        <v>41548</v>
      </c>
      <c r="B158" s="94" t="n">
        <f aca="false">B157</f>
        <v>4590.16393442623</v>
      </c>
      <c r="C158" s="104"/>
      <c r="D158" s="96" t="n">
        <f aca="false">B158+C158</f>
        <v>4590.16393442623</v>
      </c>
      <c r="E158" s="82" t="n">
        <f aca="false">IF(Z158=0,0,IF(AND(Z158=1,$H$3=1),D158*U158,IF($H$3=2,D158,"N/A")))</f>
        <v>0</v>
      </c>
      <c r="F158" s="82" t="n">
        <f aca="false">E158*Y158</f>
        <v>0</v>
      </c>
      <c r="G158" s="28" t="n">
        <f aca="false">VLOOKUP($A158,Table,MATCH(G$4,Curves,0))</f>
        <v>5.67</v>
      </c>
      <c r="H158" s="97" t="n">
        <f aca="false">VLOOKUP($A158,Table,MATCH(H$4,Curves,0))</f>
        <v>5.67</v>
      </c>
      <c r="I158" s="98" t="n">
        <f aca="false">I157</f>
        <v>0</v>
      </c>
      <c r="J158" s="28" t="n">
        <f aca="false">VLOOKUP($A158,Table,MATCH(J$4,Curves,0))</f>
        <v>-0.0475</v>
      </c>
      <c r="K158" s="97" t="n">
        <f aca="false">VLOOKUP($A158,Table,MATCH(K$4,Curves,0))</f>
        <v>-0.06</v>
      </c>
      <c r="L158" s="98" t="n">
        <v>0</v>
      </c>
      <c r="M158" s="28" t="n">
        <f aca="false">VLOOKUP($A158,Table,MATCH(M$4,Curves,0))</f>
        <v>0.01</v>
      </c>
      <c r="N158" s="97" t="n">
        <f aca="false">VLOOKUP($A158,Table,MATCH(N$4,Curves,0))</f>
        <v>0</v>
      </c>
      <c r="O158" s="98" t="n">
        <v>0</v>
      </c>
      <c r="P158" s="99"/>
      <c r="Q158" s="98" t="n">
        <f aca="false">M158+J158+G158</f>
        <v>5.6325</v>
      </c>
      <c r="R158" s="98" t="n">
        <f aca="false">N158+K158+H158</f>
        <v>5.61</v>
      </c>
      <c r="S158" s="98" t="n">
        <f aca="false">O158+L158+I158</f>
        <v>0</v>
      </c>
      <c r="T158" s="99"/>
      <c r="U158" s="33" t="n">
        <f aca="false">A159-A158</f>
        <v>31</v>
      </c>
      <c r="V158" s="100" t="n">
        <f aca="false">CHOOSE(F$3,A159+24,A158)</f>
        <v>41548</v>
      </c>
      <c r="W158" s="33" t="n">
        <f aca="false">V158-C$3</f>
        <v>4632</v>
      </c>
      <c r="X158" s="28" t="n">
        <f aca="false">VLOOKUP($A158,Table,MATCH(X$4,Curves,0))</f>
        <v>0.053904348595426</v>
      </c>
      <c r="Y158" s="91" t="n">
        <f aca="false">1/(1+CHOOSE(F$3,(X159+($K$3/10000))/2,(X158+($K$3/10000))/2))^(2*W158/365.25)</f>
        <v>0.509385534699019</v>
      </c>
      <c r="Z158" s="33" t="n">
        <f aca="false">IF(AND(mthbeg&lt;=A158,mthend&gt;=A158),1,0)</f>
        <v>0</v>
      </c>
      <c r="AA158" s="33" t="n">
        <f aca="false">U158*Z158</f>
        <v>0</v>
      </c>
      <c r="AC158" s="87" t="n">
        <f aca="false">F158*G158</f>
        <v>0</v>
      </c>
      <c r="AD158" s="87" t="n">
        <f aca="false">$F158*H158</f>
        <v>0</v>
      </c>
      <c r="AE158" s="87" t="n">
        <f aca="false">$F158*I158</f>
        <v>0</v>
      </c>
      <c r="AF158" s="87" t="n">
        <f aca="false">$F158*J158</f>
        <v>-0</v>
      </c>
      <c r="AG158" s="87" t="n">
        <f aca="false">$F158*K158</f>
        <v>-0</v>
      </c>
      <c r="AH158" s="87" t="n">
        <f aca="false">$F158*L158</f>
        <v>0</v>
      </c>
      <c r="AI158" s="87" t="n">
        <f aca="false">$F158*M158</f>
        <v>0</v>
      </c>
      <c r="AJ158" s="87" t="n">
        <f aca="false">$F158*N158</f>
        <v>0</v>
      </c>
      <c r="AK158" s="87" t="n">
        <f aca="false">F158*O158</f>
        <v>0</v>
      </c>
      <c r="AL158" s="92"/>
      <c r="AM158" s="87" t="n">
        <f aca="false">CHOOSE($G$3,AD158-AE158,AE158-AD158)</f>
        <v>0</v>
      </c>
      <c r="AN158" s="87" t="n">
        <f aca="false">CHOOSE($G$3,AG158-AH158,AH158-AG158)</f>
        <v>0</v>
      </c>
      <c r="AO158" s="87" t="n">
        <f aca="false">CHOOSE($G$3,AJ158-AK158,AK158-AJ158)</f>
        <v>0</v>
      </c>
      <c r="AP158" s="101" t="n">
        <f aca="false">SUM(AM158:AO158)</f>
        <v>0</v>
      </c>
      <c r="AR158" s="87" t="n">
        <f aca="false">CHOOSE($G$3,AC158-AD158,AD158-AC158)</f>
        <v>0</v>
      </c>
      <c r="AS158" s="87" t="n">
        <f aca="false">CHOOSE($G$3,AF158-AG158,AG158-AF158)</f>
        <v>0</v>
      </c>
      <c r="AT158" s="87" t="n">
        <f aca="false">CHOOSE($G$3,AI158-AJ158,AJ158-AI158)</f>
        <v>0</v>
      </c>
      <c r="AU158" s="101" t="n">
        <f aca="false">AR158+AS158+AT158</f>
        <v>0</v>
      </c>
      <c r="AV158" s="101"/>
      <c r="AW158" s="88" t="n">
        <f aca="false">AU158+AP158</f>
        <v>0</v>
      </c>
      <c r="AY158" s="88" t="n">
        <f aca="false">AK158+AH158+AE158</f>
        <v>0</v>
      </c>
      <c r="AZ158" s="102"/>
    </row>
    <row r="159" customFormat="false" ht="12.75" hidden="false" customHeight="false" outlineLevel="0" collapsed="false">
      <c r="A159" s="93" t="n">
        <f aca="false">EDATE(A158,1)</f>
        <v>41579</v>
      </c>
      <c r="B159" s="94" t="n">
        <f aca="false">B158</f>
        <v>4590.16393442623</v>
      </c>
      <c r="C159" s="104"/>
      <c r="D159" s="96" t="n">
        <f aca="false">B159+C159</f>
        <v>4590.16393442623</v>
      </c>
      <c r="E159" s="82" t="n">
        <f aca="false">IF(Z159=0,0,IF(AND(Z159=1,$H$3=1),D159*U159,IF($H$3=2,D159,"N/A")))</f>
        <v>0</v>
      </c>
      <c r="F159" s="82" t="n">
        <f aca="false">E159*Y159</f>
        <v>0</v>
      </c>
      <c r="G159" s="28" t="n">
        <f aca="false">VLOOKUP($A159,Table,MATCH(G$4,Curves,0))</f>
        <v>5.67</v>
      </c>
      <c r="H159" s="97" t="n">
        <f aca="false">VLOOKUP($A159,Table,MATCH(H$4,Curves,0))</f>
        <v>5.67</v>
      </c>
      <c r="I159" s="98" t="n">
        <f aca="false">I158</f>
        <v>0</v>
      </c>
      <c r="J159" s="28" t="n">
        <f aca="false">VLOOKUP($A159,Table,MATCH(J$4,Curves,0))</f>
        <v>-0.0475</v>
      </c>
      <c r="K159" s="97" t="n">
        <f aca="false">VLOOKUP($A159,Table,MATCH(K$4,Curves,0))</f>
        <v>-0.06</v>
      </c>
      <c r="L159" s="98" t="n">
        <v>0</v>
      </c>
      <c r="M159" s="28" t="n">
        <f aca="false">VLOOKUP($A159,Table,MATCH(M$4,Curves,0))</f>
        <v>0.01</v>
      </c>
      <c r="N159" s="97" t="n">
        <f aca="false">VLOOKUP($A159,Table,MATCH(N$4,Curves,0))</f>
        <v>0</v>
      </c>
      <c r="O159" s="98" t="n">
        <v>0</v>
      </c>
      <c r="P159" s="99"/>
      <c r="Q159" s="98" t="n">
        <f aca="false">M159+J159+G159</f>
        <v>5.6325</v>
      </c>
      <c r="R159" s="98" t="n">
        <f aca="false">N159+K159+H159</f>
        <v>5.61</v>
      </c>
      <c r="S159" s="98" t="n">
        <f aca="false">O159+L159+I159</f>
        <v>0</v>
      </c>
      <c r="T159" s="99"/>
      <c r="U159" s="33" t="n">
        <f aca="false">A160-A159</f>
        <v>30</v>
      </c>
      <c r="V159" s="100" t="n">
        <f aca="false">CHOOSE(F$3,A160+24,A159)</f>
        <v>41579</v>
      </c>
      <c r="W159" s="33" t="n">
        <f aca="false">V159-C$3</f>
        <v>4663</v>
      </c>
      <c r="X159" s="28" t="n">
        <f aca="false">VLOOKUP($A159,Table,MATCH(X$4,Curves,0))</f>
        <v>0.053904348595426</v>
      </c>
      <c r="Y159" s="91" t="n">
        <f aca="false">1/(1+CHOOSE(F$3,(X160+($K$3/10000))/2,(X159+($K$3/10000))/2))^(2*W159/365.25)</f>
        <v>0.507091108814354</v>
      </c>
      <c r="Z159" s="33" t="n">
        <f aca="false">IF(AND(mthbeg&lt;=A159,mthend&gt;=A159),1,0)</f>
        <v>0</v>
      </c>
      <c r="AA159" s="33" t="n">
        <f aca="false">U159*Z159</f>
        <v>0</v>
      </c>
      <c r="AC159" s="87" t="n">
        <f aca="false">F159*G159</f>
        <v>0</v>
      </c>
      <c r="AD159" s="87" t="n">
        <f aca="false">$F159*H159</f>
        <v>0</v>
      </c>
      <c r="AE159" s="87" t="n">
        <f aca="false">$F159*I159</f>
        <v>0</v>
      </c>
      <c r="AF159" s="87" t="n">
        <f aca="false">$F159*J159</f>
        <v>-0</v>
      </c>
      <c r="AG159" s="87" t="n">
        <f aca="false">$F159*K159</f>
        <v>-0</v>
      </c>
      <c r="AH159" s="87" t="n">
        <f aca="false">$F159*L159</f>
        <v>0</v>
      </c>
      <c r="AI159" s="87" t="n">
        <f aca="false">$F159*M159</f>
        <v>0</v>
      </c>
      <c r="AJ159" s="87" t="n">
        <f aca="false">$F159*N159</f>
        <v>0</v>
      </c>
      <c r="AK159" s="87" t="n">
        <f aca="false">F159*O159</f>
        <v>0</v>
      </c>
      <c r="AL159" s="92"/>
      <c r="AM159" s="87" t="n">
        <f aca="false">CHOOSE($G$3,AD159-AE159,AE159-AD159)</f>
        <v>0</v>
      </c>
      <c r="AN159" s="87" t="n">
        <f aca="false">CHOOSE($G$3,AG159-AH159,AH159-AG159)</f>
        <v>0</v>
      </c>
      <c r="AO159" s="87" t="n">
        <f aca="false">CHOOSE($G$3,AJ159-AK159,AK159-AJ159)</f>
        <v>0</v>
      </c>
      <c r="AP159" s="101" t="n">
        <f aca="false">SUM(AM159:AO159)</f>
        <v>0</v>
      </c>
      <c r="AR159" s="87" t="n">
        <f aca="false">CHOOSE($G$3,AC159-AD159,AD159-AC159)</f>
        <v>0</v>
      </c>
      <c r="AS159" s="87" t="n">
        <f aca="false">CHOOSE($G$3,AF159-AG159,AG159-AF159)</f>
        <v>0</v>
      </c>
      <c r="AT159" s="87" t="n">
        <f aca="false">CHOOSE($G$3,AI159-AJ159,AJ159-AI159)</f>
        <v>0</v>
      </c>
      <c r="AU159" s="101" t="n">
        <f aca="false">AR159+AS159+AT159</f>
        <v>0</v>
      </c>
      <c r="AV159" s="101"/>
      <c r="AW159" s="88" t="n">
        <f aca="false">AU159+AP159</f>
        <v>0</v>
      </c>
      <c r="AY159" s="88" t="n">
        <f aca="false">AK159+AH159+AE159</f>
        <v>0</v>
      </c>
      <c r="AZ159" s="102"/>
    </row>
    <row r="160" customFormat="false" ht="12.75" hidden="false" customHeight="false" outlineLevel="0" collapsed="false">
      <c r="A160" s="93" t="n">
        <f aca="false">EDATE(A159,1)</f>
        <v>41609</v>
      </c>
      <c r="B160" s="94" t="n">
        <f aca="false">B159</f>
        <v>4590.16393442623</v>
      </c>
      <c r="C160" s="104"/>
      <c r="D160" s="96" t="n">
        <f aca="false">B160+C160</f>
        <v>4590.16393442623</v>
      </c>
      <c r="E160" s="82" t="n">
        <f aca="false">IF(Z160=0,0,IF(AND(Z160=1,$H$3=1),D160*U160,IF($H$3=2,D160,"N/A")))</f>
        <v>0</v>
      </c>
      <c r="F160" s="82" t="n">
        <f aca="false">E160*Y160</f>
        <v>0</v>
      </c>
      <c r="G160" s="28" t="n">
        <f aca="false">VLOOKUP($A160,Table,MATCH(G$4,Curves,0))</f>
        <v>5.67</v>
      </c>
      <c r="H160" s="97" t="n">
        <f aca="false">VLOOKUP($A160,Table,MATCH(H$4,Curves,0))</f>
        <v>5.67</v>
      </c>
      <c r="I160" s="98" t="n">
        <f aca="false">I159</f>
        <v>0</v>
      </c>
      <c r="J160" s="28" t="n">
        <f aca="false">VLOOKUP($A160,Table,MATCH(J$4,Curves,0))</f>
        <v>-0.0475</v>
      </c>
      <c r="K160" s="97" t="n">
        <f aca="false">VLOOKUP($A160,Table,MATCH(K$4,Curves,0))</f>
        <v>-0.06</v>
      </c>
      <c r="L160" s="98" t="n">
        <v>0</v>
      </c>
      <c r="M160" s="28" t="n">
        <f aca="false">VLOOKUP($A160,Table,MATCH(M$4,Curves,0))</f>
        <v>0.01</v>
      </c>
      <c r="N160" s="97" t="n">
        <f aca="false">VLOOKUP($A160,Table,MATCH(N$4,Curves,0))</f>
        <v>0</v>
      </c>
      <c r="O160" s="98" t="n">
        <v>0</v>
      </c>
      <c r="P160" s="99"/>
      <c r="Q160" s="98" t="n">
        <f aca="false">M160+J160+G160</f>
        <v>5.6325</v>
      </c>
      <c r="R160" s="98" t="n">
        <f aca="false">N160+K160+H160</f>
        <v>5.61</v>
      </c>
      <c r="S160" s="98" t="n">
        <f aca="false">O160+L160+I160</f>
        <v>0</v>
      </c>
      <c r="T160" s="99"/>
      <c r="U160" s="33" t="n">
        <f aca="false">A161-A160</f>
        <v>31</v>
      </c>
      <c r="V160" s="100" t="n">
        <f aca="false">CHOOSE(F$3,A161+24,A160)</f>
        <v>41609</v>
      </c>
      <c r="W160" s="33" t="n">
        <f aca="false">V160-C$3</f>
        <v>4693</v>
      </c>
      <c r="X160" s="28" t="n">
        <f aca="false">VLOOKUP($A160,Table,MATCH(X$4,Curves,0))</f>
        <v>0.053904348595426</v>
      </c>
      <c r="Y160" s="91" t="n">
        <f aca="false">1/(1+CHOOSE(F$3,(X161+($K$3/10000))/2,(X160+($K$3/10000))/2))^(2*W160/365.25)</f>
        <v>0.504880537237198</v>
      </c>
      <c r="Z160" s="33" t="n">
        <f aca="false">IF(AND(mthbeg&lt;=A160,mthend&gt;=A160),1,0)</f>
        <v>0</v>
      </c>
      <c r="AA160" s="33" t="n">
        <f aca="false">U160*Z160</f>
        <v>0</v>
      </c>
      <c r="AC160" s="87" t="n">
        <f aca="false">F160*G160</f>
        <v>0</v>
      </c>
      <c r="AD160" s="87" t="n">
        <f aca="false">$F160*H160</f>
        <v>0</v>
      </c>
      <c r="AE160" s="87" t="n">
        <f aca="false">$F160*I160</f>
        <v>0</v>
      </c>
      <c r="AF160" s="87" t="n">
        <f aca="false">$F160*J160</f>
        <v>-0</v>
      </c>
      <c r="AG160" s="87" t="n">
        <f aca="false">$F160*K160</f>
        <v>-0</v>
      </c>
      <c r="AH160" s="87" t="n">
        <f aca="false">$F160*L160</f>
        <v>0</v>
      </c>
      <c r="AI160" s="87" t="n">
        <f aca="false">$F160*M160</f>
        <v>0</v>
      </c>
      <c r="AJ160" s="87" t="n">
        <f aca="false">$F160*N160</f>
        <v>0</v>
      </c>
      <c r="AK160" s="87" t="n">
        <f aca="false">F160*O160</f>
        <v>0</v>
      </c>
      <c r="AL160" s="92"/>
      <c r="AM160" s="87" t="n">
        <f aca="false">CHOOSE($G$3,AD160-AE160,AE160-AD160)</f>
        <v>0</v>
      </c>
      <c r="AN160" s="87" t="n">
        <f aca="false">CHOOSE($G$3,AG160-AH160,AH160-AG160)</f>
        <v>0</v>
      </c>
      <c r="AO160" s="87" t="n">
        <f aca="false">CHOOSE($G$3,AJ160-AK160,AK160-AJ160)</f>
        <v>0</v>
      </c>
      <c r="AP160" s="101" t="n">
        <f aca="false">SUM(AM160:AO160)</f>
        <v>0</v>
      </c>
      <c r="AR160" s="87" t="n">
        <f aca="false">CHOOSE($G$3,AC160-AD160,AD160-AC160)</f>
        <v>0</v>
      </c>
      <c r="AS160" s="87" t="n">
        <f aca="false">CHOOSE($G$3,AF160-AG160,AG160-AF160)</f>
        <v>0</v>
      </c>
      <c r="AT160" s="87" t="n">
        <f aca="false">CHOOSE($G$3,AI160-AJ160,AJ160-AI160)</f>
        <v>0</v>
      </c>
      <c r="AU160" s="101" t="n">
        <f aca="false">AR160+AS160+AT160</f>
        <v>0</v>
      </c>
      <c r="AV160" s="101"/>
      <c r="AW160" s="88" t="n">
        <f aca="false">AU160+AP160</f>
        <v>0</v>
      </c>
      <c r="AY160" s="88" t="n">
        <f aca="false">AK160+AH160+AE160</f>
        <v>0</v>
      </c>
      <c r="AZ160" s="102"/>
    </row>
    <row r="161" customFormat="false" ht="12.75" hidden="false" customHeight="false" outlineLevel="0" collapsed="false">
      <c r="A161" s="93" t="n">
        <f aca="false">EDATE(A160,1)</f>
        <v>41640</v>
      </c>
      <c r="B161" s="94" t="n">
        <f aca="false">B160</f>
        <v>4590.16393442623</v>
      </c>
      <c r="C161" s="104"/>
      <c r="D161" s="96" t="n">
        <f aca="false">B161+C161</f>
        <v>4590.16393442623</v>
      </c>
      <c r="E161" s="82" t="n">
        <f aca="false">IF(Z161=0,0,IF(AND(Z161=1,$H$3=1),D161*U161,IF($H$3=2,D161,"N/A")))</f>
        <v>0</v>
      </c>
      <c r="F161" s="82" t="n">
        <f aca="false">E161*Y161</f>
        <v>0</v>
      </c>
      <c r="G161" s="28" t="n">
        <f aca="false">VLOOKUP($A161,Table,MATCH(G$4,Curves,0))</f>
        <v>5.67</v>
      </c>
      <c r="H161" s="97" t="n">
        <f aca="false">VLOOKUP($A161,Table,MATCH(H$4,Curves,0))</f>
        <v>5.67</v>
      </c>
      <c r="I161" s="98" t="n">
        <f aca="false">I160</f>
        <v>0</v>
      </c>
      <c r="J161" s="28" t="n">
        <f aca="false">VLOOKUP($A161,Table,MATCH(J$4,Curves,0))</f>
        <v>-0.0475</v>
      </c>
      <c r="K161" s="97" t="n">
        <f aca="false">VLOOKUP($A161,Table,MATCH(K$4,Curves,0))</f>
        <v>-0.06</v>
      </c>
      <c r="L161" s="98" t="n">
        <v>0</v>
      </c>
      <c r="M161" s="28" t="n">
        <f aca="false">VLOOKUP($A161,Table,MATCH(M$4,Curves,0))</f>
        <v>0.01</v>
      </c>
      <c r="N161" s="97" t="n">
        <f aca="false">VLOOKUP($A161,Table,MATCH(N$4,Curves,0))</f>
        <v>0</v>
      </c>
      <c r="O161" s="98" t="n">
        <v>0</v>
      </c>
      <c r="P161" s="99"/>
      <c r="Q161" s="98" t="n">
        <f aca="false">M161+J161+G161</f>
        <v>5.6325</v>
      </c>
      <c r="R161" s="98" t="n">
        <f aca="false">N161+K161+H161</f>
        <v>5.61</v>
      </c>
      <c r="S161" s="98" t="n">
        <f aca="false">O161+L161+I161</f>
        <v>0</v>
      </c>
      <c r="T161" s="99"/>
      <c r="U161" s="33" t="n">
        <f aca="false">A162-A161</f>
        <v>31</v>
      </c>
      <c r="V161" s="100" t="n">
        <f aca="false">CHOOSE(F$3,A162+24,A161)</f>
        <v>41640</v>
      </c>
      <c r="W161" s="33" t="n">
        <f aca="false">V161-C$3</f>
        <v>4724</v>
      </c>
      <c r="X161" s="28" t="n">
        <f aca="false">VLOOKUP($A161,Table,MATCH(X$4,Curves,0))</f>
        <v>0.053904348595426</v>
      </c>
      <c r="Y161" s="91" t="n">
        <f aca="false">1/(1+CHOOSE(F$3,(X162+($K$3/10000))/2,(X161+($K$3/10000))/2))^(2*W161/365.25)</f>
        <v>0.502606403218089</v>
      </c>
      <c r="Z161" s="33" t="n">
        <f aca="false">IF(AND(mthbeg&lt;=A161,mthend&gt;=A161),1,0)</f>
        <v>0</v>
      </c>
      <c r="AA161" s="33" t="n">
        <f aca="false">U161*Z161</f>
        <v>0</v>
      </c>
      <c r="AC161" s="87" t="n">
        <f aca="false">F161*G161</f>
        <v>0</v>
      </c>
      <c r="AD161" s="87" t="n">
        <f aca="false">$F161*H161</f>
        <v>0</v>
      </c>
      <c r="AE161" s="87" t="n">
        <f aca="false">$F161*I161</f>
        <v>0</v>
      </c>
      <c r="AF161" s="87" t="n">
        <f aca="false">$F161*J161</f>
        <v>-0</v>
      </c>
      <c r="AG161" s="87" t="n">
        <f aca="false">$F161*K161</f>
        <v>-0</v>
      </c>
      <c r="AH161" s="87" t="n">
        <f aca="false">$F161*L161</f>
        <v>0</v>
      </c>
      <c r="AI161" s="87" t="n">
        <f aca="false">$F161*M161</f>
        <v>0</v>
      </c>
      <c r="AJ161" s="87" t="n">
        <f aca="false">$F161*N161</f>
        <v>0</v>
      </c>
      <c r="AK161" s="87" t="n">
        <f aca="false">F161*O161</f>
        <v>0</v>
      </c>
      <c r="AL161" s="92"/>
      <c r="AM161" s="87" t="n">
        <f aca="false">CHOOSE($G$3,AD161-AE161,AE161-AD161)</f>
        <v>0</v>
      </c>
      <c r="AN161" s="87" t="n">
        <f aca="false">CHOOSE($G$3,AG161-AH161,AH161-AG161)</f>
        <v>0</v>
      </c>
      <c r="AO161" s="87" t="n">
        <f aca="false">CHOOSE($G$3,AJ161-AK161,AK161-AJ161)</f>
        <v>0</v>
      </c>
      <c r="AP161" s="101" t="n">
        <f aca="false">SUM(AM161:AO161)</f>
        <v>0</v>
      </c>
      <c r="AR161" s="87" t="n">
        <f aca="false">CHOOSE($G$3,AC161-AD161,AD161-AC161)</f>
        <v>0</v>
      </c>
      <c r="AS161" s="87" t="n">
        <f aca="false">CHOOSE($G$3,AF161-AG161,AG161-AF161)</f>
        <v>0</v>
      </c>
      <c r="AT161" s="87" t="n">
        <f aca="false">CHOOSE($G$3,AI161-AJ161,AJ161-AI161)</f>
        <v>0</v>
      </c>
      <c r="AU161" s="101" t="n">
        <f aca="false">AR161+AS161+AT161</f>
        <v>0</v>
      </c>
      <c r="AV161" s="101"/>
      <c r="AW161" s="88" t="n">
        <f aca="false">AU161+AP161</f>
        <v>0</v>
      </c>
      <c r="AY161" s="88" t="n">
        <f aca="false">AK161+AH161+AE161</f>
        <v>0</v>
      </c>
      <c r="AZ161" s="102"/>
    </row>
    <row r="162" customFormat="false" ht="12.75" hidden="false" customHeight="false" outlineLevel="0" collapsed="false">
      <c r="A162" s="93" t="n">
        <f aca="false">EDATE(A161,1)</f>
        <v>41671</v>
      </c>
      <c r="B162" s="94" t="n">
        <f aca="false">B161</f>
        <v>4590.16393442623</v>
      </c>
      <c r="C162" s="104"/>
      <c r="D162" s="96" t="n">
        <f aca="false">B162+C162</f>
        <v>4590.16393442623</v>
      </c>
      <c r="E162" s="82" t="n">
        <f aca="false">IF(Z162=0,0,IF(AND(Z162=1,$H$3=1),D162*U162,IF($H$3=2,D162,"N/A")))</f>
        <v>0</v>
      </c>
      <c r="F162" s="82" t="n">
        <f aca="false">E162*Y162</f>
        <v>0</v>
      </c>
      <c r="G162" s="28" t="n">
        <f aca="false">VLOOKUP($A162,Table,MATCH(G$4,Curves,0))</f>
        <v>5.67</v>
      </c>
      <c r="H162" s="97" t="n">
        <f aca="false">VLOOKUP($A162,Table,MATCH(H$4,Curves,0))</f>
        <v>5.67</v>
      </c>
      <c r="I162" s="98" t="n">
        <f aca="false">I161</f>
        <v>0</v>
      </c>
      <c r="J162" s="28" t="n">
        <f aca="false">VLOOKUP($A162,Table,MATCH(J$4,Curves,0))</f>
        <v>-0.0475</v>
      </c>
      <c r="K162" s="97" t="n">
        <f aca="false">VLOOKUP($A162,Table,MATCH(K$4,Curves,0))</f>
        <v>-0.06</v>
      </c>
      <c r="L162" s="98" t="n">
        <v>0</v>
      </c>
      <c r="M162" s="28" t="n">
        <f aca="false">VLOOKUP($A162,Table,MATCH(M$4,Curves,0))</f>
        <v>0.01</v>
      </c>
      <c r="N162" s="97" t="n">
        <f aca="false">VLOOKUP($A162,Table,MATCH(N$4,Curves,0))</f>
        <v>0</v>
      </c>
      <c r="O162" s="98" t="n">
        <v>0</v>
      </c>
      <c r="P162" s="99"/>
      <c r="Q162" s="98" t="n">
        <f aca="false">M162+J162+G162</f>
        <v>5.6325</v>
      </c>
      <c r="R162" s="98" t="n">
        <f aca="false">N162+K162+H162</f>
        <v>5.61</v>
      </c>
      <c r="S162" s="98" t="n">
        <f aca="false">O162+L162+I162</f>
        <v>0</v>
      </c>
      <c r="T162" s="99"/>
      <c r="U162" s="33" t="n">
        <f aca="false">A163-A162</f>
        <v>28</v>
      </c>
      <c r="V162" s="100" t="n">
        <f aca="false">CHOOSE(F$3,A163+24,A162)</f>
        <v>41671</v>
      </c>
      <c r="W162" s="33" t="n">
        <f aca="false">V162-C$3</f>
        <v>4755</v>
      </c>
      <c r="X162" s="28" t="n">
        <f aca="false">VLOOKUP($A162,Table,MATCH(X$4,Curves,0))</f>
        <v>0.053904348595426</v>
      </c>
      <c r="Y162" s="91" t="n">
        <f aca="false">1/(1+CHOOSE(F$3,(X163+($K$3/10000))/2,(X162+($K$3/10000))/2))^(2*W162/365.25)</f>
        <v>0.500342512583614</v>
      </c>
      <c r="Z162" s="33" t="n">
        <f aca="false">IF(AND(mthbeg&lt;=A162,mthend&gt;=A162),1,0)</f>
        <v>0</v>
      </c>
      <c r="AA162" s="33" t="n">
        <f aca="false">U162*Z162</f>
        <v>0</v>
      </c>
      <c r="AC162" s="87" t="n">
        <f aca="false">F162*G162</f>
        <v>0</v>
      </c>
      <c r="AD162" s="87" t="n">
        <f aca="false">$F162*H162</f>
        <v>0</v>
      </c>
      <c r="AE162" s="87" t="n">
        <f aca="false">$F162*I162</f>
        <v>0</v>
      </c>
      <c r="AF162" s="87" t="n">
        <f aca="false">$F162*J162</f>
        <v>-0</v>
      </c>
      <c r="AG162" s="87" t="n">
        <f aca="false">$F162*K162</f>
        <v>-0</v>
      </c>
      <c r="AH162" s="87" t="n">
        <f aca="false">$F162*L162</f>
        <v>0</v>
      </c>
      <c r="AI162" s="87" t="n">
        <f aca="false">$F162*M162</f>
        <v>0</v>
      </c>
      <c r="AJ162" s="87" t="n">
        <f aca="false">$F162*N162</f>
        <v>0</v>
      </c>
      <c r="AK162" s="87" t="n">
        <f aca="false">F162*O162</f>
        <v>0</v>
      </c>
      <c r="AL162" s="92"/>
      <c r="AM162" s="87" t="n">
        <f aca="false">CHOOSE($G$3,AD162-AE162,AE162-AD162)</f>
        <v>0</v>
      </c>
      <c r="AN162" s="87" t="n">
        <f aca="false">CHOOSE($G$3,AG162-AH162,AH162-AG162)</f>
        <v>0</v>
      </c>
      <c r="AO162" s="87" t="n">
        <f aca="false">CHOOSE($G$3,AJ162-AK162,AK162-AJ162)</f>
        <v>0</v>
      </c>
      <c r="AP162" s="101" t="n">
        <f aca="false">SUM(AM162:AO162)</f>
        <v>0</v>
      </c>
      <c r="AR162" s="87" t="n">
        <f aca="false">CHOOSE($G$3,AC162-AD162,AD162-AC162)</f>
        <v>0</v>
      </c>
      <c r="AS162" s="87" t="n">
        <f aca="false">CHOOSE($G$3,AF162-AG162,AG162-AF162)</f>
        <v>0</v>
      </c>
      <c r="AT162" s="87" t="n">
        <f aca="false">CHOOSE($G$3,AI162-AJ162,AJ162-AI162)</f>
        <v>0</v>
      </c>
      <c r="AU162" s="101" t="n">
        <f aca="false">AR162+AS162+AT162</f>
        <v>0</v>
      </c>
      <c r="AV162" s="101"/>
      <c r="AW162" s="88" t="n">
        <f aca="false">AU162+AP162</f>
        <v>0</v>
      </c>
      <c r="AY162" s="88" t="n">
        <f aca="false">AK162+AH162+AE162</f>
        <v>0</v>
      </c>
      <c r="AZ162" s="102"/>
    </row>
    <row r="163" customFormat="false" ht="12.75" hidden="false" customHeight="false" outlineLevel="0" collapsed="false">
      <c r="A163" s="93" t="n">
        <f aca="false">EDATE(A162,1)</f>
        <v>41699</v>
      </c>
      <c r="B163" s="94" t="n">
        <f aca="false">B162</f>
        <v>4590.16393442623</v>
      </c>
      <c r="C163" s="104"/>
      <c r="D163" s="96" t="n">
        <f aca="false">B163+C163</f>
        <v>4590.16393442623</v>
      </c>
      <c r="E163" s="82" t="n">
        <f aca="false">IF(Z163=0,0,IF(AND(Z163=1,$H$3=1),D163*U163,IF($H$3=2,D163,"N/A")))</f>
        <v>0</v>
      </c>
      <c r="F163" s="82" t="n">
        <f aca="false">E163*Y163</f>
        <v>0</v>
      </c>
      <c r="G163" s="28" t="n">
        <f aca="false">VLOOKUP($A163,Table,MATCH(G$4,Curves,0))</f>
        <v>5.67</v>
      </c>
      <c r="H163" s="97" t="n">
        <f aca="false">VLOOKUP($A163,Table,MATCH(H$4,Curves,0))</f>
        <v>5.67</v>
      </c>
      <c r="I163" s="98" t="n">
        <f aca="false">I162</f>
        <v>0</v>
      </c>
      <c r="J163" s="28" t="n">
        <f aca="false">VLOOKUP($A163,Table,MATCH(J$4,Curves,0))</f>
        <v>-0.0475</v>
      </c>
      <c r="K163" s="97" t="n">
        <f aca="false">VLOOKUP($A163,Table,MATCH(K$4,Curves,0))</f>
        <v>-0.06</v>
      </c>
      <c r="L163" s="98" t="n">
        <v>0</v>
      </c>
      <c r="M163" s="28" t="n">
        <f aca="false">VLOOKUP($A163,Table,MATCH(M$4,Curves,0))</f>
        <v>0.01</v>
      </c>
      <c r="N163" s="97" t="n">
        <f aca="false">VLOOKUP($A163,Table,MATCH(N$4,Curves,0))</f>
        <v>0</v>
      </c>
      <c r="O163" s="98" t="n">
        <v>0</v>
      </c>
      <c r="P163" s="99"/>
      <c r="Q163" s="98" t="n">
        <f aca="false">M163+J163+G163</f>
        <v>5.6325</v>
      </c>
      <c r="R163" s="98" t="n">
        <f aca="false">N163+K163+H163</f>
        <v>5.61</v>
      </c>
      <c r="S163" s="98" t="n">
        <f aca="false">O163+L163+I163</f>
        <v>0</v>
      </c>
      <c r="T163" s="99"/>
      <c r="U163" s="33" t="n">
        <f aca="false">A164-A163</f>
        <v>31</v>
      </c>
      <c r="V163" s="100" t="n">
        <f aca="false">CHOOSE(F$3,A164+24,A163)</f>
        <v>41699</v>
      </c>
      <c r="W163" s="33" t="n">
        <f aca="false">V163-C$3</f>
        <v>4783</v>
      </c>
      <c r="X163" s="28" t="n">
        <f aca="false">VLOOKUP($A163,Table,MATCH(X$4,Curves,0))</f>
        <v>0.053904348595426</v>
      </c>
      <c r="Y163" s="91" t="n">
        <f aca="false">1/(1+CHOOSE(F$3,(X164+($K$3/10000))/2,(X163+($K$3/10000))/2))^(2*W163/365.25)</f>
        <v>0.498306474164566</v>
      </c>
      <c r="Z163" s="33" t="n">
        <f aca="false">IF(AND(mthbeg&lt;=A163,mthend&gt;=A163),1,0)</f>
        <v>0</v>
      </c>
      <c r="AA163" s="33" t="n">
        <f aca="false">U163*Z163</f>
        <v>0</v>
      </c>
      <c r="AC163" s="87" t="n">
        <f aca="false">F163*G163</f>
        <v>0</v>
      </c>
      <c r="AD163" s="87" t="n">
        <f aca="false">$F163*H163</f>
        <v>0</v>
      </c>
      <c r="AE163" s="87" t="n">
        <f aca="false">$F163*I163</f>
        <v>0</v>
      </c>
      <c r="AF163" s="87" t="n">
        <f aca="false">$F163*J163</f>
        <v>-0</v>
      </c>
      <c r="AG163" s="87" t="n">
        <f aca="false">$F163*K163</f>
        <v>-0</v>
      </c>
      <c r="AH163" s="87" t="n">
        <f aca="false">$F163*L163</f>
        <v>0</v>
      </c>
      <c r="AI163" s="87" t="n">
        <f aca="false">$F163*M163</f>
        <v>0</v>
      </c>
      <c r="AJ163" s="87" t="n">
        <f aca="false">$F163*N163</f>
        <v>0</v>
      </c>
      <c r="AK163" s="87" t="n">
        <f aca="false">F163*O163</f>
        <v>0</v>
      </c>
      <c r="AL163" s="92"/>
      <c r="AM163" s="87" t="n">
        <f aca="false">CHOOSE($G$3,AD163-AE163,AE163-AD163)</f>
        <v>0</v>
      </c>
      <c r="AN163" s="87" t="n">
        <f aca="false">CHOOSE($G$3,AG163-AH163,AH163-AG163)</f>
        <v>0</v>
      </c>
      <c r="AO163" s="87" t="n">
        <f aca="false">CHOOSE($G$3,AJ163-AK163,AK163-AJ163)</f>
        <v>0</v>
      </c>
      <c r="AP163" s="101" t="n">
        <f aca="false">SUM(AM163:AO163)</f>
        <v>0</v>
      </c>
      <c r="AR163" s="87" t="n">
        <f aca="false">CHOOSE($G$3,AC163-AD163,AD163-AC163)</f>
        <v>0</v>
      </c>
      <c r="AS163" s="87" t="n">
        <f aca="false">CHOOSE($G$3,AF163-AG163,AG163-AF163)</f>
        <v>0</v>
      </c>
      <c r="AT163" s="87" t="n">
        <f aca="false">CHOOSE($G$3,AI163-AJ163,AJ163-AI163)</f>
        <v>0</v>
      </c>
      <c r="AU163" s="101" t="n">
        <f aca="false">AR163+AS163+AT163</f>
        <v>0</v>
      </c>
      <c r="AV163" s="101"/>
      <c r="AW163" s="88" t="n">
        <f aca="false">AU163+AP163</f>
        <v>0</v>
      </c>
      <c r="AY163" s="88" t="n">
        <f aca="false">AK163+AH163+AE163</f>
        <v>0</v>
      </c>
      <c r="AZ163" s="102"/>
    </row>
    <row r="164" customFormat="false" ht="12.75" hidden="false" customHeight="false" outlineLevel="0" collapsed="false">
      <c r="A164" s="93" t="n">
        <f aca="false">EDATE(A163,1)</f>
        <v>41730</v>
      </c>
      <c r="B164" s="94" t="n">
        <f aca="false">B163</f>
        <v>4590.16393442623</v>
      </c>
      <c r="C164" s="104"/>
      <c r="D164" s="96" t="n">
        <f aca="false">B164+C164</f>
        <v>4590.16393442623</v>
      </c>
      <c r="E164" s="82" t="n">
        <f aca="false">IF(Z164=0,0,IF(AND(Z164=1,$H$3=1),D164*U164,IF($H$3=2,D164,"N/A")))</f>
        <v>0</v>
      </c>
      <c r="F164" s="82" t="n">
        <f aca="false">E164*Y164</f>
        <v>0</v>
      </c>
      <c r="G164" s="28" t="n">
        <f aca="false">VLOOKUP($A164,Table,MATCH(G$4,Curves,0))</f>
        <v>5.67</v>
      </c>
      <c r="H164" s="97" t="n">
        <f aca="false">VLOOKUP($A164,Table,MATCH(H$4,Curves,0))</f>
        <v>5.67</v>
      </c>
      <c r="I164" s="98" t="n">
        <f aca="false">I163</f>
        <v>0</v>
      </c>
      <c r="J164" s="28" t="n">
        <f aca="false">VLOOKUP($A164,Table,MATCH(J$4,Curves,0))</f>
        <v>-0.0475</v>
      </c>
      <c r="K164" s="97" t="n">
        <f aca="false">VLOOKUP($A164,Table,MATCH(K$4,Curves,0))</f>
        <v>-0.06</v>
      </c>
      <c r="L164" s="98" t="n">
        <v>0</v>
      </c>
      <c r="M164" s="28" t="n">
        <f aca="false">VLOOKUP($A164,Table,MATCH(M$4,Curves,0))</f>
        <v>0.01</v>
      </c>
      <c r="N164" s="97" t="n">
        <f aca="false">VLOOKUP($A164,Table,MATCH(N$4,Curves,0))</f>
        <v>0</v>
      </c>
      <c r="O164" s="98" t="n">
        <v>0</v>
      </c>
      <c r="P164" s="99"/>
      <c r="Q164" s="98" t="n">
        <f aca="false">M164+J164+G164</f>
        <v>5.6325</v>
      </c>
      <c r="R164" s="98" t="n">
        <f aca="false">N164+K164+H164</f>
        <v>5.61</v>
      </c>
      <c r="S164" s="98" t="n">
        <f aca="false">O164+L164+I164</f>
        <v>0</v>
      </c>
      <c r="T164" s="99"/>
      <c r="U164" s="33" t="n">
        <f aca="false">A165-A164</f>
        <v>30</v>
      </c>
      <c r="V164" s="100" t="n">
        <f aca="false">CHOOSE(F$3,A165+24,A164)</f>
        <v>41730</v>
      </c>
      <c r="W164" s="33" t="n">
        <f aca="false">V164-C$3</f>
        <v>4814</v>
      </c>
      <c r="X164" s="28" t="n">
        <f aca="false">VLOOKUP($A164,Table,MATCH(X$4,Curves,0))</f>
        <v>0.053904348595426</v>
      </c>
      <c r="Y164" s="91" t="n">
        <f aca="false">1/(1+CHOOSE(F$3,(X165+($K$3/10000))/2,(X164+($K$3/10000))/2))^(2*W164/365.25)</f>
        <v>0.496061951705766</v>
      </c>
      <c r="Z164" s="33" t="n">
        <f aca="false">IF(AND(mthbeg&lt;=A164,mthend&gt;=A164),1,0)</f>
        <v>0</v>
      </c>
      <c r="AA164" s="33" t="n">
        <f aca="false">U164*Z164</f>
        <v>0</v>
      </c>
      <c r="AC164" s="87" t="n">
        <f aca="false">F164*G164</f>
        <v>0</v>
      </c>
      <c r="AD164" s="87" t="n">
        <f aca="false">$F164*H164</f>
        <v>0</v>
      </c>
      <c r="AE164" s="87" t="n">
        <f aca="false">$F164*I164</f>
        <v>0</v>
      </c>
      <c r="AF164" s="87" t="n">
        <f aca="false">$F164*J164</f>
        <v>-0</v>
      </c>
      <c r="AG164" s="87" t="n">
        <f aca="false">$F164*K164</f>
        <v>-0</v>
      </c>
      <c r="AH164" s="87" t="n">
        <f aca="false">$F164*L164</f>
        <v>0</v>
      </c>
      <c r="AI164" s="87" t="n">
        <f aca="false">$F164*M164</f>
        <v>0</v>
      </c>
      <c r="AJ164" s="87" t="n">
        <f aca="false">$F164*N164</f>
        <v>0</v>
      </c>
      <c r="AK164" s="87" t="n">
        <f aca="false">F164*O164</f>
        <v>0</v>
      </c>
      <c r="AL164" s="92"/>
      <c r="AM164" s="87" t="n">
        <f aca="false">CHOOSE($G$3,AD164-AE164,AE164-AD164)</f>
        <v>0</v>
      </c>
      <c r="AN164" s="87" t="n">
        <f aca="false">CHOOSE($G$3,AG164-AH164,AH164-AG164)</f>
        <v>0</v>
      </c>
      <c r="AO164" s="87" t="n">
        <f aca="false">CHOOSE($G$3,AJ164-AK164,AK164-AJ164)</f>
        <v>0</v>
      </c>
      <c r="AP164" s="101" t="n">
        <f aca="false">SUM(AM164:AO164)</f>
        <v>0</v>
      </c>
      <c r="AR164" s="87" t="n">
        <f aca="false">CHOOSE($G$3,AC164-AD164,AD164-AC164)</f>
        <v>0</v>
      </c>
      <c r="AS164" s="87" t="n">
        <f aca="false">CHOOSE($G$3,AF164-AG164,AG164-AF164)</f>
        <v>0</v>
      </c>
      <c r="AT164" s="87" t="n">
        <f aca="false">CHOOSE($G$3,AI164-AJ164,AJ164-AI164)</f>
        <v>0</v>
      </c>
      <c r="AU164" s="101" t="n">
        <f aca="false">AR164+AS164+AT164</f>
        <v>0</v>
      </c>
      <c r="AV164" s="101"/>
      <c r="AW164" s="88" t="n">
        <f aca="false">AU164+AP164</f>
        <v>0</v>
      </c>
      <c r="AY164" s="88" t="n">
        <f aca="false">AK164+AH164+AE164</f>
        <v>0</v>
      </c>
      <c r="AZ164" s="102"/>
    </row>
    <row r="165" customFormat="false" ht="12.75" hidden="false" customHeight="false" outlineLevel="0" collapsed="false">
      <c r="A165" s="93" t="n">
        <f aca="false">EDATE(A164,1)</f>
        <v>41760</v>
      </c>
      <c r="B165" s="94" t="n">
        <f aca="false">B164</f>
        <v>4590.16393442623</v>
      </c>
      <c r="C165" s="104"/>
      <c r="D165" s="96" t="n">
        <f aca="false">B165+C165</f>
        <v>4590.16393442623</v>
      </c>
      <c r="E165" s="82" t="n">
        <f aca="false">IF(Z165=0,0,IF(AND(Z165=1,$H$3=1),D165*U165,IF($H$3=2,D165,"N/A")))</f>
        <v>0</v>
      </c>
      <c r="F165" s="82" t="n">
        <f aca="false">E165*Y165</f>
        <v>0</v>
      </c>
      <c r="G165" s="28" t="n">
        <f aca="false">VLOOKUP($A165,Table,MATCH(G$4,Curves,0))</f>
        <v>5.67</v>
      </c>
      <c r="H165" s="97" t="n">
        <f aca="false">VLOOKUP($A165,Table,MATCH(H$4,Curves,0))</f>
        <v>5.67</v>
      </c>
      <c r="I165" s="98" t="n">
        <f aca="false">I164</f>
        <v>0</v>
      </c>
      <c r="J165" s="28" t="n">
        <f aca="false">VLOOKUP($A165,Table,MATCH(J$4,Curves,0))</f>
        <v>-0.0475</v>
      </c>
      <c r="K165" s="97" t="n">
        <f aca="false">VLOOKUP($A165,Table,MATCH(K$4,Curves,0))</f>
        <v>-0.06</v>
      </c>
      <c r="L165" s="98" t="n">
        <v>0</v>
      </c>
      <c r="M165" s="28" t="n">
        <f aca="false">VLOOKUP($A165,Table,MATCH(M$4,Curves,0))</f>
        <v>0.01</v>
      </c>
      <c r="N165" s="97" t="n">
        <f aca="false">VLOOKUP($A165,Table,MATCH(N$4,Curves,0))</f>
        <v>0</v>
      </c>
      <c r="O165" s="98" t="n">
        <v>0</v>
      </c>
      <c r="P165" s="99"/>
      <c r="Q165" s="98" t="n">
        <f aca="false">M165+J165+G165</f>
        <v>5.6325</v>
      </c>
      <c r="R165" s="98" t="n">
        <f aca="false">N165+K165+H165</f>
        <v>5.61</v>
      </c>
      <c r="S165" s="98" t="n">
        <f aca="false">O165+L165+I165</f>
        <v>0</v>
      </c>
      <c r="T165" s="99"/>
      <c r="U165" s="33" t="n">
        <f aca="false">A166-A165</f>
        <v>31</v>
      </c>
      <c r="V165" s="100" t="n">
        <f aca="false">CHOOSE(F$3,A166+24,A165)</f>
        <v>41760</v>
      </c>
      <c r="W165" s="33" t="n">
        <f aca="false">V165-C$3</f>
        <v>4844</v>
      </c>
      <c r="X165" s="28" t="n">
        <f aca="false">VLOOKUP($A165,Table,MATCH(X$4,Curves,0))</f>
        <v>0.053904348595426</v>
      </c>
      <c r="Y165" s="91" t="n">
        <f aca="false">1/(1+CHOOSE(F$3,(X166+($K$3/10000))/2,(X165+($K$3/10000))/2))^(2*W165/365.25)</f>
        <v>0.493899459735609</v>
      </c>
      <c r="Z165" s="33" t="n">
        <f aca="false">IF(AND(mthbeg&lt;=A165,mthend&gt;=A165),1,0)</f>
        <v>0</v>
      </c>
      <c r="AA165" s="33" t="n">
        <f aca="false">U165*Z165</f>
        <v>0</v>
      </c>
      <c r="AC165" s="87" t="n">
        <f aca="false">F165*G165</f>
        <v>0</v>
      </c>
      <c r="AD165" s="87" t="n">
        <f aca="false">$F165*H165</f>
        <v>0</v>
      </c>
      <c r="AE165" s="87" t="n">
        <f aca="false">$F165*I165</f>
        <v>0</v>
      </c>
      <c r="AF165" s="87" t="n">
        <f aca="false">$F165*J165</f>
        <v>-0</v>
      </c>
      <c r="AG165" s="87" t="n">
        <f aca="false">$F165*K165</f>
        <v>-0</v>
      </c>
      <c r="AH165" s="87" t="n">
        <f aca="false">$F165*L165</f>
        <v>0</v>
      </c>
      <c r="AI165" s="87" t="n">
        <f aca="false">$F165*M165</f>
        <v>0</v>
      </c>
      <c r="AJ165" s="87" t="n">
        <f aca="false">$F165*N165</f>
        <v>0</v>
      </c>
      <c r="AK165" s="87" t="n">
        <f aca="false">F165*O165</f>
        <v>0</v>
      </c>
      <c r="AL165" s="92"/>
      <c r="AM165" s="87" t="n">
        <f aca="false">CHOOSE($G$3,AD165-AE165,AE165-AD165)</f>
        <v>0</v>
      </c>
      <c r="AN165" s="87" t="n">
        <f aca="false">CHOOSE($G$3,AG165-AH165,AH165-AG165)</f>
        <v>0</v>
      </c>
      <c r="AO165" s="87" t="n">
        <f aca="false">CHOOSE($G$3,AJ165-AK165,AK165-AJ165)</f>
        <v>0</v>
      </c>
      <c r="AP165" s="101" t="n">
        <f aca="false">SUM(AM165:AO165)</f>
        <v>0</v>
      </c>
      <c r="AR165" s="87" t="n">
        <f aca="false">CHOOSE($G$3,AC165-AD165,AD165-AC165)</f>
        <v>0</v>
      </c>
      <c r="AS165" s="87" t="n">
        <f aca="false">CHOOSE($G$3,AF165-AG165,AG165-AF165)</f>
        <v>0</v>
      </c>
      <c r="AT165" s="87" t="n">
        <f aca="false">CHOOSE($G$3,AI165-AJ165,AJ165-AI165)</f>
        <v>0</v>
      </c>
      <c r="AU165" s="101" t="n">
        <f aca="false">AR165+AS165+AT165</f>
        <v>0</v>
      </c>
      <c r="AV165" s="101"/>
      <c r="AW165" s="88" t="n">
        <f aca="false">AU165+AP165</f>
        <v>0</v>
      </c>
      <c r="AY165" s="88" t="n">
        <f aca="false">AK165+AH165+AE165</f>
        <v>0</v>
      </c>
      <c r="AZ165" s="102"/>
    </row>
    <row r="166" customFormat="false" ht="12.75" hidden="false" customHeight="false" outlineLevel="0" collapsed="false">
      <c r="A166" s="93" t="n">
        <f aca="false">EDATE(A165,1)</f>
        <v>41791</v>
      </c>
      <c r="B166" s="94" t="n">
        <f aca="false">B165</f>
        <v>4590.16393442623</v>
      </c>
      <c r="C166" s="104"/>
      <c r="D166" s="96" t="n">
        <f aca="false">B166+C166</f>
        <v>4590.16393442623</v>
      </c>
      <c r="E166" s="82" t="n">
        <f aca="false">IF(Z166=0,0,IF(AND(Z166=1,$H$3=1),D166*U166,IF($H$3=2,D166,"N/A")))</f>
        <v>0</v>
      </c>
      <c r="F166" s="82" t="n">
        <f aca="false">E166*Y166</f>
        <v>0</v>
      </c>
      <c r="G166" s="28" t="n">
        <f aca="false">VLOOKUP($A166,Table,MATCH(G$4,Curves,0))</f>
        <v>5.67</v>
      </c>
      <c r="H166" s="97" t="n">
        <f aca="false">VLOOKUP($A166,Table,MATCH(H$4,Curves,0))</f>
        <v>5.67</v>
      </c>
      <c r="I166" s="98" t="n">
        <f aca="false">I165</f>
        <v>0</v>
      </c>
      <c r="J166" s="28" t="n">
        <f aca="false">VLOOKUP($A166,Table,MATCH(J$4,Curves,0))</f>
        <v>-0.0475</v>
      </c>
      <c r="K166" s="97" t="n">
        <f aca="false">VLOOKUP($A166,Table,MATCH(K$4,Curves,0))</f>
        <v>-0.06</v>
      </c>
      <c r="L166" s="98" t="n">
        <v>0</v>
      </c>
      <c r="M166" s="28" t="n">
        <f aca="false">VLOOKUP($A166,Table,MATCH(M$4,Curves,0))</f>
        <v>0.01</v>
      </c>
      <c r="N166" s="97" t="n">
        <f aca="false">VLOOKUP($A166,Table,MATCH(N$4,Curves,0))</f>
        <v>0</v>
      </c>
      <c r="O166" s="98" t="n">
        <v>0</v>
      </c>
      <c r="P166" s="99"/>
      <c r="Q166" s="98" t="n">
        <f aca="false">M166+J166+G166</f>
        <v>5.6325</v>
      </c>
      <c r="R166" s="98" t="n">
        <f aca="false">N166+K166+H166</f>
        <v>5.61</v>
      </c>
      <c r="S166" s="98" t="n">
        <f aca="false">O166+L166+I166</f>
        <v>0</v>
      </c>
      <c r="T166" s="99"/>
      <c r="U166" s="33" t="n">
        <f aca="false">A167-A166</f>
        <v>30</v>
      </c>
      <c r="V166" s="100" t="n">
        <f aca="false">CHOOSE(F$3,A167+24,A166)</f>
        <v>41791</v>
      </c>
      <c r="W166" s="33" t="n">
        <f aca="false">V166-C$3</f>
        <v>4875</v>
      </c>
      <c r="X166" s="28" t="n">
        <f aca="false">VLOOKUP($A166,Table,MATCH(X$4,Curves,0))</f>
        <v>0.053904348595426</v>
      </c>
      <c r="Y166" s="91" t="n">
        <f aca="false">1/(1+CHOOSE(F$3,(X167+($K$3/10000))/2,(X166+($K$3/10000))/2))^(2*W166/365.25)</f>
        <v>0.491674787797272</v>
      </c>
      <c r="Z166" s="33" t="n">
        <f aca="false">IF(AND(mthbeg&lt;=A166,mthend&gt;=A166),1,0)</f>
        <v>0</v>
      </c>
      <c r="AA166" s="33" t="n">
        <f aca="false">U166*Z166</f>
        <v>0</v>
      </c>
      <c r="AC166" s="87" t="n">
        <f aca="false">F166*G166</f>
        <v>0</v>
      </c>
      <c r="AD166" s="87" t="n">
        <f aca="false">$F166*H166</f>
        <v>0</v>
      </c>
      <c r="AE166" s="87" t="n">
        <f aca="false">$F166*I166</f>
        <v>0</v>
      </c>
      <c r="AF166" s="87" t="n">
        <f aca="false">$F166*J166</f>
        <v>-0</v>
      </c>
      <c r="AG166" s="87" t="n">
        <f aca="false">$F166*K166</f>
        <v>-0</v>
      </c>
      <c r="AH166" s="87" t="n">
        <f aca="false">$F166*L166</f>
        <v>0</v>
      </c>
      <c r="AI166" s="87" t="n">
        <f aca="false">$F166*M166</f>
        <v>0</v>
      </c>
      <c r="AJ166" s="87" t="n">
        <f aca="false">$F166*N166</f>
        <v>0</v>
      </c>
      <c r="AK166" s="87" t="n">
        <f aca="false">F166*O166</f>
        <v>0</v>
      </c>
      <c r="AL166" s="92"/>
      <c r="AM166" s="87" t="n">
        <f aca="false">CHOOSE($G$3,AD166-AE166,AE166-AD166)</f>
        <v>0</v>
      </c>
      <c r="AN166" s="87" t="n">
        <f aca="false">CHOOSE($G$3,AG166-AH166,AH166-AG166)</f>
        <v>0</v>
      </c>
      <c r="AO166" s="87" t="n">
        <f aca="false">CHOOSE($G$3,AJ166-AK166,AK166-AJ166)</f>
        <v>0</v>
      </c>
      <c r="AP166" s="101" t="n">
        <f aca="false">SUM(AM166:AO166)</f>
        <v>0</v>
      </c>
      <c r="AR166" s="87" t="n">
        <f aca="false">CHOOSE($G$3,AC166-AD166,AD166-AC166)</f>
        <v>0</v>
      </c>
      <c r="AS166" s="87" t="n">
        <f aca="false">CHOOSE($G$3,AF166-AG166,AG166-AF166)</f>
        <v>0</v>
      </c>
      <c r="AT166" s="87" t="n">
        <f aca="false">CHOOSE($G$3,AI166-AJ166,AJ166-AI166)</f>
        <v>0</v>
      </c>
      <c r="AU166" s="101" t="n">
        <f aca="false">AR166+AS166+AT166</f>
        <v>0</v>
      </c>
      <c r="AV166" s="101"/>
      <c r="AW166" s="88" t="n">
        <f aca="false">AU166+AP166</f>
        <v>0</v>
      </c>
      <c r="AY166" s="88" t="n">
        <f aca="false">AK166+AH166+AE166</f>
        <v>0</v>
      </c>
      <c r="AZ166" s="102"/>
    </row>
    <row r="167" customFormat="false" ht="12.75" hidden="false" customHeight="false" outlineLevel="0" collapsed="false">
      <c r="A167" s="93" t="n">
        <f aca="false">EDATE(A166,1)</f>
        <v>41821</v>
      </c>
      <c r="B167" s="94" t="n">
        <f aca="false">B166</f>
        <v>4590.16393442623</v>
      </c>
      <c r="C167" s="104"/>
      <c r="D167" s="96" t="n">
        <f aca="false">B167+C167</f>
        <v>4590.16393442623</v>
      </c>
      <c r="E167" s="82" t="n">
        <f aca="false">IF(Z167=0,0,IF(AND(Z167=1,$H$3=1),D167*U167,IF($H$3=2,D167,"N/A")))</f>
        <v>0</v>
      </c>
      <c r="F167" s="82" t="n">
        <f aca="false">E167*Y167</f>
        <v>0</v>
      </c>
      <c r="G167" s="28" t="n">
        <f aca="false">VLOOKUP($A167,Table,MATCH(G$4,Curves,0))</f>
        <v>5.67</v>
      </c>
      <c r="H167" s="97" t="n">
        <f aca="false">VLOOKUP($A167,Table,MATCH(H$4,Curves,0))</f>
        <v>5.67</v>
      </c>
      <c r="I167" s="98" t="n">
        <f aca="false">I166</f>
        <v>0</v>
      </c>
      <c r="J167" s="28" t="n">
        <f aca="false">VLOOKUP($A167,Table,MATCH(J$4,Curves,0))</f>
        <v>-0.0475</v>
      </c>
      <c r="K167" s="97" t="n">
        <f aca="false">VLOOKUP($A167,Table,MATCH(K$4,Curves,0))</f>
        <v>-0.06</v>
      </c>
      <c r="L167" s="98" t="n">
        <v>0</v>
      </c>
      <c r="M167" s="28" t="n">
        <f aca="false">VLOOKUP($A167,Table,MATCH(M$4,Curves,0))</f>
        <v>0.01</v>
      </c>
      <c r="N167" s="97" t="n">
        <f aca="false">VLOOKUP($A167,Table,MATCH(N$4,Curves,0))</f>
        <v>0</v>
      </c>
      <c r="O167" s="98" t="n">
        <v>0</v>
      </c>
      <c r="P167" s="99"/>
      <c r="Q167" s="98" t="n">
        <f aca="false">M167+J167+G167</f>
        <v>5.6325</v>
      </c>
      <c r="R167" s="98" t="n">
        <f aca="false">N167+K167+H167</f>
        <v>5.61</v>
      </c>
      <c r="S167" s="98" t="n">
        <f aca="false">O167+L167+I167</f>
        <v>0</v>
      </c>
      <c r="T167" s="99"/>
      <c r="U167" s="33" t="n">
        <f aca="false">A168-A167</f>
        <v>31</v>
      </c>
      <c r="V167" s="100" t="n">
        <f aca="false">CHOOSE(F$3,A168+24,A167)</f>
        <v>41821</v>
      </c>
      <c r="W167" s="33" t="n">
        <f aca="false">V167-C$3</f>
        <v>4905</v>
      </c>
      <c r="X167" s="28" t="n">
        <f aca="false">VLOOKUP($A167,Table,MATCH(X$4,Curves,0))</f>
        <v>0.053904348595426</v>
      </c>
      <c r="Y167" s="91" t="n">
        <f aca="false">1/(1+CHOOSE(F$3,(X168+($K$3/10000))/2,(X167+($K$3/10000))/2))^(2*W167/365.25)</f>
        <v>0.489531420871257</v>
      </c>
      <c r="Z167" s="33" t="n">
        <f aca="false">IF(AND(mthbeg&lt;=A167,mthend&gt;=A167),1,0)</f>
        <v>0</v>
      </c>
      <c r="AA167" s="33" t="n">
        <f aca="false">U167*Z167</f>
        <v>0</v>
      </c>
      <c r="AC167" s="87" t="n">
        <f aca="false">F167*G167</f>
        <v>0</v>
      </c>
      <c r="AD167" s="87" t="n">
        <f aca="false">$F167*H167</f>
        <v>0</v>
      </c>
      <c r="AE167" s="87" t="n">
        <f aca="false">$F167*I167</f>
        <v>0</v>
      </c>
      <c r="AF167" s="87" t="n">
        <f aca="false">$F167*J167</f>
        <v>-0</v>
      </c>
      <c r="AG167" s="87" t="n">
        <f aca="false">$F167*K167</f>
        <v>-0</v>
      </c>
      <c r="AH167" s="87" t="n">
        <f aca="false">$F167*L167</f>
        <v>0</v>
      </c>
      <c r="AI167" s="87" t="n">
        <f aca="false">$F167*M167</f>
        <v>0</v>
      </c>
      <c r="AJ167" s="87" t="n">
        <f aca="false">$F167*N167</f>
        <v>0</v>
      </c>
      <c r="AK167" s="87" t="n">
        <f aca="false">F167*O167</f>
        <v>0</v>
      </c>
      <c r="AL167" s="92"/>
      <c r="AM167" s="87" t="n">
        <f aca="false">CHOOSE($G$3,AD167-AE167,AE167-AD167)</f>
        <v>0</v>
      </c>
      <c r="AN167" s="87" t="n">
        <f aca="false">CHOOSE($G$3,AG167-AH167,AH167-AG167)</f>
        <v>0</v>
      </c>
      <c r="AO167" s="87" t="n">
        <f aca="false">CHOOSE($G$3,AJ167-AK167,AK167-AJ167)</f>
        <v>0</v>
      </c>
      <c r="AP167" s="101" t="n">
        <f aca="false">SUM(AM167:AO167)</f>
        <v>0</v>
      </c>
      <c r="AR167" s="87" t="n">
        <f aca="false">CHOOSE($G$3,AC167-AD167,AD167-AC167)</f>
        <v>0</v>
      </c>
      <c r="AS167" s="87" t="n">
        <f aca="false">CHOOSE($G$3,AF167-AG167,AG167-AF167)</f>
        <v>0</v>
      </c>
      <c r="AT167" s="87" t="n">
        <f aca="false">CHOOSE($G$3,AI167-AJ167,AJ167-AI167)</f>
        <v>0</v>
      </c>
      <c r="AU167" s="101" t="n">
        <f aca="false">AR167+AS167+AT167</f>
        <v>0</v>
      </c>
      <c r="AV167" s="101"/>
      <c r="AW167" s="88" t="n">
        <f aca="false">AU167+AP167</f>
        <v>0</v>
      </c>
      <c r="AY167" s="88" t="n">
        <f aca="false">AK167+AH167+AE167</f>
        <v>0</v>
      </c>
      <c r="AZ167" s="102"/>
    </row>
    <row r="168" customFormat="false" ht="12.75" hidden="false" customHeight="false" outlineLevel="0" collapsed="false">
      <c r="A168" s="93" t="n">
        <f aca="false">EDATE(A167,1)</f>
        <v>41852</v>
      </c>
      <c r="B168" s="94" t="n">
        <f aca="false">B167</f>
        <v>4590.16393442623</v>
      </c>
      <c r="C168" s="104"/>
      <c r="D168" s="96" t="n">
        <f aca="false">B168+C168</f>
        <v>4590.16393442623</v>
      </c>
      <c r="E168" s="82" t="n">
        <f aca="false">IF(Z168=0,0,IF(AND(Z168=1,$H$3=1),D168*U168,IF($H$3=2,D168,"N/A")))</f>
        <v>0</v>
      </c>
      <c r="F168" s="82" t="n">
        <f aca="false">E168*Y168</f>
        <v>0</v>
      </c>
      <c r="G168" s="28" t="n">
        <f aca="false">VLOOKUP($A168,Table,MATCH(G$4,Curves,0))</f>
        <v>5.67</v>
      </c>
      <c r="H168" s="97" t="n">
        <f aca="false">VLOOKUP($A168,Table,MATCH(H$4,Curves,0))</f>
        <v>5.67</v>
      </c>
      <c r="I168" s="98" t="n">
        <f aca="false">I167</f>
        <v>0</v>
      </c>
      <c r="J168" s="28" t="n">
        <f aca="false">VLOOKUP($A168,Table,MATCH(J$4,Curves,0))</f>
        <v>-0.0475</v>
      </c>
      <c r="K168" s="97" t="n">
        <f aca="false">VLOOKUP($A168,Table,MATCH(K$4,Curves,0))</f>
        <v>-0.06</v>
      </c>
      <c r="L168" s="98" t="n">
        <v>0</v>
      </c>
      <c r="M168" s="28" t="n">
        <f aca="false">VLOOKUP($A168,Table,MATCH(M$4,Curves,0))</f>
        <v>0.01</v>
      </c>
      <c r="N168" s="97" t="n">
        <f aca="false">VLOOKUP($A168,Table,MATCH(N$4,Curves,0))</f>
        <v>0</v>
      </c>
      <c r="O168" s="98" t="n">
        <v>0</v>
      </c>
      <c r="P168" s="99"/>
      <c r="Q168" s="98" t="n">
        <f aca="false">M168+J168+G168</f>
        <v>5.6325</v>
      </c>
      <c r="R168" s="98" t="n">
        <f aca="false">N168+K168+H168</f>
        <v>5.61</v>
      </c>
      <c r="S168" s="98" t="n">
        <f aca="false">O168+L168+I168</f>
        <v>0</v>
      </c>
      <c r="T168" s="99"/>
      <c r="U168" s="33" t="n">
        <f aca="false">A169-A168</f>
        <v>31</v>
      </c>
      <c r="V168" s="100" t="n">
        <f aca="false">CHOOSE(F$3,A169+24,A168)</f>
        <v>41852</v>
      </c>
      <c r="W168" s="33" t="n">
        <f aca="false">V168-C$3</f>
        <v>4936</v>
      </c>
      <c r="X168" s="28" t="n">
        <f aca="false">VLOOKUP($A168,Table,MATCH(X$4,Curves,0))</f>
        <v>0.053904348595426</v>
      </c>
      <c r="Y168" s="91" t="n">
        <f aca="false">1/(1+CHOOSE(F$3,(X169+($K$3/10000))/2,(X168+($K$3/10000))/2))^(2*W168/365.25)</f>
        <v>0.4873264238957</v>
      </c>
      <c r="Z168" s="33" t="n">
        <f aca="false">IF(AND(mthbeg&lt;=A168,mthend&gt;=A168),1,0)</f>
        <v>0</v>
      </c>
      <c r="AA168" s="33" t="n">
        <f aca="false">U168*Z168</f>
        <v>0</v>
      </c>
      <c r="AC168" s="87" t="n">
        <f aca="false">F168*G168</f>
        <v>0</v>
      </c>
      <c r="AD168" s="87" t="n">
        <f aca="false">$F168*H168</f>
        <v>0</v>
      </c>
      <c r="AE168" s="87" t="n">
        <f aca="false">$F168*I168</f>
        <v>0</v>
      </c>
      <c r="AF168" s="87" t="n">
        <f aca="false">$F168*J168</f>
        <v>-0</v>
      </c>
      <c r="AG168" s="87" t="n">
        <f aca="false">$F168*K168</f>
        <v>-0</v>
      </c>
      <c r="AH168" s="87" t="n">
        <f aca="false">$F168*L168</f>
        <v>0</v>
      </c>
      <c r="AI168" s="87" t="n">
        <f aca="false">$F168*M168</f>
        <v>0</v>
      </c>
      <c r="AJ168" s="87" t="n">
        <f aca="false">$F168*N168</f>
        <v>0</v>
      </c>
      <c r="AK168" s="87" t="n">
        <f aca="false">F168*O168</f>
        <v>0</v>
      </c>
      <c r="AL168" s="92"/>
      <c r="AM168" s="87" t="n">
        <f aca="false">CHOOSE($G$3,AD168-AE168,AE168-AD168)</f>
        <v>0</v>
      </c>
      <c r="AN168" s="87" t="n">
        <f aca="false">CHOOSE($G$3,AG168-AH168,AH168-AG168)</f>
        <v>0</v>
      </c>
      <c r="AO168" s="87" t="n">
        <f aca="false">CHOOSE($G$3,AJ168-AK168,AK168-AJ168)</f>
        <v>0</v>
      </c>
      <c r="AP168" s="101" t="n">
        <f aca="false">SUM(AM168:AO168)</f>
        <v>0</v>
      </c>
      <c r="AR168" s="87" t="n">
        <f aca="false">CHOOSE($G$3,AC168-AD168,AD168-AC168)</f>
        <v>0</v>
      </c>
      <c r="AS168" s="87" t="n">
        <f aca="false">CHOOSE($G$3,AF168-AG168,AG168-AF168)</f>
        <v>0</v>
      </c>
      <c r="AT168" s="87" t="n">
        <f aca="false">CHOOSE($G$3,AI168-AJ168,AJ168-AI168)</f>
        <v>0</v>
      </c>
      <c r="AU168" s="101" t="n">
        <f aca="false">AR168+AS168+AT168</f>
        <v>0</v>
      </c>
      <c r="AV168" s="101"/>
      <c r="AW168" s="88" t="n">
        <f aca="false">AU168+AP168</f>
        <v>0</v>
      </c>
      <c r="AY168" s="88" t="n">
        <f aca="false">AK168+AH168+AE168</f>
        <v>0</v>
      </c>
      <c r="AZ168" s="102"/>
    </row>
    <row r="169" customFormat="false" ht="12.75" hidden="false" customHeight="false" outlineLevel="0" collapsed="false">
      <c r="A169" s="93" t="n">
        <f aca="false">EDATE(A168,1)</f>
        <v>41883</v>
      </c>
      <c r="B169" s="94" t="n">
        <f aca="false">B168</f>
        <v>4590.16393442623</v>
      </c>
      <c r="C169" s="104"/>
      <c r="D169" s="96" t="n">
        <f aca="false">B169+C169</f>
        <v>4590.16393442623</v>
      </c>
      <c r="E169" s="82" t="n">
        <f aca="false">IF(Z169=0,0,IF(AND(Z169=1,$H$3=1),D169*U169,IF($H$3=2,D169,"N/A")))</f>
        <v>0</v>
      </c>
      <c r="F169" s="82" t="n">
        <f aca="false">E169*Y169</f>
        <v>0</v>
      </c>
      <c r="G169" s="28" t="n">
        <f aca="false">VLOOKUP($A169,Table,MATCH(G$4,Curves,0))</f>
        <v>5.67</v>
      </c>
      <c r="H169" s="97" t="n">
        <f aca="false">VLOOKUP($A169,Table,MATCH(H$4,Curves,0))</f>
        <v>5.67</v>
      </c>
      <c r="I169" s="98" t="n">
        <f aca="false">I168</f>
        <v>0</v>
      </c>
      <c r="J169" s="28" t="n">
        <f aca="false">VLOOKUP($A169,Table,MATCH(J$4,Curves,0))</f>
        <v>-0.0475</v>
      </c>
      <c r="K169" s="97" t="n">
        <f aca="false">VLOOKUP($A169,Table,MATCH(K$4,Curves,0))</f>
        <v>-0.06</v>
      </c>
      <c r="L169" s="98" t="n">
        <v>0</v>
      </c>
      <c r="M169" s="28" t="n">
        <f aca="false">VLOOKUP($A169,Table,MATCH(M$4,Curves,0))</f>
        <v>0.01</v>
      </c>
      <c r="N169" s="97" t="n">
        <f aca="false">VLOOKUP($A169,Table,MATCH(N$4,Curves,0))</f>
        <v>0</v>
      </c>
      <c r="O169" s="98" t="n">
        <v>0</v>
      </c>
      <c r="P169" s="99"/>
      <c r="Q169" s="98" t="n">
        <f aca="false">M169+J169+G169</f>
        <v>5.6325</v>
      </c>
      <c r="R169" s="98" t="n">
        <f aca="false">N169+K169+H169</f>
        <v>5.61</v>
      </c>
      <c r="S169" s="98" t="n">
        <f aca="false">O169+L169+I169</f>
        <v>0</v>
      </c>
      <c r="T169" s="99"/>
      <c r="U169" s="33" t="n">
        <f aca="false">A170-A169</f>
        <v>30</v>
      </c>
      <c r="V169" s="100" t="n">
        <f aca="false">CHOOSE(F$3,A170+24,A169)</f>
        <v>41883</v>
      </c>
      <c r="W169" s="33" t="n">
        <f aca="false">V169-C$3</f>
        <v>4967</v>
      </c>
      <c r="X169" s="28" t="n">
        <f aca="false">VLOOKUP($A169,Table,MATCH(X$4,Curves,0))</f>
        <v>0.053904348595426</v>
      </c>
      <c r="Y169" s="91" t="n">
        <f aca="false">1/(1+CHOOSE(F$3,(X170+($K$3/10000))/2,(X169+($K$3/10000))/2))^(2*W169/365.25)</f>
        <v>0.485131358890706</v>
      </c>
      <c r="Z169" s="33" t="n">
        <f aca="false">IF(AND(mthbeg&lt;=A169,mthend&gt;=A169),1,0)</f>
        <v>0</v>
      </c>
      <c r="AA169" s="33" t="n">
        <f aca="false">U169*Z169</f>
        <v>0</v>
      </c>
      <c r="AC169" s="87" t="n">
        <f aca="false">F169*G169</f>
        <v>0</v>
      </c>
      <c r="AD169" s="87" t="n">
        <f aca="false">$F169*H169</f>
        <v>0</v>
      </c>
      <c r="AE169" s="87" t="n">
        <f aca="false">$F169*I169</f>
        <v>0</v>
      </c>
      <c r="AF169" s="87" t="n">
        <f aca="false">$F169*J169</f>
        <v>-0</v>
      </c>
      <c r="AG169" s="87" t="n">
        <f aca="false">$F169*K169</f>
        <v>-0</v>
      </c>
      <c r="AH169" s="87" t="n">
        <f aca="false">$F169*L169</f>
        <v>0</v>
      </c>
      <c r="AI169" s="87" t="n">
        <f aca="false">$F169*M169</f>
        <v>0</v>
      </c>
      <c r="AJ169" s="87" t="n">
        <f aca="false">$F169*N169</f>
        <v>0</v>
      </c>
      <c r="AK169" s="87" t="n">
        <f aca="false">F169*O169</f>
        <v>0</v>
      </c>
      <c r="AL169" s="92"/>
      <c r="AM169" s="87" t="n">
        <f aca="false">CHOOSE($G$3,AD169-AE169,AE169-AD169)</f>
        <v>0</v>
      </c>
      <c r="AN169" s="87" t="n">
        <f aca="false">CHOOSE($G$3,AG169-AH169,AH169-AG169)</f>
        <v>0</v>
      </c>
      <c r="AO169" s="87" t="n">
        <f aca="false">CHOOSE($G$3,AJ169-AK169,AK169-AJ169)</f>
        <v>0</v>
      </c>
      <c r="AP169" s="101" t="n">
        <f aca="false">SUM(AM169:AO169)</f>
        <v>0</v>
      </c>
      <c r="AR169" s="87" t="n">
        <f aca="false">CHOOSE($G$3,AC169-AD169,AD169-AC169)</f>
        <v>0</v>
      </c>
      <c r="AS169" s="87" t="n">
        <f aca="false">CHOOSE($G$3,AF169-AG169,AG169-AF169)</f>
        <v>0</v>
      </c>
      <c r="AT169" s="87" t="n">
        <f aca="false">CHOOSE($G$3,AI169-AJ169,AJ169-AI169)</f>
        <v>0</v>
      </c>
      <c r="AU169" s="101" t="n">
        <f aca="false">AR169+AS169+AT169</f>
        <v>0</v>
      </c>
      <c r="AV169" s="101"/>
      <c r="AW169" s="88" t="n">
        <f aca="false">AU169+AP169</f>
        <v>0</v>
      </c>
      <c r="AY169" s="88" t="n">
        <f aca="false">AK169+AH169+AE169</f>
        <v>0</v>
      </c>
      <c r="AZ169" s="102"/>
    </row>
    <row r="170" customFormat="false" ht="12" hidden="false" customHeight="true" outlineLevel="0" collapsed="false">
      <c r="A170" s="93" t="n">
        <f aca="false">EDATE(A169,1)</f>
        <v>41913</v>
      </c>
      <c r="B170" s="94" t="n">
        <f aca="false">B169</f>
        <v>4590.16393442623</v>
      </c>
      <c r="C170" s="104"/>
      <c r="D170" s="96" t="n">
        <f aca="false">B170+C170</f>
        <v>4590.16393442623</v>
      </c>
      <c r="E170" s="82" t="n">
        <f aca="false">IF(Z170=0,0,IF(AND(Z170=1,$H$3=1),D170*U170,IF($H$3=2,D170,"N/A")))</f>
        <v>0</v>
      </c>
      <c r="F170" s="82" t="n">
        <f aca="false">E170*Y170</f>
        <v>0</v>
      </c>
      <c r="G170" s="28" t="n">
        <f aca="false">VLOOKUP($A170,Table,MATCH(G$4,Curves,0))</f>
        <v>5.67</v>
      </c>
      <c r="H170" s="97" t="n">
        <f aca="false">VLOOKUP($A170,Table,MATCH(H$4,Curves,0))</f>
        <v>5.67</v>
      </c>
      <c r="I170" s="98" t="n">
        <f aca="false">I169</f>
        <v>0</v>
      </c>
      <c r="J170" s="28" t="n">
        <f aca="false">VLOOKUP($A170,Table,MATCH(J$4,Curves,0))</f>
        <v>-0.0475</v>
      </c>
      <c r="K170" s="97" t="n">
        <f aca="false">VLOOKUP($A170,Table,MATCH(K$4,Curves,0))</f>
        <v>-0.06</v>
      </c>
      <c r="L170" s="98" t="n">
        <v>0</v>
      </c>
      <c r="M170" s="28" t="n">
        <f aca="false">VLOOKUP($A170,Table,MATCH(M$4,Curves,0))</f>
        <v>0.01</v>
      </c>
      <c r="N170" s="97" t="n">
        <f aca="false">VLOOKUP($A170,Table,MATCH(N$4,Curves,0))</f>
        <v>0</v>
      </c>
      <c r="O170" s="98" t="n">
        <v>0</v>
      </c>
      <c r="P170" s="99"/>
      <c r="Q170" s="98" t="n">
        <f aca="false">M170+J170+G170</f>
        <v>5.6325</v>
      </c>
      <c r="R170" s="98" t="n">
        <f aca="false">N170+K170+H170</f>
        <v>5.61</v>
      </c>
      <c r="S170" s="98" t="n">
        <f aca="false">O170+L170+I170</f>
        <v>0</v>
      </c>
      <c r="T170" s="99"/>
      <c r="U170" s="33" t="n">
        <f aca="false">A171-A170</f>
        <v>31</v>
      </c>
      <c r="V170" s="100" t="n">
        <f aca="false">CHOOSE(F$3,A171+24,A170)</f>
        <v>41913</v>
      </c>
      <c r="W170" s="33" t="n">
        <f aca="false">V170-C$3</f>
        <v>4997</v>
      </c>
      <c r="X170" s="28" t="n">
        <f aca="false">VLOOKUP($A170,Table,MATCH(X$4,Curves,0))</f>
        <v>0.053904348595426</v>
      </c>
      <c r="Y170" s="91" t="n">
        <f aca="false">1/(1+CHOOSE(F$3,(X171+($K$3/10000))/2,(X170+($K$3/10000))/2))^(2*W170/365.25)</f>
        <v>0.483016516854413</v>
      </c>
      <c r="Z170" s="33" t="n">
        <f aca="false">IF(AND(mthbeg&lt;=A170,mthend&gt;=A170),1,0)</f>
        <v>0</v>
      </c>
      <c r="AA170" s="33" t="n">
        <f aca="false">U170*Z170</f>
        <v>0</v>
      </c>
      <c r="AC170" s="87" t="n">
        <f aca="false">F170*G170</f>
        <v>0</v>
      </c>
      <c r="AD170" s="87" t="n">
        <f aca="false">$F170*H170</f>
        <v>0</v>
      </c>
      <c r="AE170" s="87" t="n">
        <f aca="false">$F170*I170</f>
        <v>0</v>
      </c>
      <c r="AF170" s="87" t="n">
        <f aca="false">$F170*J170</f>
        <v>-0</v>
      </c>
      <c r="AG170" s="87" t="n">
        <f aca="false">$F170*K170</f>
        <v>-0</v>
      </c>
      <c r="AH170" s="87" t="n">
        <f aca="false">$F170*L170</f>
        <v>0</v>
      </c>
      <c r="AI170" s="87" t="n">
        <f aca="false">$F170*M170</f>
        <v>0</v>
      </c>
      <c r="AJ170" s="87" t="n">
        <f aca="false">$F170*N170</f>
        <v>0</v>
      </c>
      <c r="AK170" s="87" t="n">
        <f aca="false">F170*O170</f>
        <v>0</v>
      </c>
      <c r="AL170" s="92"/>
      <c r="AM170" s="87" t="n">
        <f aca="false">CHOOSE($G$3,AD170-AE170,AE170-AD170)</f>
        <v>0</v>
      </c>
      <c r="AN170" s="87" t="n">
        <f aca="false">CHOOSE($G$3,AG170-AH170,AH170-AG170)</f>
        <v>0</v>
      </c>
      <c r="AO170" s="87" t="n">
        <f aca="false">CHOOSE($G$3,AJ170-AK170,AK170-AJ170)</f>
        <v>0</v>
      </c>
      <c r="AP170" s="101" t="n">
        <f aca="false">SUM(AM170:AO170)</f>
        <v>0</v>
      </c>
      <c r="AR170" s="87" t="n">
        <f aca="false">CHOOSE($G$3,AC170-AD170,AD170-AC170)</f>
        <v>0</v>
      </c>
      <c r="AS170" s="87" t="n">
        <f aca="false">CHOOSE($G$3,AF170-AG170,AG170-AF170)</f>
        <v>0</v>
      </c>
      <c r="AT170" s="87" t="n">
        <f aca="false">CHOOSE($G$3,AI170-AJ170,AJ170-AI170)</f>
        <v>0</v>
      </c>
      <c r="AU170" s="101" t="n">
        <f aca="false">AR170+AS170+AT170</f>
        <v>0</v>
      </c>
      <c r="AV170" s="101"/>
      <c r="AW170" s="88" t="n">
        <f aca="false">AU170+AP170</f>
        <v>0</v>
      </c>
      <c r="AY170" s="88" t="n">
        <f aca="false">AK170+AH170+AE170</f>
        <v>0</v>
      </c>
      <c r="AZ170" s="102"/>
    </row>
    <row r="171" customFormat="false" ht="12" hidden="false" customHeight="true" outlineLevel="0" collapsed="false">
      <c r="A171" s="93" t="n">
        <f aca="false">EDATE(A170,1)</f>
        <v>41944</v>
      </c>
      <c r="B171" s="94" t="n">
        <f aca="false">B170</f>
        <v>4590.16393442623</v>
      </c>
      <c r="C171" s="104"/>
      <c r="D171" s="96" t="n">
        <f aca="false">B171+C171</f>
        <v>4590.16393442623</v>
      </c>
      <c r="E171" s="82" t="n">
        <f aca="false">IF(Z171=0,0,IF(AND(Z171=1,$H$3=1),D171*U171,IF($H$3=2,D171,"N/A")))</f>
        <v>0</v>
      </c>
      <c r="F171" s="82" t="n">
        <f aca="false">E171*Y171</f>
        <v>0</v>
      </c>
      <c r="G171" s="28" t="n">
        <f aca="false">VLOOKUP($A171,Table,MATCH(G$4,Curves,0))</f>
        <v>5.67</v>
      </c>
      <c r="H171" s="97" t="n">
        <f aca="false">VLOOKUP($A171,Table,MATCH(H$4,Curves,0))</f>
        <v>5.67</v>
      </c>
      <c r="I171" s="98" t="n">
        <f aca="false">I170</f>
        <v>0</v>
      </c>
      <c r="J171" s="28" t="n">
        <f aca="false">VLOOKUP($A171,Table,MATCH(J$4,Curves,0))</f>
        <v>-0.0475</v>
      </c>
      <c r="K171" s="97" t="n">
        <f aca="false">VLOOKUP($A171,Table,MATCH(K$4,Curves,0))</f>
        <v>-0.06</v>
      </c>
      <c r="L171" s="98" t="n">
        <v>0</v>
      </c>
      <c r="M171" s="28" t="n">
        <f aca="false">VLOOKUP($A171,Table,MATCH(M$4,Curves,0))</f>
        <v>0.01</v>
      </c>
      <c r="N171" s="97" t="n">
        <f aca="false">VLOOKUP($A171,Table,MATCH(N$4,Curves,0))</f>
        <v>0</v>
      </c>
      <c r="O171" s="98" t="n">
        <v>0</v>
      </c>
      <c r="P171" s="99"/>
      <c r="Q171" s="98" t="n">
        <f aca="false">M171+J171+G171</f>
        <v>5.6325</v>
      </c>
      <c r="R171" s="98" t="n">
        <f aca="false">N171+K171+H171</f>
        <v>5.61</v>
      </c>
      <c r="S171" s="98" t="n">
        <f aca="false">O171+L171+I171</f>
        <v>0</v>
      </c>
      <c r="T171" s="99"/>
      <c r="U171" s="33" t="n">
        <f aca="false">A172-A171</f>
        <v>30</v>
      </c>
      <c r="V171" s="100" t="n">
        <f aca="false">CHOOSE(F$3,A172+24,A171)</f>
        <v>41944</v>
      </c>
      <c r="W171" s="33" t="n">
        <f aca="false">V171-C$3</f>
        <v>5028</v>
      </c>
      <c r="X171" s="28" t="n">
        <f aca="false">VLOOKUP($A171,Table,MATCH(X$4,Curves,0))</f>
        <v>0.053904348595426</v>
      </c>
      <c r="Y171" s="91" t="n">
        <f aca="false">1/(1+CHOOSE(F$3,(X172+($K$3/10000))/2,(X171+($K$3/10000))/2))^(2*W171/365.25)</f>
        <v>0.480840864968958</v>
      </c>
      <c r="Z171" s="33" t="n">
        <f aca="false">IF(AND(mthbeg&lt;=A171,mthend&gt;=A171),1,0)</f>
        <v>0</v>
      </c>
      <c r="AA171" s="33" t="n">
        <f aca="false">U171*Z171</f>
        <v>0</v>
      </c>
      <c r="AC171" s="87" t="n">
        <f aca="false">F171*G171</f>
        <v>0</v>
      </c>
      <c r="AD171" s="87" t="n">
        <f aca="false">$F171*H171</f>
        <v>0</v>
      </c>
      <c r="AE171" s="87" t="n">
        <f aca="false">$F171*I171</f>
        <v>0</v>
      </c>
      <c r="AF171" s="87" t="n">
        <f aca="false">$F171*J171</f>
        <v>-0</v>
      </c>
      <c r="AG171" s="87" t="n">
        <f aca="false">$F171*K171</f>
        <v>-0</v>
      </c>
      <c r="AH171" s="87" t="n">
        <f aca="false">$F171*L171</f>
        <v>0</v>
      </c>
      <c r="AI171" s="87" t="n">
        <f aca="false">$F171*M171</f>
        <v>0</v>
      </c>
      <c r="AJ171" s="87" t="n">
        <f aca="false">$F171*N171</f>
        <v>0</v>
      </c>
      <c r="AK171" s="87" t="n">
        <f aca="false">F171*O171</f>
        <v>0</v>
      </c>
      <c r="AL171" s="92"/>
      <c r="AM171" s="87" t="n">
        <f aca="false">CHOOSE($G$3,AD171-AE171,AE171-AD171)</f>
        <v>0</v>
      </c>
      <c r="AN171" s="87" t="n">
        <f aca="false">CHOOSE($G$3,AG171-AH171,AH171-AG171)</f>
        <v>0</v>
      </c>
      <c r="AO171" s="87" t="n">
        <f aca="false">CHOOSE($G$3,AJ171-AK171,AK171-AJ171)</f>
        <v>0</v>
      </c>
      <c r="AP171" s="101" t="n">
        <f aca="false">SUM(AM171:AO171)</f>
        <v>0</v>
      </c>
      <c r="AR171" s="87" t="n">
        <f aca="false">CHOOSE($G$3,AC171-AD171,AD171-AC171)</f>
        <v>0</v>
      </c>
      <c r="AS171" s="87" t="n">
        <f aca="false">CHOOSE($G$3,AF171-AG171,AG171-AF171)</f>
        <v>0</v>
      </c>
      <c r="AT171" s="87" t="n">
        <f aca="false">CHOOSE($G$3,AI171-AJ171,AJ171-AI171)</f>
        <v>0</v>
      </c>
      <c r="AU171" s="101" t="n">
        <f aca="false">AR171+AS171+AT171</f>
        <v>0</v>
      </c>
      <c r="AV171" s="101"/>
      <c r="AW171" s="88" t="n">
        <f aca="false">AU171+AP171</f>
        <v>0</v>
      </c>
      <c r="AY171" s="88" t="n">
        <f aca="false">AK171+AH171+AE171</f>
        <v>0</v>
      </c>
      <c r="AZ171" s="102"/>
    </row>
    <row r="172" customFormat="false" ht="12" hidden="false" customHeight="true" outlineLevel="0" collapsed="false">
      <c r="A172" s="93" t="n">
        <f aca="false">EDATE(A171,1)</f>
        <v>41974</v>
      </c>
      <c r="B172" s="94" t="n">
        <f aca="false">B171</f>
        <v>4590.16393442623</v>
      </c>
      <c r="C172" s="104"/>
      <c r="D172" s="96" t="n">
        <f aca="false">B172+C172</f>
        <v>4590.16393442623</v>
      </c>
      <c r="E172" s="82" t="n">
        <f aca="false">IF(Z172=0,0,IF(AND(Z172=1,$H$3=1),D172*U172,IF($H$3=2,D172,"N/A")))</f>
        <v>0</v>
      </c>
      <c r="F172" s="82" t="n">
        <f aca="false">E172*Y172</f>
        <v>0</v>
      </c>
      <c r="G172" s="28" t="n">
        <f aca="false">VLOOKUP($A172,Table,MATCH(G$4,Curves,0))</f>
        <v>5.67</v>
      </c>
      <c r="H172" s="97" t="n">
        <f aca="false">VLOOKUP($A172,Table,MATCH(H$4,Curves,0))</f>
        <v>5.67</v>
      </c>
      <c r="I172" s="98" t="n">
        <f aca="false">I171</f>
        <v>0</v>
      </c>
      <c r="J172" s="28" t="n">
        <f aca="false">VLOOKUP($A172,Table,MATCH(J$4,Curves,0))</f>
        <v>-0.0475</v>
      </c>
      <c r="K172" s="97" t="n">
        <f aca="false">VLOOKUP($A172,Table,MATCH(K$4,Curves,0))</f>
        <v>-0.06</v>
      </c>
      <c r="L172" s="98" t="n">
        <v>0</v>
      </c>
      <c r="M172" s="28" t="n">
        <f aca="false">VLOOKUP($A172,Table,MATCH(M$4,Curves,0))</f>
        <v>0.01</v>
      </c>
      <c r="N172" s="97" t="n">
        <f aca="false">VLOOKUP($A172,Table,MATCH(N$4,Curves,0))</f>
        <v>0</v>
      </c>
      <c r="O172" s="98" t="n">
        <v>0</v>
      </c>
      <c r="P172" s="99"/>
      <c r="Q172" s="98" t="n">
        <f aca="false">M172+J172+G172</f>
        <v>5.6325</v>
      </c>
      <c r="R172" s="98" t="n">
        <f aca="false">N172+K172+H172</f>
        <v>5.61</v>
      </c>
      <c r="S172" s="98" t="n">
        <f aca="false">O172+L172+I172</f>
        <v>0</v>
      </c>
      <c r="T172" s="99"/>
      <c r="U172" s="33" t="n">
        <f aca="false">A173-A172</f>
        <v>31</v>
      </c>
      <c r="V172" s="100" t="n">
        <f aca="false">CHOOSE(F$3,A173+24,A172)</f>
        <v>41974</v>
      </c>
      <c r="W172" s="33" t="n">
        <f aca="false">V172-C$3</f>
        <v>5058</v>
      </c>
      <c r="X172" s="28" t="n">
        <f aca="false">VLOOKUP($A172,Table,MATCH(X$4,Curves,0))</f>
        <v>0.053904348595426</v>
      </c>
      <c r="Y172" s="91" t="n">
        <f aca="false">1/(1+CHOOSE(F$3,(X173+($K$3/10000))/2,(X172+($K$3/10000))/2))^(2*W172/365.25)</f>
        <v>0.47874472656156</v>
      </c>
      <c r="Z172" s="33" t="n">
        <f aca="false">IF(AND(mthbeg&lt;=A172,mthend&gt;=A172),1,0)</f>
        <v>0</v>
      </c>
      <c r="AA172" s="33" t="n">
        <f aca="false">U172*Z172</f>
        <v>0</v>
      </c>
      <c r="AC172" s="87" t="n">
        <f aca="false">F172*G172</f>
        <v>0</v>
      </c>
      <c r="AD172" s="87" t="n">
        <f aca="false">$F172*H172</f>
        <v>0</v>
      </c>
      <c r="AE172" s="87" t="n">
        <f aca="false">$F172*I172</f>
        <v>0</v>
      </c>
      <c r="AF172" s="87" t="n">
        <f aca="false">$F172*J172</f>
        <v>-0</v>
      </c>
      <c r="AG172" s="87" t="n">
        <f aca="false">$F172*K172</f>
        <v>-0</v>
      </c>
      <c r="AH172" s="87" t="n">
        <f aca="false">$F172*L172</f>
        <v>0</v>
      </c>
      <c r="AI172" s="87" t="n">
        <f aca="false">$F172*M172</f>
        <v>0</v>
      </c>
      <c r="AJ172" s="87" t="n">
        <f aca="false">$F172*N172</f>
        <v>0</v>
      </c>
      <c r="AK172" s="87" t="n">
        <f aca="false">F172*O172</f>
        <v>0</v>
      </c>
      <c r="AL172" s="92"/>
      <c r="AM172" s="87" t="n">
        <f aca="false">CHOOSE($G$3,AD172-AE172,AE172-AD172)</f>
        <v>0</v>
      </c>
      <c r="AN172" s="87" t="n">
        <f aca="false">CHOOSE($G$3,AG172-AH172,AH172-AG172)</f>
        <v>0</v>
      </c>
      <c r="AO172" s="87" t="n">
        <f aca="false">CHOOSE($G$3,AJ172-AK172,AK172-AJ172)</f>
        <v>0</v>
      </c>
      <c r="AP172" s="101" t="n">
        <f aca="false">SUM(AM172:AO172)</f>
        <v>0</v>
      </c>
      <c r="AR172" s="87" t="n">
        <f aca="false">CHOOSE($G$3,AC172-AD172,AD172-AC172)</f>
        <v>0</v>
      </c>
      <c r="AS172" s="87" t="n">
        <f aca="false">CHOOSE($G$3,AF172-AG172,AG172-AF172)</f>
        <v>0</v>
      </c>
      <c r="AT172" s="87" t="n">
        <f aca="false">CHOOSE($G$3,AI172-AJ172,AJ172-AI172)</f>
        <v>0</v>
      </c>
      <c r="AU172" s="101" t="n">
        <f aca="false">AR172+AS172+AT172</f>
        <v>0</v>
      </c>
      <c r="AV172" s="101"/>
      <c r="AW172" s="88" t="n">
        <f aca="false">AU172+AP172</f>
        <v>0</v>
      </c>
      <c r="AY172" s="88" t="n">
        <f aca="false">AK172+AH172+AE172</f>
        <v>0</v>
      </c>
      <c r="AZ172" s="102"/>
    </row>
    <row r="173" customFormat="false" ht="12" hidden="false" customHeight="true" outlineLevel="0" collapsed="false">
      <c r="A173" s="93" t="n">
        <f aca="false">EDATE(A172,1)</f>
        <v>42005</v>
      </c>
      <c r="B173" s="94" t="n">
        <f aca="false">B172</f>
        <v>4590.16393442623</v>
      </c>
      <c r="C173" s="104"/>
      <c r="D173" s="96" t="n">
        <f aca="false">B173+C173</f>
        <v>4590.16393442623</v>
      </c>
      <c r="E173" s="82" t="n">
        <f aca="false">IF(Z173=0,0,IF(AND(Z173=1,$H$3=1),D173*U173,IF($H$3=2,D173,"N/A")))</f>
        <v>0</v>
      </c>
      <c r="F173" s="82" t="n">
        <f aca="false">E173*Y173</f>
        <v>0</v>
      </c>
      <c r="G173" s="28" t="n">
        <f aca="false">VLOOKUP($A173,Table,MATCH(G$4,Curves,0))</f>
        <v>5.67</v>
      </c>
      <c r="H173" s="97" t="n">
        <f aca="false">VLOOKUP($A173,Table,MATCH(H$4,Curves,0))</f>
        <v>5.67</v>
      </c>
      <c r="I173" s="98" t="n">
        <f aca="false">I172</f>
        <v>0</v>
      </c>
      <c r="J173" s="28" t="n">
        <f aca="false">VLOOKUP($A173,Table,MATCH(J$4,Curves,0))</f>
        <v>-0.0475</v>
      </c>
      <c r="K173" s="97" t="n">
        <f aca="false">VLOOKUP($A173,Table,MATCH(K$4,Curves,0))</f>
        <v>-0.06</v>
      </c>
      <c r="L173" s="98" t="n">
        <v>0</v>
      </c>
      <c r="M173" s="28" t="n">
        <f aca="false">VLOOKUP($A173,Table,MATCH(M$4,Curves,0))</f>
        <v>0.01</v>
      </c>
      <c r="N173" s="97" t="n">
        <f aca="false">VLOOKUP($A173,Table,MATCH(N$4,Curves,0))</f>
        <v>0</v>
      </c>
      <c r="O173" s="98" t="n">
        <v>0</v>
      </c>
      <c r="P173" s="99"/>
      <c r="Q173" s="98" t="n">
        <f aca="false">M173+J173+G173</f>
        <v>5.6325</v>
      </c>
      <c r="R173" s="98" t="n">
        <f aca="false">N173+K173+H173</f>
        <v>5.61</v>
      </c>
      <c r="S173" s="98" t="n">
        <f aca="false">O173+L173+I173</f>
        <v>0</v>
      </c>
      <c r="T173" s="99"/>
      <c r="U173" s="33" t="n">
        <f aca="false">A174-A173</f>
        <v>31</v>
      </c>
      <c r="V173" s="100" t="n">
        <f aca="false">CHOOSE(F$3,A174+24,A173)</f>
        <v>42005</v>
      </c>
      <c r="W173" s="33" t="n">
        <f aca="false">V173-C$3</f>
        <v>5089</v>
      </c>
      <c r="X173" s="28" t="n">
        <f aca="false">VLOOKUP($A173,Table,MATCH(X$4,Curves,0))</f>
        <v>0.053904348595426</v>
      </c>
      <c r="Y173" s="91" t="n">
        <f aca="false">1/(1+CHOOSE(F$3,(X174+($K$3/10000))/2,(X173+($K$3/10000))/2))^(2*W173/365.25)</f>
        <v>0.476588316106326</v>
      </c>
      <c r="Z173" s="33" t="n">
        <f aca="false">IF(AND(mthbeg&lt;=A173,mthend&gt;=A173),1,0)</f>
        <v>0</v>
      </c>
      <c r="AA173" s="33" t="n">
        <f aca="false">U173*Z173</f>
        <v>0</v>
      </c>
      <c r="AC173" s="87" t="n">
        <f aca="false">F173*G173</f>
        <v>0</v>
      </c>
      <c r="AD173" s="87" t="n">
        <f aca="false">$F173*H173</f>
        <v>0</v>
      </c>
      <c r="AE173" s="87" t="n">
        <f aca="false">$F173*I173</f>
        <v>0</v>
      </c>
      <c r="AF173" s="87" t="n">
        <f aca="false">$F173*J173</f>
        <v>-0</v>
      </c>
      <c r="AG173" s="87" t="n">
        <f aca="false">$F173*K173</f>
        <v>-0</v>
      </c>
      <c r="AH173" s="87" t="n">
        <f aca="false">$F173*L173</f>
        <v>0</v>
      </c>
      <c r="AI173" s="87" t="n">
        <f aca="false">$F173*M173</f>
        <v>0</v>
      </c>
      <c r="AJ173" s="87" t="n">
        <f aca="false">$F173*N173</f>
        <v>0</v>
      </c>
      <c r="AK173" s="87" t="n">
        <f aca="false">F173*O173</f>
        <v>0</v>
      </c>
      <c r="AL173" s="92"/>
      <c r="AM173" s="87" t="n">
        <f aca="false">CHOOSE($G$3,AD173-AE173,AE173-AD173)</f>
        <v>0</v>
      </c>
      <c r="AN173" s="87" t="n">
        <f aca="false">CHOOSE($G$3,AG173-AH173,AH173-AG173)</f>
        <v>0</v>
      </c>
      <c r="AO173" s="87" t="n">
        <f aca="false">CHOOSE($G$3,AJ173-AK173,AK173-AJ173)</f>
        <v>0</v>
      </c>
      <c r="AP173" s="101" t="n">
        <f aca="false">SUM(AM173:AO173)</f>
        <v>0</v>
      </c>
      <c r="AR173" s="87" t="n">
        <f aca="false">CHOOSE($G$3,AC173-AD173,AD173-AC173)</f>
        <v>0</v>
      </c>
      <c r="AS173" s="87" t="n">
        <f aca="false">CHOOSE($G$3,AF173-AG173,AG173-AF173)</f>
        <v>0</v>
      </c>
      <c r="AT173" s="87" t="n">
        <f aca="false">CHOOSE($G$3,AI173-AJ173,AJ173-AI173)</f>
        <v>0</v>
      </c>
      <c r="AU173" s="101" t="n">
        <f aca="false">AR173+AS173+AT173</f>
        <v>0</v>
      </c>
      <c r="AV173" s="101"/>
      <c r="AW173" s="88" t="n">
        <f aca="false">AU173+AP173</f>
        <v>0</v>
      </c>
      <c r="AY173" s="88" t="n">
        <f aca="false">AK173+AH173+AE173</f>
        <v>0</v>
      </c>
      <c r="AZ173" s="102"/>
    </row>
    <row r="174" customFormat="false" ht="12" hidden="false" customHeight="true" outlineLevel="0" collapsed="false">
      <c r="A174" s="93" t="n">
        <f aca="false">EDATE(A173,1)</f>
        <v>42036</v>
      </c>
      <c r="B174" s="94" t="n">
        <f aca="false">B173</f>
        <v>4590.16393442623</v>
      </c>
      <c r="C174" s="104"/>
      <c r="D174" s="96" t="n">
        <f aca="false">B174+C174</f>
        <v>4590.16393442623</v>
      </c>
      <c r="E174" s="82" t="n">
        <f aca="false">IF(Z174=0,0,IF(AND(Z174=1,$H$3=1),D174*U174,IF($H$3=2,D174,"N/A")))</f>
        <v>0</v>
      </c>
      <c r="F174" s="82" t="n">
        <f aca="false">E174*Y174</f>
        <v>0</v>
      </c>
      <c r="G174" s="28" t="n">
        <f aca="false">VLOOKUP($A174,Table,MATCH(G$4,Curves,0))</f>
        <v>5.67</v>
      </c>
      <c r="H174" s="97" t="n">
        <f aca="false">VLOOKUP($A174,Table,MATCH(H$4,Curves,0))</f>
        <v>5.67</v>
      </c>
      <c r="I174" s="98" t="n">
        <f aca="false">I173</f>
        <v>0</v>
      </c>
      <c r="J174" s="28" t="n">
        <f aca="false">VLOOKUP($A174,Table,MATCH(J$4,Curves,0))</f>
        <v>-0.0475</v>
      </c>
      <c r="K174" s="97" t="n">
        <f aca="false">VLOOKUP($A174,Table,MATCH(K$4,Curves,0))</f>
        <v>-0.06</v>
      </c>
      <c r="L174" s="98" t="n">
        <v>0</v>
      </c>
      <c r="M174" s="28" t="n">
        <f aca="false">VLOOKUP($A174,Table,MATCH(M$4,Curves,0))</f>
        <v>0.01</v>
      </c>
      <c r="N174" s="97" t="n">
        <f aca="false">VLOOKUP($A174,Table,MATCH(N$4,Curves,0))</f>
        <v>0</v>
      </c>
      <c r="O174" s="98" t="n">
        <v>0</v>
      </c>
      <c r="P174" s="99"/>
      <c r="Q174" s="98" t="n">
        <f aca="false">M174+J174+G174</f>
        <v>5.6325</v>
      </c>
      <c r="R174" s="98" t="n">
        <f aca="false">N174+K174+H174</f>
        <v>5.61</v>
      </c>
      <c r="S174" s="98" t="n">
        <f aca="false">O174+L174+I174</f>
        <v>0</v>
      </c>
      <c r="T174" s="99"/>
      <c r="U174" s="33" t="n">
        <f aca="false">A175-A174</f>
        <v>28</v>
      </c>
      <c r="V174" s="100" t="n">
        <f aca="false">CHOOSE(F$3,A175+24,A174)</f>
        <v>42036</v>
      </c>
      <c r="W174" s="33" t="n">
        <f aca="false">V174-C$3</f>
        <v>5120</v>
      </c>
      <c r="X174" s="28" t="n">
        <f aca="false">VLOOKUP($A174,Table,MATCH(X$4,Curves,0))</f>
        <v>0.053904348595426</v>
      </c>
      <c r="Y174" s="91" t="n">
        <f aca="false">1/(1+CHOOSE(F$3,(X175+($K$3/10000))/2,(X174+($K$3/10000))/2))^(2*W174/365.25)</f>
        <v>0.474441618773334</v>
      </c>
      <c r="Z174" s="33" t="n">
        <f aca="false">IF(AND(mthbeg&lt;=A174,mthend&gt;=A174),1,0)</f>
        <v>0</v>
      </c>
      <c r="AA174" s="33" t="n">
        <f aca="false">U174*Z174</f>
        <v>0</v>
      </c>
      <c r="AC174" s="87" t="n">
        <f aca="false">F174*G174</f>
        <v>0</v>
      </c>
      <c r="AD174" s="87" t="n">
        <f aca="false">$F174*H174</f>
        <v>0</v>
      </c>
      <c r="AE174" s="87" t="n">
        <f aca="false">$F174*I174</f>
        <v>0</v>
      </c>
      <c r="AF174" s="87" t="n">
        <f aca="false">$F174*J174</f>
        <v>-0</v>
      </c>
      <c r="AG174" s="87" t="n">
        <f aca="false">$F174*K174</f>
        <v>-0</v>
      </c>
      <c r="AH174" s="87" t="n">
        <f aca="false">$F174*L174</f>
        <v>0</v>
      </c>
      <c r="AI174" s="87" t="n">
        <f aca="false">$F174*M174</f>
        <v>0</v>
      </c>
      <c r="AJ174" s="87" t="n">
        <f aca="false">$F174*N174</f>
        <v>0</v>
      </c>
      <c r="AK174" s="87" t="n">
        <f aca="false">F174*O174</f>
        <v>0</v>
      </c>
      <c r="AL174" s="92"/>
      <c r="AM174" s="87" t="n">
        <f aca="false">CHOOSE($G$3,AD174-AE174,AE174-AD174)</f>
        <v>0</v>
      </c>
      <c r="AN174" s="87" t="n">
        <f aca="false">CHOOSE($G$3,AG174-AH174,AH174-AG174)</f>
        <v>0</v>
      </c>
      <c r="AO174" s="87" t="n">
        <f aca="false">CHOOSE($G$3,AJ174-AK174,AK174-AJ174)</f>
        <v>0</v>
      </c>
      <c r="AP174" s="101" t="n">
        <f aca="false">SUM(AM174:AO174)</f>
        <v>0</v>
      </c>
      <c r="AR174" s="87" t="n">
        <f aca="false">CHOOSE($G$3,AC174-AD174,AD174-AC174)</f>
        <v>0</v>
      </c>
      <c r="AS174" s="87" t="n">
        <f aca="false">CHOOSE($G$3,AF174-AG174,AG174-AF174)</f>
        <v>0</v>
      </c>
      <c r="AT174" s="87" t="n">
        <f aca="false">CHOOSE($G$3,AI174-AJ174,AJ174-AI174)</f>
        <v>0</v>
      </c>
      <c r="AU174" s="101" t="n">
        <f aca="false">AR174+AS174+AT174</f>
        <v>0</v>
      </c>
      <c r="AV174" s="101"/>
      <c r="AW174" s="88" t="n">
        <f aca="false">AU174+AP174</f>
        <v>0</v>
      </c>
      <c r="AY174" s="88" t="n">
        <f aca="false">AK174+AH174+AE174</f>
        <v>0</v>
      </c>
      <c r="AZ174" s="102"/>
    </row>
    <row r="175" customFormat="false" ht="12" hidden="false" customHeight="true" outlineLevel="0" collapsed="false">
      <c r="A175" s="93" t="n">
        <f aca="false">EDATE(A174,1)</f>
        <v>42064</v>
      </c>
      <c r="B175" s="94" t="n">
        <f aca="false">B174</f>
        <v>4590.16393442623</v>
      </c>
      <c r="C175" s="104"/>
      <c r="D175" s="96" t="n">
        <f aca="false">B175+C175</f>
        <v>4590.16393442623</v>
      </c>
      <c r="E175" s="82" t="n">
        <f aca="false">IF(Z175=0,0,IF(AND(Z175=1,$H$3=1),D175*U175,IF($H$3=2,D175,"N/A")))</f>
        <v>0</v>
      </c>
      <c r="F175" s="82" t="n">
        <f aca="false">E175*Y175</f>
        <v>0</v>
      </c>
      <c r="G175" s="28" t="n">
        <f aca="false">VLOOKUP($A175,Table,MATCH(G$4,Curves,0))</f>
        <v>5.67</v>
      </c>
      <c r="H175" s="97" t="n">
        <f aca="false">VLOOKUP($A175,Table,MATCH(H$4,Curves,0))</f>
        <v>5.67</v>
      </c>
      <c r="I175" s="98" t="n">
        <f aca="false">I174</f>
        <v>0</v>
      </c>
      <c r="J175" s="28" t="n">
        <f aca="false">VLOOKUP($A175,Table,MATCH(J$4,Curves,0))</f>
        <v>-0.0475</v>
      </c>
      <c r="K175" s="97" t="n">
        <f aca="false">VLOOKUP($A175,Table,MATCH(K$4,Curves,0))</f>
        <v>-0.06</v>
      </c>
      <c r="L175" s="98" t="n">
        <v>0</v>
      </c>
      <c r="M175" s="28" t="n">
        <f aca="false">VLOOKUP($A175,Table,MATCH(M$4,Curves,0))</f>
        <v>0.01</v>
      </c>
      <c r="N175" s="97" t="n">
        <f aca="false">VLOOKUP($A175,Table,MATCH(N$4,Curves,0))</f>
        <v>0</v>
      </c>
      <c r="O175" s="98" t="n">
        <v>0</v>
      </c>
      <c r="P175" s="99"/>
      <c r="Q175" s="98" t="n">
        <f aca="false">M175+J175+G175</f>
        <v>5.6325</v>
      </c>
      <c r="R175" s="98" t="n">
        <f aca="false">N175+K175+H175</f>
        <v>5.61</v>
      </c>
      <c r="S175" s="98" t="n">
        <f aca="false">O175+L175+I175</f>
        <v>0</v>
      </c>
      <c r="T175" s="99"/>
      <c r="U175" s="33" t="n">
        <f aca="false">A176-A175</f>
        <v>31</v>
      </c>
      <c r="V175" s="100" t="n">
        <f aca="false">CHOOSE(F$3,A176+24,A175)</f>
        <v>42064</v>
      </c>
      <c r="W175" s="33" t="n">
        <f aca="false">V175-C$3</f>
        <v>5148</v>
      </c>
      <c r="X175" s="28" t="n">
        <f aca="false">VLOOKUP($A175,Table,MATCH(X$4,Curves,0))</f>
        <v>0.053904348595426</v>
      </c>
      <c r="Y175" s="91" t="n">
        <f aca="false">1/(1+CHOOSE(F$3,(X176+($K$3/10000))/2,(X175+($K$3/10000))/2))^(2*W175/365.25)</f>
        <v>0.472510978583617</v>
      </c>
      <c r="Z175" s="33" t="n">
        <f aca="false">IF(AND(mthbeg&lt;=A175,mthend&gt;=A175),1,0)</f>
        <v>0</v>
      </c>
      <c r="AA175" s="33" t="n">
        <f aca="false">U175*Z175</f>
        <v>0</v>
      </c>
      <c r="AC175" s="87" t="n">
        <f aca="false">F175*G175</f>
        <v>0</v>
      </c>
      <c r="AD175" s="87" t="n">
        <f aca="false">$F175*H175</f>
        <v>0</v>
      </c>
      <c r="AE175" s="87" t="n">
        <f aca="false">$F175*I175</f>
        <v>0</v>
      </c>
      <c r="AF175" s="87" t="n">
        <f aca="false">$F175*J175</f>
        <v>-0</v>
      </c>
      <c r="AG175" s="87" t="n">
        <f aca="false">$F175*K175</f>
        <v>-0</v>
      </c>
      <c r="AH175" s="87" t="n">
        <f aca="false">$F175*L175</f>
        <v>0</v>
      </c>
      <c r="AI175" s="87" t="n">
        <f aca="false">$F175*M175</f>
        <v>0</v>
      </c>
      <c r="AJ175" s="87" t="n">
        <f aca="false">$F175*N175</f>
        <v>0</v>
      </c>
      <c r="AK175" s="87" t="n">
        <f aca="false">F175*O175</f>
        <v>0</v>
      </c>
      <c r="AL175" s="92"/>
      <c r="AM175" s="87" t="n">
        <f aca="false">CHOOSE($G$3,AD175-AE175,AE175-AD175)</f>
        <v>0</v>
      </c>
      <c r="AN175" s="87" t="n">
        <f aca="false">CHOOSE($G$3,AG175-AH175,AH175-AG175)</f>
        <v>0</v>
      </c>
      <c r="AO175" s="87" t="n">
        <f aca="false">CHOOSE($G$3,AJ175-AK175,AK175-AJ175)</f>
        <v>0</v>
      </c>
      <c r="AP175" s="101" t="n">
        <f aca="false">SUM(AM175:AO175)</f>
        <v>0</v>
      </c>
      <c r="AR175" s="87" t="n">
        <f aca="false">CHOOSE($G$3,AC175-AD175,AD175-AC175)</f>
        <v>0</v>
      </c>
      <c r="AS175" s="87" t="n">
        <f aca="false">CHOOSE($G$3,AF175-AG175,AG175-AF175)</f>
        <v>0</v>
      </c>
      <c r="AT175" s="87" t="n">
        <f aca="false">CHOOSE($G$3,AI175-AJ175,AJ175-AI175)</f>
        <v>0</v>
      </c>
      <c r="AU175" s="101" t="n">
        <f aca="false">AR175+AS175+AT175</f>
        <v>0</v>
      </c>
      <c r="AV175" s="101"/>
      <c r="AW175" s="88" t="n">
        <f aca="false">AU175+AP175</f>
        <v>0</v>
      </c>
      <c r="AY175" s="88" t="n">
        <f aca="false">AK175+AH175+AE175</f>
        <v>0</v>
      </c>
      <c r="AZ175" s="102"/>
    </row>
    <row r="176" customFormat="false" ht="12" hidden="false" customHeight="true" outlineLevel="0" collapsed="false">
      <c r="A176" s="93" t="n">
        <f aca="false">EDATE(A175,1)</f>
        <v>42095</v>
      </c>
      <c r="B176" s="94" t="n">
        <f aca="false">B175</f>
        <v>4590.16393442623</v>
      </c>
      <c r="C176" s="104"/>
      <c r="D176" s="96" t="n">
        <f aca="false">B176+C176</f>
        <v>4590.16393442623</v>
      </c>
      <c r="E176" s="82" t="n">
        <f aca="false">IF(Z176=0,0,IF(AND(Z176=1,$H$3=1),D176*U176,IF($H$3=2,D176,"N/A")))</f>
        <v>0</v>
      </c>
      <c r="F176" s="82" t="n">
        <f aca="false">E176*Y176</f>
        <v>0</v>
      </c>
      <c r="G176" s="28" t="n">
        <f aca="false">VLOOKUP($A176,Table,MATCH(G$4,Curves,0))</f>
        <v>5.67</v>
      </c>
      <c r="H176" s="97" t="n">
        <f aca="false">VLOOKUP($A176,Table,MATCH(H$4,Curves,0))</f>
        <v>5.67</v>
      </c>
      <c r="I176" s="98" t="n">
        <f aca="false">I175</f>
        <v>0</v>
      </c>
      <c r="J176" s="28" t="n">
        <f aca="false">VLOOKUP($A176,Table,MATCH(J$4,Curves,0))</f>
        <v>-0.0475</v>
      </c>
      <c r="K176" s="97" t="n">
        <f aca="false">VLOOKUP($A176,Table,MATCH(K$4,Curves,0))</f>
        <v>-0.06</v>
      </c>
      <c r="L176" s="98" t="n">
        <v>0</v>
      </c>
      <c r="M176" s="28" t="n">
        <f aca="false">VLOOKUP($A176,Table,MATCH(M$4,Curves,0))</f>
        <v>0.01</v>
      </c>
      <c r="N176" s="97" t="n">
        <f aca="false">VLOOKUP($A176,Table,MATCH(N$4,Curves,0))</f>
        <v>0</v>
      </c>
      <c r="O176" s="98" t="n">
        <v>0</v>
      </c>
      <c r="P176" s="99"/>
      <c r="Q176" s="98" t="n">
        <f aca="false">M176+J176+G176</f>
        <v>5.6325</v>
      </c>
      <c r="R176" s="98" t="n">
        <f aca="false">N176+K176+H176</f>
        <v>5.61</v>
      </c>
      <c r="S176" s="98" t="n">
        <f aca="false">O176+L176+I176</f>
        <v>0</v>
      </c>
      <c r="T176" s="99"/>
      <c r="U176" s="33" t="n">
        <f aca="false">A177-A176</f>
        <v>30</v>
      </c>
      <c r="V176" s="100" t="n">
        <f aca="false">CHOOSE(F$3,A177+24,A176)</f>
        <v>42095</v>
      </c>
      <c r="W176" s="33" t="n">
        <f aca="false">V176-C$3</f>
        <v>5179</v>
      </c>
      <c r="X176" s="28" t="n">
        <f aca="false">VLOOKUP($A176,Table,MATCH(X$4,Curves,0))</f>
        <v>0.053904348595426</v>
      </c>
      <c r="Y176" s="91" t="n">
        <f aca="false">1/(1+CHOOSE(F$3,(X177+($K$3/10000))/2,(X176+($K$3/10000))/2))^(2*W176/365.25)</f>
        <v>0.470382646806996</v>
      </c>
      <c r="Z176" s="33" t="n">
        <f aca="false">IF(AND(mthbeg&lt;=A176,mthend&gt;=A176),1,0)</f>
        <v>0</v>
      </c>
      <c r="AA176" s="33" t="n">
        <f aca="false">U176*Z176</f>
        <v>0</v>
      </c>
      <c r="AC176" s="87" t="n">
        <f aca="false">F176*G176</f>
        <v>0</v>
      </c>
      <c r="AD176" s="87" t="n">
        <f aca="false">$F176*H176</f>
        <v>0</v>
      </c>
      <c r="AE176" s="87" t="n">
        <f aca="false">$F176*I176</f>
        <v>0</v>
      </c>
      <c r="AF176" s="87" t="n">
        <f aca="false">$F176*J176</f>
        <v>-0</v>
      </c>
      <c r="AG176" s="87" t="n">
        <f aca="false">$F176*K176</f>
        <v>-0</v>
      </c>
      <c r="AH176" s="87" t="n">
        <f aca="false">$F176*L176</f>
        <v>0</v>
      </c>
      <c r="AI176" s="87" t="n">
        <f aca="false">$F176*M176</f>
        <v>0</v>
      </c>
      <c r="AJ176" s="87" t="n">
        <f aca="false">$F176*N176</f>
        <v>0</v>
      </c>
      <c r="AK176" s="87" t="n">
        <f aca="false">F176*O176</f>
        <v>0</v>
      </c>
      <c r="AL176" s="92"/>
      <c r="AM176" s="87" t="n">
        <f aca="false">CHOOSE($G$3,AD176-AE176,AE176-AD176)</f>
        <v>0</v>
      </c>
      <c r="AN176" s="87" t="n">
        <f aca="false">CHOOSE($G$3,AG176-AH176,AH176-AG176)</f>
        <v>0</v>
      </c>
      <c r="AO176" s="87" t="n">
        <f aca="false">CHOOSE($G$3,AJ176-AK176,AK176-AJ176)</f>
        <v>0</v>
      </c>
      <c r="AP176" s="101" t="n">
        <f aca="false">SUM(AM176:AO176)</f>
        <v>0</v>
      </c>
      <c r="AR176" s="87" t="n">
        <f aca="false">CHOOSE($G$3,AC176-AD176,AD176-AC176)</f>
        <v>0</v>
      </c>
      <c r="AS176" s="87" t="n">
        <f aca="false">CHOOSE($G$3,AF176-AG176,AG176-AF176)</f>
        <v>0</v>
      </c>
      <c r="AT176" s="87" t="n">
        <f aca="false">CHOOSE($G$3,AI176-AJ176,AJ176-AI176)</f>
        <v>0</v>
      </c>
      <c r="AU176" s="101" t="n">
        <f aca="false">AR176+AS176+AT176</f>
        <v>0</v>
      </c>
      <c r="AV176" s="101"/>
      <c r="AW176" s="88" t="n">
        <f aca="false">AU176+AP176</f>
        <v>0</v>
      </c>
      <c r="AY176" s="88" t="n">
        <f aca="false">AK176+AH176+AE176</f>
        <v>0</v>
      </c>
      <c r="AZ176" s="102"/>
    </row>
    <row r="177" customFormat="false" ht="12" hidden="false" customHeight="true" outlineLevel="0" collapsed="false">
      <c r="A177" s="93" t="n">
        <f aca="false">EDATE(A176,1)</f>
        <v>42125</v>
      </c>
      <c r="B177" s="94" t="n">
        <f aca="false">B176</f>
        <v>4590.16393442623</v>
      </c>
      <c r="C177" s="104"/>
      <c r="D177" s="96" t="n">
        <f aca="false">B177+C177</f>
        <v>4590.16393442623</v>
      </c>
      <c r="E177" s="82" t="n">
        <f aca="false">IF(Z177=0,0,IF(AND(Z177=1,$H$3=1),D177*U177,IF($H$3=2,D177,"N/A")))</f>
        <v>0</v>
      </c>
      <c r="F177" s="82" t="n">
        <f aca="false">E177*Y177</f>
        <v>0</v>
      </c>
      <c r="G177" s="28" t="n">
        <f aca="false">VLOOKUP($A177,Table,MATCH(G$4,Curves,0))</f>
        <v>5.67</v>
      </c>
      <c r="H177" s="97" t="n">
        <f aca="false">VLOOKUP($A177,Table,MATCH(H$4,Curves,0))</f>
        <v>5.67</v>
      </c>
      <c r="I177" s="98" t="n">
        <f aca="false">I176</f>
        <v>0</v>
      </c>
      <c r="J177" s="28" t="n">
        <f aca="false">VLOOKUP($A177,Table,MATCH(J$4,Curves,0))</f>
        <v>-0.0475</v>
      </c>
      <c r="K177" s="97" t="n">
        <f aca="false">VLOOKUP($A177,Table,MATCH(K$4,Curves,0))</f>
        <v>-0.06</v>
      </c>
      <c r="L177" s="98" t="n">
        <v>0</v>
      </c>
      <c r="M177" s="28" t="n">
        <f aca="false">VLOOKUP($A177,Table,MATCH(M$4,Curves,0))</f>
        <v>0.01</v>
      </c>
      <c r="N177" s="97" t="n">
        <f aca="false">VLOOKUP($A177,Table,MATCH(N$4,Curves,0))</f>
        <v>0</v>
      </c>
      <c r="O177" s="98" t="n">
        <v>0</v>
      </c>
      <c r="P177" s="99"/>
      <c r="Q177" s="98" t="n">
        <f aca="false">M177+J177+G177</f>
        <v>5.6325</v>
      </c>
      <c r="R177" s="98" t="n">
        <f aca="false">N177+K177+H177</f>
        <v>5.61</v>
      </c>
      <c r="S177" s="98" t="n">
        <f aca="false">O177+L177+I177</f>
        <v>0</v>
      </c>
      <c r="T177" s="99"/>
      <c r="U177" s="33" t="n">
        <f aca="false">A178-A177</f>
        <v>31</v>
      </c>
      <c r="V177" s="100" t="n">
        <f aca="false">CHOOSE(F$3,A178+24,A177)</f>
        <v>42125</v>
      </c>
      <c r="W177" s="33" t="n">
        <f aca="false">V177-C$3</f>
        <v>5209</v>
      </c>
      <c r="X177" s="28" t="n">
        <f aca="false">VLOOKUP($A177,Table,MATCH(X$4,Curves,0))</f>
        <v>0.053904348595426</v>
      </c>
      <c r="Y177" s="91" t="n">
        <f aca="false">1/(1+CHOOSE(F$3,(X178+($K$3/10000))/2,(X177+($K$3/10000))/2))^(2*W177/365.25)</f>
        <v>0.468332099101969</v>
      </c>
      <c r="Z177" s="33" t="n">
        <f aca="false">IF(AND(mthbeg&lt;=A177,mthend&gt;=A177),1,0)</f>
        <v>0</v>
      </c>
      <c r="AA177" s="33" t="n">
        <f aca="false">U177*Z177</f>
        <v>0</v>
      </c>
      <c r="AC177" s="87" t="n">
        <f aca="false">F177*G177</f>
        <v>0</v>
      </c>
      <c r="AD177" s="87" t="n">
        <f aca="false">$F177*H177</f>
        <v>0</v>
      </c>
      <c r="AE177" s="87" t="n">
        <f aca="false">$F177*I177</f>
        <v>0</v>
      </c>
      <c r="AF177" s="87" t="n">
        <f aca="false">$F177*J177</f>
        <v>-0</v>
      </c>
      <c r="AG177" s="87" t="n">
        <f aca="false">$F177*K177</f>
        <v>-0</v>
      </c>
      <c r="AH177" s="87" t="n">
        <f aca="false">$F177*L177</f>
        <v>0</v>
      </c>
      <c r="AI177" s="87" t="n">
        <f aca="false">$F177*M177</f>
        <v>0</v>
      </c>
      <c r="AJ177" s="87" t="n">
        <f aca="false">$F177*N177</f>
        <v>0</v>
      </c>
      <c r="AK177" s="87" t="n">
        <f aca="false">F177*O177</f>
        <v>0</v>
      </c>
      <c r="AL177" s="92"/>
      <c r="AM177" s="87" t="n">
        <f aca="false">CHOOSE($G$3,AD177-AE177,AE177-AD177)</f>
        <v>0</v>
      </c>
      <c r="AN177" s="87" t="n">
        <f aca="false">CHOOSE($G$3,AG177-AH177,AH177-AG177)</f>
        <v>0</v>
      </c>
      <c r="AO177" s="87" t="n">
        <f aca="false">CHOOSE($G$3,AJ177-AK177,AK177-AJ177)</f>
        <v>0</v>
      </c>
      <c r="AP177" s="101" t="n">
        <f aca="false">SUM(AM177:AO177)</f>
        <v>0</v>
      </c>
      <c r="AR177" s="87" t="n">
        <f aca="false">CHOOSE($G$3,AC177-AD177,AD177-AC177)</f>
        <v>0</v>
      </c>
      <c r="AS177" s="87" t="n">
        <f aca="false">CHOOSE($G$3,AF177-AG177,AG177-AF177)</f>
        <v>0</v>
      </c>
      <c r="AT177" s="87" t="n">
        <f aca="false">CHOOSE($G$3,AI177-AJ177,AJ177-AI177)</f>
        <v>0</v>
      </c>
      <c r="AU177" s="101" t="n">
        <f aca="false">AR177+AS177+AT177</f>
        <v>0</v>
      </c>
      <c r="AV177" s="101"/>
      <c r="AW177" s="88" t="n">
        <f aca="false">AU177+AP177</f>
        <v>0</v>
      </c>
      <c r="AY177" s="88" t="n">
        <f aca="false">AK177+AH177+AE177</f>
        <v>0</v>
      </c>
      <c r="AZ177" s="102"/>
    </row>
    <row r="178" customFormat="false" ht="12" hidden="false" customHeight="true" outlineLevel="0" collapsed="false">
      <c r="A178" s="93" t="n">
        <f aca="false">EDATE(A177,1)</f>
        <v>42156</v>
      </c>
      <c r="B178" s="94" t="n">
        <f aca="false">B177</f>
        <v>4590.16393442623</v>
      </c>
      <c r="C178" s="104"/>
      <c r="D178" s="96" t="n">
        <f aca="false">B178+C178</f>
        <v>4590.16393442623</v>
      </c>
      <c r="E178" s="82" t="n">
        <f aca="false">IF(Z178=0,0,IF(AND(Z178=1,$H$3=1),D178*U178,IF($H$3=2,D178,"N/A")))</f>
        <v>0</v>
      </c>
      <c r="F178" s="82" t="n">
        <f aca="false">E178*Y178</f>
        <v>0</v>
      </c>
      <c r="G178" s="28" t="n">
        <f aca="false">VLOOKUP($A178,Table,MATCH(G$4,Curves,0))</f>
        <v>5.67</v>
      </c>
      <c r="H178" s="97" t="n">
        <f aca="false">VLOOKUP($A178,Table,MATCH(H$4,Curves,0))</f>
        <v>5.67</v>
      </c>
      <c r="I178" s="98" t="n">
        <f aca="false">I177</f>
        <v>0</v>
      </c>
      <c r="J178" s="28" t="n">
        <f aca="false">VLOOKUP($A178,Table,MATCH(J$4,Curves,0))</f>
        <v>-0.0475</v>
      </c>
      <c r="K178" s="97" t="n">
        <f aca="false">VLOOKUP($A178,Table,MATCH(K$4,Curves,0))</f>
        <v>-0.06</v>
      </c>
      <c r="L178" s="98" t="n">
        <v>0</v>
      </c>
      <c r="M178" s="28" t="n">
        <f aca="false">VLOOKUP($A178,Table,MATCH(M$4,Curves,0))</f>
        <v>0.01</v>
      </c>
      <c r="N178" s="97" t="n">
        <f aca="false">VLOOKUP($A178,Table,MATCH(N$4,Curves,0))</f>
        <v>0</v>
      </c>
      <c r="O178" s="98" t="n">
        <v>0</v>
      </c>
      <c r="P178" s="99"/>
      <c r="Q178" s="98" t="n">
        <f aca="false">M178+J178+G178</f>
        <v>5.6325</v>
      </c>
      <c r="R178" s="98" t="n">
        <f aca="false">N178+K178+H178</f>
        <v>5.61</v>
      </c>
      <c r="S178" s="98" t="n">
        <f aca="false">O178+L178+I178</f>
        <v>0</v>
      </c>
      <c r="T178" s="99"/>
      <c r="U178" s="33" t="n">
        <f aca="false">A179-A178</f>
        <v>30</v>
      </c>
      <c r="V178" s="100" t="n">
        <f aca="false">CHOOSE(F$3,A179+24,A178)</f>
        <v>42156</v>
      </c>
      <c r="W178" s="33" t="n">
        <f aca="false">V178-C$3</f>
        <v>5240</v>
      </c>
      <c r="X178" s="28" t="n">
        <f aca="false">VLOOKUP($A178,Table,MATCH(X$4,Curves,0))</f>
        <v>0.053904348595426</v>
      </c>
      <c r="Y178" s="91" t="n">
        <f aca="false">1/(1+CHOOSE(F$3,(X179+($K$3/10000))/2,(X178+($K$3/10000))/2))^(2*W178/365.25)</f>
        <v>0.46622259025729</v>
      </c>
      <c r="Z178" s="33" t="n">
        <f aca="false">IF(AND(mthbeg&lt;=A178,mthend&gt;=A178),1,0)</f>
        <v>0</v>
      </c>
      <c r="AA178" s="33" t="n">
        <f aca="false">U178*Z178</f>
        <v>0</v>
      </c>
      <c r="AC178" s="87" t="n">
        <f aca="false">F178*G178</f>
        <v>0</v>
      </c>
      <c r="AD178" s="87" t="n">
        <f aca="false">$F178*H178</f>
        <v>0</v>
      </c>
      <c r="AE178" s="87" t="n">
        <f aca="false">$F178*I178</f>
        <v>0</v>
      </c>
      <c r="AF178" s="87" t="n">
        <f aca="false">$F178*J178</f>
        <v>-0</v>
      </c>
      <c r="AG178" s="87" t="n">
        <f aca="false">$F178*K178</f>
        <v>-0</v>
      </c>
      <c r="AH178" s="87" t="n">
        <f aca="false">$F178*L178</f>
        <v>0</v>
      </c>
      <c r="AI178" s="87" t="n">
        <f aca="false">$F178*M178</f>
        <v>0</v>
      </c>
      <c r="AJ178" s="87" t="n">
        <f aca="false">$F178*N178</f>
        <v>0</v>
      </c>
      <c r="AK178" s="87" t="n">
        <f aca="false">F178*O178</f>
        <v>0</v>
      </c>
      <c r="AL178" s="92"/>
      <c r="AM178" s="87" t="n">
        <f aca="false">CHOOSE($G$3,AD178-AE178,AE178-AD178)</f>
        <v>0</v>
      </c>
      <c r="AN178" s="87" t="n">
        <f aca="false">CHOOSE($G$3,AG178-AH178,AH178-AG178)</f>
        <v>0</v>
      </c>
      <c r="AO178" s="87" t="n">
        <f aca="false">CHOOSE($G$3,AJ178-AK178,AK178-AJ178)</f>
        <v>0</v>
      </c>
      <c r="AP178" s="101" t="n">
        <f aca="false">SUM(AM178:AO178)</f>
        <v>0</v>
      </c>
      <c r="AR178" s="87" t="n">
        <f aca="false">CHOOSE($G$3,AC178-AD178,AD178-AC178)</f>
        <v>0</v>
      </c>
      <c r="AS178" s="87" t="n">
        <f aca="false">CHOOSE($G$3,AF178-AG178,AG178-AF178)</f>
        <v>0</v>
      </c>
      <c r="AT178" s="87" t="n">
        <f aca="false">CHOOSE($G$3,AI178-AJ178,AJ178-AI178)</f>
        <v>0</v>
      </c>
      <c r="AU178" s="101" t="n">
        <f aca="false">AR178+AS178+AT178</f>
        <v>0</v>
      </c>
      <c r="AV178" s="101"/>
      <c r="AW178" s="88" t="n">
        <f aca="false">AU178+AP178</f>
        <v>0</v>
      </c>
      <c r="AY178" s="88" t="n">
        <f aca="false">AK178+AH178+AE178</f>
        <v>0</v>
      </c>
      <c r="AZ178" s="102"/>
    </row>
    <row r="179" customFormat="false" ht="12" hidden="false" customHeight="true" outlineLevel="0" collapsed="false">
      <c r="A179" s="93" t="n">
        <f aca="false">EDATE(A178,1)</f>
        <v>42186</v>
      </c>
      <c r="B179" s="94" t="n">
        <f aca="false">B178</f>
        <v>4590.16393442623</v>
      </c>
      <c r="C179" s="104"/>
      <c r="D179" s="96" t="n">
        <f aca="false">B179+C179</f>
        <v>4590.16393442623</v>
      </c>
      <c r="E179" s="82" t="n">
        <f aca="false">IF(Z179=0,0,IF(AND(Z179=1,$H$3=1),D179*U179,IF($H$3=2,D179,"N/A")))</f>
        <v>0</v>
      </c>
      <c r="F179" s="82" t="n">
        <f aca="false">E179*Y179</f>
        <v>0</v>
      </c>
      <c r="G179" s="28" t="n">
        <f aca="false">VLOOKUP($A179,Table,MATCH(G$4,Curves,0))</f>
        <v>5.67</v>
      </c>
      <c r="H179" s="97" t="n">
        <f aca="false">VLOOKUP($A179,Table,MATCH(H$4,Curves,0))</f>
        <v>5.67</v>
      </c>
      <c r="I179" s="98" t="n">
        <f aca="false">I178</f>
        <v>0</v>
      </c>
      <c r="J179" s="28" t="n">
        <f aca="false">VLOOKUP($A179,Table,MATCH(J$4,Curves,0))</f>
        <v>-0.0475</v>
      </c>
      <c r="K179" s="97" t="n">
        <f aca="false">VLOOKUP($A179,Table,MATCH(K$4,Curves,0))</f>
        <v>-0.06</v>
      </c>
      <c r="L179" s="98" t="n">
        <v>0</v>
      </c>
      <c r="M179" s="28" t="n">
        <f aca="false">VLOOKUP($A179,Table,MATCH(M$4,Curves,0))</f>
        <v>0.01</v>
      </c>
      <c r="N179" s="97" t="n">
        <f aca="false">VLOOKUP($A179,Table,MATCH(N$4,Curves,0))</f>
        <v>0</v>
      </c>
      <c r="O179" s="98" t="n">
        <v>0</v>
      </c>
      <c r="P179" s="99"/>
      <c r="Q179" s="98" t="n">
        <f aca="false">M179+J179+G179</f>
        <v>5.6325</v>
      </c>
      <c r="R179" s="98" t="n">
        <f aca="false">N179+K179+H179</f>
        <v>5.61</v>
      </c>
      <c r="S179" s="98" t="n">
        <f aca="false">O179+L179+I179</f>
        <v>0</v>
      </c>
      <c r="T179" s="99"/>
      <c r="U179" s="33" t="n">
        <f aca="false">A180-A179</f>
        <v>31</v>
      </c>
      <c r="V179" s="100" t="n">
        <f aca="false">CHOOSE(F$3,A180+24,A179)</f>
        <v>42186</v>
      </c>
      <c r="W179" s="33" t="n">
        <f aca="false">V179-C$3</f>
        <v>5270</v>
      </c>
      <c r="X179" s="28" t="n">
        <f aca="false">VLOOKUP($A179,Table,MATCH(X$4,Curves,0))</f>
        <v>0.053904348595426</v>
      </c>
      <c r="Y179" s="91" t="n">
        <f aca="false">1/(1+CHOOSE(F$3,(X180+($K$3/10000))/2,(X179+($K$3/10000))/2))^(2*W179/365.25)</f>
        <v>0.464190177563128</v>
      </c>
      <c r="Z179" s="33" t="n">
        <f aca="false">IF(AND(mthbeg&lt;=A179,mthend&gt;=A179),1,0)</f>
        <v>0</v>
      </c>
      <c r="AA179" s="33" t="n">
        <f aca="false">U179*Z179</f>
        <v>0</v>
      </c>
      <c r="AC179" s="87" t="n">
        <f aca="false">F179*G179</f>
        <v>0</v>
      </c>
      <c r="AD179" s="87" t="n">
        <f aca="false">$F179*H179</f>
        <v>0</v>
      </c>
      <c r="AE179" s="87" t="n">
        <f aca="false">$F179*I179</f>
        <v>0</v>
      </c>
      <c r="AF179" s="87" t="n">
        <f aca="false">$F179*J179</f>
        <v>-0</v>
      </c>
      <c r="AG179" s="87" t="n">
        <f aca="false">$F179*K179</f>
        <v>-0</v>
      </c>
      <c r="AH179" s="87" t="n">
        <f aca="false">$F179*L179</f>
        <v>0</v>
      </c>
      <c r="AI179" s="87" t="n">
        <f aca="false">$F179*M179</f>
        <v>0</v>
      </c>
      <c r="AJ179" s="87" t="n">
        <f aca="false">$F179*N179</f>
        <v>0</v>
      </c>
      <c r="AK179" s="87" t="n">
        <f aca="false">F179*O179</f>
        <v>0</v>
      </c>
      <c r="AL179" s="92"/>
      <c r="AM179" s="87" t="n">
        <f aca="false">CHOOSE($G$3,AD179-AE179,AE179-AD179)</f>
        <v>0</v>
      </c>
      <c r="AN179" s="87" t="n">
        <f aca="false">CHOOSE($G$3,AG179-AH179,AH179-AG179)</f>
        <v>0</v>
      </c>
      <c r="AO179" s="87" t="n">
        <f aca="false">CHOOSE($G$3,AJ179-AK179,AK179-AJ179)</f>
        <v>0</v>
      </c>
      <c r="AP179" s="101" t="n">
        <f aca="false">SUM(AM179:AO179)</f>
        <v>0</v>
      </c>
      <c r="AR179" s="87" t="n">
        <f aca="false">CHOOSE($G$3,AC179-AD179,AD179-AC179)</f>
        <v>0</v>
      </c>
      <c r="AS179" s="87" t="n">
        <f aca="false">CHOOSE($G$3,AF179-AG179,AG179-AF179)</f>
        <v>0</v>
      </c>
      <c r="AT179" s="87" t="n">
        <f aca="false">CHOOSE($G$3,AI179-AJ179,AJ179-AI179)</f>
        <v>0</v>
      </c>
      <c r="AU179" s="101" t="n">
        <f aca="false">AR179+AS179+AT179</f>
        <v>0</v>
      </c>
      <c r="AV179" s="101"/>
      <c r="AW179" s="88" t="n">
        <f aca="false">AU179+AP179</f>
        <v>0</v>
      </c>
      <c r="AY179" s="88" t="n">
        <f aca="false">AK179+AH179+AE179</f>
        <v>0</v>
      </c>
      <c r="AZ179" s="102"/>
    </row>
    <row r="180" customFormat="false" ht="12" hidden="false" customHeight="true" outlineLevel="0" collapsed="false">
      <c r="A180" s="93" t="n">
        <f aca="false">EDATE(A179,1)</f>
        <v>42217</v>
      </c>
      <c r="B180" s="94" t="n">
        <f aca="false">B179</f>
        <v>4590.16393442623</v>
      </c>
      <c r="C180" s="104"/>
      <c r="D180" s="96" t="n">
        <f aca="false">B180+C180</f>
        <v>4590.16393442623</v>
      </c>
      <c r="E180" s="82" t="n">
        <f aca="false">IF(Z180=0,0,IF(AND(Z180=1,$H$3=1),D180*U180,IF($H$3=2,D180,"N/A")))</f>
        <v>0</v>
      </c>
      <c r="F180" s="82" t="n">
        <f aca="false">E180*Y180</f>
        <v>0</v>
      </c>
      <c r="G180" s="28" t="n">
        <f aca="false">VLOOKUP($A180,Table,MATCH(G$4,Curves,0))</f>
        <v>5.67</v>
      </c>
      <c r="H180" s="97" t="n">
        <f aca="false">VLOOKUP($A180,Table,MATCH(H$4,Curves,0))</f>
        <v>5.67</v>
      </c>
      <c r="I180" s="98" t="n">
        <f aca="false">I179</f>
        <v>0</v>
      </c>
      <c r="J180" s="28" t="n">
        <f aca="false">VLOOKUP($A180,Table,MATCH(J$4,Curves,0))</f>
        <v>-0.0475</v>
      </c>
      <c r="K180" s="97" t="n">
        <f aca="false">VLOOKUP($A180,Table,MATCH(K$4,Curves,0))</f>
        <v>-0.06</v>
      </c>
      <c r="L180" s="98" t="n">
        <v>0</v>
      </c>
      <c r="M180" s="28" t="n">
        <f aca="false">VLOOKUP($A180,Table,MATCH(M$4,Curves,0))</f>
        <v>0.01</v>
      </c>
      <c r="N180" s="97" t="n">
        <f aca="false">VLOOKUP($A180,Table,MATCH(N$4,Curves,0))</f>
        <v>0</v>
      </c>
      <c r="O180" s="98" t="n">
        <v>0</v>
      </c>
      <c r="P180" s="99"/>
      <c r="Q180" s="98" t="n">
        <f aca="false">M180+J180+G180</f>
        <v>5.6325</v>
      </c>
      <c r="R180" s="98" t="n">
        <f aca="false">N180+K180+H180</f>
        <v>5.61</v>
      </c>
      <c r="S180" s="98" t="n">
        <f aca="false">O180+L180+I180</f>
        <v>0</v>
      </c>
      <c r="T180" s="99"/>
      <c r="U180" s="33" t="n">
        <f aca="false">A181-A180</f>
        <v>31</v>
      </c>
      <c r="V180" s="100" t="n">
        <f aca="false">CHOOSE(F$3,A181+24,A180)</f>
        <v>42217</v>
      </c>
      <c r="W180" s="33" t="n">
        <f aca="false">V180-C$3</f>
        <v>5301</v>
      </c>
      <c r="X180" s="28" t="n">
        <f aca="false">VLOOKUP($A180,Table,MATCH(X$4,Curves,0))</f>
        <v>0.053904348595426</v>
      </c>
      <c r="Y180" s="91" t="n">
        <f aca="false">1/(1+CHOOSE(F$3,(X181+($K$3/10000))/2,(X180+($K$3/10000))/2))^(2*W180/365.25)</f>
        <v>0.462099325180683</v>
      </c>
      <c r="Z180" s="33" t="n">
        <f aca="false">IF(AND(mthbeg&lt;=A180,mthend&gt;=A180),1,0)</f>
        <v>0</v>
      </c>
      <c r="AA180" s="33" t="n">
        <f aca="false">U180*Z180</f>
        <v>0</v>
      </c>
      <c r="AC180" s="87" t="n">
        <f aca="false">F180*G180</f>
        <v>0</v>
      </c>
      <c r="AD180" s="87" t="n">
        <f aca="false">$F180*H180</f>
        <v>0</v>
      </c>
      <c r="AE180" s="87" t="n">
        <f aca="false">$F180*I180</f>
        <v>0</v>
      </c>
      <c r="AF180" s="87" t="n">
        <f aca="false">$F180*J180</f>
        <v>-0</v>
      </c>
      <c r="AG180" s="87" t="n">
        <f aca="false">$F180*K180</f>
        <v>-0</v>
      </c>
      <c r="AH180" s="87" t="n">
        <f aca="false">$F180*L180</f>
        <v>0</v>
      </c>
      <c r="AI180" s="87" t="n">
        <f aca="false">$F180*M180</f>
        <v>0</v>
      </c>
      <c r="AJ180" s="87" t="n">
        <f aca="false">$F180*N180</f>
        <v>0</v>
      </c>
      <c r="AK180" s="87" t="n">
        <f aca="false">F180*O180</f>
        <v>0</v>
      </c>
      <c r="AL180" s="92"/>
      <c r="AM180" s="87" t="n">
        <f aca="false">CHOOSE($G$3,AD180-AE180,AE180-AD180)</f>
        <v>0</v>
      </c>
      <c r="AN180" s="87" t="n">
        <f aca="false">CHOOSE($G$3,AG180-AH180,AH180-AG180)</f>
        <v>0</v>
      </c>
      <c r="AO180" s="87" t="n">
        <f aca="false">CHOOSE($G$3,AJ180-AK180,AK180-AJ180)</f>
        <v>0</v>
      </c>
      <c r="AP180" s="101" t="n">
        <f aca="false">SUM(AM180:AO180)</f>
        <v>0</v>
      </c>
      <c r="AR180" s="87" t="n">
        <f aca="false">CHOOSE($G$3,AC180-AD180,AD180-AC180)</f>
        <v>0</v>
      </c>
      <c r="AS180" s="87" t="n">
        <f aca="false">CHOOSE($G$3,AF180-AG180,AG180-AF180)</f>
        <v>0</v>
      </c>
      <c r="AT180" s="87" t="n">
        <f aca="false">CHOOSE($G$3,AI180-AJ180,AJ180-AI180)</f>
        <v>0</v>
      </c>
      <c r="AU180" s="101" t="n">
        <f aca="false">AR180+AS180+AT180</f>
        <v>0</v>
      </c>
      <c r="AV180" s="101"/>
      <c r="AW180" s="88" t="n">
        <f aca="false">AU180+AP180</f>
        <v>0</v>
      </c>
      <c r="AY180" s="88" t="n">
        <f aca="false">AK180+AH180+AE180</f>
        <v>0</v>
      </c>
      <c r="AZ180" s="102"/>
    </row>
    <row r="181" customFormat="false" ht="12" hidden="false" customHeight="true" outlineLevel="0" collapsed="false">
      <c r="A181" s="93" t="n">
        <f aca="false">EDATE(A180,1)</f>
        <v>42248</v>
      </c>
      <c r="B181" s="94" t="n">
        <f aca="false">B180</f>
        <v>4590.16393442623</v>
      </c>
      <c r="C181" s="104"/>
      <c r="D181" s="96" t="n">
        <f aca="false">B181+C181</f>
        <v>4590.16393442623</v>
      </c>
      <c r="E181" s="82" t="n">
        <f aca="false">IF(Z181=0,0,IF(AND(Z181=1,$H$3=1),D181*U181,IF($H$3=2,D181,"N/A")))</f>
        <v>0</v>
      </c>
      <c r="F181" s="82" t="n">
        <f aca="false">E181*Y181</f>
        <v>0</v>
      </c>
      <c r="G181" s="28" t="n">
        <f aca="false">VLOOKUP($A181,Table,MATCH(G$4,Curves,0))</f>
        <v>5.67</v>
      </c>
      <c r="H181" s="97" t="n">
        <f aca="false">VLOOKUP($A181,Table,MATCH(H$4,Curves,0))</f>
        <v>5.67</v>
      </c>
      <c r="I181" s="98" t="n">
        <f aca="false">I180</f>
        <v>0</v>
      </c>
      <c r="J181" s="28" t="n">
        <f aca="false">VLOOKUP($A181,Table,MATCH(J$4,Curves,0))</f>
        <v>-0.0475</v>
      </c>
      <c r="K181" s="97" t="n">
        <f aca="false">VLOOKUP($A181,Table,MATCH(K$4,Curves,0))</f>
        <v>-0.06</v>
      </c>
      <c r="L181" s="98" t="n">
        <v>0</v>
      </c>
      <c r="M181" s="28" t="n">
        <f aca="false">VLOOKUP($A181,Table,MATCH(M$4,Curves,0))</f>
        <v>0.01</v>
      </c>
      <c r="N181" s="97" t="n">
        <f aca="false">VLOOKUP($A181,Table,MATCH(N$4,Curves,0))</f>
        <v>0</v>
      </c>
      <c r="O181" s="98" t="n">
        <v>0</v>
      </c>
      <c r="P181" s="99"/>
      <c r="Q181" s="98" t="n">
        <f aca="false">M181+J181+G181</f>
        <v>5.6325</v>
      </c>
      <c r="R181" s="98" t="n">
        <f aca="false">N181+K181+H181</f>
        <v>5.61</v>
      </c>
      <c r="S181" s="98" t="n">
        <f aca="false">O181+L181+I181</f>
        <v>0</v>
      </c>
      <c r="T181" s="99"/>
      <c r="U181" s="33" t="n">
        <f aca="false">A182-A181</f>
        <v>30</v>
      </c>
      <c r="V181" s="100" t="n">
        <f aca="false">CHOOSE(F$3,A182+24,A181)</f>
        <v>42248</v>
      </c>
      <c r="W181" s="33" t="n">
        <f aca="false">V181-C$3</f>
        <v>5332</v>
      </c>
      <c r="X181" s="28" t="n">
        <f aca="false">VLOOKUP($A181,Table,MATCH(X$4,Curves,0))</f>
        <v>0.053904348595426</v>
      </c>
      <c r="Y181" s="91" t="n">
        <f aca="false">1/(1+CHOOSE(F$3,(X182+($K$3/10000))/2,(X181+($K$3/10000))/2))^(2*W181/365.25)</f>
        <v>0.460017890627173</v>
      </c>
      <c r="Z181" s="33" t="n">
        <f aca="false">IF(AND(mthbeg&lt;=A181,mthend&gt;=A181),1,0)</f>
        <v>0</v>
      </c>
      <c r="AA181" s="33" t="n">
        <f aca="false">U181*Z181</f>
        <v>0</v>
      </c>
      <c r="AC181" s="87" t="n">
        <f aca="false">F181*G181</f>
        <v>0</v>
      </c>
      <c r="AD181" s="87" t="n">
        <f aca="false">$F181*H181</f>
        <v>0</v>
      </c>
      <c r="AE181" s="87" t="n">
        <f aca="false">$F181*I181</f>
        <v>0</v>
      </c>
      <c r="AF181" s="87" t="n">
        <f aca="false">$F181*J181</f>
        <v>-0</v>
      </c>
      <c r="AG181" s="87" t="n">
        <f aca="false">$F181*K181</f>
        <v>-0</v>
      </c>
      <c r="AH181" s="87" t="n">
        <f aca="false">$F181*L181</f>
        <v>0</v>
      </c>
      <c r="AI181" s="87" t="n">
        <f aca="false">$F181*M181</f>
        <v>0</v>
      </c>
      <c r="AJ181" s="87" t="n">
        <f aca="false">$F181*N181</f>
        <v>0</v>
      </c>
      <c r="AK181" s="87" t="n">
        <f aca="false">F181*O181</f>
        <v>0</v>
      </c>
      <c r="AL181" s="92"/>
      <c r="AM181" s="87" t="n">
        <f aca="false">CHOOSE($G$3,AD181-AE181,AE181-AD181)</f>
        <v>0</v>
      </c>
      <c r="AN181" s="87" t="n">
        <f aca="false">CHOOSE($G$3,AG181-AH181,AH181-AG181)</f>
        <v>0</v>
      </c>
      <c r="AO181" s="87" t="n">
        <f aca="false">CHOOSE($G$3,AJ181-AK181,AK181-AJ181)</f>
        <v>0</v>
      </c>
      <c r="AP181" s="101" t="n">
        <f aca="false">SUM(AM181:AO181)</f>
        <v>0</v>
      </c>
      <c r="AR181" s="87" t="n">
        <f aca="false">CHOOSE($G$3,AC181-AD181,AD181-AC181)</f>
        <v>0</v>
      </c>
      <c r="AS181" s="87" t="n">
        <f aca="false">CHOOSE($G$3,AF181-AG181,AG181-AF181)</f>
        <v>0</v>
      </c>
      <c r="AT181" s="87" t="n">
        <f aca="false">CHOOSE($G$3,AI181-AJ181,AJ181-AI181)</f>
        <v>0</v>
      </c>
      <c r="AU181" s="101" t="n">
        <f aca="false">AR181+AS181+AT181</f>
        <v>0</v>
      </c>
      <c r="AV181" s="101"/>
      <c r="AW181" s="88" t="n">
        <f aca="false">AU181+AP181</f>
        <v>0</v>
      </c>
      <c r="AY181" s="88" t="n">
        <f aca="false">AK181+AH181+AE181</f>
        <v>0</v>
      </c>
      <c r="AZ181" s="102"/>
    </row>
    <row r="182" customFormat="false" ht="12" hidden="false" customHeight="true" outlineLevel="0" collapsed="false">
      <c r="A182" s="93" t="n">
        <f aca="false">EDATE(A181,1)</f>
        <v>42278</v>
      </c>
      <c r="B182" s="94" t="n">
        <f aca="false">B181</f>
        <v>4590.16393442623</v>
      </c>
      <c r="C182" s="104"/>
      <c r="D182" s="96" t="n">
        <f aca="false">B182+C182</f>
        <v>4590.16393442623</v>
      </c>
      <c r="E182" s="82" t="n">
        <f aca="false">IF(Z182=0,0,IF(AND(Z182=1,$H$3=1),D182*U182,IF($H$3=2,D182,"N/A")))</f>
        <v>0</v>
      </c>
      <c r="F182" s="82" t="n">
        <f aca="false">E182*Y182</f>
        <v>0</v>
      </c>
      <c r="G182" s="28" t="n">
        <f aca="false">VLOOKUP($A182,Table,MATCH(G$4,Curves,0))</f>
        <v>5.67</v>
      </c>
      <c r="H182" s="97" t="n">
        <f aca="false">VLOOKUP($A182,Table,MATCH(H$4,Curves,0))</f>
        <v>5.67</v>
      </c>
      <c r="I182" s="98" t="n">
        <f aca="false">I181</f>
        <v>0</v>
      </c>
      <c r="J182" s="28" t="n">
        <f aca="false">VLOOKUP($A182,Table,MATCH(J$4,Curves,0))</f>
        <v>-0.0475</v>
      </c>
      <c r="K182" s="97" t="n">
        <f aca="false">VLOOKUP($A182,Table,MATCH(K$4,Curves,0))</f>
        <v>-0.06</v>
      </c>
      <c r="L182" s="98" t="n">
        <v>0</v>
      </c>
      <c r="M182" s="28" t="n">
        <f aca="false">VLOOKUP($A182,Table,MATCH(M$4,Curves,0))</f>
        <v>0.01</v>
      </c>
      <c r="N182" s="97" t="n">
        <f aca="false">VLOOKUP($A182,Table,MATCH(N$4,Curves,0))</f>
        <v>0</v>
      </c>
      <c r="O182" s="98" t="n">
        <v>0</v>
      </c>
      <c r="P182" s="99"/>
      <c r="Q182" s="98" t="n">
        <f aca="false">M182+J182+G182</f>
        <v>5.6325</v>
      </c>
      <c r="R182" s="98" t="n">
        <f aca="false">N182+K182+H182</f>
        <v>5.61</v>
      </c>
      <c r="S182" s="98" t="n">
        <f aca="false">O182+L182+I182</f>
        <v>0</v>
      </c>
      <c r="T182" s="99"/>
      <c r="U182" s="33" t="n">
        <f aca="false">A183-A182</f>
        <v>31</v>
      </c>
      <c r="V182" s="100" t="n">
        <f aca="false">CHOOSE(F$3,A183+24,A182)</f>
        <v>42278</v>
      </c>
      <c r="W182" s="33" t="n">
        <f aca="false">V182-C$3</f>
        <v>5362</v>
      </c>
      <c r="X182" s="28" t="n">
        <f aca="false">VLOOKUP($A182,Table,MATCH(X$4,Curves,0))</f>
        <v>0.053904348595426</v>
      </c>
      <c r="Y182" s="91" t="n">
        <f aca="false">1/(1+CHOOSE(F$3,(X183+($K$3/10000))/2,(X182+($K$3/10000))/2))^(2*W182/365.25)</f>
        <v>0.458012526193982</v>
      </c>
      <c r="Z182" s="33" t="n">
        <f aca="false">IF(AND(mthbeg&lt;=A182,mthend&gt;=A182),1,0)</f>
        <v>0</v>
      </c>
      <c r="AA182" s="33" t="n">
        <f aca="false">U182*Z182</f>
        <v>0</v>
      </c>
      <c r="AC182" s="87" t="n">
        <f aca="false">F182*G182</f>
        <v>0</v>
      </c>
      <c r="AD182" s="87" t="n">
        <f aca="false">$F182*H182</f>
        <v>0</v>
      </c>
      <c r="AE182" s="87" t="n">
        <f aca="false">$F182*I182</f>
        <v>0</v>
      </c>
      <c r="AF182" s="87" t="n">
        <f aca="false">$F182*J182</f>
        <v>-0</v>
      </c>
      <c r="AG182" s="87" t="n">
        <f aca="false">$F182*K182</f>
        <v>-0</v>
      </c>
      <c r="AH182" s="87" t="n">
        <f aca="false">$F182*L182</f>
        <v>0</v>
      </c>
      <c r="AI182" s="87" t="n">
        <f aca="false">$F182*M182</f>
        <v>0</v>
      </c>
      <c r="AJ182" s="87" t="n">
        <f aca="false">$F182*N182</f>
        <v>0</v>
      </c>
      <c r="AK182" s="87" t="n">
        <f aca="false">F182*O182</f>
        <v>0</v>
      </c>
      <c r="AL182" s="92"/>
      <c r="AM182" s="87" t="n">
        <f aca="false">CHOOSE($G$3,AD182-AE182,AE182-AD182)</f>
        <v>0</v>
      </c>
      <c r="AN182" s="87" t="n">
        <f aca="false">CHOOSE($G$3,AG182-AH182,AH182-AG182)</f>
        <v>0</v>
      </c>
      <c r="AO182" s="87" t="n">
        <f aca="false">CHOOSE($G$3,AJ182-AK182,AK182-AJ182)</f>
        <v>0</v>
      </c>
      <c r="AP182" s="101" t="n">
        <f aca="false">SUM(AM182:AO182)</f>
        <v>0</v>
      </c>
      <c r="AR182" s="87" t="n">
        <f aca="false">CHOOSE($G$3,AC182-AD182,AD182-AC182)</f>
        <v>0</v>
      </c>
      <c r="AS182" s="87" t="n">
        <f aca="false">CHOOSE($G$3,AF182-AG182,AG182-AF182)</f>
        <v>0</v>
      </c>
      <c r="AT182" s="87" t="n">
        <f aca="false">CHOOSE($G$3,AI182-AJ182,AJ182-AI182)</f>
        <v>0</v>
      </c>
      <c r="AU182" s="101" t="n">
        <f aca="false">AR182+AS182+AT182</f>
        <v>0</v>
      </c>
      <c r="AV182" s="101"/>
      <c r="AW182" s="88" t="n">
        <f aca="false">AU182+AP182</f>
        <v>0</v>
      </c>
      <c r="AY182" s="88" t="n">
        <f aca="false">AK182+AH182+AE182</f>
        <v>0</v>
      </c>
      <c r="AZ182" s="102"/>
    </row>
    <row r="183" customFormat="false" ht="12" hidden="false" customHeight="true" outlineLevel="0" collapsed="false">
      <c r="A183" s="93" t="n">
        <f aca="false">EDATE(A182,1)</f>
        <v>42309</v>
      </c>
      <c r="B183" s="94" t="n">
        <f aca="false">B182</f>
        <v>4590.16393442623</v>
      </c>
      <c r="C183" s="104"/>
      <c r="D183" s="96" t="n">
        <f aca="false">B183+C183</f>
        <v>4590.16393442623</v>
      </c>
      <c r="E183" s="82" t="n">
        <f aca="false">IF(Z183=0,0,IF(AND(Z183=1,$H$3=1),D183*U183,IF($H$3=2,D183,"N/A")))</f>
        <v>0</v>
      </c>
      <c r="F183" s="82" t="n">
        <f aca="false">E183*Y183</f>
        <v>0</v>
      </c>
      <c r="G183" s="28" t="n">
        <f aca="false">VLOOKUP($A183,Table,MATCH(G$4,Curves,0))</f>
        <v>5.67</v>
      </c>
      <c r="H183" s="97" t="n">
        <f aca="false">VLOOKUP($A183,Table,MATCH(H$4,Curves,0))</f>
        <v>5.67</v>
      </c>
      <c r="I183" s="98" t="n">
        <f aca="false">I182</f>
        <v>0</v>
      </c>
      <c r="J183" s="28" t="n">
        <f aca="false">VLOOKUP($A183,Table,MATCH(J$4,Curves,0))</f>
        <v>-0.0475</v>
      </c>
      <c r="K183" s="97" t="n">
        <f aca="false">VLOOKUP($A183,Table,MATCH(K$4,Curves,0))</f>
        <v>-0.06</v>
      </c>
      <c r="L183" s="98" t="n">
        <v>0</v>
      </c>
      <c r="M183" s="28" t="n">
        <f aca="false">VLOOKUP($A183,Table,MATCH(M$4,Curves,0))</f>
        <v>0.01</v>
      </c>
      <c r="N183" s="97" t="n">
        <f aca="false">VLOOKUP($A183,Table,MATCH(N$4,Curves,0))</f>
        <v>0</v>
      </c>
      <c r="O183" s="98" t="n">
        <v>0</v>
      </c>
      <c r="P183" s="99"/>
      <c r="Q183" s="98" t="n">
        <f aca="false">M183+J183+G183</f>
        <v>5.6325</v>
      </c>
      <c r="R183" s="98" t="n">
        <f aca="false">N183+K183+H183</f>
        <v>5.61</v>
      </c>
      <c r="S183" s="98" t="n">
        <f aca="false">O183+L183+I183</f>
        <v>0</v>
      </c>
      <c r="T183" s="99"/>
      <c r="U183" s="33" t="n">
        <f aca="false">A184-A183</f>
        <v>30</v>
      </c>
      <c r="V183" s="100" t="n">
        <f aca="false">CHOOSE(F$3,A184+24,A183)</f>
        <v>42309</v>
      </c>
      <c r="W183" s="33" t="n">
        <f aca="false">V183-C$3</f>
        <v>5393</v>
      </c>
      <c r="X183" s="28" t="n">
        <f aca="false">VLOOKUP($A183,Table,MATCH(X$4,Curves,0))</f>
        <v>0.053904348595426</v>
      </c>
      <c r="Y183" s="91" t="n">
        <f aca="false">1/(1+CHOOSE(F$3,(X184+($K$3/10000))/2,(X183+($K$3/10000))/2))^(2*W183/365.25)</f>
        <v>0.455949499814127</v>
      </c>
      <c r="Z183" s="33" t="n">
        <f aca="false">IF(AND(mthbeg&lt;=A183,mthend&gt;=A183),1,0)</f>
        <v>0</v>
      </c>
      <c r="AA183" s="33" t="n">
        <f aca="false">U183*Z183</f>
        <v>0</v>
      </c>
      <c r="AC183" s="87" t="n">
        <f aca="false">F183*G183</f>
        <v>0</v>
      </c>
      <c r="AD183" s="87" t="n">
        <f aca="false">$F183*H183</f>
        <v>0</v>
      </c>
      <c r="AE183" s="87" t="n">
        <f aca="false">$F183*I183</f>
        <v>0</v>
      </c>
      <c r="AF183" s="87" t="n">
        <f aca="false">$F183*J183</f>
        <v>-0</v>
      </c>
      <c r="AG183" s="87" t="n">
        <f aca="false">$F183*K183</f>
        <v>-0</v>
      </c>
      <c r="AH183" s="87" t="n">
        <f aca="false">$F183*L183</f>
        <v>0</v>
      </c>
      <c r="AI183" s="87" t="n">
        <f aca="false">$F183*M183</f>
        <v>0</v>
      </c>
      <c r="AJ183" s="87" t="n">
        <f aca="false">$F183*N183</f>
        <v>0</v>
      </c>
      <c r="AK183" s="87" t="n">
        <f aca="false">F183*O183</f>
        <v>0</v>
      </c>
      <c r="AL183" s="92"/>
      <c r="AM183" s="87" t="n">
        <f aca="false">CHOOSE($G$3,AD183-AE183,AE183-AD183)</f>
        <v>0</v>
      </c>
      <c r="AN183" s="87" t="n">
        <f aca="false">CHOOSE($G$3,AG183-AH183,AH183-AG183)</f>
        <v>0</v>
      </c>
      <c r="AO183" s="87" t="n">
        <f aca="false">CHOOSE($G$3,AJ183-AK183,AK183-AJ183)</f>
        <v>0</v>
      </c>
      <c r="AP183" s="101" t="n">
        <f aca="false">SUM(AM183:AO183)</f>
        <v>0</v>
      </c>
      <c r="AR183" s="87" t="n">
        <f aca="false">CHOOSE($G$3,AC183-AD183,AD183-AC183)</f>
        <v>0</v>
      </c>
      <c r="AS183" s="87" t="n">
        <f aca="false">CHOOSE($G$3,AF183-AG183,AG183-AF183)</f>
        <v>0</v>
      </c>
      <c r="AT183" s="87" t="n">
        <f aca="false">CHOOSE($G$3,AI183-AJ183,AJ183-AI183)</f>
        <v>0</v>
      </c>
      <c r="AU183" s="101" t="n">
        <f aca="false">AR183+AS183+AT183</f>
        <v>0</v>
      </c>
      <c r="AV183" s="101"/>
      <c r="AW183" s="88" t="n">
        <f aca="false">AU183+AP183</f>
        <v>0</v>
      </c>
      <c r="AY183" s="88" t="n">
        <f aca="false">AK183+AH183+AE183</f>
        <v>0</v>
      </c>
      <c r="AZ183" s="102"/>
    </row>
    <row r="184" customFormat="false" ht="12" hidden="false" customHeight="true" outlineLevel="0" collapsed="false">
      <c r="A184" s="93" t="n">
        <f aca="false">EDATE(A183,1)</f>
        <v>42339</v>
      </c>
      <c r="B184" s="94" t="n">
        <f aca="false">B183</f>
        <v>4590.16393442623</v>
      </c>
      <c r="C184" s="104"/>
      <c r="D184" s="96" t="n">
        <f aca="false">B184+C184</f>
        <v>4590.16393442623</v>
      </c>
      <c r="E184" s="82" t="n">
        <f aca="false">IF(Z184=0,0,IF(AND(Z184=1,$H$3=1),D184*U184,IF($H$3=2,D184,"N/A")))</f>
        <v>0</v>
      </c>
      <c r="F184" s="82" t="n">
        <f aca="false">E184*Y184</f>
        <v>0</v>
      </c>
      <c r="G184" s="28" t="n">
        <f aca="false">VLOOKUP($A184,Table,MATCH(G$4,Curves,0))</f>
        <v>5.67</v>
      </c>
      <c r="H184" s="97" t="n">
        <f aca="false">VLOOKUP($A184,Table,MATCH(H$4,Curves,0))</f>
        <v>5.67</v>
      </c>
      <c r="I184" s="98" t="n">
        <f aca="false">I183</f>
        <v>0</v>
      </c>
      <c r="J184" s="28" t="n">
        <f aca="false">VLOOKUP($A184,Table,MATCH(J$4,Curves,0))</f>
        <v>-0.0475</v>
      </c>
      <c r="K184" s="97" t="n">
        <f aca="false">VLOOKUP($A184,Table,MATCH(K$4,Curves,0))</f>
        <v>-0.06</v>
      </c>
      <c r="L184" s="98" t="n">
        <v>0</v>
      </c>
      <c r="M184" s="28" t="n">
        <f aca="false">VLOOKUP($A184,Table,MATCH(M$4,Curves,0))</f>
        <v>0.01</v>
      </c>
      <c r="N184" s="97" t="n">
        <f aca="false">VLOOKUP($A184,Table,MATCH(N$4,Curves,0))</f>
        <v>0</v>
      </c>
      <c r="O184" s="98" t="n">
        <v>0</v>
      </c>
      <c r="P184" s="99"/>
      <c r="Q184" s="98" t="n">
        <f aca="false">M184+J184+G184</f>
        <v>5.6325</v>
      </c>
      <c r="R184" s="98" t="n">
        <f aca="false">N184+K184+H184</f>
        <v>5.61</v>
      </c>
      <c r="S184" s="98" t="n">
        <f aca="false">O184+L184+I184</f>
        <v>0</v>
      </c>
      <c r="T184" s="99"/>
      <c r="U184" s="33" t="n">
        <f aca="false">A185-A184</f>
        <v>31</v>
      </c>
      <c r="V184" s="100" t="n">
        <f aca="false">CHOOSE(F$3,A185+24,A184)</f>
        <v>42339</v>
      </c>
      <c r="W184" s="33" t="n">
        <f aca="false">V184-C$3</f>
        <v>5423</v>
      </c>
      <c r="X184" s="28" t="n">
        <f aca="false">VLOOKUP($A184,Table,MATCH(X$4,Curves,0))</f>
        <v>0.053904348595426</v>
      </c>
      <c r="Y184" s="91" t="n">
        <f aca="false">1/(1+CHOOSE(F$3,(X185+($K$3/10000))/2,(X184+($K$3/10000))/2))^(2*W184/365.25)</f>
        <v>0.453961870791673</v>
      </c>
      <c r="Z184" s="33" t="n">
        <f aca="false">IF(AND(mthbeg&lt;=A184,mthend&gt;=A184),1,0)</f>
        <v>0</v>
      </c>
      <c r="AA184" s="33" t="n">
        <f aca="false">U184*Z184</f>
        <v>0</v>
      </c>
      <c r="AC184" s="87" t="n">
        <f aca="false">F184*G184</f>
        <v>0</v>
      </c>
      <c r="AD184" s="87" t="n">
        <f aca="false">$F184*H184</f>
        <v>0</v>
      </c>
      <c r="AE184" s="87" t="n">
        <f aca="false">$F184*I184</f>
        <v>0</v>
      </c>
      <c r="AF184" s="87" t="n">
        <f aca="false">$F184*J184</f>
        <v>-0</v>
      </c>
      <c r="AG184" s="87" t="n">
        <f aca="false">$F184*K184</f>
        <v>-0</v>
      </c>
      <c r="AH184" s="87" t="n">
        <f aca="false">$F184*L184</f>
        <v>0</v>
      </c>
      <c r="AI184" s="87" t="n">
        <f aca="false">$F184*M184</f>
        <v>0</v>
      </c>
      <c r="AJ184" s="87" t="n">
        <f aca="false">$F184*N184</f>
        <v>0</v>
      </c>
      <c r="AK184" s="87" t="n">
        <f aca="false">F184*O184</f>
        <v>0</v>
      </c>
      <c r="AL184" s="92"/>
      <c r="AM184" s="87" t="n">
        <f aca="false">CHOOSE($G$3,AD184-AE184,AE184-AD184)</f>
        <v>0</v>
      </c>
      <c r="AN184" s="87" t="n">
        <f aca="false">CHOOSE($G$3,AG184-AH184,AH184-AG184)</f>
        <v>0</v>
      </c>
      <c r="AO184" s="87" t="n">
        <f aca="false">CHOOSE($G$3,AJ184-AK184,AK184-AJ184)</f>
        <v>0</v>
      </c>
      <c r="AP184" s="101" t="n">
        <f aca="false">SUM(AM184:AO184)</f>
        <v>0</v>
      </c>
      <c r="AR184" s="87" t="n">
        <f aca="false">CHOOSE($G$3,AC184-AD184,AD184-AC184)</f>
        <v>0</v>
      </c>
      <c r="AS184" s="87" t="n">
        <f aca="false">CHOOSE($G$3,AF184-AG184,AG184-AF184)</f>
        <v>0</v>
      </c>
      <c r="AT184" s="87" t="n">
        <f aca="false">CHOOSE($G$3,AI184-AJ184,AJ184-AI184)</f>
        <v>0</v>
      </c>
      <c r="AU184" s="101" t="n">
        <f aca="false">AR184+AS184+AT184</f>
        <v>0</v>
      </c>
      <c r="AV184" s="101"/>
      <c r="AW184" s="88" t="n">
        <f aca="false">AU184+AP184</f>
        <v>0</v>
      </c>
      <c r="AY184" s="88" t="n">
        <f aca="false">AK184+AH184+AE184</f>
        <v>0</v>
      </c>
      <c r="AZ184" s="102"/>
    </row>
    <row r="185" customFormat="false" ht="12" hidden="false" customHeight="true" outlineLevel="0" collapsed="false">
      <c r="A185" s="93" t="n">
        <f aca="false">EDATE(A184,1)</f>
        <v>42370</v>
      </c>
      <c r="B185" s="94" t="n">
        <f aca="false">B184</f>
        <v>4590.16393442623</v>
      </c>
      <c r="C185" s="104"/>
      <c r="D185" s="96" t="n">
        <f aca="false">B185+C185</f>
        <v>4590.16393442623</v>
      </c>
      <c r="E185" s="82" t="n">
        <f aca="false">IF(Z185=0,0,IF(AND(Z185=1,$H$3=1),D185*U185,IF($H$3=2,D185,"N/A")))</f>
        <v>0</v>
      </c>
      <c r="F185" s="82" t="n">
        <f aca="false">E185*Y185</f>
        <v>0</v>
      </c>
      <c r="G185" s="28" t="n">
        <f aca="false">VLOOKUP($A185,Table,MATCH(G$4,Curves,0))</f>
        <v>5.67</v>
      </c>
      <c r="H185" s="97" t="n">
        <f aca="false">VLOOKUP($A185,Table,MATCH(H$4,Curves,0))</f>
        <v>5.67</v>
      </c>
      <c r="I185" s="98" t="n">
        <f aca="false">I184</f>
        <v>0</v>
      </c>
      <c r="J185" s="28" t="n">
        <f aca="false">VLOOKUP($A185,Table,MATCH(J$4,Curves,0))</f>
        <v>-0.0475</v>
      </c>
      <c r="K185" s="97" t="n">
        <f aca="false">VLOOKUP($A185,Table,MATCH(K$4,Curves,0))</f>
        <v>-0.06</v>
      </c>
      <c r="L185" s="98" t="n">
        <v>0</v>
      </c>
      <c r="M185" s="28" t="n">
        <f aca="false">VLOOKUP($A185,Table,MATCH(M$4,Curves,0))</f>
        <v>0.01</v>
      </c>
      <c r="N185" s="97" t="n">
        <f aca="false">VLOOKUP($A185,Table,MATCH(N$4,Curves,0))</f>
        <v>0</v>
      </c>
      <c r="O185" s="98" t="n">
        <v>0</v>
      </c>
      <c r="P185" s="99"/>
      <c r="Q185" s="98" t="n">
        <f aca="false">M185+J185+G185</f>
        <v>5.6325</v>
      </c>
      <c r="R185" s="98" t="n">
        <f aca="false">N185+K185+H185</f>
        <v>5.61</v>
      </c>
      <c r="S185" s="98" t="n">
        <f aca="false">O185+L185+I185</f>
        <v>0</v>
      </c>
      <c r="T185" s="99"/>
      <c r="U185" s="33" t="n">
        <f aca="false">A186-A185</f>
        <v>31</v>
      </c>
      <c r="V185" s="100" t="n">
        <f aca="false">CHOOSE(F$3,A186+24,A185)</f>
        <v>42370</v>
      </c>
      <c r="W185" s="33" t="n">
        <f aca="false">V185-C$3</f>
        <v>5454</v>
      </c>
      <c r="X185" s="28" t="n">
        <f aca="false">VLOOKUP($A185,Table,MATCH(X$4,Curves,0))</f>
        <v>0.053904348595426</v>
      </c>
      <c r="Y185" s="91" t="n">
        <f aca="false">1/(1+CHOOSE(F$3,(X186+($K$3/10000))/2,(X185+($K$3/10000))/2))^(2*W185/365.25)</f>
        <v>0.451917089783883</v>
      </c>
      <c r="Z185" s="33" t="n">
        <f aca="false">IF(AND(mthbeg&lt;=A185,mthend&gt;=A185),1,0)</f>
        <v>0</v>
      </c>
      <c r="AA185" s="33" t="n">
        <f aca="false">U185*Z185</f>
        <v>0</v>
      </c>
      <c r="AC185" s="87" t="n">
        <f aca="false">F185*G185</f>
        <v>0</v>
      </c>
      <c r="AD185" s="87" t="n">
        <f aca="false">$F185*H185</f>
        <v>0</v>
      </c>
      <c r="AE185" s="87" t="n">
        <f aca="false">$F185*I185</f>
        <v>0</v>
      </c>
      <c r="AF185" s="87" t="n">
        <f aca="false">$F185*J185</f>
        <v>-0</v>
      </c>
      <c r="AG185" s="87" t="n">
        <f aca="false">$F185*K185</f>
        <v>-0</v>
      </c>
      <c r="AH185" s="87" t="n">
        <f aca="false">$F185*L185</f>
        <v>0</v>
      </c>
      <c r="AI185" s="87" t="n">
        <f aca="false">$F185*M185</f>
        <v>0</v>
      </c>
      <c r="AJ185" s="87" t="n">
        <f aca="false">$F185*N185</f>
        <v>0</v>
      </c>
      <c r="AK185" s="87" t="n">
        <f aca="false">F185*O185</f>
        <v>0</v>
      </c>
      <c r="AL185" s="92"/>
      <c r="AM185" s="87" t="n">
        <f aca="false">CHOOSE($G$3,AD185-AE185,AE185-AD185)</f>
        <v>0</v>
      </c>
      <c r="AN185" s="87" t="n">
        <f aca="false">CHOOSE($G$3,AG185-AH185,AH185-AG185)</f>
        <v>0</v>
      </c>
      <c r="AO185" s="87" t="n">
        <f aca="false">CHOOSE($G$3,AJ185-AK185,AK185-AJ185)</f>
        <v>0</v>
      </c>
      <c r="AP185" s="101" t="n">
        <f aca="false">SUM(AM185:AO185)</f>
        <v>0</v>
      </c>
      <c r="AR185" s="87" t="n">
        <f aca="false">CHOOSE($G$3,AC185-AD185,AD185-AC185)</f>
        <v>0</v>
      </c>
      <c r="AS185" s="87" t="n">
        <f aca="false">CHOOSE($G$3,AF185-AG185,AG185-AF185)</f>
        <v>0</v>
      </c>
      <c r="AT185" s="87" t="n">
        <f aca="false">CHOOSE($G$3,AI185-AJ185,AJ185-AI185)</f>
        <v>0</v>
      </c>
      <c r="AU185" s="101" t="n">
        <f aca="false">AR185+AS185+AT185</f>
        <v>0</v>
      </c>
      <c r="AV185" s="101"/>
      <c r="AW185" s="88" t="n">
        <f aca="false">AU185+AP185</f>
        <v>0</v>
      </c>
      <c r="AY185" s="88" t="n">
        <f aca="false">AK185+AH185+AE185</f>
        <v>0</v>
      </c>
      <c r="AZ185" s="102"/>
    </row>
    <row r="186" customFormat="false" ht="12" hidden="false" customHeight="true" outlineLevel="0" collapsed="false">
      <c r="A186" s="93" t="n">
        <f aca="false">EDATE(A185,1)</f>
        <v>42401</v>
      </c>
      <c r="B186" s="94" t="n">
        <f aca="false">B185</f>
        <v>4590.16393442623</v>
      </c>
      <c r="C186" s="104"/>
      <c r="D186" s="96" t="n">
        <f aca="false">B186+C186</f>
        <v>4590.16393442623</v>
      </c>
      <c r="E186" s="82" t="n">
        <f aca="false">IF(Z186=0,0,IF(AND(Z186=1,$H$3=1),D186*U186,IF($H$3=2,D186,"N/A")))</f>
        <v>0</v>
      </c>
      <c r="F186" s="82" t="n">
        <f aca="false">E186*Y186</f>
        <v>0</v>
      </c>
      <c r="G186" s="28" t="n">
        <f aca="false">VLOOKUP($A186,Table,MATCH(G$4,Curves,0))</f>
        <v>5.67</v>
      </c>
      <c r="H186" s="97" t="n">
        <f aca="false">VLOOKUP($A186,Table,MATCH(H$4,Curves,0))</f>
        <v>5.67</v>
      </c>
      <c r="I186" s="98" t="n">
        <f aca="false">I185</f>
        <v>0</v>
      </c>
      <c r="J186" s="28" t="n">
        <f aca="false">VLOOKUP($A186,Table,MATCH(J$4,Curves,0))</f>
        <v>-0.0475</v>
      </c>
      <c r="K186" s="97" t="n">
        <f aca="false">VLOOKUP($A186,Table,MATCH(K$4,Curves,0))</f>
        <v>-0.06</v>
      </c>
      <c r="L186" s="98" t="n">
        <v>0</v>
      </c>
      <c r="M186" s="28" t="n">
        <f aca="false">VLOOKUP($A186,Table,MATCH(M$4,Curves,0))</f>
        <v>0.01</v>
      </c>
      <c r="N186" s="97" t="n">
        <f aca="false">VLOOKUP($A186,Table,MATCH(N$4,Curves,0))</f>
        <v>0</v>
      </c>
      <c r="O186" s="98" t="n">
        <v>0</v>
      </c>
      <c r="P186" s="99"/>
      <c r="Q186" s="98" t="n">
        <f aca="false">M186+J186+G186</f>
        <v>5.6325</v>
      </c>
      <c r="R186" s="98" t="n">
        <f aca="false">N186+K186+H186</f>
        <v>5.61</v>
      </c>
      <c r="S186" s="98" t="n">
        <f aca="false">O186+L186+I186</f>
        <v>0</v>
      </c>
      <c r="T186" s="99"/>
      <c r="U186" s="33" t="n">
        <f aca="false">A187-A186</f>
        <v>29</v>
      </c>
      <c r="V186" s="100" t="n">
        <f aca="false">CHOOSE(F$3,A187+24,A186)</f>
        <v>42401</v>
      </c>
      <c r="W186" s="33" t="n">
        <f aca="false">V186-C$3</f>
        <v>5485</v>
      </c>
      <c r="X186" s="28" t="n">
        <f aca="false">VLOOKUP($A186,Table,MATCH(X$4,Curves,0))</f>
        <v>0.053904348595426</v>
      </c>
      <c r="Y186" s="91" t="n">
        <f aca="false">1/(1+CHOOSE(F$3,(X187+($K$3/10000))/2,(X186+($K$3/10000))/2))^(2*W186/365.25)</f>
        <v>0.449881519085678</v>
      </c>
      <c r="Z186" s="33" t="n">
        <f aca="false">IF(AND(mthbeg&lt;=A186,mthend&gt;=A186),1,0)</f>
        <v>0</v>
      </c>
      <c r="AA186" s="33" t="n">
        <f aca="false">U186*Z186</f>
        <v>0</v>
      </c>
      <c r="AC186" s="87" t="n">
        <f aca="false">F186*G186</f>
        <v>0</v>
      </c>
      <c r="AD186" s="87" t="n">
        <f aca="false">$F186*H186</f>
        <v>0</v>
      </c>
      <c r="AE186" s="87" t="n">
        <f aca="false">$F186*I186</f>
        <v>0</v>
      </c>
      <c r="AF186" s="87" t="n">
        <f aca="false">$F186*J186</f>
        <v>-0</v>
      </c>
      <c r="AG186" s="87" t="n">
        <f aca="false">$F186*K186</f>
        <v>-0</v>
      </c>
      <c r="AH186" s="87" t="n">
        <f aca="false">$F186*L186</f>
        <v>0</v>
      </c>
      <c r="AI186" s="87" t="n">
        <f aca="false">$F186*M186</f>
        <v>0</v>
      </c>
      <c r="AJ186" s="87" t="n">
        <f aca="false">$F186*N186</f>
        <v>0</v>
      </c>
      <c r="AK186" s="87" t="n">
        <f aca="false">F186*O186</f>
        <v>0</v>
      </c>
      <c r="AL186" s="92"/>
      <c r="AM186" s="87" t="n">
        <f aca="false">CHOOSE($G$3,AD186-AE186,AE186-AD186)</f>
        <v>0</v>
      </c>
      <c r="AN186" s="87" t="n">
        <f aca="false">CHOOSE($G$3,AG186-AH186,AH186-AG186)</f>
        <v>0</v>
      </c>
      <c r="AO186" s="87" t="n">
        <f aca="false">CHOOSE($G$3,AJ186-AK186,AK186-AJ186)</f>
        <v>0</v>
      </c>
      <c r="AP186" s="101" t="n">
        <f aca="false">SUM(AM186:AO186)</f>
        <v>0</v>
      </c>
      <c r="AR186" s="87" t="n">
        <f aca="false">CHOOSE($G$3,AC186-AD186,AD186-AC186)</f>
        <v>0</v>
      </c>
      <c r="AS186" s="87" t="n">
        <f aca="false">CHOOSE($G$3,AF186-AG186,AG186-AF186)</f>
        <v>0</v>
      </c>
      <c r="AT186" s="87" t="n">
        <f aca="false">CHOOSE($G$3,AI186-AJ186,AJ186-AI186)</f>
        <v>0</v>
      </c>
      <c r="AU186" s="101" t="n">
        <f aca="false">AR186+AS186+AT186</f>
        <v>0</v>
      </c>
      <c r="AV186" s="101"/>
      <c r="AW186" s="88" t="n">
        <f aca="false">AU186+AP186</f>
        <v>0</v>
      </c>
      <c r="AY186" s="88" t="n">
        <f aca="false">AK186+AH186+AE186</f>
        <v>0</v>
      </c>
      <c r="AZ186" s="102"/>
    </row>
    <row r="187" customFormat="false" ht="12" hidden="false" customHeight="true" outlineLevel="0" collapsed="false">
      <c r="A187" s="93" t="n">
        <f aca="false">EDATE(A186,1)</f>
        <v>42430</v>
      </c>
      <c r="B187" s="94" t="n">
        <f aca="false">B186</f>
        <v>4590.16393442623</v>
      </c>
      <c r="C187" s="104"/>
      <c r="D187" s="96" t="n">
        <f aca="false">B187+C187</f>
        <v>4590.16393442623</v>
      </c>
      <c r="E187" s="82" t="n">
        <f aca="false">IF(Z187=0,0,IF(AND(Z187=1,$H$3=1),D187*U187,IF($H$3=2,D187,"N/A")))</f>
        <v>0</v>
      </c>
      <c r="F187" s="82" t="n">
        <f aca="false">E187*Y187</f>
        <v>0</v>
      </c>
      <c r="G187" s="28" t="n">
        <f aca="false">VLOOKUP($A187,Table,MATCH(G$4,Curves,0))</f>
        <v>5.67</v>
      </c>
      <c r="H187" s="97" t="n">
        <f aca="false">VLOOKUP($A187,Table,MATCH(H$4,Curves,0))</f>
        <v>5.67</v>
      </c>
      <c r="I187" s="98" t="n">
        <f aca="false">I186</f>
        <v>0</v>
      </c>
      <c r="J187" s="28" t="n">
        <f aca="false">VLOOKUP($A187,Table,MATCH(J$4,Curves,0))</f>
        <v>-0.0475</v>
      </c>
      <c r="K187" s="97" t="n">
        <f aca="false">VLOOKUP($A187,Table,MATCH(K$4,Curves,0))</f>
        <v>-0.06</v>
      </c>
      <c r="L187" s="98" t="n">
        <v>0</v>
      </c>
      <c r="M187" s="28" t="n">
        <f aca="false">VLOOKUP($A187,Table,MATCH(M$4,Curves,0))</f>
        <v>0.01</v>
      </c>
      <c r="N187" s="97" t="n">
        <f aca="false">VLOOKUP($A187,Table,MATCH(N$4,Curves,0))</f>
        <v>0</v>
      </c>
      <c r="O187" s="98" t="n">
        <v>0</v>
      </c>
      <c r="P187" s="99"/>
      <c r="Q187" s="98" t="n">
        <f aca="false">M187+J187+G187</f>
        <v>5.6325</v>
      </c>
      <c r="R187" s="98" t="n">
        <f aca="false">N187+K187+H187</f>
        <v>5.61</v>
      </c>
      <c r="S187" s="98" t="n">
        <f aca="false">O187+L187+I187</f>
        <v>0</v>
      </c>
      <c r="T187" s="99"/>
      <c r="U187" s="33" t="n">
        <f aca="false">A188-A187</f>
        <v>31</v>
      </c>
      <c r="V187" s="100" t="n">
        <f aca="false">CHOOSE(F$3,A188+24,A187)</f>
        <v>42430</v>
      </c>
      <c r="W187" s="33" t="n">
        <f aca="false">V187-C$3</f>
        <v>5514</v>
      </c>
      <c r="X187" s="28" t="n">
        <f aca="false">VLOOKUP($A187,Table,MATCH(X$4,Curves,0))</f>
        <v>0.053904348595426</v>
      </c>
      <c r="Y187" s="91" t="n">
        <f aca="false">1/(1+CHOOSE(F$3,(X188+($K$3/10000))/2,(X187+($K$3/10000))/2))^(2*W187/365.25)</f>
        <v>0.447985576934218</v>
      </c>
      <c r="Z187" s="33" t="n">
        <f aca="false">IF(AND(mthbeg&lt;=A187,mthend&gt;=A187),1,0)</f>
        <v>0</v>
      </c>
      <c r="AA187" s="33" t="n">
        <f aca="false">U187*Z187</f>
        <v>0</v>
      </c>
      <c r="AC187" s="87" t="n">
        <f aca="false">F187*G187</f>
        <v>0</v>
      </c>
      <c r="AD187" s="87" t="n">
        <f aca="false">$F187*H187</f>
        <v>0</v>
      </c>
      <c r="AE187" s="87" t="n">
        <f aca="false">$F187*I187</f>
        <v>0</v>
      </c>
      <c r="AF187" s="87" t="n">
        <f aca="false">$F187*J187</f>
        <v>-0</v>
      </c>
      <c r="AG187" s="87" t="n">
        <f aca="false">$F187*K187</f>
        <v>-0</v>
      </c>
      <c r="AH187" s="87" t="n">
        <f aca="false">$F187*L187</f>
        <v>0</v>
      </c>
      <c r="AI187" s="87" t="n">
        <f aca="false">$F187*M187</f>
        <v>0</v>
      </c>
      <c r="AJ187" s="87" t="n">
        <f aca="false">$F187*N187</f>
        <v>0</v>
      </c>
      <c r="AK187" s="87" t="n">
        <f aca="false">F187*O187</f>
        <v>0</v>
      </c>
      <c r="AL187" s="92"/>
      <c r="AM187" s="87" t="n">
        <f aca="false">CHOOSE($G$3,AD187-AE187,AE187-AD187)</f>
        <v>0</v>
      </c>
      <c r="AN187" s="87" t="n">
        <f aca="false">CHOOSE($G$3,AG187-AH187,AH187-AG187)</f>
        <v>0</v>
      </c>
      <c r="AO187" s="87" t="n">
        <f aca="false">CHOOSE($G$3,AJ187-AK187,AK187-AJ187)</f>
        <v>0</v>
      </c>
      <c r="AP187" s="101" t="n">
        <f aca="false">SUM(AM187:AO187)</f>
        <v>0</v>
      </c>
      <c r="AR187" s="87" t="n">
        <f aca="false">CHOOSE($G$3,AC187-AD187,AD187-AC187)</f>
        <v>0</v>
      </c>
      <c r="AS187" s="87" t="n">
        <f aca="false">CHOOSE($G$3,AF187-AG187,AG187-AF187)</f>
        <v>0</v>
      </c>
      <c r="AT187" s="87" t="n">
        <f aca="false">CHOOSE($G$3,AI187-AJ187,AJ187-AI187)</f>
        <v>0</v>
      </c>
      <c r="AU187" s="101" t="n">
        <f aca="false">AR187+AS187+AT187</f>
        <v>0</v>
      </c>
      <c r="AV187" s="101"/>
      <c r="AW187" s="88" t="n">
        <f aca="false">AU187+AP187</f>
        <v>0</v>
      </c>
      <c r="AY187" s="88" t="n">
        <f aca="false">AK187+AH187+AE187</f>
        <v>0</v>
      </c>
      <c r="AZ187" s="102"/>
    </row>
    <row r="188" customFormat="false" ht="12" hidden="false" customHeight="true" outlineLevel="0" collapsed="false">
      <c r="A188" s="93" t="n">
        <f aca="false">EDATE(A187,1)</f>
        <v>42461</v>
      </c>
      <c r="B188" s="94" t="n">
        <f aca="false">B187</f>
        <v>4590.16393442623</v>
      </c>
      <c r="C188" s="104"/>
      <c r="D188" s="96" t="n">
        <f aca="false">B188+C188</f>
        <v>4590.16393442623</v>
      </c>
      <c r="E188" s="82" t="n">
        <f aca="false">IF(Z188=0,0,IF(AND(Z188=1,$H$3=1),D188*U188,IF($H$3=2,D188,"N/A")))</f>
        <v>0</v>
      </c>
      <c r="F188" s="82" t="n">
        <f aca="false">E188*Y188</f>
        <v>0</v>
      </c>
      <c r="G188" s="28" t="n">
        <f aca="false">VLOOKUP($A188,Table,MATCH(G$4,Curves,0))</f>
        <v>5.67</v>
      </c>
      <c r="H188" s="97" t="n">
        <f aca="false">VLOOKUP($A188,Table,MATCH(H$4,Curves,0))</f>
        <v>5.67</v>
      </c>
      <c r="I188" s="98" t="n">
        <f aca="false">I187</f>
        <v>0</v>
      </c>
      <c r="J188" s="28" t="n">
        <f aca="false">VLOOKUP($A188,Table,MATCH(J$4,Curves,0))</f>
        <v>-0.0475</v>
      </c>
      <c r="K188" s="97" t="n">
        <f aca="false">VLOOKUP($A188,Table,MATCH(K$4,Curves,0))</f>
        <v>-0.06</v>
      </c>
      <c r="L188" s="98" t="n">
        <v>0</v>
      </c>
      <c r="M188" s="28" t="n">
        <f aca="false">VLOOKUP($A188,Table,MATCH(M$4,Curves,0))</f>
        <v>0.01</v>
      </c>
      <c r="N188" s="97" t="n">
        <f aca="false">VLOOKUP($A188,Table,MATCH(N$4,Curves,0))</f>
        <v>0</v>
      </c>
      <c r="O188" s="98" t="n">
        <v>0</v>
      </c>
      <c r="P188" s="99"/>
      <c r="Q188" s="98" t="n">
        <f aca="false">M188+J188+G188</f>
        <v>5.6325</v>
      </c>
      <c r="R188" s="98" t="n">
        <f aca="false">N188+K188+H188</f>
        <v>5.61</v>
      </c>
      <c r="S188" s="98" t="n">
        <f aca="false">O188+L188+I188</f>
        <v>0</v>
      </c>
      <c r="T188" s="99"/>
      <c r="U188" s="33" t="n">
        <f aca="false">A189-A188</f>
        <v>30</v>
      </c>
      <c r="V188" s="100" t="n">
        <f aca="false">CHOOSE(F$3,A189+24,A188)</f>
        <v>42461</v>
      </c>
      <c r="W188" s="33" t="n">
        <f aca="false">V188-C$3</f>
        <v>5545</v>
      </c>
      <c r="X188" s="28" t="n">
        <f aca="false">VLOOKUP($A188,Table,MATCH(X$4,Curves,0))</f>
        <v>0.053904348595426</v>
      </c>
      <c r="Y188" s="91" t="n">
        <f aca="false">1/(1+CHOOSE(F$3,(X189+($K$3/10000))/2,(X188+($K$3/10000))/2))^(2*W188/365.25)</f>
        <v>0.445967714954132</v>
      </c>
      <c r="Z188" s="33" t="n">
        <f aca="false">IF(AND(mthbeg&lt;=A188,mthend&gt;=A188),1,0)</f>
        <v>0</v>
      </c>
      <c r="AA188" s="33" t="n">
        <f aca="false">U188*Z188</f>
        <v>0</v>
      </c>
      <c r="AC188" s="87" t="n">
        <f aca="false">F188*G188</f>
        <v>0</v>
      </c>
      <c r="AD188" s="87" t="n">
        <f aca="false">$F188*H188</f>
        <v>0</v>
      </c>
      <c r="AE188" s="87" t="n">
        <f aca="false">$F188*I188</f>
        <v>0</v>
      </c>
      <c r="AF188" s="87" t="n">
        <f aca="false">$F188*J188</f>
        <v>-0</v>
      </c>
      <c r="AG188" s="87" t="n">
        <f aca="false">$F188*K188</f>
        <v>-0</v>
      </c>
      <c r="AH188" s="87" t="n">
        <f aca="false">$F188*L188</f>
        <v>0</v>
      </c>
      <c r="AI188" s="87" t="n">
        <f aca="false">$F188*M188</f>
        <v>0</v>
      </c>
      <c r="AJ188" s="87" t="n">
        <f aca="false">$F188*N188</f>
        <v>0</v>
      </c>
      <c r="AK188" s="87" t="n">
        <f aca="false">F188*O188</f>
        <v>0</v>
      </c>
      <c r="AL188" s="92"/>
      <c r="AM188" s="87" t="n">
        <f aca="false">CHOOSE($G$3,AD188-AE188,AE188-AD188)</f>
        <v>0</v>
      </c>
      <c r="AN188" s="87" t="n">
        <f aca="false">CHOOSE($G$3,AG188-AH188,AH188-AG188)</f>
        <v>0</v>
      </c>
      <c r="AO188" s="87" t="n">
        <f aca="false">CHOOSE($G$3,AJ188-AK188,AK188-AJ188)</f>
        <v>0</v>
      </c>
      <c r="AP188" s="101" t="n">
        <f aca="false">SUM(AM188:AO188)</f>
        <v>0</v>
      </c>
      <c r="AR188" s="87" t="n">
        <f aca="false">CHOOSE($G$3,AC188-AD188,AD188-AC188)</f>
        <v>0</v>
      </c>
      <c r="AS188" s="87" t="n">
        <f aca="false">CHOOSE($G$3,AF188-AG188,AG188-AF188)</f>
        <v>0</v>
      </c>
      <c r="AT188" s="87" t="n">
        <f aca="false">CHOOSE($G$3,AI188-AJ188,AJ188-AI188)</f>
        <v>0</v>
      </c>
      <c r="AU188" s="101" t="n">
        <f aca="false">AR188+AS188+AT188</f>
        <v>0</v>
      </c>
      <c r="AV188" s="101"/>
      <c r="AW188" s="88" t="n">
        <f aca="false">AU188+AP188</f>
        <v>0</v>
      </c>
      <c r="AY188" s="88" t="n">
        <f aca="false">AK188+AH188+AE188</f>
        <v>0</v>
      </c>
      <c r="AZ188" s="102"/>
    </row>
    <row r="189" customFormat="false" ht="12" hidden="false" customHeight="true" outlineLevel="0" collapsed="false">
      <c r="A189" s="93" t="n">
        <f aca="false">EDATE(A188,1)</f>
        <v>42491</v>
      </c>
      <c r="B189" s="94" t="n">
        <f aca="false">B188</f>
        <v>4590.16393442623</v>
      </c>
      <c r="C189" s="104"/>
      <c r="D189" s="96" t="n">
        <f aca="false">B189+C189</f>
        <v>4590.16393442623</v>
      </c>
      <c r="E189" s="82" t="n">
        <f aca="false">IF(Z189=0,0,IF(AND(Z189=1,$H$3=1),D189*U189,IF($H$3=2,D189,"N/A")))</f>
        <v>0</v>
      </c>
      <c r="F189" s="82" t="n">
        <f aca="false">E189*Y189</f>
        <v>0</v>
      </c>
      <c r="G189" s="28" t="n">
        <f aca="false">VLOOKUP($A189,Table,MATCH(G$4,Curves,0))</f>
        <v>5.67</v>
      </c>
      <c r="H189" s="97" t="n">
        <f aca="false">VLOOKUP($A189,Table,MATCH(H$4,Curves,0))</f>
        <v>5.67</v>
      </c>
      <c r="I189" s="98" t="n">
        <f aca="false">I188</f>
        <v>0</v>
      </c>
      <c r="J189" s="28" t="n">
        <f aca="false">VLOOKUP($A189,Table,MATCH(J$4,Curves,0))</f>
        <v>-0.0475</v>
      </c>
      <c r="K189" s="97" t="n">
        <f aca="false">VLOOKUP($A189,Table,MATCH(K$4,Curves,0))</f>
        <v>-0.06</v>
      </c>
      <c r="L189" s="98" t="n">
        <v>0</v>
      </c>
      <c r="M189" s="28" t="n">
        <f aca="false">VLOOKUP($A189,Table,MATCH(M$4,Curves,0))</f>
        <v>0.01</v>
      </c>
      <c r="N189" s="97" t="n">
        <f aca="false">VLOOKUP($A189,Table,MATCH(N$4,Curves,0))</f>
        <v>0</v>
      </c>
      <c r="O189" s="98" t="n">
        <v>0</v>
      </c>
      <c r="P189" s="99"/>
      <c r="Q189" s="98" t="n">
        <f aca="false">M189+J189+G189</f>
        <v>5.6325</v>
      </c>
      <c r="R189" s="98" t="n">
        <f aca="false">N189+K189+H189</f>
        <v>5.61</v>
      </c>
      <c r="S189" s="98" t="n">
        <f aca="false">O189+L189+I189</f>
        <v>0</v>
      </c>
      <c r="T189" s="99"/>
      <c r="U189" s="33" t="n">
        <f aca="false">A190-A189</f>
        <v>31</v>
      </c>
      <c r="V189" s="100" t="n">
        <f aca="false">CHOOSE(F$3,A190+24,A189)</f>
        <v>42491</v>
      </c>
      <c r="W189" s="33" t="n">
        <f aca="false">V189-C$3</f>
        <v>5575</v>
      </c>
      <c r="X189" s="28" t="n">
        <f aca="false">VLOOKUP($A189,Table,MATCH(X$4,Curves,0))</f>
        <v>0.053904348595426</v>
      </c>
      <c r="Y189" s="91" t="n">
        <f aca="false">1/(1+CHOOSE(F$3,(X190+($K$3/10000))/2,(X189+($K$3/10000))/2))^(2*W189/365.25)</f>
        <v>0.444023599709612</v>
      </c>
      <c r="Z189" s="33" t="n">
        <f aca="false">IF(AND(mthbeg&lt;=A189,mthend&gt;=A189),1,0)</f>
        <v>0</v>
      </c>
      <c r="AA189" s="33" t="n">
        <f aca="false">U189*Z189</f>
        <v>0</v>
      </c>
      <c r="AC189" s="87" t="n">
        <f aca="false">F189*G189</f>
        <v>0</v>
      </c>
      <c r="AD189" s="87" t="n">
        <f aca="false">$F189*H189</f>
        <v>0</v>
      </c>
      <c r="AE189" s="87" t="n">
        <f aca="false">$F189*I189</f>
        <v>0</v>
      </c>
      <c r="AF189" s="87" t="n">
        <f aca="false">$F189*J189</f>
        <v>-0</v>
      </c>
      <c r="AG189" s="87" t="n">
        <f aca="false">$F189*K189</f>
        <v>-0</v>
      </c>
      <c r="AH189" s="87" t="n">
        <f aca="false">$F189*L189</f>
        <v>0</v>
      </c>
      <c r="AI189" s="87" t="n">
        <f aca="false">$F189*M189</f>
        <v>0</v>
      </c>
      <c r="AJ189" s="87" t="n">
        <f aca="false">$F189*N189</f>
        <v>0</v>
      </c>
      <c r="AK189" s="87" t="n">
        <f aca="false">F189*O189</f>
        <v>0</v>
      </c>
      <c r="AL189" s="92"/>
      <c r="AM189" s="87" t="n">
        <f aca="false">CHOOSE($G$3,AD189-AE189,AE189-AD189)</f>
        <v>0</v>
      </c>
      <c r="AN189" s="87" t="n">
        <f aca="false">CHOOSE($G$3,AG189-AH189,AH189-AG189)</f>
        <v>0</v>
      </c>
      <c r="AO189" s="87" t="n">
        <f aca="false">CHOOSE($G$3,AJ189-AK189,AK189-AJ189)</f>
        <v>0</v>
      </c>
      <c r="AP189" s="101" t="n">
        <f aca="false">SUM(AM189:AO189)</f>
        <v>0</v>
      </c>
      <c r="AR189" s="87" t="n">
        <f aca="false">CHOOSE($G$3,AC189-AD189,AD189-AC189)</f>
        <v>0</v>
      </c>
      <c r="AS189" s="87" t="n">
        <f aca="false">CHOOSE($G$3,AF189-AG189,AG189-AF189)</f>
        <v>0</v>
      </c>
      <c r="AT189" s="87" t="n">
        <f aca="false">CHOOSE($G$3,AI189-AJ189,AJ189-AI189)</f>
        <v>0</v>
      </c>
      <c r="AU189" s="101" t="n">
        <f aca="false">AR189+AS189+AT189</f>
        <v>0</v>
      </c>
      <c r="AV189" s="101"/>
      <c r="AW189" s="88" t="n">
        <f aca="false">AU189+AP189</f>
        <v>0</v>
      </c>
      <c r="AY189" s="88" t="n">
        <f aca="false">AK189+AH189+AE189</f>
        <v>0</v>
      </c>
      <c r="AZ189" s="102"/>
    </row>
    <row r="190" customFormat="false" ht="12" hidden="false" customHeight="true" outlineLevel="0" collapsed="false">
      <c r="A190" s="93" t="n">
        <f aca="false">EDATE(A189,1)</f>
        <v>42522</v>
      </c>
      <c r="B190" s="94" t="n">
        <f aca="false">B189</f>
        <v>4590.16393442623</v>
      </c>
      <c r="C190" s="104"/>
      <c r="D190" s="96" t="n">
        <f aca="false">B190+C190</f>
        <v>4590.16393442623</v>
      </c>
      <c r="E190" s="82" t="n">
        <f aca="false">IF(Z190=0,0,IF(AND(Z190=1,$H$3=1),D190*U190,IF($H$3=2,D190,"N/A")))</f>
        <v>0</v>
      </c>
      <c r="F190" s="82" t="n">
        <f aca="false">E190*Y190</f>
        <v>0</v>
      </c>
      <c r="G190" s="28" t="n">
        <f aca="false">VLOOKUP($A190,Table,MATCH(G$4,Curves,0))</f>
        <v>5.67</v>
      </c>
      <c r="H190" s="97" t="n">
        <f aca="false">VLOOKUP($A190,Table,MATCH(H$4,Curves,0))</f>
        <v>5.67</v>
      </c>
      <c r="I190" s="98" t="n">
        <f aca="false">I189</f>
        <v>0</v>
      </c>
      <c r="J190" s="28" t="n">
        <f aca="false">VLOOKUP($A190,Table,MATCH(J$4,Curves,0))</f>
        <v>-0.0475</v>
      </c>
      <c r="K190" s="97" t="n">
        <f aca="false">VLOOKUP($A190,Table,MATCH(K$4,Curves,0))</f>
        <v>-0.06</v>
      </c>
      <c r="L190" s="98" t="n">
        <v>0</v>
      </c>
      <c r="M190" s="28" t="n">
        <f aca="false">VLOOKUP($A190,Table,MATCH(M$4,Curves,0))</f>
        <v>0.01</v>
      </c>
      <c r="N190" s="97" t="n">
        <f aca="false">VLOOKUP($A190,Table,MATCH(N$4,Curves,0))</f>
        <v>0</v>
      </c>
      <c r="O190" s="98" t="n">
        <v>0</v>
      </c>
      <c r="P190" s="99"/>
      <c r="Q190" s="98" t="n">
        <f aca="false">M190+J190+G190</f>
        <v>5.6325</v>
      </c>
      <c r="R190" s="98" t="n">
        <f aca="false">N190+K190+H190</f>
        <v>5.61</v>
      </c>
      <c r="S190" s="98" t="n">
        <f aca="false">O190+L190+I190</f>
        <v>0</v>
      </c>
      <c r="T190" s="99"/>
      <c r="U190" s="33" t="n">
        <f aca="false">A191-A190</f>
        <v>30</v>
      </c>
      <c r="V190" s="100" t="n">
        <f aca="false">CHOOSE(F$3,A191+24,A190)</f>
        <v>42522</v>
      </c>
      <c r="W190" s="33" t="n">
        <f aca="false">V190-C$3</f>
        <v>5606</v>
      </c>
      <c r="X190" s="28" t="n">
        <f aca="false">VLOOKUP($A190,Table,MATCH(X$4,Curves,0))</f>
        <v>0.053904348595426</v>
      </c>
      <c r="Y190" s="91" t="n">
        <f aca="false">1/(1+CHOOSE(F$3,(X191+($K$3/10000))/2,(X190+($K$3/10000))/2))^(2*W190/365.25)</f>
        <v>0.442023583668367</v>
      </c>
      <c r="Z190" s="33" t="n">
        <f aca="false">IF(AND(mthbeg&lt;=A190,mthend&gt;=A190),1,0)</f>
        <v>0</v>
      </c>
      <c r="AA190" s="33" t="n">
        <f aca="false">U190*Z190</f>
        <v>0</v>
      </c>
      <c r="AC190" s="87" t="n">
        <f aca="false">F190*G190</f>
        <v>0</v>
      </c>
      <c r="AD190" s="87" t="n">
        <f aca="false">$F190*H190</f>
        <v>0</v>
      </c>
      <c r="AE190" s="87" t="n">
        <f aca="false">$F190*I190</f>
        <v>0</v>
      </c>
      <c r="AF190" s="87" t="n">
        <f aca="false">$F190*J190</f>
        <v>-0</v>
      </c>
      <c r="AG190" s="87" t="n">
        <f aca="false">$F190*K190</f>
        <v>-0</v>
      </c>
      <c r="AH190" s="87" t="n">
        <f aca="false">$F190*L190</f>
        <v>0</v>
      </c>
      <c r="AI190" s="87" t="n">
        <f aca="false">$F190*M190</f>
        <v>0</v>
      </c>
      <c r="AJ190" s="87" t="n">
        <f aca="false">$F190*N190</f>
        <v>0</v>
      </c>
      <c r="AK190" s="87" t="n">
        <f aca="false">F190*O190</f>
        <v>0</v>
      </c>
      <c r="AL190" s="92"/>
      <c r="AM190" s="87" t="n">
        <f aca="false">CHOOSE($G$3,AD190-AE190,AE190-AD190)</f>
        <v>0</v>
      </c>
      <c r="AN190" s="87" t="n">
        <f aca="false">CHOOSE($G$3,AG190-AH190,AH190-AG190)</f>
        <v>0</v>
      </c>
      <c r="AO190" s="87" t="n">
        <f aca="false">CHOOSE($G$3,AJ190-AK190,AK190-AJ190)</f>
        <v>0</v>
      </c>
      <c r="AP190" s="101" t="n">
        <f aca="false">SUM(AM190:AO190)</f>
        <v>0</v>
      </c>
      <c r="AR190" s="87" t="n">
        <f aca="false">CHOOSE($G$3,AC190-AD190,AD190-AC190)</f>
        <v>0</v>
      </c>
      <c r="AS190" s="87" t="n">
        <f aca="false">CHOOSE($G$3,AF190-AG190,AG190-AF190)</f>
        <v>0</v>
      </c>
      <c r="AT190" s="87" t="n">
        <f aca="false">CHOOSE($G$3,AI190-AJ190,AJ190-AI190)</f>
        <v>0</v>
      </c>
      <c r="AU190" s="101" t="n">
        <f aca="false">AR190+AS190+AT190</f>
        <v>0</v>
      </c>
      <c r="AV190" s="101"/>
      <c r="AW190" s="88" t="n">
        <f aca="false">AU190+AP190</f>
        <v>0</v>
      </c>
      <c r="AY190" s="88" t="n">
        <f aca="false">AK190+AH190+AE190</f>
        <v>0</v>
      </c>
      <c r="AZ190" s="102"/>
    </row>
    <row r="191" customFormat="false" ht="12" hidden="false" customHeight="true" outlineLevel="0" collapsed="false">
      <c r="A191" s="93" t="n">
        <f aca="false">EDATE(A190,1)</f>
        <v>42552</v>
      </c>
      <c r="B191" s="94" t="n">
        <f aca="false">B190</f>
        <v>4590.16393442623</v>
      </c>
      <c r="C191" s="104"/>
      <c r="D191" s="96" t="n">
        <f aca="false">B191+C191</f>
        <v>4590.16393442623</v>
      </c>
      <c r="E191" s="82" t="n">
        <f aca="false">IF(Z191=0,0,IF(AND(Z191=1,$H$3=1),D191*U191,IF($H$3=2,D191,"N/A")))</f>
        <v>0</v>
      </c>
      <c r="F191" s="82" t="n">
        <f aca="false">E191*Y191</f>
        <v>0</v>
      </c>
      <c r="G191" s="28" t="n">
        <f aca="false">VLOOKUP($A191,Table,MATCH(G$4,Curves,0))</f>
        <v>5.67</v>
      </c>
      <c r="H191" s="97" t="n">
        <f aca="false">VLOOKUP($A191,Table,MATCH(H$4,Curves,0))</f>
        <v>5.67</v>
      </c>
      <c r="I191" s="98" t="n">
        <f aca="false">I190</f>
        <v>0</v>
      </c>
      <c r="J191" s="28" t="n">
        <f aca="false">VLOOKUP($A191,Table,MATCH(J$4,Curves,0))</f>
        <v>-0.0475</v>
      </c>
      <c r="K191" s="97" t="n">
        <f aca="false">VLOOKUP($A191,Table,MATCH(K$4,Curves,0))</f>
        <v>-0.06</v>
      </c>
      <c r="L191" s="98" t="n">
        <v>0</v>
      </c>
      <c r="M191" s="28" t="n">
        <f aca="false">VLOOKUP($A191,Table,MATCH(M$4,Curves,0))</f>
        <v>0.01</v>
      </c>
      <c r="N191" s="97" t="n">
        <f aca="false">VLOOKUP($A191,Table,MATCH(N$4,Curves,0))</f>
        <v>0</v>
      </c>
      <c r="O191" s="98" t="n">
        <v>0</v>
      </c>
      <c r="P191" s="99"/>
      <c r="Q191" s="98" t="n">
        <f aca="false">M191+J191+G191</f>
        <v>5.6325</v>
      </c>
      <c r="R191" s="98" t="n">
        <f aca="false">N191+K191+H191</f>
        <v>5.61</v>
      </c>
      <c r="S191" s="98" t="n">
        <f aca="false">O191+L191+I191</f>
        <v>0</v>
      </c>
      <c r="T191" s="99"/>
      <c r="U191" s="33" t="n">
        <f aca="false">A192-A191</f>
        <v>31</v>
      </c>
      <c r="V191" s="100" t="n">
        <f aca="false">CHOOSE(F$3,A192+24,A191)</f>
        <v>42552</v>
      </c>
      <c r="W191" s="33" t="n">
        <f aca="false">V191-C$3</f>
        <v>5636</v>
      </c>
      <c r="X191" s="28" t="n">
        <f aca="false">VLOOKUP($A191,Table,MATCH(X$4,Curves,0))</f>
        <v>0.053904348595426</v>
      </c>
      <c r="Y191" s="91" t="n">
        <f aca="false">1/(1+CHOOSE(F$3,(X192+($K$3/10000))/2,(X191+($K$3/10000))/2))^(2*W191/365.25)</f>
        <v>0.440096662147746</v>
      </c>
      <c r="Z191" s="33" t="n">
        <f aca="false">IF(AND(mthbeg&lt;=A191,mthend&gt;=A191),1,0)</f>
        <v>0</v>
      </c>
      <c r="AA191" s="33" t="n">
        <f aca="false">U191*Z191</f>
        <v>0</v>
      </c>
      <c r="AC191" s="87" t="n">
        <f aca="false">F191*G191</f>
        <v>0</v>
      </c>
      <c r="AD191" s="87" t="n">
        <f aca="false">$F191*H191</f>
        <v>0</v>
      </c>
      <c r="AE191" s="87" t="n">
        <f aca="false">$F191*I191</f>
        <v>0</v>
      </c>
      <c r="AF191" s="87" t="n">
        <f aca="false">$F191*J191</f>
        <v>-0</v>
      </c>
      <c r="AG191" s="87" t="n">
        <f aca="false">$F191*K191</f>
        <v>-0</v>
      </c>
      <c r="AH191" s="87" t="n">
        <f aca="false">$F191*L191</f>
        <v>0</v>
      </c>
      <c r="AI191" s="87" t="n">
        <f aca="false">$F191*M191</f>
        <v>0</v>
      </c>
      <c r="AJ191" s="87" t="n">
        <f aca="false">$F191*N191</f>
        <v>0</v>
      </c>
      <c r="AK191" s="87" t="n">
        <f aca="false">F191*O191</f>
        <v>0</v>
      </c>
      <c r="AL191" s="92"/>
      <c r="AM191" s="87" t="n">
        <f aca="false">CHOOSE($G$3,AD191-AE191,AE191-AD191)</f>
        <v>0</v>
      </c>
      <c r="AN191" s="87" t="n">
        <f aca="false">CHOOSE($G$3,AG191-AH191,AH191-AG191)</f>
        <v>0</v>
      </c>
      <c r="AO191" s="87" t="n">
        <f aca="false">CHOOSE($G$3,AJ191-AK191,AK191-AJ191)</f>
        <v>0</v>
      </c>
      <c r="AP191" s="101" t="n">
        <f aca="false">SUM(AM191:AO191)</f>
        <v>0</v>
      </c>
      <c r="AR191" s="87" t="n">
        <f aca="false">CHOOSE($G$3,AC191-AD191,AD191-AC191)</f>
        <v>0</v>
      </c>
      <c r="AS191" s="87" t="n">
        <f aca="false">CHOOSE($G$3,AF191-AG191,AG191-AF191)</f>
        <v>0</v>
      </c>
      <c r="AT191" s="87" t="n">
        <f aca="false">CHOOSE($G$3,AI191-AJ191,AJ191-AI191)</f>
        <v>0</v>
      </c>
      <c r="AU191" s="101" t="n">
        <f aca="false">AR191+AS191+AT191</f>
        <v>0</v>
      </c>
      <c r="AV191" s="101"/>
      <c r="AW191" s="88" t="n">
        <f aca="false">AU191+AP191</f>
        <v>0</v>
      </c>
      <c r="AY191" s="88" t="n">
        <f aca="false">AK191+AH191+AE191</f>
        <v>0</v>
      </c>
      <c r="AZ191" s="102"/>
    </row>
    <row r="192" customFormat="false" ht="12" hidden="false" customHeight="true" outlineLevel="0" collapsed="false">
      <c r="A192" s="93" t="n">
        <f aca="false">EDATE(A191,1)</f>
        <v>42583</v>
      </c>
      <c r="B192" s="94" t="n">
        <f aca="false">B191</f>
        <v>4590.16393442623</v>
      </c>
      <c r="C192" s="104"/>
      <c r="D192" s="96" t="n">
        <f aca="false">B192+C192</f>
        <v>4590.16393442623</v>
      </c>
      <c r="E192" s="82" t="n">
        <f aca="false">IF(Z192=0,0,IF(AND(Z192=1,$H$3=1),D192*U192,IF($H$3=2,D192,"N/A")))</f>
        <v>0</v>
      </c>
      <c r="F192" s="82" t="n">
        <f aca="false">E192*Y192</f>
        <v>0</v>
      </c>
      <c r="G192" s="28" t="n">
        <f aca="false">VLOOKUP($A192,Table,MATCH(G$4,Curves,0))</f>
        <v>5.67</v>
      </c>
      <c r="H192" s="97" t="n">
        <f aca="false">VLOOKUP($A192,Table,MATCH(H$4,Curves,0))</f>
        <v>5.67</v>
      </c>
      <c r="I192" s="98" t="n">
        <f aca="false">I191</f>
        <v>0</v>
      </c>
      <c r="J192" s="28" t="n">
        <f aca="false">VLOOKUP($A192,Table,MATCH(J$4,Curves,0))</f>
        <v>-0.0475</v>
      </c>
      <c r="K192" s="97" t="n">
        <f aca="false">VLOOKUP($A192,Table,MATCH(K$4,Curves,0))</f>
        <v>-0.06</v>
      </c>
      <c r="L192" s="98" t="n">
        <v>0</v>
      </c>
      <c r="M192" s="28" t="n">
        <f aca="false">VLOOKUP($A192,Table,MATCH(M$4,Curves,0))</f>
        <v>0.01</v>
      </c>
      <c r="N192" s="97" t="n">
        <f aca="false">VLOOKUP($A192,Table,MATCH(N$4,Curves,0))</f>
        <v>0</v>
      </c>
      <c r="O192" s="98" t="n">
        <v>0</v>
      </c>
      <c r="P192" s="99"/>
      <c r="Q192" s="98" t="n">
        <f aca="false">M192+J192+G192</f>
        <v>5.6325</v>
      </c>
      <c r="R192" s="98" t="n">
        <f aca="false">N192+K192+H192</f>
        <v>5.61</v>
      </c>
      <c r="S192" s="98" t="n">
        <f aca="false">O192+L192+I192</f>
        <v>0</v>
      </c>
      <c r="T192" s="99"/>
      <c r="U192" s="33" t="n">
        <f aca="false">A193-A192</f>
        <v>31</v>
      </c>
      <c r="V192" s="100" t="n">
        <f aca="false">CHOOSE(F$3,A193+24,A192)</f>
        <v>42583</v>
      </c>
      <c r="W192" s="33" t="n">
        <f aca="false">V192-C$3</f>
        <v>5667</v>
      </c>
      <c r="X192" s="28" t="n">
        <f aca="false">VLOOKUP($A192,Table,MATCH(X$4,Curves,0))</f>
        <v>0.053904348595426</v>
      </c>
      <c r="Y192" s="91" t="n">
        <f aca="false">1/(1+CHOOSE(F$3,(X193+($K$3/10000))/2,(X192+($K$3/10000))/2))^(2*W192/365.25)</f>
        <v>0.438114334216146</v>
      </c>
      <c r="Z192" s="33" t="n">
        <f aca="false">IF(AND(mthbeg&lt;=A192,mthend&gt;=A192),1,0)</f>
        <v>0</v>
      </c>
      <c r="AA192" s="33" t="n">
        <f aca="false">U192*Z192</f>
        <v>0</v>
      </c>
      <c r="AC192" s="87" t="n">
        <f aca="false">F192*G192</f>
        <v>0</v>
      </c>
      <c r="AD192" s="87" t="n">
        <f aca="false">$F192*H192</f>
        <v>0</v>
      </c>
      <c r="AE192" s="87" t="n">
        <f aca="false">$F192*I192</f>
        <v>0</v>
      </c>
      <c r="AF192" s="87" t="n">
        <f aca="false">$F192*J192</f>
        <v>-0</v>
      </c>
      <c r="AG192" s="87" t="n">
        <f aca="false">$F192*K192</f>
        <v>-0</v>
      </c>
      <c r="AH192" s="87" t="n">
        <f aca="false">$F192*L192</f>
        <v>0</v>
      </c>
      <c r="AI192" s="87" t="n">
        <f aca="false">$F192*M192</f>
        <v>0</v>
      </c>
      <c r="AJ192" s="87" t="n">
        <f aca="false">$F192*N192</f>
        <v>0</v>
      </c>
      <c r="AK192" s="87" t="n">
        <f aca="false">F192*O192</f>
        <v>0</v>
      </c>
      <c r="AL192" s="92"/>
      <c r="AM192" s="87" t="n">
        <f aca="false">CHOOSE($G$3,AD192-AE192,AE192-AD192)</f>
        <v>0</v>
      </c>
      <c r="AN192" s="87" t="n">
        <f aca="false">CHOOSE($G$3,AG192-AH192,AH192-AG192)</f>
        <v>0</v>
      </c>
      <c r="AO192" s="87" t="n">
        <f aca="false">CHOOSE($G$3,AJ192-AK192,AK192-AJ192)</f>
        <v>0</v>
      </c>
      <c r="AP192" s="101" t="n">
        <f aca="false">SUM(AM192:AO192)</f>
        <v>0</v>
      </c>
      <c r="AR192" s="87" t="n">
        <f aca="false">CHOOSE($G$3,AC192-AD192,AD192-AC192)</f>
        <v>0</v>
      </c>
      <c r="AS192" s="87" t="n">
        <f aca="false">CHOOSE($G$3,AF192-AG192,AG192-AF192)</f>
        <v>0</v>
      </c>
      <c r="AT192" s="87" t="n">
        <f aca="false">CHOOSE($G$3,AI192-AJ192,AJ192-AI192)</f>
        <v>0</v>
      </c>
      <c r="AU192" s="101" t="n">
        <f aca="false">AR192+AS192+AT192</f>
        <v>0</v>
      </c>
      <c r="AV192" s="101"/>
      <c r="AW192" s="88" t="n">
        <f aca="false">AU192+AP192</f>
        <v>0</v>
      </c>
      <c r="AY192" s="88" t="n">
        <f aca="false">AK192+AH192+AE192</f>
        <v>0</v>
      </c>
      <c r="AZ192" s="102"/>
    </row>
    <row r="193" customFormat="false" ht="12" hidden="false" customHeight="true" outlineLevel="0" collapsed="false">
      <c r="A193" s="93" t="n">
        <f aca="false">EDATE(A192,1)</f>
        <v>42614</v>
      </c>
      <c r="B193" s="94" t="n">
        <f aca="false">B192</f>
        <v>4590.16393442623</v>
      </c>
      <c r="C193" s="104"/>
      <c r="D193" s="96" t="n">
        <f aca="false">B193+C193</f>
        <v>4590.16393442623</v>
      </c>
      <c r="E193" s="82" t="n">
        <f aca="false">IF(Z193=0,0,IF(AND(Z193=1,$H$3=1),D193*U193,IF($H$3=2,D193,"N/A")))</f>
        <v>0</v>
      </c>
      <c r="F193" s="82" t="n">
        <f aca="false">E193*Y193</f>
        <v>0</v>
      </c>
      <c r="G193" s="28" t="n">
        <f aca="false">VLOOKUP($A193,Table,MATCH(G$4,Curves,0))</f>
        <v>5.67</v>
      </c>
      <c r="H193" s="97" t="n">
        <f aca="false">VLOOKUP($A193,Table,MATCH(H$4,Curves,0))</f>
        <v>5.67</v>
      </c>
      <c r="I193" s="98" t="n">
        <f aca="false">I192</f>
        <v>0</v>
      </c>
      <c r="J193" s="28" t="n">
        <f aca="false">VLOOKUP($A193,Table,MATCH(J$4,Curves,0))</f>
        <v>-0.0475</v>
      </c>
      <c r="K193" s="97" t="n">
        <f aca="false">VLOOKUP($A193,Table,MATCH(K$4,Curves,0))</f>
        <v>-0.06</v>
      </c>
      <c r="L193" s="98" t="n">
        <v>0</v>
      </c>
      <c r="M193" s="28" t="n">
        <f aca="false">VLOOKUP($A193,Table,MATCH(M$4,Curves,0))</f>
        <v>0.01</v>
      </c>
      <c r="N193" s="97" t="n">
        <f aca="false">VLOOKUP($A193,Table,MATCH(N$4,Curves,0))</f>
        <v>0</v>
      </c>
      <c r="O193" s="98" t="n">
        <v>0</v>
      </c>
      <c r="P193" s="99"/>
      <c r="Q193" s="98" t="n">
        <f aca="false">M193+J193+G193</f>
        <v>5.6325</v>
      </c>
      <c r="R193" s="98" t="n">
        <f aca="false">N193+K193+H193</f>
        <v>5.61</v>
      </c>
      <c r="S193" s="98" t="n">
        <f aca="false">O193+L193+I193</f>
        <v>0</v>
      </c>
      <c r="T193" s="99"/>
      <c r="U193" s="33" t="n">
        <f aca="false">A194-A193</f>
        <v>30</v>
      </c>
      <c r="V193" s="100" t="n">
        <f aca="false">CHOOSE(F$3,A194+24,A193)</f>
        <v>42614</v>
      </c>
      <c r="W193" s="33" t="n">
        <f aca="false">V193-C$3</f>
        <v>5698</v>
      </c>
      <c r="X193" s="28" t="n">
        <f aca="false">VLOOKUP($A193,Table,MATCH(X$4,Curves,0))</f>
        <v>0.053904348595426</v>
      </c>
      <c r="Y193" s="91" t="n">
        <f aca="false">1/(1+CHOOSE(F$3,(X194+($K$3/10000))/2,(X193+($K$3/10000))/2))^(2*W193/365.25)</f>
        <v>0.436140935286665</v>
      </c>
      <c r="Z193" s="33" t="n">
        <f aca="false">IF(AND(mthbeg&lt;=A193,mthend&gt;=A193),1,0)</f>
        <v>0</v>
      </c>
      <c r="AA193" s="33" t="n">
        <f aca="false">U193*Z193</f>
        <v>0</v>
      </c>
      <c r="AC193" s="87" t="n">
        <f aca="false">F193*G193</f>
        <v>0</v>
      </c>
      <c r="AD193" s="87" t="n">
        <f aca="false">$F193*H193</f>
        <v>0</v>
      </c>
      <c r="AE193" s="87" t="n">
        <f aca="false">$F193*I193</f>
        <v>0</v>
      </c>
      <c r="AF193" s="87" t="n">
        <f aca="false">$F193*J193</f>
        <v>-0</v>
      </c>
      <c r="AG193" s="87" t="n">
        <f aca="false">$F193*K193</f>
        <v>-0</v>
      </c>
      <c r="AH193" s="87" t="n">
        <f aca="false">$F193*L193</f>
        <v>0</v>
      </c>
      <c r="AI193" s="87" t="n">
        <f aca="false">$F193*M193</f>
        <v>0</v>
      </c>
      <c r="AJ193" s="87" t="n">
        <f aca="false">$F193*N193</f>
        <v>0</v>
      </c>
      <c r="AK193" s="87" t="n">
        <f aca="false">F193*O193</f>
        <v>0</v>
      </c>
      <c r="AL193" s="92"/>
      <c r="AM193" s="87" t="n">
        <f aca="false">CHOOSE($G$3,AD193-AE193,AE193-AD193)</f>
        <v>0</v>
      </c>
      <c r="AN193" s="87" t="n">
        <f aca="false">CHOOSE($G$3,AG193-AH193,AH193-AG193)</f>
        <v>0</v>
      </c>
      <c r="AO193" s="87" t="n">
        <f aca="false">CHOOSE($G$3,AJ193-AK193,AK193-AJ193)</f>
        <v>0</v>
      </c>
      <c r="AP193" s="101" t="n">
        <f aca="false">SUM(AM193:AO193)</f>
        <v>0</v>
      </c>
      <c r="AR193" s="87" t="n">
        <f aca="false">CHOOSE($G$3,AC193-AD193,AD193-AC193)</f>
        <v>0</v>
      </c>
      <c r="AS193" s="87" t="n">
        <f aca="false">CHOOSE($G$3,AF193-AG193,AG193-AF193)</f>
        <v>0</v>
      </c>
      <c r="AT193" s="87" t="n">
        <f aca="false">CHOOSE($G$3,AI193-AJ193,AJ193-AI193)</f>
        <v>0</v>
      </c>
      <c r="AU193" s="101" t="n">
        <f aca="false">AR193+AS193+AT193</f>
        <v>0</v>
      </c>
      <c r="AV193" s="101"/>
      <c r="AW193" s="88" t="n">
        <f aca="false">AU193+AP193</f>
        <v>0</v>
      </c>
      <c r="AY193" s="88" t="n">
        <f aca="false">AK193+AH193+AE193</f>
        <v>0</v>
      </c>
      <c r="AZ193" s="102"/>
    </row>
    <row r="194" customFormat="false" ht="12" hidden="false" customHeight="true" outlineLevel="0" collapsed="false">
      <c r="A194" s="93" t="n">
        <f aca="false">EDATE(A193,1)</f>
        <v>42644</v>
      </c>
      <c r="B194" s="94" t="n">
        <f aca="false">B193</f>
        <v>4590.16393442623</v>
      </c>
      <c r="C194" s="104"/>
      <c r="D194" s="96" t="n">
        <f aca="false">B194+C194</f>
        <v>4590.16393442623</v>
      </c>
      <c r="E194" s="82" t="n">
        <f aca="false">IF(Z194=0,0,IF(AND(Z194=1,$H$3=1),D194*U194,IF($H$3=2,D194,"N/A")))</f>
        <v>0</v>
      </c>
      <c r="F194" s="82" t="n">
        <f aca="false">E194*Y194</f>
        <v>0</v>
      </c>
      <c r="G194" s="28" t="n">
        <f aca="false">VLOOKUP($A194,Table,MATCH(G$4,Curves,0))</f>
        <v>5.67</v>
      </c>
      <c r="H194" s="97" t="n">
        <f aca="false">VLOOKUP($A194,Table,MATCH(H$4,Curves,0))</f>
        <v>5.67</v>
      </c>
      <c r="I194" s="98" t="n">
        <f aca="false">I193</f>
        <v>0</v>
      </c>
      <c r="J194" s="28" t="n">
        <f aca="false">VLOOKUP($A194,Table,MATCH(J$4,Curves,0))</f>
        <v>-0.0475</v>
      </c>
      <c r="K194" s="97" t="n">
        <f aca="false">VLOOKUP($A194,Table,MATCH(K$4,Curves,0))</f>
        <v>-0.06</v>
      </c>
      <c r="L194" s="98" t="n">
        <v>0</v>
      </c>
      <c r="M194" s="28" t="n">
        <f aca="false">VLOOKUP($A194,Table,MATCH(M$4,Curves,0))</f>
        <v>0.01</v>
      </c>
      <c r="N194" s="97" t="n">
        <f aca="false">VLOOKUP($A194,Table,MATCH(N$4,Curves,0))</f>
        <v>0</v>
      </c>
      <c r="O194" s="98" t="n">
        <v>0</v>
      </c>
      <c r="P194" s="99"/>
      <c r="Q194" s="98" t="n">
        <f aca="false">M194+J194+G194</f>
        <v>5.6325</v>
      </c>
      <c r="R194" s="98" t="n">
        <f aca="false">N194+K194+H194</f>
        <v>5.61</v>
      </c>
      <c r="S194" s="98" t="n">
        <f aca="false">O194+L194+I194</f>
        <v>0</v>
      </c>
      <c r="T194" s="99"/>
      <c r="U194" s="33" t="n">
        <f aca="false">A195-A194</f>
        <v>31</v>
      </c>
      <c r="V194" s="100" t="n">
        <f aca="false">CHOOSE(F$3,A195+24,A194)</f>
        <v>42644</v>
      </c>
      <c r="W194" s="33" t="n">
        <f aca="false">V194-C$3</f>
        <v>5728</v>
      </c>
      <c r="X194" s="28" t="n">
        <f aca="false">VLOOKUP($A194,Table,MATCH(X$4,Curves,0))</f>
        <v>0.053904348595426</v>
      </c>
      <c r="Y194" s="91" t="n">
        <f aca="false">1/(1+CHOOSE(F$3,(X195+($K$3/10000))/2,(X194+($K$3/10000))/2))^(2*W194/365.25)</f>
        <v>0.434239658103097</v>
      </c>
      <c r="Z194" s="33" t="n">
        <f aca="false">IF(AND(mthbeg&lt;=A194,mthend&gt;=A194),1,0)</f>
        <v>0</v>
      </c>
      <c r="AA194" s="33" t="n">
        <f aca="false">U194*Z194</f>
        <v>0</v>
      </c>
      <c r="AC194" s="87" t="n">
        <f aca="false">F194*G194</f>
        <v>0</v>
      </c>
      <c r="AD194" s="87" t="n">
        <f aca="false">$F194*H194</f>
        <v>0</v>
      </c>
      <c r="AE194" s="87" t="n">
        <f aca="false">$F194*I194</f>
        <v>0</v>
      </c>
      <c r="AF194" s="87" t="n">
        <f aca="false">$F194*J194</f>
        <v>-0</v>
      </c>
      <c r="AG194" s="87" t="n">
        <f aca="false">$F194*K194</f>
        <v>-0</v>
      </c>
      <c r="AH194" s="87" t="n">
        <f aca="false">$F194*L194</f>
        <v>0</v>
      </c>
      <c r="AI194" s="87" t="n">
        <f aca="false">$F194*M194</f>
        <v>0</v>
      </c>
      <c r="AJ194" s="87" t="n">
        <f aca="false">$F194*N194</f>
        <v>0</v>
      </c>
      <c r="AK194" s="87" t="n">
        <f aca="false">F194*O194</f>
        <v>0</v>
      </c>
      <c r="AL194" s="92"/>
      <c r="AM194" s="87" t="n">
        <f aca="false">CHOOSE($G$3,AD194-AE194,AE194-AD194)</f>
        <v>0</v>
      </c>
      <c r="AN194" s="87" t="n">
        <f aca="false">CHOOSE($G$3,AG194-AH194,AH194-AG194)</f>
        <v>0</v>
      </c>
      <c r="AO194" s="87" t="n">
        <f aca="false">CHOOSE($G$3,AJ194-AK194,AK194-AJ194)</f>
        <v>0</v>
      </c>
      <c r="AP194" s="101" t="n">
        <f aca="false">SUM(AM194:AO194)</f>
        <v>0</v>
      </c>
      <c r="AR194" s="87" t="n">
        <f aca="false">CHOOSE($G$3,AC194-AD194,AD194-AC194)</f>
        <v>0</v>
      </c>
      <c r="AS194" s="87" t="n">
        <f aca="false">CHOOSE($G$3,AF194-AG194,AG194-AF194)</f>
        <v>0</v>
      </c>
      <c r="AT194" s="87" t="n">
        <f aca="false">CHOOSE($G$3,AI194-AJ194,AJ194-AI194)</f>
        <v>0</v>
      </c>
      <c r="AU194" s="101" t="n">
        <f aca="false">AR194+AS194+AT194</f>
        <v>0</v>
      </c>
      <c r="AV194" s="101"/>
      <c r="AW194" s="88" t="n">
        <f aca="false">AU194+AP194</f>
        <v>0</v>
      </c>
      <c r="AY194" s="88" t="n">
        <f aca="false">AK194+AH194+AE194</f>
        <v>0</v>
      </c>
      <c r="AZ194" s="102"/>
    </row>
    <row r="195" customFormat="false" ht="12" hidden="false" customHeight="true" outlineLevel="0" collapsed="false">
      <c r="A195" s="93" t="n">
        <f aca="false">EDATE(A194,1)</f>
        <v>42675</v>
      </c>
      <c r="B195" s="94" t="n">
        <f aca="false">B194</f>
        <v>4590.16393442623</v>
      </c>
      <c r="C195" s="104"/>
      <c r="D195" s="96" t="n">
        <f aca="false">B195+C195</f>
        <v>4590.16393442623</v>
      </c>
      <c r="E195" s="82" t="n">
        <f aca="false">IF(Z195=0,0,IF(AND(Z195=1,$H$3=1),D195*U195,IF($H$3=2,D195,"N/A")))</f>
        <v>0</v>
      </c>
      <c r="F195" s="82" t="n">
        <f aca="false">E195*Y195</f>
        <v>0</v>
      </c>
      <c r="G195" s="28" t="n">
        <f aca="false">VLOOKUP($A195,Table,MATCH(G$4,Curves,0))</f>
        <v>5.67</v>
      </c>
      <c r="H195" s="97" t="n">
        <f aca="false">VLOOKUP($A195,Table,MATCH(H$4,Curves,0))</f>
        <v>5.67</v>
      </c>
      <c r="I195" s="98" t="n">
        <f aca="false">I194</f>
        <v>0</v>
      </c>
      <c r="J195" s="28" t="n">
        <f aca="false">VLOOKUP($A195,Table,MATCH(J$4,Curves,0))</f>
        <v>-0.0475</v>
      </c>
      <c r="K195" s="97" t="n">
        <f aca="false">VLOOKUP($A195,Table,MATCH(K$4,Curves,0))</f>
        <v>-0.06</v>
      </c>
      <c r="L195" s="98" t="n">
        <v>0</v>
      </c>
      <c r="M195" s="28" t="n">
        <f aca="false">VLOOKUP($A195,Table,MATCH(M$4,Curves,0))</f>
        <v>0.01</v>
      </c>
      <c r="N195" s="97" t="n">
        <f aca="false">VLOOKUP($A195,Table,MATCH(N$4,Curves,0))</f>
        <v>0</v>
      </c>
      <c r="O195" s="98" t="n">
        <v>0</v>
      </c>
      <c r="P195" s="99"/>
      <c r="Q195" s="98" t="n">
        <f aca="false">M195+J195+G195</f>
        <v>5.6325</v>
      </c>
      <c r="R195" s="98" t="n">
        <f aca="false">N195+K195+H195</f>
        <v>5.61</v>
      </c>
      <c r="S195" s="98" t="n">
        <f aca="false">O195+L195+I195</f>
        <v>0</v>
      </c>
      <c r="T195" s="99"/>
      <c r="U195" s="33" t="n">
        <f aca="false">A196-A195</f>
        <v>30</v>
      </c>
      <c r="V195" s="100" t="n">
        <f aca="false">CHOOSE(F$3,A196+24,A195)</f>
        <v>42675</v>
      </c>
      <c r="W195" s="33" t="n">
        <f aca="false">V195-C$3</f>
        <v>5759</v>
      </c>
      <c r="X195" s="28" t="n">
        <f aca="false">VLOOKUP($A195,Table,MATCH(X$4,Curves,0))</f>
        <v>0.053904348595426</v>
      </c>
      <c r="Y195" s="91" t="n">
        <f aca="false">1/(1+CHOOSE(F$3,(X196+($K$3/10000))/2,(X195+($K$3/10000))/2))^(2*W195/365.25)</f>
        <v>0.432283711881953</v>
      </c>
      <c r="Z195" s="33" t="n">
        <f aca="false">IF(AND(mthbeg&lt;=A195,mthend&gt;=A195),1,0)</f>
        <v>0</v>
      </c>
      <c r="AA195" s="33" t="n">
        <f aca="false">U195*Z195</f>
        <v>0</v>
      </c>
      <c r="AC195" s="87" t="n">
        <f aca="false">F195*G195</f>
        <v>0</v>
      </c>
      <c r="AD195" s="87" t="n">
        <f aca="false">$F195*H195</f>
        <v>0</v>
      </c>
      <c r="AE195" s="87" t="n">
        <f aca="false">$F195*I195</f>
        <v>0</v>
      </c>
      <c r="AF195" s="87" t="n">
        <f aca="false">$F195*J195</f>
        <v>-0</v>
      </c>
      <c r="AG195" s="87" t="n">
        <f aca="false">$F195*K195</f>
        <v>-0</v>
      </c>
      <c r="AH195" s="87" t="n">
        <f aca="false">$F195*L195</f>
        <v>0</v>
      </c>
      <c r="AI195" s="87" t="n">
        <f aca="false">$F195*M195</f>
        <v>0</v>
      </c>
      <c r="AJ195" s="87" t="n">
        <f aca="false">$F195*N195</f>
        <v>0</v>
      </c>
      <c r="AK195" s="87" t="n">
        <f aca="false">F195*O195</f>
        <v>0</v>
      </c>
      <c r="AL195" s="92"/>
      <c r="AM195" s="87" t="n">
        <f aca="false">CHOOSE($G$3,AD195-AE195,AE195-AD195)</f>
        <v>0</v>
      </c>
      <c r="AN195" s="87" t="n">
        <f aca="false">CHOOSE($G$3,AG195-AH195,AH195-AG195)</f>
        <v>0</v>
      </c>
      <c r="AO195" s="87" t="n">
        <f aca="false">CHOOSE($G$3,AJ195-AK195,AK195-AJ195)</f>
        <v>0</v>
      </c>
      <c r="AP195" s="101" t="n">
        <f aca="false">SUM(AM195:AO195)</f>
        <v>0</v>
      </c>
      <c r="AR195" s="87" t="n">
        <f aca="false">CHOOSE($G$3,AC195-AD195,AD195-AC195)</f>
        <v>0</v>
      </c>
      <c r="AS195" s="87" t="n">
        <f aca="false">CHOOSE($G$3,AF195-AG195,AG195-AF195)</f>
        <v>0</v>
      </c>
      <c r="AT195" s="87" t="n">
        <f aca="false">CHOOSE($G$3,AI195-AJ195,AJ195-AI195)</f>
        <v>0</v>
      </c>
      <c r="AU195" s="101" t="n">
        <f aca="false">AR195+AS195+AT195</f>
        <v>0</v>
      </c>
      <c r="AV195" s="101"/>
      <c r="AW195" s="88" t="n">
        <f aca="false">AU195+AP195</f>
        <v>0</v>
      </c>
      <c r="AY195" s="88" t="n">
        <f aca="false">AK195+AH195+AE195</f>
        <v>0</v>
      </c>
      <c r="AZ195" s="102"/>
    </row>
    <row r="196" customFormat="false" ht="12" hidden="false" customHeight="true" outlineLevel="0" collapsed="false">
      <c r="A196" s="93" t="n">
        <f aca="false">EDATE(A195,1)</f>
        <v>42705</v>
      </c>
      <c r="B196" s="94" t="n">
        <f aca="false">B195</f>
        <v>4590.16393442623</v>
      </c>
      <c r="C196" s="104"/>
      <c r="D196" s="96" t="n">
        <f aca="false">B196+C196</f>
        <v>4590.16393442623</v>
      </c>
      <c r="E196" s="82" t="n">
        <f aca="false">IF(Z196=0,0,IF(AND(Z196=1,$H$3=1),D196*U196,IF($H$3=2,D196,"N/A")))</f>
        <v>0</v>
      </c>
      <c r="F196" s="82" t="n">
        <f aca="false">E196*Y196</f>
        <v>0</v>
      </c>
      <c r="G196" s="28" t="n">
        <f aca="false">VLOOKUP($A196,Table,MATCH(G$4,Curves,0))</f>
        <v>5.67</v>
      </c>
      <c r="H196" s="97" t="n">
        <f aca="false">VLOOKUP($A196,Table,MATCH(H$4,Curves,0))</f>
        <v>5.67</v>
      </c>
      <c r="I196" s="98" t="n">
        <f aca="false">I195</f>
        <v>0</v>
      </c>
      <c r="J196" s="28" t="n">
        <f aca="false">VLOOKUP($A196,Table,MATCH(J$4,Curves,0))</f>
        <v>-0.0475</v>
      </c>
      <c r="K196" s="97" t="n">
        <f aca="false">VLOOKUP($A196,Table,MATCH(K$4,Curves,0))</f>
        <v>-0.06</v>
      </c>
      <c r="L196" s="98" t="n">
        <v>0</v>
      </c>
      <c r="M196" s="28" t="n">
        <f aca="false">VLOOKUP($A196,Table,MATCH(M$4,Curves,0))</f>
        <v>0.01</v>
      </c>
      <c r="N196" s="97" t="n">
        <f aca="false">VLOOKUP($A196,Table,MATCH(N$4,Curves,0))</f>
        <v>0</v>
      </c>
      <c r="O196" s="98" t="n">
        <v>0</v>
      </c>
      <c r="P196" s="99"/>
      <c r="Q196" s="98" t="n">
        <f aca="false">M196+J196+G196</f>
        <v>5.6325</v>
      </c>
      <c r="R196" s="98" t="n">
        <f aca="false">N196+K196+H196</f>
        <v>5.61</v>
      </c>
      <c r="S196" s="98" t="n">
        <f aca="false">O196+L196+I196</f>
        <v>0</v>
      </c>
      <c r="T196" s="99"/>
      <c r="U196" s="33" t="n">
        <f aca="false">A197-A196</f>
        <v>31</v>
      </c>
      <c r="V196" s="100" t="n">
        <f aca="false">CHOOSE(F$3,A197+24,A196)</f>
        <v>42705</v>
      </c>
      <c r="W196" s="33" t="n">
        <f aca="false">V196-C$3</f>
        <v>5789</v>
      </c>
      <c r="X196" s="28" t="n">
        <f aca="false">VLOOKUP($A196,Table,MATCH(X$4,Curves,0))</f>
        <v>0.053904348595426</v>
      </c>
      <c r="Y196" s="91" t="n">
        <f aca="false">1/(1+CHOOSE(F$3,(X197+($K$3/10000))/2,(X196+($K$3/10000))/2))^(2*W196/365.25)</f>
        <v>0.430399249563163</v>
      </c>
      <c r="Z196" s="33" t="n">
        <f aca="false">IF(AND(mthbeg&lt;=A196,mthend&gt;=A196),1,0)</f>
        <v>0</v>
      </c>
      <c r="AA196" s="33" t="n">
        <f aca="false">U196*Z196</f>
        <v>0</v>
      </c>
      <c r="AC196" s="87" t="n">
        <f aca="false">F196*G196</f>
        <v>0</v>
      </c>
      <c r="AD196" s="87" t="n">
        <f aca="false">$F196*H196</f>
        <v>0</v>
      </c>
      <c r="AE196" s="87" t="n">
        <f aca="false">$F196*I196</f>
        <v>0</v>
      </c>
      <c r="AF196" s="87" t="n">
        <f aca="false">$F196*J196</f>
        <v>-0</v>
      </c>
      <c r="AG196" s="87" t="n">
        <f aca="false">$F196*K196</f>
        <v>-0</v>
      </c>
      <c r="AH196" s="87" t="n">
        <f aca="false">$F196*L196</f>
        <v>0</v>
      </c>
      <c r="AI196" s="87" t="n">
        <f aca="false">$F196*M196</f>
        <v>0</v>
      </c>
      <c r="AJ196" s="87" t="n">
        <f aca="false">$F196*N196</f>
        <v>0</v>
      </c>
      <c r="AK196" s="87" t="n">
        <f aca="false">F196*O196</f>
        <v>0</v>
      </c>
      <c r="AL196" s="92"/>
      <c r="AM196" s="87" t="n">
        <f aca="false">CHOOSE($G$3,AD196-AE196,AE196-AD196)</f>
        <v>0</v>
      </c>
      <c r="AN196" s="87" t="n">
        <f aca="false">CHOOSE($G$3,AG196-AH196,AH196-AG196)</f>
        <v>0</v>
      </c>
      <c r="AO196" s="87" t="n">
        <f aca="false">CHOOSE($G$3,AJ196-AK196,AK196-AJ196)</f>
        <v>0</v>
      </c>
      <c r="AP196" s="101" t="n">
        <f aca="false">SUM(AM196:AO196)</f>
        <v>0</v>
      </c>
      <c r="AR196" s="87" t="n">
        <f aca="false">CHOOSE($G$3,AC196-AD196,AD196-AC196)</f>
        <v>0</v>
      </c>
      <c r="AS196" s="87" t="n">
        <f aca="false">CHOOSE($G$3,AF196-AG196,AG196-AF196)</f>
        <v>0</v>
      </c>
      <c r="AT196" s="87" t="n">
        <f aca="false">CHOOSE($G$3,AI196-AJ196,AJ196-AI196)</f>
        <v>0</v>
      </c>
      <c r="AU196" s="101" t="n">
        <f aca="false">AR196+AS196+AT196</f>
        <v>0</v>
      </c>
      <c r="AV196" s="101"/>
      <c r="AW196" s="88" t="n">
        <f aca="false">AU196+AP196</f>
        <v>0</v>
      </c>
      <c r="AY196" s="88" t="n">
        <f aca="false">AK196+AH196+AE196</f>
        <v>0</v>
      </c>
      <c r="AZ196" s="102"/>
    </row>
    <row r="197" customFormat="false" ht="12" hidden="false" customHeight="true" outlineLevel="0" collapsed="false">
      <c r="A197" s="93" t="n">
        <f aca="false">EDATE(A196,1)</f>
        <v>42736</v>
      </c>
      <c r="B197" s="94" t="n">
        <f aca="false">B196</f>
        <v>4590.16393442623</v>
      </c>
      <c r="C197" s="104"/>
      <c r="D197" s="96" t="n">
        <f aca="false">B197+C197</f>
        <v>4590.16393442623</v>
      </c>
      <c r="E197" s="82" t="n">
        <f aca="false">IF(Z197=0,0,IF(AND(Z197=1,$H$3=1),D197*U197,IF($H$3=2,D197,"N/A")))</f>
        <v>0</v>
      </c>
      <c r="F197" s="82" t="n">
        <f aca="false">E197*Y197</f>
        <v>0</v>
      </c>
      <c r="G197" s="28" t="n">
        <f aca="false">VLOOKUP($A197,Table,MATCH(G$4,Curves,0))</f>
        <v>5.67</v>
      </c>
      <c r="H197" s="97" t="n">
        <f aca="false">VLOOKUP($A197,Table,MATCH(H$4,Curves,0))</f>
        <v>5.67</v>
      </c>
      <c r="I197" s="98" t="n">
        <f aca="false">I196</f>
        <v>0</v>
      </c>
      <c r="J197" s="28" t="n">
        <f aca="false">VLOOKUP($A197,Table,MATCH(J$4,Curves,0))</f>
        <v>-0.0475</v>
      </c>
      <c r="K197" s="97" t="n">
        <f aca="false">VLOOKUP($A197,Table,MATCH(K$4,Curves,0))</f>
        <v>-0.06</v>
      </c>
      <c r="L197" s="98" t="n">
        <v>0</v>
      </c>
      <c r="M197" s="28" t="n">
        <f aca="false">VLOOKUP($A197,Table,MATCH(M$4,Curves,0))</f>
        <v>0.01</v>
      </c>
      <c r="N197" s="97" t="n">
        <f aca="false">VLOOKUP($A197,Table,MATCH(N$4,Curves,0))</f>
        <v>0</v>
      </c>
      <c r="O197" s="98" t="n">
        <v>0</v>
      </c>
      <c r="P197" s="99"/>
      <c r="Q197" s="98" t="n">
        <f aca="false">M197+J197+G197</f>
        <v>5.6325</v>
      </c>
      <c r="R197" s="98" t="n">
        <f aca="false">N197+K197+H197</f>
        <v>5.61</v>
      </c>
      <c r="S197" s="98" t="n">
        <f aca="false">O197+L197+I197</f>
        <v>0</v>
      </c>
      <c r="T197" s="99"/>
      <c r="U197" s="33" t="n">
        <f aca="false">A198-A197</f>
        <v>31</v>
      </c>
      <c r="V197" s="100" t="n">
        <f aca="false">CHOOSE(F$3,A198+24,A197)</f>
        <v>42736</v>
      </c>
      <c r="W197" s="33" t="n">
        <f aca="false">V197-C$3</f>
        <v>5820</v>
      </c>
      <c r="X197" s="28" t="n">
        <f aca="false">VLOOKUP($A197,Table,MATCH(X$4,Curves,0))</f>
        <v>0.053904348595426</v>
      </c>
      <c r="Y197" s="91" t="n">
        <f aca="false">1/(1+CHOOSE(F$3,(X198+($K$3/10000))/2,(X197+($K$3/10000))/2))^(2*W197/365.25)</f>
        <v>0.428460601698885</v>
      </c>
      <c r="Z197" s="33" t="n">
        <f aca="false">IF(AND(mthbeg&lt;=A197,mthend&gt;=A197),1,0)</f>
        <v>0</v>
      </c>
      <c r="AA197" s="33" t="n">
        <f aca="false">U197*Z197</f>
        <v>0</v>
      </c>
      <c r="AC197" s="87" t="n">
        <f aca="false">F197*G197</f>
        <v>0</v>
      </c>
      <c r="AD197" s="87" t="n">
        <f aca="false">$F197*H197</f>
        <v>0</v>
      </c>
      <c r="AE197" s="87" t="n">
        <f aca="false">$F197*I197</f>
        <v>0</v>
      </c>
      <c r="AF197" s="87" t="n">
        <f aca="false">$F197*J197</f>
        <v>-0</v>
      </c>
      <c r="AG197" s="87" t="n">
        <f aca="false">$F197*K197</f>
        <v>-0</v>
      </c>
      <c r="AH197" s="87" t="n">
        <f aca="false">$F197*L197</f>
        <v>0</v>
      </c>
      <c r="AI197" s="87" t="n">
        <f aca="false">$F197*M197</f>
        <v>0</v>
      </c>
      <c r="AJ197" s="87" t="n">
        <f aca="false">$F197*N197</f>
        <v>0</v>
      </c>
      <c r="AK197" s="87" t="n">
        <f aca="false">F197*O197</f>
        <v>0</v>
      </c>
      <c r="AL197" s="92"/>
      <c r="AM197" s="87" t="n">
        <f aca="false">CHOOSE($G$3,AD197-AE197,AE197-AD197)</f>
        <v>0</v>
      </c>
      <c r="AN197" s="87" t="n">
        <f aca="false">CHOOSE($G$3,AG197-AH197,AH197-AG197)</f>
        <v>0</v>
      </c>
      <c r="AO197" s="87" t="n">
        <f aca="false">CHOOSE($G$3,AJ197-AK197,AK197-AJ197)</f>
        <v>0</v>
      </c>
      <c r="AP197" s="101" t="n">
        <f aca="false">SUM(AM197:AO197)</f>
        <v>0</v>
      </c>
      <c r="AR197" s="87" t="n">
        <f aca="false">CHOOSE($G$3,AC197-AD197,AD197-AC197)</f>
        <v>0</v>
      </c>
      <c r="AS197" s="87" t="n">
        <f aca="false">CHOOSE($G$3,AF197-AG197,AG197-AF197)</f>
        <v>0</v>
      </c>
      <c r="AT197" s="87" t="n">
        <f aca="false">CHOOSE($G$3,AI197-AJ197,AJ197-AI197)</f>
        <v>0</v>
      </c>
      <c r="AU197" s="101" t="n">
        <f aca="false">AR197+AS197+AT197</f>
        <v>0</v>
      </c>
      <c r="AV197" s="101"/>
      <c r="AW197" s="88" t="n">
        <f aca="false">AU197+AP197</f>
        <v>0</v>
      </c>
      <c r="AY197" s="88" t="n">
        <f aca="false">AK197+AH197+AE197</f>
        <v>0</v>
      </c>
      <c r="AZ197" s="102"/>
    </row>
    <row r="198" customFormat="false" ht="12" hidden="false" customHeight="true" outlineLevel="0" collapsed="false">
      <c r="A198" s="93" t="n">
        <f aca="false">EDATE(A197,1)</f>
        <v>42767</v>
      </c>
      <c r="B198" s="94" t="n">
        <f aca="false">B197</f>
        <v>4590.16393442623</v>
      </c>
      <c r="C198" s="104"/>
      <c r="D198" s="96" t="n">
        <f aca="false">B198+C198</f>
        <v>4590.16393442623</v>
      </c>
      <c r="E198" s="82" t="n">
        <f aca="false">IF(Z198=0,0,IF(AND(Z198=1,$H$3=1),D198*U198,IF($H$3=2,D198,"N/A")))</f>
        <v>0</v>
      </c>
      <c r="F198" s="82" t="n">
        <f aca="false">E198*Y198</f>
        <v>0</v>
      </c>
      <c r="G198" s="28" t="n">
        <f aca="false">VLOOKUP($A198,Table,MATCH(G$4,Curves,0))</f>
        <v>5.67</v>
      </c>
      <c r="H198" s="97" t="n">
        <f aca="false">VLOOKUP($A198,Table,MATCH(H$4,Curves,0))</f>
        <v>5.67</v>
      </c>
      <c r="I198" s="98" t="n">
        <f aca="false">I197</f>
        <v>0</v>
      </c>
      <c r="J198" s="28" t="n">
        <f aca="false">VLOOKUP($A198,Table,MATCH(J$4,Curves,0))</f>
        <v>-0.0475</v>
      </c>
      <c r="K198" s="97" t="n">
        <f aca="false">VLOOKUP($A198,Table,MATCH(K$4,Curves,0))</f>
        <v>-0.06</v>
      </c>
      <c r="L198" s="98" t="n">
        <v>0</v>
      </c>
      <c r="M198" s="28" t="n">
        <f aca="false">VLOOKUP($A198,Table,MATCH(M$4,Curves,0))</f>
        <v>0.01</v>
      </c>
      <c r="N198" s="97" t="n">
        <f aca="false">VLOOKUP($A198,Table,MATCH(N$4,Curves,0))</f>
        <v>0</v>
      </c>
      <c r="O198" s="98" t="n">
        <v>0</v>
      </c>
      <c r="P198" s="99"/>
      <c r="Q198" s="98" t="n">
        <f aca="false">M198+J198+G198</f>
        <v>5.6325</v>
      </c>
      <c r="R198" s="98" t="n">
        <f aca="false">N198+K198+H198</f>
        <v>5.61</v>
      </c>
      <c r="S198" s="98" t="n">
        <f aca="false">O198+L198+I198</f>
        <v>0</v>
      </c>
      <c r="T198" s="99"/>
      <c r="U198" s="33" t="n">
        <f aca="false">A199-A198</f>
        <v>28</v>
      </c>
      <c r="V198" s="100" t="n">
        <f aca="false">CHOOSE(F$3,A199+24,A198)</f>
        <v>42767</v>
      </c>
      <c r="W198" s="33" t="n">
        <f aca="false">V198-C$3</f>
        <v>5851</v>
      </c>
      <c r="X198" s="28" t="n">
        <f aca="false">VLOOKUP($A198,Table,MATCH(X$4,Curves,0))</f>
        <v>0.053904348595426</v>
      </c>
      <c r="Y198" s="91" t="n">
        <f aca="false">1/(1+CHOOSE(F$3,(X199+($K$3/10000))/2,(X198+($K$3/10000))/2))^(2*W198/365.25)</f>
        <v>0.426530686088545</v>
      </c>
      <c r="Z198" s="33" t="n">
        <f aca="false">IF(AND(mthbeg&lt;=A198,mthend&gt;=A198),1,0)</f>
        <v>0</v>
      </c>
      <c r="AA198" s="33" t="n">
        <f aca="false">U198*Z198</f>
        <v>0</v>
      </c>
      <c r="AC198" s="87" t="n">
        <f aca="false">F198*G198</f>
        <v>0</v>
      </c>
      <c r="AD198" s="87" t="n">
        <f aca="false">$F198*H198</f>
        <v>0</v>
      </c>
      <c r="AE198" s="87" t="n">
        <f aca="false">$F198*I198</f>
        <v>0</v>
      </c>
      <c r="AF198" s="87" t="n">
        <f aca="false">$F198*J198</f>
        <v>-0</v>
      </c>
      <c r="AG198" s="87" t="n">
        <f aca="false">$F198*K198</f>
        <v>-0</v>
      </c>
      <c r="AH198" s="87" t="n">
        <f aca="false">$F198*L198</f>
        <v>0</v>
      </c>
      <c r="AI198" s="87" t="n">
        <f aca="false">$F198*M198</f>
        <v>0</v>
      </c>
      <c r="AJ198" s="87" t="n">
        <f aca="false">$F198*N198</f>
        <v>0</v>
      </c>
      <c r="AK198" s="87" t="n">
        <f aca="false">F198*O198</f>
        <v>0</v>
      </c>
      <c r="AL198" s="92"/>
      <c r="AM198" s="87" t="n">
        <f aca="false">CHOOSE($G$3,AD198-AE198,AE198-AD198)</f>
        <v>0</v>
      </c>
      <c r="AN198" s="87" t="n">
        <f aca="false">CHOOSE($G$3,AG198-AH198,AH198-AG198)</f>
        <v>0</v>
      </c>
      <c r="AO198" s="87" t="n">
        <f aca="false">CHOOSE($G$3,AJ198-AK198,AK198-AJ198)</f>
        <v>0</v>
      </c>
      <c r="AP198" s="101" t="n">
        <f aca="false">SUM(AM198:AO198)</f>
        <v>0</v>
      </c>
      <c r="AR198" s="87" t="n">
        <f aca="false">CHOOSE($G$3,AC198-AD198,AD198-AC198)</f>
        <v>0</v>
      </c>
      <c r="AS198" s="87" t="n">
        <f aca="false">CHOOSE($G$3,AF198-AG198,AG198-AF198)</f>
        <v>0</v>
      </c>
      <c r="AT198" s="87" t="n">
        <f aca="false">CHOOSE($G$3,AI198-AJ198,AJ198-AI198)</f>
        <v>0</v>
      </c>
      <c r="AU198" s="101" t="n">
        <f aca="false">AR198+AS198+AT198</f>
        <v>0</v>
      </c>
      <c r="AV198" s="101"/>
      <c r="AW198" s="88" t="n">
        <f aca="false">AU198+AP198</f>
        <v>0</v>
      </c>
      <c r="AY198" s="88" t="n">
        <f aca="false">AK198+AH198+AE198</f>
        <v>0</v>
      </c>
      <c r="AZ198" s="102"/>
    </row>
    <row r="199" customFormat="false" ht="12" hidden="false" customHeight="true" outlineLevel="0" collapsed="false">
      <c r="A199" s="93" t="n">
        <f aca="false">EDATE(A198,1)</f>
        <v>42795</v>
      </c>
      <c r="B199" s="94" t="n">
        <f aca="false">B198</f>
        <v>4590.16393442623</v>
      </c>
      <c r="C199" s="104"/>
      <c r="D199" s="96" t="n">
        <f aca="false">B199+C199</f>
        <v>4590.16393442623</v>
      </c>
      <c r="E199" s="82" t="n">
        <f aca="false">IF(Z199=0,0,IF(AND(Z199=1,$H$3=1),D199*U199,IF($H$3=2,D199,"N/A")))</f>
        <v>0</v>
      </c>
      <c r="F199" s="82" t="n">
        <f aca="false">E199*Y199</f>
        <v>0</v>
      </c>
      <c r="G199" s="28" t="n">
        <f aca="false">VLOOKUP($A199,Table,MATCH(G$4,Curves,0))</f>
        <v>5.67</v>
      </c>
      <c r="H199" s="97" t="n">
        <f aca="false">VLOOKUP($A199,Table,MATCH(H$4,Curves,0))</f>
        <v>5.67</v>
      </c>
      <c r="I199" s="98" t="n">
        <f aca="false">I198</f>
        <v>0</v>
      </c>
      <c r="J199" s="28" t="n">
        <f aca="false">VLOOKUP($A199,Table,MATCH(J$4,Curves,0))</f>
        <v>-0.0475</v>
      </c>
      <c r="K199" s="97" t="n">
        <f aca="false">VLOOKUP($A199,Table,MATCH(K$4,Curves,0))</f>
        <v>-0.06</v>
      </c>
      <c r="L199" s="98" t="n">
        <v>0</v>
      </c>
      <c r="M199" s="28" t="n">
        <f aca="false">VLOOKUP($A199,Table,MATCH(M$4,Curves,0))</f>
        <v>0.01</v>
      </c>
      <c r="N199" s="97" t="n">
        <f aca="false">VLOOKUP($A199,Table,MATCH(N$4,Curves,0))</f>
        <v>0</v>
      </c>
      <c r="O199" s="98" t="n">
        <v>0</v>
      </c>
      <c r="P199" s="99"/>
      <c r="Q199" s="98" t="n">
        <f aca="false">M199+J199+G199</f>
        <v>5.6325</v>
      </c>
      <c r="R199" s="98" t="n">
        <f aca="false">N199+K199+H199</f>
        <v>5.61</v>
      </c>
      <c r="S199" s="98" t="n">
        <f aca="false">O199+L199+I199</f>
        <v>0</v>
      </c>
      <c r="T199" s="99"/>
      <c r="U199" s="33" t="n">
        <f aca="false">A200-A199</f>
        <v>31</v>
      </c>
      <c r="V199" s="100" t="n">
        <f aca="false">CHOOSE(F$3,A200+24,A199)</f>
        <v>42795</v>
      </c>
      <c r="W199" s="33" t="n">
        <f aca="false">V199-C$3</f>
        <v>5879</v>
      </c>
      <c r="X199" s="28" t="n">
        <f aca="false">VLOOKUP($A199,Table,MATCH(X$4,Curves,0))</f>
        <v>0.053904348595426</v>
      </c>
      <c r="Y199" s="91" t="n">
        <f aca="false">1/(1+CHOOSE(F$3,(X200+($K$3/10000))/2,(X199+($K$3/10000))/2))^(2*W199/365.25)</f>
        <v>0.424795009343239</v>
      </c>
      <c r="Z199" s="33" t="n">
        <f aca="false">IF(AND(mthbeg&lt;=A199,mthend&gt;=A199),1,0)</f>
        <v>0</v>
      </c>
      <c r="AA199" s="33" t="n">
        <f aca="false">U199*Z199</f>
        <v>0</v>
      </c>
      <c r="AC199" s="87" t="n">
        <f aca="false">F199*G199</f>
        <v>0</v>
      </c>
      <c r="AD199" s="87" t="n">
        <f aca="false">$F199*H199</f>
        <v>0</v>
      </c>
      <c r="AE199" s="87" t="n">
        <f aca="false">$F199*I199</f>
        <v>0</v>
      </c>
      <c r="AF199" s="87" t="n">
        <f aca="false">$F199*J199</f>
        <v>-0</v>
      </c>
      <c r="AG199" s="87" t="n">
        <f aca="false">$F199*K199</f>
        <v>-0</v>
      </c>
      <c r="AH199" s="87" t="n">
        <f aca="false">$F199*L199</f>
        <v>0</v>
      </c>
      <c r="AI199" s="87" t="n">
        <f aca="false">$F199*M199</f>
        <v>0</v>
      </c>
      <c r="AJ199" s="87" t="n">
        <f aca="false">$F199*N199</f>
        <v>0</v>
      </c>
      <c r="AK199" s="87" t="n">
        <f aca="false">F199*O199</f>
        <v>0</v>
      </c>
      <c r="AL199" s="92"/>
      <c r="AM199" s="87" t="n">
        <f aca="false">CHOOSE($G$3,AD199-AE199,AE199-AD199)</f>
        <v>0</v>
      </c>
      <c r="AN199" s="87" t="n">
        <f aca="false">CHOOSE($G$3,AG199-AH199,AH199-AG199)</f>
        <v>0</v>
      </c>
      <c r="AO199" s="87" t="n">
        <f aca="false">CHOOSE($G$3,AJ199-AK199,AK199-AJ199)</f>
        <v>0</v>
      </c>
      <c r="AP199" s="101" t="n">
        <f aca="false">SUM(AM199:AO199)</f>
        <v>0</v>
      </c>
      <c r="AR199" s="87" t="n">
        <f aca="false">CHOOSE($G$3,AC199-AD199,AD199-AC199)</f>
        <v>0</v>
      </c>
      <c r="AS199" s="87" t="n">
        <f aca="false">CHOOSE($G$3,AF199-AG199,AG199-AF199)</f>
        <v>0</v>
      </c>
      <c r="AT199" s="87" t="n">
        <f aca="false">CHOOSE($G$3,AI199-AJ199,AJ199-AI199)</f>
        <v>0</v>
      </c>
      <c r="AU199" s="101" t="n">
        <f aca="false">AR199+AS199+AT199</f>
        <v>0</v>
      </c>
      <c r="AV199" s="101"/>
      <c r="AW199" s="88" t="n">
        <f aca="false">AU199+AP199</f>
        <v>0</v>
      </c>
      <c r="AY199" s="88" t="n">
        <f aca="false">AK199+AH199+AE199</f>
        <v>0</v>
      </c>
      <c r="AZ199" s="102"/>
    </row>
    <row r="200" customFormat="false" ht="12" hidden="false" customHeight="true" outlineLevel="0" collapsed="false">
      <c r="A200" s="93" t="n">
        <f aca="false">EDATE(A199,1)</f>
        <v>42826</v>
      </c>
      <c r="B200" s="94" t="n">
        <f aca="false">B199</f>
        <v>4590.16393442623</v>
      </c>
      <c r="C200" s="104"/>
      <c r="D200" s="96" t="n">
        <f aca="false">B200+C200</f>
        <v>4590.16393442623</v>
      </c>
      <c r="E200" s="82" t="n">
        <f aca="false">IF(Z200=0,0,IF(AND(Z200=1,$H$3=1),D200*U200,IF($H$3=2,D200,"N/A")))</f>
        <v>0</v>
      </c>
      <c r="F200" s="82" t="n">
        <f aca="false">E200*Y200</f>
        <v>0</v>
      </c>
      <c r="G200" s="28" t="n">
        <f aca="false">VLOOKUP($A200,Table,MATCH(G$4,Curves,0))</f>
        <v>5.67</v>
      </c>
      <c r="H200" s="97" t="n">
        <f aca="false">VLOOKUP($A200,Table,MATCH(H$4,Curves,0))</f>
        <v>5.67</v>
      </c>
      <c r="I200" s="98" t="n">
        <f aca="false">I199</f>
        <v>0</v>
      </c>
      <c r="J200" s="28" t="n">
        <f aca="false">VLOOKUP($A200,Table,MATCH(J$4,Curves,0))</f>
        <v>-0.0475</v>
      </c>
      <c r="K200" s="97" t="n">
        <f aca="false">VLOOKUP($A200,Table,MATCH(K$4,Curves,0))</f>
        <v>-0.06</v>
      </c>
      <c r="L200" s="98" t="n">
        <v>0</v>
      </c>
      <c r="M200" s="28" t="n">
        <f aca="false">VLOOKUP($A200,Table,MATCH(M$4,Curves,0))</f>
        <v>0.01</v>
      </c>
      <c r="N200" s="97" t="n">
        <f aca="false">VLOOKUP($A200,Table,MATCH(N$4,Curves,0))</f>
        <v>0</v>
      </c>
      <c r="O200" s="98" t="n">
        <v>0</v>
      </c>
      <c r="P200" s="99"/>
      <c r="Q200" s="98" t="n">
        <f aca="false">M200+J200+G200</f>
        <v>5.6325</v>
      </c>
      <c r="R200" s="98" t="n">
        <f aca="false">N200+K200+H200</f>
        <v>5.61</v>
      </c>
      <c r="S200" s="98" t="n">
        <f aca="false">O200+L200+I200</f>
        <v>0</v>
      </c>
      <c r="T200" s="99"/>
      <c r="U200" s="33" t="n">
        <f aca="false">A201-A200</f>
        <v>30</v>
      </c>
      <c r="V200" s="100" t="n">
        <f aca="false">CHOOSE(F$3,A201+24,A200)</f>
        <v>42826</v>
      </c>
      <c r="W200" s="33" t="n">
        <f aca="false">V200-C$3</f>
        <v>5910</v>
      </c>
      <c r="X200" s="28" t="n">
        <f aca="false">VLOOKUP($A200,Table,MATCH(X$4,Curves,0))</f>
        <v>0.053904348595426</v>
      </c>
      <c r="Y200" s="91" t="n">
        <f aca="false">1/(1+CHOOSE(F$3,(X201+($K$3/10000))/2,(X200+($K$3/10000))/2))^(2*W200/365.25)</f>
        <v>0.422881604665013</v>
      </c>
      <c r="Z200" s="33" t="n">
        <f aca="false">IF(AND(mthbeg&lt;=A200,mthend&gt;=A200),1,0)</f>
        <v>0</v>
      </c>
      <c r="AA200" s="33" t="n">
        <f aca="false">U200*Z200</f>
        <v>0</v>
      </c>
      <c r="AC200" s="87" t="n">
        <f aca="false">F200*G200</f>
        <v>0</v>
      </c>
      <c r="AD200" s="87" t="n">
        <f aca="false">$F200*H200</f>
        <v>0</v>
      </c>
      <c r="AE200" s="87" t="n">
        <f aca="false">$F200*I200</f>
        <v>0</v>
      </c>
      <c r="AF200" s="87" t="n">
        <f aca="false">$F200*J200</f>
        <v>-0</v>
      </c>
      <c r="AG200" s="87" t="n">
        <f aca="false">$F200*K200</f>
        <v>-0</v>
      </c>
      <c r="AH200" s="87" t="n">
        <f aca="false">$F200*L200</f>
        <v>0</v>
      </c>
      <c r="AI200" s="87" t="n">
        <f aca="false">$F200*M200</f>
        <v>0</v>
      </c>
      <c r="AJ200" s="87" t="n">
        <f aca="false">$F200*N200</f>
        <v>0</v>
      </c>
      <c r="AK200" s="87" t="n">
        <f aca="false">F200*O200</f>
        <v>0</v>
      </c>
      <c r="AL200" s="92"/>
      <c r="AM200" s="87" t="n">
        <f aca="false">CHOOSE($G$3,AD200-AE200,AE200-AD200)</f>
        <v>0</v>
      </c>
      <c r="AN200" s="87" t="n">
        <f aca="false">CHOOSE($G$3,AG200-AH200,AH200-AG200)</f>
        <v>0</v>
      </c>
      <c r="AO200" s="87" t="n">
        <f aca="false">CHOOSE($G$3,AJ200-AK200,AK200-AJ200)</f>
        <v>0</v>
      </c>
      <c r="AP200" s="101" t="n">
        <f aca="false">SUM(AM200:AO200)</f>
        <v>0</v>
      </c>
      <c r="AR200" s="87" t="n">
        <f aca="false">CHOOSE($G$3,AC200-AD200,AD200-AC200)</f>
        <v>0</v>
      </c>
      <c r="AS200" s="87" t="n">
        <f aca="false">CHOOSE($G$3,AF200-AG200,AG200-AF200)</f>
        <v>0</v>
      </c>
      <c r="AT200" s="87" t="n">
        <f aca="false">CHOOSE($G$3,AI200-AJ200,AJ200-AI200)</f>
        <v>0</v>
      </c>
      <c r="AU200" s="101" t="n">
        <f aca="false">AR200+AS200+AT200</f>
        <v>0</v>
      </c>
      <c r="AV200" s="101"/>
      <c r="AW200" s="88" t="n">
        <f aca="false">AU200+AP200</f>
        <v>0</v>
      </c>
      <c r="AY200" s="88" t="n">
        <f aca="false">AK200+AH200+AE200</f>
        <v>0</v>
      </c>
      <c r="AZ200" s="102"/>
    </row>
    <row r="201" customFormat="false" ht="12" hidden="false" customHeight="true" outlineLevel="0" collapsed="false">
      <c r="A201" s="93" t="n">
        <f aca="false">EDATE(A200,1)</f>
        <v>42856</v>
      </c>
      <c r="B201" s="94" t="n">
        <f aca="false">B200</f>
        <v>4590.16393442623</v>
      </c>
      <c r="C201" s="104"/>
      <c r="D201" s="96" t="n">
        <f aca="false">B201+C201</f>
        <v>4590.16393442623</v>
      </c>
      <c r="E201" s="82" t="n">
        <f aca="false">IF(Z201=0,0,IF(AND(Z201=1,$H$3=1),D201*U201,IF($H$3=2,D201,"N/A")))</f>
        <v>0</v>
      </c>
      <c r="F201" s="82" t="n">
        <f aca="false">E201*Y201</f>
        <v>0</v>
      </c>
      <c r="G201" s="28" t="n">
        <f aca="false">VLOOKUP($A201,Table,MATCH(G$4,Curves,0))</f>
        <v>5.67</v>
      </c>
      <c r="H201" s="97" t="n">
        <f aca="false">VLOOKUP($A201,Table,MATCH(H$4,Curves,0))</f>
        <v>5.67</v>
      </c>
      <c r="I201" s="98" t="n">
        <f aca="false">I200</f>
        <v>0</v>
      </c>
      <c r="J201" s="28" t="n">
        <f aca="false">VLOOKUP($A201,Table,MATCH(J$4,Curves,0))</f>
        <v>-0.0475</v>
      </c>
      <c r="K201" s="97" t="n">
        <f aca="false">VLOOKUP($A201,Table,MATCH(K$4,Curves,0))</f>
        <v>-0.06</v>
      </c>
      <c r="L201" s="98" t="n">
        <v>0</v>
      </c>
      <c r="M201" s="28" t="n">
        <f aca="false">VLOOKUP($A201,Table,MATCH(M$4,Curves,0))</f>
        <v>0.01</v>
      </c>
      <c r="N201" s="97" t="n">
        <f aca="false">VLOOKUP($A201,Table,MATCH(N$4,Curves,0))</f>
        <v>0</v>
      </c>
      <c r="O201" s="98" t="n">
        <v>0</v>
      </c>
      <c r="P201" s="99"/>
      <c r="Q201" s="98" t="n">
        <f aca="false">M201+J201+G201</f>
        <v>5.6325</v>
      </c>
      <c r="R201" s="98" t="n">
        <f aca="false">N201+K201+H201</f>
        <v>5.61</v>
      </c>
      <c r="S201" s="98" t="n">
        <f aca="false">O201+L201+I201</f>
        <v>0</v>
      </c>
      <c r="T201" s="99"/>
      <c r="U201" s="33" t="n">
        <f aca="false">A202-A201</f>
        <v>31</v>
      </c>
      <c r="V201" s="100" t="n">
        <f aca="false">CHOOSE(F$3,A202+24,A201)</f>
        <v>42856</v>
      </c>
      <c r="W201" s="33" t="n">
        <f aca="false">V201-C$3</f>
        <v>5940</v>
      </c>
      <c r="X201" s="28" t="n">
        <f aca="false">VLOOKUP($A201,Table,MATCH(X$4,Curves,0))</f>
        <v>0.053904348595426</v>
      </c>
      <c r="Y201" s="91" t="n">
        <f aca="false">1/(1+CHOOSE(F$3,(X202+($K$3/10000))/2,(X201+($K$3/10000))/2))^(2*W201/365.25)</f>
        <v>0.421038129124769</v>
      </c>
      <c r="Z201" s="33" t="n">
        <f aca="false">IF(AND(mthbeg&lt;=A201,mthend&gt;=A201),1,0)</f>
        <v>0</v>
      </c>
      <c r="AA201" s="33" t="n">
        <f aca="false">U201*Z201</f>
        <v>0</v>
      </c>
      <c r="AC201" s="87" t="n">
        <f aca="false">F201*G201</f>
        <v>0</v>
      </c>
      <c r="AD201" s="87" t="n">
        <f aca="false">$F201*H201</f>
        <v>0</v>
      </c>
      <c r="AE201" s="87" t="n">
        <f aca="false">$F201*I201</f>
        <v>0</v>
      </c>
      <c r="AF201" s="87" t="n">
        <f aca="false">$F201*J201</f>
        <v>-0</v>
      </c>
      <c r="AG201" s="87" t="n">
        <f aca="false">$F201*K201</f>
        <v>-0</v>
      </c>
      <c r="AH201" s="87" t="n">
        <f aca="false">$F201*L201</f>
        <v>0</v>
      </c>
      <c r="AI201" s="87" t="n">
        <f aca="false">$F201*M201</f>
        <v>0</v>
      </c>
      <c r="AJ201" s="87" t="n">
        <f aca="false">$F201*N201</f>
        <v>0</v>
      </c>
      <c r="AK201" s="87" t="n">
        <f aca="false">F201*O201</f>
        <v>0</v>
      </c>
      <c r="AL201" s="92"/>
      <c r="AM201" s="87" t="n">
        <f aca="false">CHOOSE($G$3,AD201-AE201,AE201-AD201)</f>
        <v>0</v>
      </c>
      <c r="AN201" s="87" t="n">
        <f aca="false">CHOOSE($G$3,AG201-AH201,AH201-AG201)</f>
        <v>0</v>
      </c>
      <c r="AO201" s="87" t="n">
        <f aca="false">CHOOSE($G$3,AJ201-AK201,AK201-AJ201)</f>
        <v>0</v>
      </c>
      <c r="AP201" s="101" t="n">
        <f aca="false">SUM(AM201:AO201)</f>
        <v>0</v>
      </c>
      <c r="AR201" s="87" t="n">
        <f aca="false">CHOOSE($G$3,AC201-AD201,AD201-AC201)</f>
        <v>0</v>
      </c>
      <c r="AS201" s="87" t="n">
        <f aca="false">CHOOSE($G$3,AF201-AG201,AG201-AF201)</f>
        <v>0</v>
      </c>
      <c r="AT201" s="87" t="n">
        <f aca="false">CHOOSE($G$3,AI201-AJ201,AJ201-AI201)</f>
        <v>0</v>
      </c>
      <c r="AU201" s="101" t="n">
        <f aca="false">AR201+AS201+AT201</f>
        <v>0</v>
      </c>
      <c r="AV201" s="101"/>
      <c r="AW201" s="88" t="n">
        <f aca="false">AU201+AP201</f>
        <v>0</v>
      </c>
      <c r="AY201" s="88" t="n">
        <f aca="false">AK201+AH201+AE201</f>
        <v>0</v>
      </c>
      <c r="AZ201" s="102"/>
    </row>
    <row r="202" customFormat="false" ht="12" hidden="false" customHeight="true" outlineLevel="0" collapsed="false">
      <c r="A202" s="93" t="n">
        <f aca="false">EDATE(A201,1)</f>
        <v>42887</v>
      </c>
      <c r="B202" s="94" t="n">
        <f aca="false">B201</f>
        <v>4590.16393442623</v>
      </c>
      <c r="C202" s="104"/>
      <c r="D202" s="96" t="n">
        <f aca="false">B202+C202</f>
        <v>4590.16393442623</v>
      </c>
      <c r="E202" s="82" t="n">
        <f aca="false">IF(Z202=0,0,IF(AND(Z202=1,$H$3=1),D202*U202,IF($H$3=2,D202,"N/A")))</f>
        <v>0</v>
      </c>
      <c r="F202" s="82" t="n">
        <f aca="false">E202*Y202</f>
        <v>0</v>
      </c>
      <c r="G202" s="28" t="n">
        <f aca="false">VLOOKUP($A202,Table,MATCH(G$4,Curves,0))</f>
        <v>5.67</v>
      </c>
      <c r="H202" s="97" t="n">
        <f aca="false">VLOOKUP($A202,Table,MATCH(H$4,Curves,0))</f>
        <v>5.67</v>
      </c>
      <c r="I202" s="98" t="n">
        <f aca="false">I201</f>
        <v>0</v>
      </c>
      <c r="J202" s="28" t="n">
        <f aca="false">VLOOKUP($A202,Table,MATCH(J$4,Curves,0))</f>
        <v>-0.0475</v>
      </c>
      <c r="K202" s="97" t="n">
        <f aca="false">VLOOKUP($A202,Table,MATCH(K$4,Curves,0))</f>
        <v>-0.06</v>
      </c>
      <c r="L202" s="98" t="n">
        <v>0</v>
      </c>
      <c r="M202" s="28" t="n">
        <f aca="false">VLOOKUP($A202,Table,MATCH(M$4,Curves,0))</f>
        <v>0.01</v>
      </c>
      <c r="N202" s="97" t="n">
        <f aca="false">VLOOKUP($A202,Table,MATCH(N$4,Curves,0))</f>
        <v>0</v>
      </c>
      <c r="O202" s="98" t="n">
        <v>0</v>
      </c>
      <c r="P202" s="99"/>
      <c r="Q202" s="98" t="n">
        <f aca="false">M202+J202+G202</f>
        <v>5.6325</v>
      </c>
      <c r="R202" s="98" t="n">
        <f aca="false">N202+K202+H202</f>
        <v>5.61</v>
      </c>
      <c r="S202" s="98" t="n">
        <f aca="false">O202+L202+I202</f>
        <v>0</v>
      </c>
      <c r="T202" s="99"/>
      <c r="U202" s="33" t="n">
        <f aca="false">A203-A202</f>
        <v>30</v>
      </c>
      <c r="V202" s="100" t="n">
        <f aca="false">CHOOSE(F$3,A203+24,A202)</f>
        <v>42887</v>
      </c>
      <c r="W202" s="33" t="n">
        <f aca="false">V202-C$3</f>
        <v>5971</v>
      </c>
      <c r="X202" s="28" t="n">
        <f aca="false">VLOOKUP($A202,Table,MATCH(X$4,Curves,0))</f>
        <v>0.053904348595426</v>
      </c>
      <c r="Y202" s="91" t="n">
        <f aca="false">1/(1+CHOOSE(F$3,(X203+($K$3/10000))/2,(X202+($K$3/10000))/2))^(2*W202/365.25)</f>
        <v>0.419141646566689</v>
      </c>
      <c r="Z202" s="33" t="n">
        <f aca="false">IF(AND(mthbeg&lt;=A202,mthend&gt;=A202),1,0)</f>
        <v>0</v>
      </c>
      <c r="AA202" s="33" t="n">
        <f aca="false">U202*Z202</f>
        <v>0</v>
      </c>
      <c r="AC202" s="87" t="n">
        <f aca="false">F202*G202</f>
        <v>0</v>
      </c>
      <c r="AD202" s="87" t="n">
        <f aca="false">$F202*H202</f>
        <v>0</v>
      </c>
      <c r="AE202" s="87" t="n">
        <f aca="false">$F202*I202</f>
        <v>0</v>
      </c>
      <c r="AF202" s="87" t="n">
        <f aca="false">$F202*J202</f>
        <v>-0</v>
      </c>
      <c r="AG202" s="87" t="n">
        <f aca="false">$F202*K202</f>
        <v>-0</v>
      </c>
      <c r="AH202" s="87" t="n">
        <f aca="false">$F202*L202</f>
        <v>0</v>
      </c>
      <c r="AI202" s="87" t="n">
        <f aca="false">$F202*M202</f>
        <v>0</v>
      </c>
      <c r="AJ202" s="87" t="n">
        <f aca="false">$F202*N202</f>
        <v>0</v>
      </c>
      <c r="AK202" s="87" t="n">
        <f aca="false">F202*O202</f>
        <v>0</v>
      </c>
      <c r="AL202" s="92"/>
      <c r="AM202" s="87" t="n">
        <f aca="false">CHOOSE($G$3,AD202-AE202,AE202-AD202)</f>
        <v>0</v>
      </c>
      <c r="AN202" s="87" t="n">
        <f aca="false">CHOOSE($G$3,AG202-AH202,AH202-AG202)</f>
        <v>0</v>
      </c>
      <c r="AO202" s="87" t="n">
        <f aca="false">CHOOSE($G$3,AJ202-AK202,AK202-AJ202)</f>
        <v>0</v>
      </c>
      <c r="AP202" s="101" t="n">
        <f aca="false">SUM(AM202:AO202)</f>
        <v>0</v>
      </c>
      <c r="AR202" s="87" t="n">
        <f aca="false">CHOOSE($G$3,AC202-AD202,AD202-AC202)</f>
        <v>0</v>
      </c>
      <c r="AS202" s="87" t="n">
        <f aca="false">CHOOSE($G$3,AF202-AG202,AG202-AF202)</f>
        <v>0</v>
      </c>
      <c r="AT202" s="87" t="n">
        <f aca="false">CHOOSE($G$3,AI202-AJ202,AJ202-AI202)</f>
        <v>0</v>
      </c>
      <c r="AU202" s="101" t="n">
        <f aca="false">AR202+AS202+AT202</f>
        <v>0</v>
      </c>
      <c r="AV202" s="101"/>
      <c r="AW202" s="88" t="n">
        <f aca="false">AU202+AP202</f>
        <v>0</v>
      </c>
      <c r="AY202" s="88" t="n">
        <f aca="false">AK202+AH202+AE202</f>
        <v>0</v>
      </c>
      <c r="AZ202" s="102"/>
    </row>
    <row r="203" customFormat="false" ht="12" hidden="false" customHeight="true" outlineLevel="0" collapsed="false">
      <c r="A203" s="93" t="n">
        <f aca="false">EDATE(A202,1)</f>
        <v>42917</v>
      </c>
      <c r="B203" s="94" t="n">
        <f aca="false">B202</f>
        <v>4590.16393442623</v>
      </c>
      <c r="C203" s="104"/>
      <c r="D203" s="96" t="n">
        <f aca="false">B203+C203</f>
        <v>4590.16393442623</v>
      </c>
      <c r="E203" s="82" t="n">
        <f aca="false">IF(Z203=0,0,IF(AND(Z203=1,$H$3=1),D203*U203,IF($H$3=2,D203,"N/A")))</f>
        <v>0</v>
      </c>
      <c r="F203" s="82" t="n">
        <f aca="false">E203*Y203</f>
        <v>0</v>
      </c>
      <c r="G203" s="28" t="n">
        <f aca="false">VLOOKUP($A203,Table,MATCH(G$4,Curves,0))</f>
        <v>5.67</v>
      </c>
      <c r="H203" s="97" t="n">
        <f aca="false">VLOOKUP($A203,Table,MATCH(H$4,Curves,0))</f>
        <v>5.67</v>
      </c>
      <c r="I203" s="98" t="n">
        <f aca="false">I202</f>
        <v>0</v>
      </c>
      <c r="J203" s="28" t="n">
        <f aca="false">VLOOKUP($A203,Table,MATCH(J$4,Curves,0))</f>
        <v>-0.0475</v>
      </c>
      <c r="K203" s="97" t="n">
        <f aca="false">VLOOKUP($A203,Table,MATCH(K$4,Curves,0))</f>
        <v>-0.06</v>
      </c>
      <c r="L203" s="98" t="n">
        <v>0</v>
      </c>
      <c r="M203" s="28" t="n">
        <f aca="false">VLOOKUP($A203,Table,MATCH(M$4,Curves,0))</f>
        <v>0.01</v>
      </c>
      <c r="N203" s="97" t="n">
        <f aca="false">VLOOKUP($A203,Table,MATCH(N$4,Curves,0))</f>
        <v>0</v>
      </c>
      <c r="O203" s="98" t="n">
        <v>0</v>
      </c>
      <c r="P203" s="99"/>
      <c r="Q203" s="98" t="n">
        <f aca="false">M203+J203+G203</f>
        <v>5.6325</v>
      </c>
      <c r="R203" s="98" t="n">
        <f aca="false">N203+K203+H203</f>
        <v>5.61</v>
      </c>
      <c r="S203" s="98" t="n">
        <f aca="false">O203+L203+I203</f>
        <v>0</v>
      </c>
      <c r="T203" s="99"/>
      <c r="U203" s="33" t="n">
        <f aca="false">A204-A203</f>
        <v>31</v>
      </c>
      <c r="V203" s="100" t="n">
        <f aca="false">CHOOSE(F$3,A204+24,A203)</f>
        <v>42917</v>
      </c>
      <c r="W203" s="33" t="n">
        <f aca="false">V203-C$3</f>
        <v>6001</v>
      </c>
      <c r="X203" s="28" t="n">
        <f aca="false">VLOOKUP($A203,Table,MATCH(X$4,Curves,0))</f>
        <v>0.053904348595426</v>
      </c>
      <c r="Y203" s="91" t="n">
        <f aca="false">1/(1+CHOOSE(F$3,(X204+($K$3/10000))/2,(X203+($K$3/10000))/2))^(2*W203/365.25)</f>
        <v>0.417314474694421</v>
      </c>
      <c r="Z203" s="33" t="n">
        <f aca="false">IF(AND(mthbeg&lt;=A203,mthend&gt;=A203),1,0)</f>
        <v>0</v>
      </c>
      <c r="AA203" s="33" t="n">
        <f aca="false">U203*Z203</f>
        <v>0</v>
      </c>
      <c r="AC203" s="87" t="n">
        <f aca="false">F203*G203</f>
        <v>0</v>
      </c>
      <c r="AD203" s="87" t="n">
        <f aca="false">$F203*H203</f>
        <v>0</v>
      </c>
      <c r="AE203" s="87" t="n">
        <f aca="false">$F203*I203</f>
        <v>0</v>
      </c>
      <c r="AF203" s="87" t="n">
        <f aca="false">$F203*J203</f>
        <v>-0</v>
      </c>
      <c r="AG203" s="87" t="n">
        <f aca="false">$F203*K203</f>
        <v>-0</v>
      </c>
      <c r="AH203" s="87" t="n">
        <f aca="false">$F203*L203</f>
        <v>0</v>
      </c>
      <c r="AI203" s="87" t="n">
        <f aca="false">$F203*M203</f>
        <v>0</v>
      </c>
      <c r="AJ203" s="87" t="n">
        <f aca="false">$F203*N203</f>
        <v>0</v>
      </c>
      <c r="AK203" s="87" t="n">
        <f aca="false">F203*O203</f>
        <v>0</v>
      </c>
      <c r="AL203" s="92"/>
      <c r="AM203" s="87" t="n">
        <f aca="false">CHOOSE($G$3,AD203-AE203,AE203-AD203)</f>
        <v>0</v>
      </c>
      <c r="AN203" s="87" t="n">
        <f aca="false">CHOOSE($G$3,AG203-AH203,AH203-AG203)</f>
        <v>0</v>
      </c>
      <c r="AO203" s="87" t="n">
        <f aca="false">CHOOSE($G$3,AJ203-AK203,AK203-AJ203)</f>
        <v>0</v>
      </c>
      <c r="AP203" s="101" t="n">
        <f aca="false">SUM(AM203:AO203)</f>
        <v>0</v>
      </c>
      <c r="AR203" s="87" t="n">
        <f aca="false">CHOOSE($G$3,AC203-AD203,AD203-AC203)</f>
        <v>0</v>
      </c>
      <c r="AS203" s="87" t="n">
        <f aca="false">CHOOSE($G$3,AF203-AG203,AG203-AF203)</f>
        <v>0</v>
      </c>
      <c r="AT203" s="87" t="n">
        <f aca="false">CHOOSE($G$3,AI203-AJ203,AJ203-AI203)</f>
        <v>0</v>
      </c>
      <c r="AU203" s="101" t="n">
        <f aca="false">AR203+AS203+AT203</f>
        <v>0</v>
      </c>
      <c r="AV203" s="101"/>
      <c r="AW203" s="88" t="n">
        <f aca="false">AU203+AP203</f>
        <v>0</v>
      </c>
      <c r="AY203" s="88" t="n">
        <f aca="false">AK203+AH203+AE203</f>
        <v>0</v>
      </c>
      <c r="AZ203" s="102"/>
    </row>
    <row r="204" customFormat="false" ht="12" hidden="false" customHeight="true" outlineLevel="0" collapsed="false">
      <c r="A204" s="93" t="n">
        <f aca="false">EDATE(A203,1)</f>
        <v>42948</v>
      </c>
      <c r="B204" s="94" t="n">
        <f aca="false">B203</f>
        <v>4590.16393442623</v>
      </c>
      <c r="C204" s="104"/>
      <c r="D204" s="96" t="n">
        <f aca="false">B204+C204</f>
        <v>4590.16393442623</v>
      </c>
      <c r="E204" s="82" t="n">
        <f aca="false">IF(Z204=0,0,IF(AND(Z204=1,$H$3=1),D204*U204,IF($H$3=2,D204,"N/A")))</f>
        <v>0</v>
      </c>
      <c r="F204" s="82" t="n">
        <f aca="false">E204*Y204</f>
        <v>0</v>
      </c>
      <c r="G204" s="28" t="n">
        <f aca="false">VLOOKUP($A204,Table,MATCH(G$4,Curves,0))</f>
        <v>5.67</v>
      </c>
      <c r="H204" s="97" t="n">
        <f aca="false">VLOOKUP($A204,Table,MATCH(H$4,Curves,0))</f>
        <v>5.67</v>
      </c>
      <c r="I204" s="98" t="n">
        <f aca="false">I203</f>
        <v>0</v>
      </c>
      <c r="J204" s="28" t="n">
        <f aca="false">VLOOKUP($A204,Table,MATCH(J$4,Curves,0))</f>
        <v>-0.0475</v>
      </c>
      <c r="K204" s="97" t="n">
        <f aca="false">VLOOKUP($A204,Table,MATCH(K$4,Curves,0))</f>
        <v>-0.06</v>
      </c>
      <c r="L204" s="98" t="n">
        <v>0</v>
      </c>
      <c r="M204" s="28" t="n">
        <f aca="false">VLOOKUP($A204,Table,MATCH(M$4,Curves,0))</f>
        <v>0.01</v>
      </c>
      <c r="N204" s="97" t="n">
        <f aca="false">VLOOKUP($A204,Table,MATCH(N$4,Curves,0))</f>
        <v>0</v>
      </c>
      <c r="O204" s="98" t="n">
        <v>0</v>
      </c>
      <c r="P204" s="99"/>
      <c r="Q204" s="98" t="n">
        <f aca="false">M204+J204+G204</f>
        <v>5.6325</v>
      </c>
      <c r="R204" s="98" t="n">
        <f aca="false">N204+K204+H204</f>
        <v>5.61</v>
      </c>
      <c r="S204" s="98" t="n">
        <f aca="false">O204+L204+I204</f>
        <v>0</v>
      </c>
      <c r="T204" s="99"/>
      <c r="U204" s="33" t="n">
        <f aca="false">A205-A204</f>
        <v>31</v>
      </c>
      <c r="V204" s="100" t="n">
        <f aca="false">CHOOSE(F$3,A205+24,A204)</f>
        <v>42948</v>
      </c>
      <c r="W204" s="33" t="n">
        <f aca="false">V204-C$3</f>
        <v>6032</v>
      </c>
      <c r="X204" s="28" t="n">
        <f aca="false">VLOOKUP($A204,Table,MATCH(X$4,Curves,0))</f>
        <v>0.053904348595426</v>
      </c>
      <c r="Y204" s="91" t="n">
        <f aca="false">1/(1+CHOOSE(F$3,(X205+($K$3/10000))/2,(X204+($K$3/10000))/2))^(2*W204/365.25)</f>
        <v>0.415434764597529</v>
      </c>
      <c r="Z204" s="33" t="n">
        <f aca="false">IF(AND(mthbeg&lt;=A204,mthend&gt;=A204),1,0)</f>
        <v>0</v>
      </c>
      <c r="AA204" s="33" t="n">
        <f aca="false">U204*Z204</f>
        <v>0</v>
      </c>
      <c r="AC204" s="87" t="n">
        <f aca="false">F204*G204</f>
        <v>0</v>
      </c>
      <c r="AD204" s="87" t="n">
        <f aca="false">$F204*H204</f>
        <v>0</v>
      </c>
      <c r="AE204" s="87" t="n">
        <f aca="false">$F204*I204</f>
        <v>0</v>
      </c>
      <c r="AF204" s="87" t="n">
        <f aca="false">$F204*J204</f>
        <v>-0</v>
      </c>
      <c r="AG204" s="87" t="n">
        <f aca="false">$F204*K204</f>
        <v>-0</v>
      </c>
      <c r="AH204" s="87" t="n">
        <f aca="false">$F204*L204</f>
        <v>0</v>
      </c>
      <c r="AI204" s="87" t="n">
        <f aca="false">$F204*M204</f>
        <v>0</v>
      </c>
      <c r="AJ204" s="87" t="n">
        <f aca="false">$F204*N204</f>
        <v>0</v>
      </c>
      <c r="AK204" s="87" t="n">
        <f aca="false">F204*O204</f>
        <v>0</v>
      </c>
      <c r="AL204" s="92"/>
      <c r="AM204" s="87" t="n">
        <f aca="false">CHOOSE($G$3,AD204-AE204,AE204-AD204)</f>
        <v>0</v>
      </c>
      <c r="AN204" s="87" t="n">
        <f aca="false">CHOOSE($G$3,AG204-AH204,AH204-AG204)</f>
        <v>0</v>
      </c>
      <c r="AO204" s="87" t="n">
        <f aca="false">CHOOSE($G$3,AJ204-AK204,AK204-AJ204)</f>
        <v>0</v>
      </c>
      <c r="AP204" s="101" t="n">
        <f aca="false">SUM(AM204:AO204)</f>
        <v>0</v>
      </c>
      <c r="AR204" s="87" t="n">
        <f aca="false">CHOOSE($G$3,AC204-AD204,AD204-AC204)</f>
        <v>0</v>
      </c>
      <c r="AS204" s="87" t="n">
        <f aca="false">CHOOSE($G$3,AF204-AG204,AG204-AF204)</f>
        <v>0</v>
      </c>
      <c r="AT204" s="87" t="n">
        <f aca="false">CHOOSE($G$3,AI204-AJ204,AJ204-AI204)</f>
        <v>0</v>
      </c>
      <c r="AU204" s="101" t="n">
        <f aca="false">AR204+AS204+AT204</f>
        <v>0</v>
      </c>
      <c r="AV204" s="101"/>
      <c r="AW204" s="88" t="n">
        <f aca="false">AU204+AP204</f>
        <v>0</v>
      </c>
      <c r="AY204" s="88" t="n">
        <f aca="false">AK204+AH204+AE204</f>
        <v>0</v>
      </c>
      <c r="AZ204" s="102"/>
    </row>
    <row r="205" customFormat="false" ht="12" hidden="false" customHeight="true" outlineLevel="0" collapsed="false">
      <c r="A205" s="93" t="n">
        <f aca="false">EDATE(A204,1)</f>
        <v>42979</v>
      </c>
      <c r="B205" s="94" t="n">
        <f aca="false">B204</f>
        <v>4590.16393442623</v>
      </c>
      <c r="C205" s="104"/>
      <c r="D205" s="96" t="n">
        <f aca="false">B205+C205</f>
        <v>4590.16393442623</v>
      </c>
      <c r="E205" s="82" t="n">
        <f aca="false">IF(Z205=0,0,IF(AND(Z205=1,$H$3=1),D205*U205,IF($H$3=2,D205,"N/A")))</f>
        <v>0</v>
      </c>
      <c r="F205" s="82" t="n">
        <f aca="false">E205*Y205</f>
        <v>0</v>
      </c>
      <c r="G205" s="28" t="n">
        <f aca="false">VLOOKUP($A205,Table,MATCH(G$4,Curves,0))</f>
        <v>5.67</v>
      </c>
      <c r="H205" s="97" t="n">
        <f aca="false">VLOOKUP($A205,Table,MATCH(H$4,Curves,0))</f>
        <v>5.67</v>
      </c>
      <c r="I205" s="98" t="n">
        <f aca="false">I204</f>
        <v>0</v>
      </c>
      <c r="J205" s="28" t="n">
        <f aca="false">VLOOKUP($A205,Table,MATCH(J$4,Curves,0))</f>
        <v>-0.0475</v>
      </c>
      <c r="K205" s="97" t="n">
        <f aca="false">VLOOKUP($A205,Table,MATCH(K$4,Curves,0))</f>
        <v>-0.06</v>
      </c>
      <c r="L205" s="98" t="n">
        <v>0</v>
      </c>
      <c r="M205" s="28" t="n">
        <f aca="false">VLOOKUP($A205,Table,MATCH(M$4,Curves,0))</f>
        <v>0.01</v>
      </c>
      <c r="N205" s="97" t="n">
        <f aca="false">VLOOKUP($A205,Table,MATCH(N$4,Curves,0))</f>
        <v>0</v>
      </c>
      <c r="O205" s="98" t="n">
        <v>0</v>
      </c>
      <c r="P205" s="99"/>
      <c r="Q205" s="98" t="n">
        <f aca="false">M205+J205+G205</f>
        <v>5.6325</v>
      </c>
      <c r="R205" s="98" t="n">
        <f aca="false">N205+K205+H205</f>
        <v>5.61</v>
      </c>
      <c r="S205" s="98" t="n">
        <f aca="false">O205+L205+I205</f>
        <v>0</v>
      </c>
      <c r="T205" s="99"/>
      <c r="U205" s="33" t="n">
        <f aca="false">A206-A205</f>
        <v>30</v>
      </c>
      <c r="V205" s="100" t="n">
        <f aca="false">CHOOSE(F$3,A206+24,A205)</f>
        <v>42979</v>
      </c>
      <c r="W205" s="33" t="n">
        <f aca="false">V205-C$3</f>
        <v>6063</v>
      </c>
      <c r="X205" s="28" t="n">
        <f aca="false">VLOOKUP($A205,Table,MATCH(X$4,Curves,0))</f>
        <v>0.053904348595426</v>
      </c>
      <c r="Y205" s="91" t="n">
        <f aca="false">1/(1+CHOOSE(F$3,(X206+($K$3/10000))/2,(X205+($K$3/10000))/2))^(2*W205/365.25)</f>
        <v>0.413563521281117</v>
      </c>
      <c r="Z205" s="33" t="n">
        <f aca="false">IF(AND(mthbeg&lt;=A205,mthend&gt;=A205),1,0)</f>
        <v>0</v>
      </c>
      <c r="AA205" s="33" t="n">
        <f aca="false">U205*Z205</f>
        <v>0</v>
      </c>
      <c r="AC205" s="87" t="n">
        <f aca="false">F205*G205</f>
        <v>0</v>
      </c>
      <c r="AD205" s="87" t="n">
        <f aca="false">$F205*H205</f>
        <v>0</v>
      </c>
      <c r="AE205" s="87" t="n">
        <f aca="false">$F205*I205</f>
        <v>0</v>
      </c>
      <c r="AF205" s="87" t="n">
        <f aca="false">$F205*J205</f>
        <v>-0</v>
      </c>
      <c r="AG205" s="87" t="n">
        <f aca="false">$F205*K205</f>
        <v>-0</v>
      </c>
      <c r="AH205" s="87" t="n">
        <f aca="false">$F205*L205</f>
        <v>0</v>
      </c>
      <c r="AI205" s="87" t="n">
        <f aca="false">$F205*M205</f>
        <v>0</v>
      </c>
      <c r="AJ205" s="87" t="n">
        <f aca="false">$F205*N205</f>
        <v>0</v>
      </c>
      <c r="AK205" s="87" t="n">
        <f aca="false">F205*O205</f>
        <v>0</v>
      </c>
      <c r="AL205" s="92"/>
      <c r="AM205" s="87" t="n">
        <f aca="false">CHOOSE($G$3,AD205-AE205,AE205-AD205)</f>
        <v>0</v>
      </c>
      <c r="AN205" s="87" t="n">
        <f aca="false">CHOOSE($G$3,AG205-AH205,AH205-AG205)</f>
        <v>0</v>
      </c>
      <c r="AO205" s="87" t="n">
        <f aca="false">CHOOSE($G$3,AJ205-AK205,AK205-AJ205)</f>
        <v>0</v>
      </c>
      <c r="AP205" s="101" t="n">
        <f aca="false">SUM(AM205:AO205)</f>
        <v>0</v>
      </c>
      <c r="AR205" s="87" t="n">
        <f aca="false">CHOOSE($G$3,AC205-AD205,AD205-AC205)</f>
        <v>0</v>
      </c>
      <c r="AS205" s="87" t="n">
        <f aca="false">CHOOSE($G$3,AF205-AG205,AG205-AF205)</f>
        <v>0</v>
      </c>
      <c r="AT205" s="87" t="n">
        <f aca="false">CHOOSE($G$3,AI205-AJ205,AJ205-AI205)</f>
        <v>0</v>
      </c>
      <c r="AU205" s="101" t="n">
        <f aca="false">AR205+AS205+AT205</f>
        <v>0</v>
      </c>
      <c r="AV205" s="101"/>
      <c r="AW205" s="88" t="n">
        <f aca="false">AU205+AP205</f>
        <v>0</v>
      </c>
      <c r="AY205" s="88" t="n">
        <f aca="false">AK205+AH205+AE205</f>
        <v>0</v>
      </c>
      <c r="AZ205" s="102"/>
    </row>
    <row r="206" customFormat="false" ht="12" hidden="false" customHeight="true" outlineLevel="0" collapsed="false">
      <c r="A206" s="93" t="n">
        <f aca="false">EDATE(A205,1)</f>
        <v>43009</v>
      </c>
      <c r="B206" s="94" t="n">
        <f aca="false">B205</f>
        <v>4590.16393442623</v>
      </c>
      <c r="C206" s="104"/>
      <c r="D206" s="96" t="n">
        <f aca="false">B206+C206</f>
        <v>4590.16393442623</v>
      </c>
      <c r="E206" s="82" t="n">
        <f aca="false">IF(Z206=0,0,IF(AND(Z206=1,$H$3=1),D206*U206,IF($H$3=2,D206,"N/A")))</f>
        <v>0</v>
      </c>
      <c r="F206" s="82" t="n">
        <f aca="false">E206*Y206</f>
        <v>0</v>
      </c>
      <c r="G206" s="28" t="n">
        <f aca="false">VLOOKUP($A206,Table,MATCH(G$4,Curves,0))</f>
        <v>5.67</v>
      </c>
      <c r="H206" s="97" t="n">
        <f aca="false">VLOOKUP($A206,Table,MATCH(H$4,Curves,0))</f>
        <v>5.67</v>
      </c>
      <c r="I206" s="98" t="n">
        <f aca="false">I205</f>
        <v>0</v>
      </c>
      <c r="J206" s="28" t="n">
        <f aca="false">VLOOKUP($A206,Table,MATCH(J$4,Curves,0))</f>
        <v>-0.0475</v>
      </c>
      <c r="K206" s="97" t="n">
        <f aca="false">VLOOKUP($A206,Table,MATCH(K$4,Curves,0))</f>
        <v>-0.06</v>
      </c>
      <c r="L206" s="98" t="n">
        <v>0</v>
      </c>
      <c r="M206" s="28" t="n">
        <f aca="false">VLOOKUP($A206,Table,MATCH(M$4,Curves,0))</f>
        <v>0.01</v>
      </c>
      <c r="N206" s="97" t="n">
        <f aca="false">VLOOKUP($A206,Table,MATCH(N$4,Curves,0))</f>
        <v>0</v>
      </c>
      <c r="O206" s="98" t="n">
        <v>0</v>
      </c>
      <c r="P206" s="99"/>
      <c r="Q206" s="98" t="n">
        <f aca="false">M206+J206+G206</f>
        <v>5.6325</v>
      </c>
      <c r="R206" s="98" t="n">
        <f aca="false">N206+K206+H206</f>
        <v>5.61</v>
      </c>
      <c r="S206" s="98" t="n">
        <f aca="false">O206+L206+I206</f>
        <v>0</v>
      </c>
      <c r="T206" s="99"/>
      <c r="U206" s="33" t="n">
        <f aca="false">A207-A206</f>
        <v>31</v>
      </c>
      <c r="V206" s="100" t="n">
        <f aca="false">CHOOSE(F$3,A207+24,A206)</f>
        <v>43009</v>
      </c>
      <c r="W206" s="33" t="n">
        <f aca="false">V206-C$3</f>
        <v>6093</v>
      </c>
      <c r="X206" s="28" t="n">
        <f aca="false">VLOOKUP($A206,Table,MATCH(X$4,Curves,0))</f>
        <v>0.053904348595426</v>
      </c>
      <c r="Y206" s="91" t="n">
        <f aca="false">1/(1+CHOOSE(F$3,(X207+($K$3/10000))/2,(X206+($K$3/10000))/2))^(2*W206/365.25)</f>
        <v>0.41176066623278</v>
      </c>
      <c r="Z206" s="33" t="n">
        <f aca="false">IF(AND(mthbeg&lt;=A206,mthend&gt;=A206),1,0)</f>
        <v>0</v>
      </c>
      <c r="AA206" s="33" t="n">
        <f aca="false">U206*Z206</f>
        <v>0</v>
      </c>
      <c r="AC206" s="87" t="n">
        <f aca="false">F206*G206</f>
        <v>0</v>
      </c>
      <c r="AD206" s="87" t="n">
        <f aca="false">$F206*H206</f>
        <v>0</v>
      </c>
      <c r="AE206" s="87" t="n">
        <f aca="false">$F206*I206</f>
        <v>0</v>
      </c>
      <c r="AF206" s="87" t="n">
        <f aca="false">$F206*J206</f>
        <v>-0</v>
      </c>
      <c r="AG206" s="87" t="n">
        <f aca="false">$F206*K206</f>
        <v>-0</v>
      </c>
      <c r="AH206" s="87" t="n">
        <f aca="false">$F206*L206</f>
        <v>0</v>
      </c>
      <c r="AI206" s="87" t="n">
        <f aca="false">$F206*M206</f>
        <v>0</v>
      </c>
      <c r="AJ206" s="87" t="n">
        <f aca="false">$F206*N206</f>
        <v>0</v>
      </c>
      <c r="AK206" s="87" t="n">
        <f aca="false">F206*O206</f>
        <v>0</v>
      </c>
      <c r="AL206" s="92"/>
      <c r="AM206" s="87" t="n">
        <f aca="false">CHOOSE($G$3,AD206-AE206,AE206-AD206)</f>
        <v>0</v>
      </c>
      <c r="AN206" s="87" t="n">
        <f aca="false">CHOOSE($G$3,AG206-AH206,AH206-AG206)</f>
        <v>0</v>
      </c>
      <c r="AO206" s="87" t="n">
        <f aca="false">CHOOSE($G$3,AJ206-AK206,AK206-AJ206)</f>
        <v>0</v>
      </c>
      <c r="AP206" s="101" t="n">
        <f aca="false">SUM(AM206:AO206)</f>
        <v>0</v>
      </c>
      <c r="AR206" s="87" t="n">
        <f aca="false">CHOOSE($G$3,AC206-AD206,AD206-AC206)</f>
        <v>0</v>
      </c>
      <c r="AS206" s="87" t="n">
        <f aca="false">CHOOSE($G$3,AF206-AG206,AG206-AF206)</f>
        <v>0</v>
      </c>
      <c r="AT206" s="87" t="n">
        <f aca="false">CHOOSE($G$3,AI206-AJ206,AJ206-AI206)</f>
        <v>0</v>
      </c>
      <c r="AU206" s="101" t="n">
        <f aca="false">AR206+AS206+AT206</f>
        <v>0</v>
      </c>
      <c r="AV206" s="101"/>
      <c r="AW206" s="88" t="n">
        <f aca="false">AU206+AP206</f>
        <v>0</v>
      </c>
      <c r="AY206" s="88" t="n">
        <f aca="false">AK206+AH206+AE206</f>
        <v>0</v>
      </c>
      <c r="AZ206" s="102"/>
    </row>
    <row r="207" customFormat="false" ht="12" hidden="false" customHeight="true" outlineLevel="0" collapsed="false">
      <c r="A207" s="93" t="n">
        <f aca="false">EDATE(A206,1)</f>
        <v>43040</v>
      </c>
      <c r="B207" s="94" t="n">
        <f aca="false">B206</f>
        <v>4590.16393442623</v>
      </c>
      <c r="C207" s="104"/>
      <c r="D207" s="96" t="n">
        <f aca="false">B207+C207</f>
        <v>4590.16393442623</v>
      </c>
      <c r="E207" s="82" t="n">
        <f aca="false">IF(Z207=0,0,IF(AND(Z207=1,$H$3=1),D207*U207,IF($H$3=2,D207,"N/A")))</f>
        <v>0</v>
      </c>
      <c r="F207" s="82" t="n">
        <f aca="false">E207*Y207</f>
        <v>0</v>
      </c>
      <c r="G207" s="28" t="n">
        <f aca="false">VLOOKUP($A207,Table,MATCH(G$4,Curves,0))</f>
        <v>5.67</v>
      </c>
      <c r="H207" s="97" t="n">
        <f aca="false">VLOOKUP($A207,Table,MATCH(H$4,Curves,0))</f>
        <v>5.67</v>
      </c>
      <c r="I207" s="98" t="n">
        <f aca="false">I206</f>
        <v>0</v>
      </c>
      <c r="J207" s="28" t="n">
        <f aca="false">VLOOKUP($A207,Table,MATCH(J$4,Curves,0))</f>
        <v>-0.0475</v>
      </c>
      <c r="K207" s="97" t="n">
        <f aca="false">VLOOKUP($A207,Table,MATCH(K$4,Curves,0))</f>
        <v>-0.06</v>
      </c>
      <c r="L207" s="98" t="n">
        <v>0</v>
      </c>
      <c r="M207" s="28" t="n">
        <f aca="false">VLOOKUP($A207,Table,MATCH(M$4,Curves,0))</f>
        <v>0.01</v>
      </c>
      <c r="N207" s="97" t="n">
        <f aca="false">VLOOKUP($A207,Table,MATCH(N$4,Curves,0))</f>
        <v>0</v>
      </c>
      <c r="O207" s="98" t="n">
        <v>0</v>
      </c>
      <c r="P207" s="99"/>
      <c r="Q207" s="98" t="n">
        <f aca="false">M207+J207+G207</f>
        <v>5.6325</v>
      </c>
      <c r="R207" s="98" t="n">
        <f aca="false">N207+K207+H207</f>
        <v>5.61</v>
      </c>
      <c r="S207" s="98" t="n">
        <f aca="false">O207+L207+I207</f>
        <v>0</v>
      </c>
      <c r="T207" s="99"/>
      <c r="U207" s="33" t="n">
        <f aca="false">A208-A207</f>
        <v>30</v>
      </c>
      <c r="V207" s="100" t="n">
        <f aca="false">CHOOSE(F$3,A208+24,A207)</f>
        <v>43040</v>
      </c>
      <c r="W207" s="33" t="n">
        <f aca="false">V207-C$3</f>
        <v>6124</v>
      </c>
      <c r="X207" s="28" t="n">
        <f aca="false">VLOOKUP($A207,Table,MATCH(X$4,Curves,0))</f>
        <v>0.053904348595426</v>
      </c>
      <c r="Y207" s="91" t="n">
        <f aca="false">1/(1+CHOOSE(F$3,(X208+($K$3/10000))/2,(X207+($K$3/10000))/2))^(2*W207/365.25)</f>
        <v>0.40990597216211</v>
      </c>
      <c r="Z207" s="33" t="n">
        <f aca="false">IF(AND(mthbeg&lt;=A207,mthend&gt;=A207),1,0)</f>
        <v>0</v>
      </c>
      <c r="AA207" s="33" t="n">
        <f aca="false">U207*Z207</f>
        <v>0</v>
      </c>
      <c r="AC207" s="87" t="n">
        <f aca="false">F207*G207</f>
        <v>0</v>
      </c>
      <c r="AD207" s="87" t="n">
        <f aca="false">$F207*H207</f>
        <v>0</v>
      </c>
      <c r="AE207" s="87" t="n">
        <f aca="false">$F207*I207</f>
        <v>0</v>
      </c>
      <c r="AF207" s="87" t="n">
        <f aca="false">$F207*J207</f>
        <v>-0</v>
      </c>
      <c r="AG207" s="87" t="n">
        <f aca="false">$F207*K207</f>
        <v>-0</v>
      </c>
      <c r="AH207" s="87" t="n">
        <f aca="false">$F207*L207</f>
        <v>0</v>
      </c>
      <c r="AI207" s="87" t="n">
        <f aca="false">$F207*M207</f>
        <v>0</v>
      </c>
      <c r="AJ207" s="87" t="n">
        <f aca="false">$F207*N207</f>
        <v>0</v>
      </c>
      <c r="AK207" s="87" t="n">
        <f aca="false">F207*O207</f>
        <v>0</v>
      </c>
      <c r="AL207" s="92"/>
      <c r="AM207" s="87" t="n">
        <f aca="false">CHOOSE($G$3,AD207-AE207,AE207-AD207)</f>
        <v>0</v>
      </c>
      <c r="AN207" s="87" t="n">
        <f aca="false">CHOOSE($G$3,AG207-AH207,AH207-AG207)</f>
        <v>0</v>
      </c>
      <c r="AO207" s="87" t="n">
        <f aca="false">CHOOSE($G$3,AJ207-AK207,AK207-AJ207)</f>
        <v>0</v>
      </c>
      <c r="AP207" s="101" t="n">
        <f aca="false">SUM(AM207:AO207)</f>
        <v>0</v>
      </c>
      <c r="AR207" s="87" t="n">
        <f aca="false">CHOOSE($G$3,AC207-AD207,AD207-AC207)</f>
        <v>0</v>
      </c>
      <c r="AS207" s="87" t="n">
        <f aca="false">CHOOSE($G$3,AF207-AG207,AG207-AF207)</f>
        <v>0</v>
      </c>
      <c r="AT207" s="87" t="n">
        <f aca="false">CHOOSE($G$3,AI207-AJ207,AJ207-AI207)</f>
        <v>0</v>
      </c>
      <c r="AU207" s="101" t="n">
        <f aca="false">AR207+AS207+AT207</f>
        <v>0</v>
      </c>
      <c r="AV207" s="101"/>
      <c r="AW207" s="88" t="n">
        <f aca="false">AU207+AP207</f>
        <v>0</v>
      </c>
      <c r="AY207" s="88" t="n">
        <f aca="false">AK207+AH207+AE207</f>
        <v>0</v>
      </c>
      <c r="AZ207" s="102"/>
    </row>
    <row r="208" customFormat="false" ht="12" hidden="false" customHeight="true" outlineLevel="0" collapsed="false">
      <c r="A208" s="93" t="n">
        <f aca="false">EDATE(A207,1)</f>
        <v>43070</v>
      </c>
      <c r="B208" s="94" t="n">
        <f aca="false">B207</f>
        <v>4590.16393442623</v>
      </c>
      <c r="C208" s="104"/>
      <c r="D208" s="96" t="n">
        <f aca="false">B208+C208</f>
        <v>4590.16393442623</v>
      </c>
      <c r="E208" s="82" t="n">
        <f aca="false">IF(Z208=0,0,IF(AND(Z208=1,$H$3=1),D208*U208,IF($H$3=2,D208,"N/A")))</f>
        <v>0</v>
      </c>
      <c r="F208" s="82" t="n">
        <f aca="false">E208*Y208</f>
        <v>0</v>
      </c>
      <c r="G208" s="28" t="n">
        <f aca="false">VLOOKUP($A208,Table,MATCH(G$4,Curves,0))</f>
        <v>5.67</v>
      </c>
      <c r="H208" s="97" t="n">
        <f aca="false">VLOOKUP($A208,Table,MATCH(H$4,Curves,0))</f>
        <v>5.67</v>
      </c>
      <c r="I208" s="98" t="n">
        <f aca="false">I207</f>
        <v>0</v>
      </c>
      <c r="J208" s="28" t="n">
        <f aca="false">VLOOKUP($A208,Table,MATCH(J$4,Curves,0))</f>
        <v>-0.0475</v>
      </c>
      <c r="K208" s="97" t="n">
        <f aca="false">VLOOKUP($A208,Table,MATCH(K$4,Curves,0))</f>
        <v>-0.06</v>
      </c>
      <c r="L208" s="98" t="n">
        <v>0</v>
      </c>
      <c r="M208" s="28" t="n">
        <f aca="false">VLOOKUP($A208,Table,MATCH(M$4,Curves,0))</f>
        <v>0.01</v>
      </c>
      <c r="N208" s="97" t="n">
        <f aca="false">VLOOKUP($A208,Table,MATCH(N$4,Curves,0))</f>
        <v>0</v>
      </c>
      <c r="O208" s="98" t="n">
        <v>0</v>
      </c>
      <c r="P208" s="99"/>
      <c r="Q208" s="98" t="n">
        <f aca="false">M208+J208+G208</f>
        <v>5.6325</v>
      </c>
      <c r="R208" s="98" t="n">
        <f aca="false">N208+K208+H208</f>
        <v>5.61</v>
      </c>
      <c r="S208" s="98" t="n">
        <f aca="false">O208+L208+I208</f>
        <v>0</v>
      </c>
      <c r="T208" s="99"/>
      <c r="U208" s="33" t="n">
        <f aca="false">A209-A208</f>
        <v>31</v>
      </c>
      <c r="V208" s="100" t="n">
        <f aca="false">CHOOSE(F$3,A209+24,A208)</f>
        <v>43070</v>
      </c>
      <c r="W208" s="33" t="n">
        <f aca="false">V208-C$3</f>
        <v>6154</v>
      </c>
      <c r="X208" s="28" t="n">
        <f aca="false">VLOOKUP($A208,Table,MATCH(X$4,Curves,0))</f>
        <v>0.053904348595426</v>
      </c>
      <c r="Y208" s="91" t="n">
        <f aca="false">1/(1+CHOOSE(F$3,(X209+($K$3/10000))/2,(X208+($K$3/10000))/2))^(2*W208/365.25)</f>
        <v>0.408119061534774</v>
      </c>
      <c r="Z208" s="33" t="n">
        <f aca="false">IF(AND(mthbeg&lt;=A208,mthend&gt;=A208),1,0)</f>
        <v>0</v>
      </c>
      <c r="AA208" s="33" t="n">
        <f aca="false">U208*Z208</f>
        <v>0</v>
      </c>
      <c r="AC208" s="87" t="n">
        <f aca="false">F208*G208</f>
        <v>0</v>
      </c>
      <c r="AD208" s="87" t="n">
        <f aca="false">$F208*H208</f>
        <v>0</v>
      </c>
      <c r="AE208" s="87" t="n">
        <f aca="false">$F208*I208</f>
        <v>0</v>
      </c>
      <c r="AF208" s="87" t="n">
        <f aca="false">$F208*J208</f>
        <v>-0</v>
      </c>
      <c r="AG208" s="87" t="n">
        <f aca="false">$F208*K208</f>
        <v>-0</v>
      </c>
      <c r="AH208" s="87" t="n">
        <f aca="false">$F208*L208</f>
        <v>0</v>
      </c>
      <c r="AI208" s="87" t="n">
        <f aca="false">$F208*M208</f>
        <v>0</v>
      </c>
      <c r="AJ208" s="87" t="n">
        <f aca="false">$F208*N208</f>
        <v>0</v>
      </c>
      <c r="AK208" s="87" t="n">
        <f aca="false">F208*O208</f>
        <v>0</v>
      </c>
      <c r="AL208" s="92"/>
      <c r="AM208" s="87" t="n">
        <f aca="false">CHOOSE($G$3,AD208-AE208,AE208-AD208)</f>
        <v>0</v>
      </c>
      <c r="AN208" s="87" t="n">
        <f aca="false">CHOOSE($G$3,AG208-AH208,AH208-AG208)</f>
        <v>0</v>
      </c>
      <c r="AO208" s="87" t="n">
        <f aca="false">CHOOSE($G$3,AJ208-AK208,AK208-AJ208)</f>
        <v>0</v>
      </c>
      <c r="AP208" s="101" t="n">
        <f aca="false">SUM(AM208:AO208)</f>
        <v>0</v>
      </c>
      <c r="AR208" s="87" t="n">
        <f aca="false">CHOOSE($G$3,AC208-AD208,AD208-AC208)</f>
        <v>0</v>
      </c>
      <c r="AS208" s="87" t="n">
        <f aca="false">CHOOSE($G$3,AF208-AG208,AG208-AF208)</f>
        <v>0</v>
      </c>
      <c r="AT208" s="87" t="n">
        <f aca="false">CHOOSE($G$3,AI208-AJ208,AJ208-AI208)</f>
        <v>0</v>
      </c>
      <c r="AU208" s="101" t="n">
        <f aca="false">AR208+AS208+AT208</f>
        <v>0</v>
      </c>
      <c r="AV208" s="101"/>
      <c r="AW208" s="88" t="n">
        <f aca="false">AU208+AP208</f>
        <v>0</v>
      </c>
      <c r="AY208" s="88" t="n">
        <f aca="false">AK208+AH208+AE208</f>
        <v>0</v>
      </c>
      <c r="AZ208" s="102"/>
    </row>
    <row r="209" customFormat="false" ht="12" hidden="false" customHeight="true" outlineLevel="0" collapsed="false">
      <c r="A209" s="93" t="n">
        <f aca="false">EDATE(A208,1)</f>
        <v>43101</v>
      </c>
      <c r="B209" s="94" t="n">
        <f aca="false">B208</f>
        <v>4590.16393442623</v>
      </c>
      <c r="C209" s="104"/>
      <c r="D209" s="96" t="n">
        <f aca="false">B209+C209</f>
        <v>4590.16393442623</v>
      </c>
      <c r="E209" s="82" t="n">
        <f aca="false">IF(Z209=0,0,IF(AND(Z209=1,$H$3=1),D209*U209,IF($H$3=2,D209,"N/A")))</f>
        <v>0</v>
      </c>
      <c r="F209" s="82" t="n">
        <f aca="false">E209*Y209</f>
        <v>0</v>
      </c>
      <c r="G209" s="28" t="n">
        <f aca="false">VLOOKUP($A209,Table,MATCH(G$4,Curves,0))</f>
        <v>5.67</v>
      </c>
      <c r="H209" s="97" t="n">
        <f aca="false">VLOOKUP($A209,Table,MATCH(H$4,Curves,0))</f>
        <v>5.67</v>
      </c>
      <c r="I209" s="98" t="n">
        <f aca="false">I208</f>
        <v>0</v>
      </c>
      <c r="J209" s="28" t="n">
        <f aca="false">VLOOKUP($A209,Table,MATCH(J$4,Curves,0))</f>
        <v>-0.0475</v>
      </c>
      <c r="K209" s="97" t="n">
        <f aca="false">VLOOKUP($A209,Table,MATCH(K$4,Curves,0))</f>
        <v>-0.06</v>
      </c>
      <c r="L209" s="98" t="n">
        <v>0</v>
      </c>
      <c r="M209" s="28" t="n">
        <f aca="false">VLOOKUP($A209,Table,MATCH(M$4,Curves,0))</f>
        <v>0.01</v>
      </c>
      <c r="N209" s="97" t="n">
        <f aca="false">VLOOKUP($A209,Table,MATCH(N$4,Curves,0))</f>
        <v>0</v>
      </c>
      <c r="O209" s="98" t="n">
        <v>0</v>
      </c>
      <c r="P209" s="99"/>
      <c r="Q209" s="98" t="n">
        <f aca="false">M209+J209+G209</f>
        <v>5.6325</v>
      </c>
      <c r="R209" s="98" t="n">
        <f aca="false">N209+K209+H209</f>
        <v>5.61</v>
      </c>
      <c r="S209" s="98" t="n">
        <f aca="false">O209+L209+I209</f>
        <v>0</v>
      </c>
      <c r="T209" s="99"/>
      <c r="U209" s="33" t="n">
        <f aca="false">A210-A209</f>
        <v>31</v>
      </c>
      <c r="V209" s="100" t="n">
        <f aca="false">CHOOSE(F$3,A210+24,A209)</f>
        <v>43101</v>
      </c>
      <c r="W209" s="33" t="n">
        <f aca="false">V209-C$3</f>
        <v>6185</v>
      </c>
      <c r="X209" s="28" t="n">
        <f aca="false">VLOOKUP($A209,Table,MATCH(X$4,Curves,0))</f>
        <v>0.053904348595426</v>
      </c>
      <c r="Y209" s="91" t="n">
        <f aca="false">1/(1+CHOOSE(F$3,(X210+($K$3/10000))/2,(X209+($K$3/10000))/2))^(2*W209/365.25)</f>
        <v>0.406280770348582</v>
      </c>
      <c r="Z209" s="33" t="n">
        <f aca="false">IF(AND(mthbeg&lt;=A209,mthend&gt;=A209),1,0)</f>
        <v>0</v>
      </c>
      <c r="AA209" s="33" t="n">
        <f aca="false">U209*Z209</f>
        <v>0</v>
      </c>
      <c r="AC209" s="87" t="n">
        <f aca="false">F209*G209</f>
        <v>0</v>
      </c>
      <c r="AD209" s="87" t="n">
        <f aca="false">$F209*H209</f>
        <v>0</v>
      </c>
      <c r="AE209" s="87" t="n">
        <f aca="false">$F209*I209</f>
        <v>0</v>
      </c>
      <c r="AF209" s="87" t="n">
        <f aca="false">$F209*J209</f>
        <v>-0</v>
      </c>
      <c r="AG209" s="87" t="n">
        <f aca="false">$F209*K209</f>
        <v>-0</v>
      </c>
      <c r="AH209" s="87" t="n">
        <f aca="false">$F209*L209</f>
        <v>0</v>
      </c>
      <c r="AI209" s="87" t="n">
        <f aca="false">$F209*M209</f>
        <v>0</v>
      </c>
      <c r="AJ209" s="87" t="n">
        <f aca="false">$F209*N209</f>
        <v>0</v>
      </c>
      <c r="AK209" s="87" t="n">
        <f aca="false">F209*O209</f>
        <v>0</v>
      </c>
      <c r="AL209" s="92"/>
      <c r="AM209" s="87" t="n">
        <f aca="false">CHOOSE($G$3,AD209-AE209,AE209-AD209)</f>
        <v>0</v>
      </c>
      <c r="AN209" s="87" t="n">
        <f aca="false">CHOOSE($G$3,AG209-AH209,AH209-AG209)</f>
        <v>0</v>
      </c>
      <c r="AO209" s="87" t="n">
        <f aca="false">CHOOSE($G$3,AJ209-AK209,AK209-AJ209)</f>
        <v>0</v>
      </c>
      <c r="AP209" s="101" t="n">
        <f aca="false">SUM(AM209:AO209)</f>
        <v>0</v>
      </c>
      <c r="AR209" s="87" t="n">
        <f aca="false">CHOOSE($G$3,AC209-AD209,AD209-AC209)</f>
        <v>0</v>
      </c>
      <c r="AS209" s="87" t="n">
        <f aca="false">CHOOSE($G$3,AF209-AG209,AG209-AF209)</f>
        <v>0</v>
      </c>
      <c r="AT209" s="87" t="n">
        <f aca="false">CHOOSE($G$3,AI209-AJ209,AJ209-AI209)</f>
        <v>0</v>
      </c>
      <c r="AU209" s="101" t="n">
        <f aca="false">AR209+AS209+AT209</f>
        <v>0</v>
      </c>
      <c r="AV209" s="101"/>
      <c r="AW209" s="88" t="n">
        <f aca="false">AU209+AP209</f>
        <v>0</v>
      </c>
      <c r="AY209" s="88" t="n">
        <f aca="false">AK209+AH209+AE209</f>
        <v>0</v>
      </c>
      <c r="AZ209" s="102"/>
    </row>
    <row r="210" customFormat="false" ht="12" hidden="false" customHeight="true" outlineLevel="0" collapsed="false">
      <c r="A210" s="93" t="n">
        <f aca="false">EDATE(A209,1)</f>
        <v>43132</v>
      </c>
      <c r="B210" s="94" t="n">
        <f aca="false">B209</f>
        <v>4590.16393442623</v>
      </c>
      <c r="C210" s="104"/>
      <c r="D210" s="96" t="n">
        <f aca="false">B210+C210</f>
        <v>4590.16393442623</v>
      </c>
      <c r="E210" s="82" t="n">
        <f aca="false">IF(Z210=0,0,IF(AND(Z210=1,$H$3=1),D210*U210,IF($H$3=2,D210,"N/A")))</f>
        <v>0</v>
      </c>
      <c r="F210" s="82" t="n">
        <f aca="false">E210*Y210</f>
        <v>0</v>
      </c>
      <c r="G210" s="28" t="n">
        <f aca="false">VLOOKUP($A210,Table,MATCH(G$4,Curves,0))</f>
        <v>5.67</v>
      </c>
      <c r="H210" s="97" t="n">
        <f aca="false">VLOOKUP($A210,Table,MATCH(H$4,Curves,0))</f>
        <v>5.67</v>
      </c>
      <c r="I210" s="98" t="n">
        <f aca="false">I209</f>
        <v>0</v>
      </c>
      <c r="J210" s="28" t="n">
        <f aca="false">VLOOKUP($A210,Table,MATCH(J$4,Curves,0))</f>
        <v>-0.0475</v>
      </c>
      <c r="K210" s="97" t="n">
        <f aca="false">VLOOKUP($A210,Table,MATCH(K$4,Curves,0))</f>
        <v>-0.06</v>
      </c>
      <c r="L210" s="98" t="n">
        <v>0</v>
      </c>
      <c r="M210" s="28" t="n">
        <f aca="false">VLOOKUP($A210,Table,MATCH(M$4,Curves,0))</f>
        <v>0.01</v>
      </c>
      <c r="N210" s="97" t="n">
        <f aca="false">VLOOKUP($A210,Table,MATCH(N$4,Curves,0))</f>
        <v>0</v>
      </c>
      <c r="O210" s="98" t="n">
        <v>0</v>
      </c>
      <c r="P210" s="99"/>
      <c r="Q210" s="98" t="n">
        <f aca="false">M210+J210+G210</f>
        <v>5.6325</v>
      </c>
      <c r="R210" s="98" t="n">
        <f aca="false">N210+K210+H210</f>
        <v>5.61</v>
      </c>
      <c r="S210" s="98" t="n">
        <f aca="false">O210+L210+I210</f>
        <v>0</v>
      </c>
      <c r="T210" s="99"/>
      <c r="U210" s="33" t="n">
        <f aca="false">A211-A210</f>
        <v>28</v>
      </c>
      <c r="V210" s="100" t="n">
        <f aca="false">CHOOSE(F$3,A211+24,A210)</f>
        <v>43132</v>
      </c>
      <c r="W210" s="33" t="n">
        <f aca="false">V210-C$3</f>
        <v>6216</v>
      </c>
      <c r="X210" s="28" t="n">
        <f aca="false">VLOOKUP($A210,Table,MATCH(X$4,Curves,0))</f>
        <v>0.053904348595426</v>
      </c>
      <c r="Y210" s="91" t="n">
        <f aca="false">1/(1+CHOOSE(F$3,(X211+($K$3/10000))/2,(X210+($K$3/10000))/2))^(2*W210/365.25)</f>
        <v>0.40445075937962</v>
      </c>
      <c r="Z210" s="33" t="n">
        <f aca="false">IF(AND(mthbeg&lt;=A210,mthend&gt;=A210),1,0)</f>
        <v>0</v>
      </c>
      <c r="AA210" s="33" t="n">
        <f aca="false">U210*Z210</f>
        <v>0</v>
      </c>
      <c r="AC210" s="87" t="n">
        <f aca="false">F210*G210</f>
        <v>0</v>
      </c>
      <c r="AD210" s="87" t="n">
        <f aca="false">$F210*H210</f>
        <v>0</v>
      </c>
      <c r="AE210" s="87" t="n">
        <f aca="false">$F210*I210</f>
        <v>0</v>
      </c>
      <c r="AF210" s="87" t="n">
        <f aca="false">$F210*J210</f>
        <v>-0</v>
      </c>
      <c r="AG210" s="87" t="n">
        <f aca="false">$F210*K210</f>
        <v>-0</v>
      </c>
      <c r="AH210" s="87" t="n">
        <f aca="false">$F210*L210</f>
        <v>0</v>
      </c>
      <c r="AI210" s="87" t="n">
        <f aca="false">$F210*M210</f>
        <v>0</v>
      </c>
      <c r="AJ210" s="87" t="n">
        <f aca="false">$F210*N210</f>
        <v>0</v>
      </c>
      <c r="AK210" s="87" t="n">
        <f aca="false">F210*O210</f>
        <v>0</v>
      </c>
      <c r="AL210" s="92"/>
      <c r="AM210" s="87" t="n">
        <f aca="false">CHOOSE($G$3,AD210-AE210,AE210-AD210)</f>
        <v>0</v>
      </c>
      <c r="AN210" s="87" t="n">
        <f aca="false">CHOOSE($G$3,AG210-AH210,AH210-AG210)</f>
        <v>0</v>
      </c>
      <c r="AO210" s="87" t="n">
        <f aca="false">CHOOSE($G$3,AJ210-AK210,AK210-AJ210)</f>
        <v>0</v>
      </c>
      <c r="AP210" s="101" t="n">
        <f aca="false">SUM(AM210:AO210)</f>
        <v>0</v>
      </c>
      <c r="AR210" s="87" t="n">
        <f aca="false">CHOOSE($G$3,AC210-AD210,AD210-AC210)</f>
        <v>0</v>
      </c>
      <c r="AS210" s="87" t="n">
        <f aca="false">CHOOSE($G$3,AF210-AG210,AG210-AF210)</f>
        <v>0</v>
      </c>
      <c r="AT210" s="87" t="n">
        <f aca="false">CHOOSE($G$3,AI210-AJ210,AJ210-AI210)</f>
        <v>0</v>
      </c>
      <c r="AU210" s="101" t="n">
        <f aca="false">AR210+AS210+AT210</f>
        <v>0</v>
      </c>
      <c r="AV210" s="101"/>
      <c r="AW210" s="88" t="n">
        <f aca="false">AU210+AP210</f>
        <v>0</v>
      </c>
      <c r="AY210" s="88" t="n">
        <f aca="false">AK210+AH210+AE210</f>
        <v>0</v>
      </c>
      <c r="AZ210" s="102"/>
    </row>
    <row r="211" customFormat="false" ht="12" hidden="false" customHeight="true" outlineLevel="0" collapsed="false">
      <c r="A211" s="93" t="n">
        <f aca="false">EDATE(A210,1)</f>
        <v>43160</v>
      </c>
      <c r="B211" s="94" t="n">
        <f aca="false">B210</f>
        <v>4590.16393442623</v>
      </c>
      <c r="C211" s="104"/>
      <c r="D211" s="96" t="n">
        <f aca="false">B211+C211</f>
        <v>4590.16393442623</v>
      </c>
      <c r="E211" s="82" t="n">
        <f aca="false">IF(Z211=0,0,IF(AND(Z211=1,$H$3=1),D211*U211,IF($H$3=2,D211,"N/A")))</f>
        <v>0</v>
      </c>
      <c r="F211" s="82" t="n">
        <f aca="false">E211*Y211</f>
        <v>0</v>
      </c>
      <c r="G211" s="28" t="n">
        <f aca="false">VLOOKUP($A211,Table,MATCH(G$4,Curves,0))</f>
        <v>5.67</v>
      </c>
      <c r="H211" s="97" t="n">
        <f aca="false">VLOOKUP($A211,Table,MATCH(H$4,Curves,0))</f>
        <v>5.67</v>
      </c>
      <c r="I211" s="98" t="n">
        <f aca="false">I210</f>
        <v>0</v>
      </c>
      <c r="J211" s="28" t="n">
        <f aca="false">VLOOKUP($A211,Table,MATCH(J$4,Curves,0))</f>
        <v>-0.0475</v>
      </c>
      <c r="K211" s="97" t="n">
        <f aca="false">VLOOKUP($A211,Table,MATCH(K$4,Curves,0))</f>
        <v>-0.06</v>
      </c>
      <c r="L211" s="98" t="n">
        <v>0</v>
      </c>
      <c r="M211" s="28" t="n">
        <f aca="false">VLOOKUP($A211,Table,MATCH(M$4,Curves,0))</f>
        <v>0.01</v>
      </c>
      <c r="N211" s="97" t="n">
        <f aca="false">VLOOKUP($A211,Table,MATCH(N$4,Curves,0))</f>
        <v>0</v>
      </c>
      <c r="O211" s="98" t="n">
        <v>0</v>
      </c>
      <c r="P211" s="99"/>
      <c r="Q211" s="98" t="n">
        <f aca="false">M211+J211+G211</f>
        <v>5.6325</v>
      </c>
      <c r="R211" s="98" t="n">
        <f aca="false">N211+K211+H211</f>
        <v>5.61</v>
      </c>
      <c r="S211" s="98" t="n">
        <f aca="false">O211+L211+I211</f>
        <v>0</v>
      </c>
      <c r="T211" s="99"/>
      <c r="U211" s="33" t="n">
        <f aca="false">A212-A211</f>
        <v>31</v>
      </c>
      <c r="V211" s="100" t="n">
        <f aca="false">CHOOSE(F$3,A212+24,A211)</f>
        <v>43160</v>
      </c>
      <c r="W211" s="33" t="n">
        <f aca="false">V211-C$3</f>
        <v>6244</v>
      </c>
      <c r="X211" s="28" t="n">
        <f aca="false">VLOOKUP($A211,Table,MATCH(X$4,Curves,0))</f>
        <v>0.053904348595426</v>
      </c>
      <c r="Y211" s="91" t="n">
        <f aca="false">1/(1+CHOOSE(F$3,(X212+($K$3/10000))/2,(X211+($K$3/10000))/2))^(2*W211/365.25)</f>
        <v>0.40280493224321</v>
      </c>
      <c r="Z211" s="33" t="n">
        <f aca="false">IF(AND(mthbeg&lt;=A211,mthend&gt;=A211),1,0)</f>
        <v>0</v>
      </c>
      <c r="AA211" s="33" t="n">
        <f aca="false">U211*Z211</f>
        <v>0</v>
      </c>
      <c r="AC211" s="87" t="n">
        <f aca="false">F211*G211</f>
        <v>0</v>
      </c>
      <c r="AD211" s="87" t="n">
        <f aca="false">$F211*H211</f>
        <v>0</v>
      </c>
      <c r="AE211" s="87" t="n">
        <f aca="false">$F211*I211</f>
        <v>0</v>
      </c>
      <c r="AF211" s="87" t="n">
        <f aca="false">$F211*J211</f>
        <v>-0</v>
      </c>
      <c r="AG211" s="87" t="n">
        <f aca="false">$F211*K211</f>
        <v>-0</v>
      </c>
      <c r="AH211" s="87" t="n">
        <f aca="false">$F211*L211</f>
        <v>0</v>
      </c>
      <c r="AI211" s="87" t="n">
        <f aca="false">$F211*M211</f>
        <v>0</v>
      </c>
      <c r="AJ211" s="87" t="n">
        <f aca="false">$F211*N211</f>
        <v>0</v>
      </c>
      <c r="AK211" s="87" t="n">
        <f aca="false">F211*O211</f>
        <v>0</v>
      </c>
      <c r="AL211" s="92"/>
      <c r="AM211" s="87" t="n">
        <f aca="false">CHOOSE($G$3,AD211-AE211,AE211-AD211)</f>
        <v>0</v>
      </c>
      <c r="AN211" s="87" t="n">
        <f aca="false">CHOOSE($G$3,AG211-AH211,AH211-AG211)</f>
        <v>0</v>
      </c>
      <c r="AO211" s="87" t="n">
        <f aca="false">CHOOSE($G$3,AJ211-AK211,AK211-AJ211)</f>
        <v>0</v>
      </c>
      <c r="AP211" s="101" t="n">
        <f aca="false">SUM(AM211:AO211)</f>
        <v>0</v>
      </c>
      <c r="AR211" s="87" t="n">
        <f aca="false">CHOOSE($G$3,AC211-AD211,AD211-AC211)</f>
        <v>0</v>
      </c>
      <c r="AS211" s="87" t="n">
        <f aca="false">CHOOSE($G$3,AF211-AG211,AG211-AF211)</f>
        <v>0</v>
      </c>
      <c r="AT211" s="87" t="n">
        <f aca="false">CHOOSE($G$3,AI211-AJ211,AJ211-AI211)</f>
        <v>0</v>
      </c>
      <c r="AU211" s="101" t="n">
        <f aca="false">AR211+AS211+AT211</f>
        <v>0</v>
      </c>
      <c r="AV211" s="101"/>
      <c r="AW211" s="88" t="n">
        <f aca="false">AU211+AP211</f>
        <v>0</v>
      </c>
      <c r="AY211" s="88" t="n">
        <f aca="false">AK211+AH211+AE211</f>
        <v>0</v>
      </c>
      <c r="AZ211" s="102"/>
    </row>
    <row r="212" customFormat="false" ht="12" hidden="false" customHeight="true" outlineLevel="0" collapsed="false">
      <c r="A212" s="93" t="n">
        <f aca="false">EDATE(A211,1)</f>
        <v>43191</v>
      </c>
      <c r="B212" s="94" t="n">
        <f aca="false">B211</f>
        <v>4590.16393442623</v>
      </c>
      <c r="C212" s="104"/>
      <c r="D212" s="96" t="n">
        <f aca="false">B212+C212</f>
        <v>4590.16393442623</v>
      </c>
      <c r="E212" s="82" t="n">
        <f aca="false">IF(Z212=0,0,IF(AND(Z212=1,$H$3=1),D212*U212,IF($H$3=2,D212,"N/A")))</f>
        <v>0</v>
      </c>
      <c r="F212" s="82" t="n">
        <f aca="false">E212*Y212</f>
        <v>0</v>
      </c>
      <c r="G212" s="28" t="n">
        <f aca="false">VLOOKUP($A212,Table,MATCH(G$4,Curves,0))</f>
        <v>5.67</v>
      </c>
      <c r="H212" s="97" t="n">
        <f aca="false">VLOOKUP($A212,Table,MATCH(H$4,Curves,0))</f>
        <v>5.67</v>
      </c>
      <c r="I212" s="98" t="n">
        <f aca="false">I211</f>
        <v>0</v>
      </c>
      <c r="J212" s="28" t="n">
        <f aca="false">VLOOKUP($A212,Table,MATCH(J$4,Curves,0))</f>
        <v>-0.0475</v>
      </c>
      <c r="K212" s="97" t="n">
        <f aca="false">VLOOKUP($A212,Table,MATCH(K$4,Curves,0))</f>
        <v>-0.06</v>
      </c>
      <c r="L212" s="98" t="n">
        <v>0</v>
      </c>
      <c r="M212" s="28" t="n">
        <f aca="false">VLOOKUP($A212,Table,MATCH(M$4,Curves,0))</f>
        <v>0.01</v>
      </c>
      <c r="N212" s="97" t="n">
        <f aca="false">VLOOKUP($A212,Table,MATCH(N$4,Curves,0))</f>
        <v>0</v>
      </c>
      <c r="O212" s="98" t="n">
        <v>0</v>
      </c>
      <c r="P212" s="99"/>
      <c r="Q212" s="98" t="n">
        <f aca="false">M212+J212+G212</f>
        <v>5.6325</v>
      </c>
      <c r="R212" s="98" t="n">
        <f aca="false">N212+K212+H212</f>
        <v>5.61</v>
      </c>
      <c r="S212" s="98" t="n">
        <f aca="false">O212+L212+I212</f>
        <v>0</v>
      </c>
      <c r="T212" s="99"/>
      <c r="U212" s="33" t="n">
        <f aca="false">A213-A212</f>
        <v>30</v>
      </c>
      <c r="V212" s="100" t="n">
        <f aca="false">CHOOSE(F$3,A213+24,A212)</f>
        <v>43191</v>
      </c>
      <c r="W212" s="33" t="n">
        <f aca="false">V212-C$3</f>
        <v>6275</v>
      </c>
      <c r="X212" s="28" t="n">
        <f aca="false">VLOOKUP($A212,Table,MATCH(X$4,Curves,0))</f>
        <v>0.053904348595426</v>
      </c>
      <c r="Y212" s="91" t="n">
        <f aca="false">1/(1+CHOOSE(F$3,(X213+($K$3/10000))/2,(X212+($K$3/10000))/2))^(2*W212/365.25)</f>
        <v>0.400990577496061</v>
      </c>
      <c r="Z212" s="33" t="n">
        <f aca="false">IF(AND(mthbeg&lt;=A212,mthend&gt;=A212),1,0)</f>
        <v>0</v>
      </c>
      <c r="AA212" s="33" t="n">
        <f aca="false">U212*Z212</f>
        <v>0</v>
      </c>
      <c r="AC212" s="87" t="n">
        <f aca="false">F212*G212</f>
        <v>0</v>
      </c>
      <c r="AD212" s="87" t="n">
        <f aca="false">$F212*H212</f>
        <v>0</v>
      </c>
      <c r="AE212" s="87" t="n">
        <f aca="false">$F212*I212</f>
        <v>0</v>
      </c>
      <c r="AF212" s="87" t="n">
        <f aca="false">$F212*J212</f>
        <v>-0</v>
      </c>
      <c r="AG212" s="87" t="n">
        <f aca="false">$F212*K212</f>
        <v>-0</v>
      </c>
      <c r="AH212" s="87" t="n">
        <f aca="false">$F212*L212</f>
        <v>0</v>
      </c>
      <c r="AI212" s="87" t="n">
        <f aca="false">$F212*M212</f>
        <v>0</v>
      </c>
      <c r="AJ212" s="87" t="n">
        <f aca="false">$F212*N212</f>
        <v>0</v>
      </c>
      <c r="AK212" s="87" t="n">
        <f aca="false">F212*O212</f>
        <v>0</v>
      </c>
      <c r="AL212" s="92"/>
      <c r="AM212" s="87" t="n">
        <f aca="false">CHOOSE($G$3,AD212-AE212,AE212-AD212)</f>
        <v>0</v>
      </c>
      <c r="AN212" s="87" t="n">
        <f aca="false">CHOOSE($G$3,AG212-AH212,AH212-AG212)</f>
        <v>0</v>
      </c>
      <c r="AO212" s="87" t="n">
        <f aca="false">CHOOSE($G$3,AJ212-AK212,AK212-AJ212)</f>
        <v>0</v>
      </c>
      <c r="AP212" s="101" t="n">
        <f aca="false">SUM(AM212:AO212)</f>
        <v>0</v>
      </c>
      <c r="AR212" s="87" t="n">
        <f aca="false">CHOOSE($G$3,AC212-AD212,AD212-AC212)</f>
        <v>0</v>
      </c>
      <c r="AS212" s="87" t="n">
        <f aca="false">CHOOSE($G$3,AF212-AG212,AG212-AF212)</f>
        <v>0</v>
      </c>
      <c r="AT212" s="87" t="n">
        <f aca="false">CHOOSE($G$3,AI212-AJ212,AJ212-AI212)</f>
        <v>0</v>
      </c>
      <c r="AU212" s="101" t="n">
        <f aca="false">AR212+AS212+AT212</f>
        <v>0</v>
      </c>
      <c r="AV212" s="101"/>
      <c r="AW212" s="88" t="n">
        <f aca="false">AU212+AP212</f>
        <v>0</v>
      </c>
      <c r="AY212" s="88" t="n">
        <f aca="false">AK212+AH212+AE212</f>
        <v>0</v>
      </c>
      <c r="AZ212" s="102"/>
    </row>
    <row r="213" customFormat="false" ht="12" hidden="false" customHeight="true" outlineLevel="0" collapsed="false">
      <c r="A213" s="93" t="n">
        <f aca="false">EDATE(A212,1)</f>
        <v>43221</v>
      </c>
      <c r="B213" s="94" t="n">
        <f aca="false">B212</f>
        <v>4590.16393442623</v>
      </c>
      <c r="C213" s="104"/>
      <c r="D213" s="96" t="n">
        <f aca="false">B213+C213</f>
        <v>4590.16393442623</v>
      </c>
      <c r="E213" s="82" t="n">
        <f aca="false">IF(Z213=0,0,IF(AND(Z213=1,$H$3=1),D213*U213,IF($H$3=2,D213,"N/A")))</f>
        <v>0</v>
      </c>
      <c r="F213" s="82" t="n">
        <f aca="false">E213*Y213</f>
        <v>0</v>
      </c>
      <c r="G213" s="28" t="n">
        <f aca="false">VLOOKUP($A213,Table,MATCH(G$4,Curves,0))</f>
        <v>5.67</v>
      </c>
      <c r="H213" s="97" t="n">
        <f aca="false">VLOOKUP($A213,Table,MATCH(H$4,Curves,0))</f>
        <v>5.67</v>
      </c>
      <c r="I213" s="98" t="n">
        <f aca="false">I212</f>
        <v>0</v>
      </c>
      <c r="J213" s="28" t="n">
        <f aca="false">VLOOKUP($A213,Table,MATCH(J$4,Curves,0))</f>
        <v>-0.0475</v>
      </c>
      <c r="K213" s="97" t="n">
        <f aca="false">VLOOKUP($A213,Table,MATCH(K$4,Curves,0))</f>
        <v>-0.06</v>
      </c>
      <c r="L213" s="98" t="n">
        <v>0</v>
      </c>
      <c r="M213" s="28" t="n">
        <f aca="false">VLOOKUP($A213,Table,MATCH(M$4,Curves,0))</f>
        <v>0.01</v>
      </c>
      <c r="N213" s="97" t="n">
        <f aca="false">VLOOKUP($A213,Table,MATCH(N$4,Curves,0))</f>
        <v>0</v>
      </c>
      <c r="O213" s="98" t="n">
        <v>0</v>
      </c>
      <c r="P213" s="99"/>
      <c r="Q213" s="98" t="n">
        <f aca="false">M213+J213+G213</f>
        <v>5.6325</v>
      </c>
      <c r="R213" s="98" t="n">
        <f aca="false">N213+K213+H213</f>
        <v>5.61</v>
      </c>
      <c r="S213" s="98" t="n">
        <f aca="false">O213+L213+I213</f>
        <v>0</v>
      </c>
      <c r="T213" s="99"/>
      <c r="U213" s="33" t="n">
        <f aca="false">A214-A213</f>
        <v>31</v>
      </c>
      <c r="V213" s="100" t="n">
        <f aca="false">CHOOSE(F$3,A214+24,A213)</f>
        <v>43221</v>
      </c>
      <c r="W213" s="33" t="n">
        <f aca="false">V213-C$3</f>
        <v>6305</v>
      </c>
      <c r="X213" s="28" t="n">
        <f aca="false">VLOOKUP($A213,Table,MATCH(X$4,Curves,0))</f>
        <v>0.053904348595426</v>
      </c>
      <c r="Y213" s="91" t="n">
        <f aca="false">1/(1+CHOOSE(F$3,(X214+($K$3/10000))/2,(X213+($K$3/10000))/2))^(2*W213/365.25)</f>
        <v>0.399242531912315</v>
      </c>
      <c r="Z213" s="33" t="n">
        <f aca="false">IF(AND(mthbeg&lt;=A213,mthend&gt;=A213),1,0)</f>
        <v>0</v>
      </c>
      <c r="AA213" s="33" t="n">
        <f aca="false">U213*Z213</f>
        <v>0</v>
      </c>
      <c r="AC213" s="87" t="n">
        <f aca="false">F213*G213</f>
        <v>0</v>
      </c>
      <c r="AD213" s="87" t="n">
        <f aca="false">$F213*H213</f>
        <v>0</v>
      </c>
      <c r="AE213" s="87" t="n">
        <f aca="false">$F213*I213</f>
        <v>0</v>
      </c>
      <c r="AF213" s="87" t="n">
        <f aca="false">$F213*J213</f>
        <v>-0</v>
      </c>
      <c r="AG213" s="87" t="n">
        <f aca="false">$F213*K213</f>
        <v>-0</v>
      </c>
      <c r="AH213" s="87" t="n">
        <f aca="false">$F213*L213</f>
        <v>0</v>
      </c>
      <c r="AI213" s="87" t="n">
        <f aca="false">$F213*M213</f>
        <v>0</v>
      </c>
      <c r="AJ213" s="87" t="n">
        <f aca="false">$F213*N213</f>
        <v>0</v>
      </c>
      <c r="AK213" s="87" t="n">
        <f aca="false">F213*O213</f>
        <v>0</v>
      </c>
      <c r="AL213" s="92"/>
      <c r="AM213" s="87" t="n">
        <f aca="false">CHOOSE($G$3,AD213-AE213,AE213-AD213)</f>
        <v>0</v>
      </c>
      <c r="AN213" s="87" t="n">
        <f aca="false">CHOOSE($G$3,AG213-AH213,AH213-AG213)</f>
        <v>0</v>
      </c>
      <c r="AO213" s="87" t="n">
        <f aca="false">CHOOSE($G$3,AJ213-AK213,AK213-AJ213)</f>
        <v>0</v>
      </c>
      <c r="AP213" s="101" t="n">
        <f aca="false">SUM(AM213:AO213)</f>
        <v>0</v>
      </c>
      <c r="AR213" s="87" t="n">
        <f aca="false">CHOOSE($G$3,AC213-AD213,AD213-AC213)</f>
        <v>0</v>
      </c>
      <c r="AS213" s="87" t="n">
        <f aca="false">CHOOSE($G$3,AF213-AG213,AG213-AF213)</f>
        <v>0</v>
      </c>
      <c r="AT213" s="87" t="n">
        <f aca="false">CHOOSE($G$3,AI213-AJ213,AJ213-AI213)</f>
        <v>0</v>
      </c>
      <c r="AU213" s="101" t="n">
        <f aca="false">AR213+AS213+AT213</f>
        <v>0</v>
      </c>
      <c r="AV213" s="101"/>
      <c r="AW213" s="88" t="n">
        <f aca="false">AU213+AP213</f>
        <v>0</v>
      </c>
      <c r="AY213" s="88" t="n">
        <f aca="false">AK213+AH213+AE213</f>
        <v>0</v>
      </c>
      <c r="AZ213" s="102"/>
    </row>
    <row r="214" customFormat="false" ht="12" hidden="false" customHeight="true" outlineLevel="0" collapsed="false">
      <c r="A214" s="93" t="n">
        <f aca="false">EDATE(A213,1)</f>
        <v>43252</v>
      </c>
      <c r="B214" s="94" t="n">
        <f aca="false">B213</f>
        <v>4590.16393442623</v>
      </c>
      <c r="C214" s="104"/>
      <c r="D214" s="96" t="n">
        <f aca="false">B214+C214</f>
        <v>4590.16393442623</v>
      </c>
      <c r="E214" s="82" t="n">
        <f aca="false">IF(Z214=0,0,IF(AND(Z214=1,$H$3=1),D214*U214,IF($H$3=2,D214,"N/A")))</f>
        <v>0</v>
      </c>
      <c r="F214" s="82" t="n">
        <f aca="false">E214*Y214</f>
        <v>0</v>
      </c>
      <c r="G214" s="28" t="n">
        <f aca="false">VLOOKUP($A214,Table,MATCH(G$4,Curves,0))</f>
        <v>5.67</v>
      </c>
      <c r="H214" s="97" t="n">
        <f aca="false">VLOOKUP($A214,Table,MATCH(H$4,Curves,0))</f>
        <v>5.67</v>
      </c>
      <c r="I214" s="98" t="n">
        <f aca="false">I213</f>
        <v>0</v>
      </c>
      <c r="J214" s="28" t="n">
        <f aca="false">VLOOKUP($A214,Table,MATCH(J$4,Curves,0))</f>
        <v>-0.0475</v>
      </c>
      <c r="K214" s="97" t="n">
        <f aca="false">VLOOKUP($A214,Table,MATCH(K$4,Curves,0))</f>
        <v>-0.06</v>
      </c>
      <c r="L214" s="98" t="n">
        <v>0</v>
      </c>
      <c r="M214" s="28" t="n">
        <f aca="false">VLOOKUP($A214,Table,MATCH(M$4,Curves,0))</f>
        <v>0.01</v>
      </c>
      <c r="N214" s="97" t="n">
        <f aca="false">VLOOKUP($A214,Table,MATCH(N$4,Curves,0))</f>
        <v>0</v>
      </c>
      <c r="O214" s="98" t="n">
        <v>0</v>
      </c>
      <c r="P214" s="99"/>
      <c r="Q214" s="98" t="n">
        <f aca="false">M214+J214+G214</f>
        <v>5.6325</v>
      </c>
      <c r="R214" s="98" t="n">
        <f aca="false">N214+K214+H214</f>
        <v>5.61</v>
      </c>
      <c r="S214" s="98" t="n">
        <f aca="false">O214+L214+I214</f>
        <v>0</v>
      </c>
      <c r="T214" s="99"/>
      <c r="U214" s="33" t="n">
        <f aca="false">A215-A214</f>
        <v>30</v>
      </c>
      <c r="V214" s="100" t="n">
        <f aca="false">CHOOSE(F$3,A215+24,A214)</f>
        <v>43252</v>
      </c>
      <c r="W214" s="33" t="n">
        <f aca="false">V214-C$3</f>
        <v>6336</v>
      </c>
      <c r="X214" s="28" t="n">
        <f aca="false">VLOOKUP($A214,Table,MATCH(X$4,Curves,0))</f>
        <v>0.053904348595426</v>
      </c>
      <c r="Y214" s="91" t="n">
        <f aca="false">1/(1+CHOOSE(F$3,(X215+($K$3/10000))/2,(X214+($K$3/10000))/2))^(2*W214/365.25)</f>
        <v>0.397444223289318</v>
      </c>
      <c r="Z214" s="33" t="n">
        <f aca="false">IF(AND(mthbeg&lt;=A214,mthend&gt;=A214),1,0)</f>
        <v>0</v>
      </c>
      <c r="AA214" s="33" t="n">
        <f aca="false">U214*Z214</f>
        <v>0</v>
      </c>
      <c r="AC214" s="87" t="n">
        <f aca="false">F214*G214</f>
        <v>0</v>
      </c>
      <c r="AD214" s="87" t="n">
        <f aca="false">$F214*H214</f>
        <v>0</v>
      </c>
      <c r="AE214" s="87" t="n">
        <f aca="false">$F214*I214</f>
        <v>0</v>
      </c>
      <c r="AF214" s="87" t="n">
        <f aca="false">$F214*J214</f>
        <v>-0</v>
      </c>
      <c r="AG214" s="87" t="n">
        <f aca="false">$F214*K214</f>
        <v>-0</v>
      </c>
      <c r="AH214" s="87" t="n">
        <f aca="false">$F214*L214</f>
        <v>0</v>
      </c>
      <c r="AI214" s="87" t="n">
        <f aca="false">$F214*M214</f>
        <v>0</v>
      </c>
      <c r="AJ214" s="87" t="n">
        <f aca="false">$F214*N214</f>
        <v>0</v>
      </c>
      <c r="AK214" s="87" t="n">
        <f aca="false">F214*O214</f>
        <v>0</v>
      </c>
      <c r="AL214" s="92"/>
      <c r="AM214" s="87" t="n">
        <f aca="false">CHOOSE($G$3,AD214-AE214,AE214-AD214)</f>
        <v>0</v>
      </c>
      <c r="AN214" s="87" t="n">
        <f aca="false">CHOOSE($G$3,AG214-AH214,AH214-AG214)</f>
        <v>0</v>
      </c>
      <c r="AO214" s="87" t="n">
        <f aca="false">CHOOSE($G$3,AJ214-AK214,AK214-AJ214)</f>
        <v>0</v>
      </c>
      <c r="AP214" s="101" t="n">
        <f aca="false">SUM(AM214:AO214)</f>
        <v>0</v>
      </c>
      <c r="AR214" s="87" t="n">
        <f aca="false">CHOOSE($G$3,AC214-AD214,AD214-AC214)</f>
        <v>0</v>
      </c>
      <c r="AS214" s="87" t="n">
        <f aca="false">CHOOSE($G$3,AF214-AG214,AG214-AF214)</f>
        <v>0</v>
      </c>
      <c r="AT214" s="87" t="n">
        <f aca="false">CHOOSE($G$3,AI214-AJ214,AJ214-AI214)</f>
        <v>0</v>
      </c>
      <c r="AU214" s="101" t="n">
        <f aca="false">AR214+AS214+AT214</f>
        <v>0</v>
      </c>
      <c r="AV214" s="101"/>
      <c r="AW214" s="88" t="n">
        <f aca="false">AU214+AP214</f>
        <v>0</v>
      </c>
      <c r="AY214" s="88" t="n">
        <f aca="false">AK214+AH214+AE214</f>
        <v>0</v>
      </c>
      <c r="AZ214" s="102"/>
    </row>
    <row r="215" customFormat="false" ht="12" hidden="false" customHeight="true" outlineLevel="0" collapsed="false">
      <c r="A215" s="93" t="n">
        <f aca="false">EDATE(A214,1)</f>
        <v>43282</v>
      </c>
      <c r="B215" s="94" t="n">
        <f aca="false">B214</f>
        <v>4590.16393442623</v>
      </c>
      <c r="C215" s="104"/>
      <c r="D215" s="96" t="n">
        <f aca="false">B215+C215</f>
        <v>4590.16393442623</v>
      </c>
      <c r="E215" s="82" t="n">
        <f aca="false">IF(Z215=0,0,IF(AND(Z215=1,$H$3=1),D215*U215,IF($H$3=2,D215,"N/A")))</f>
        <v>0</v>
      </c>
      <c r="F215" s="82" t="n">
        <f aca="false">E215*Y215</f>
        <v>0</v>
      </c>
      <c r="G215" s="28" t="n">
        <f aca="false">VLOOKUP($A215,Table,MATCH(G$4,Curves,0))</f>
        <v>5.67</v>
      </c>
      <c r="H215" s="97" t="n">
        <f aca="false">VLOOKUP($A215,Table,MATCH(H$4,Curves,0))</f>
        <v>5.67</v>
      </c>
      <c r="I215" s="98" t="n">
        <f aca="false">I214</f>
        <v>0</v>
      </c>
      <c r="J215" s="28" t="n">
        <f aca="false">VLOOKUP($A215,Table,MATCH(J$4,Curves,0))</f>
        <v>-0.0475</v>
      </c>
      <c r="K215" s="97" t="n">
        <f aca="false">VLOOKUP($A215,Table,MATCH(K$4,Curves,0))</f>
        <v>-0.06</v>
      </c>
      <c r="L215" s="98" t="n">
        <v>0</v>
      </c>
      <c r="M215" s="28" t="n">
        <f aca="false">VLOOKUP($A215,Table,MATCH(M$4,Curves,0))</f>
        <v>0.01</v>
      </c>
      <c r="N215" s="97" t="n">
        <f aca="false">VLOOKUP($A215,Table,MATCH(N$4,Curves,0))</f>
        <v>0</v>
      </c>
      <c r="O215" s="98" t="n">
        <v>0</v>
      </c>
      <c r="P215" s="99"/>
      <c r="Q215" s="98" t="n">
        <f aca="false">M215+J215+G215</f>
        <v>5.6325</v>
      </c>
      <c r="R215" s="98" t="n">
        <f aca="false">N215+K215+H215</f>
        <v>5.61</v>
      </c>
      <c r="S215" s="98" t="n">
        <f aca="false">O215+L215+I215</f>
        <v>0</v>
      </c>
      <c r="T215" s="99"/>
      <c r="U215" s="33" t="n">
        <f aca="false">A216-A215</f>
        <v>31</v>
      </c>
      <c r="V215" s="100" t="n">
        <f aca="false">CHOOSE(F$3,A216+24,A215)</f>
        <v>43282</v>
      </c>
      <c r="W215" s="33" t="n">
        <f aca="false">V215-C$3</f>
        <v>6366</v>
      </c>
      <c r="X215" s="28" t="n">
        <f aca="false">VLOOKUP($A215,Table,MATCH(X$4,Curves,0))</f>
        <v>0.053904348595426</v>
      </c>
      <c r="Y215" s="91" t="n">
        <f aca="false">1/(1+CHOOSE(F$3,(X216+($K$3/10000))/2,(X215+($K$3/10000))/2))^(2*W215/365.25)</f>
        <v>0.39571163739255</v>
      </c>
      <c r="Z215" s="33" t="n">
        <f aca="false">IF(AND(mthbeg&lt;=A215,mthend&gt;=A215),1,0)</f>
        <v>0</v>
      </c>
      <c r="AA215" s="33" t="n">
        <f aca="false">U215*Z215</f>
        <v>0</v>
      </c>
      <c r="AC215" s="87" t="n">
        <f aca="false">F215*G215</f>
        <v>0</v>
      </c>
      <c r="AD215" s="87" t="n">
        <f aca="false">$F215*H215</f>
        <v>0</v>
      </c>
      <c r="AE215" s="87" t="n">
        <f aca="false">$F215*I215</f>
        <v>0</v>
      </c>
      <c r="AF215" s="87" t="n">
        <f aca="false">$F215*J215</f>
        <v>-0</v>
      </c>
      <c r="AG215" s="87" t="n">
        <f aca="false">$F215*K215</f>
        <v>-0</v>
      </c>
      <c r="AH215" s="87" t="n">
        <f aca="false">$F215*L215</f>
        <v>0</v>
      </c>
      <c r="AI215" s="87" t="n">
        <f aca="false">$F215*M215</f>
        <v>0</v>
      </c>
      <c r="AJ215" s="87" t="n">
        <f aca="false">$F215*N215</f>
        <v>0</v>
      </c>
      <c r="AK215" s="87" t="n">
        <f aca="false">F215*O215</f>
        <v>0</v>
      </c>
      <c r="AL215" s="92"/>
      <c r="AM215" s="87" t="n">
        <f aca="false">CHOOSE($G$3,AD215-AE215,AE215-AD215)</f>
        <v>0</v>
      </c>
      <c r="AN215" s="87" t="n">
        <f aca="false">CHOOSE($G$3,AG215-AH215,AH215-AG215)</f>
        <v>0</v>
      </c>
      <c r="AO215" s="87" t="n">
        <f aca="false">CHOOSE($G$3,AJ215-AK215,AK215-AJ215)</f>
        <v>0</v>
      </c>
      <c r="AP215" s="101" t="n">
        <f aca="false">SUM(AM215:AO215)</f>
        <v>0</v>
      </c>
      <c r="AR215" s="87" t="n">
        <f aca="false">CHOOSE($G$3,AC215-AD215,AD215-AC215)</f>
        <v>0</v>
      </c>
      <c r="AS215" s="87" t="n">
        <f aca="false">CHOOSE($G$3,AF215-AG215,AG215-AF215)</f>
        <v>0</v>
      </c>
      <c r="AT215" s="87" t="n">
        <f aca="false">CHOOSE($G$3,AI215-AJ215,AJ215-AI215)</f>
        <v>0</v>
      </c>
      <c r="AU215" s="101" t="n">
        <f aca="false">AR215+AS215+AT215</f>
        <v>0</v>
      </c>
      <c r="AV215" s="101"/>
      <c r="AW215" s="88" t="n">
        <f aca="false">AU215+AP215</f>
        <v>0</v>
      </c>
      <c r="AY215" s="88" t="n">
        <f aca="false">AK215+AH215+AE215</f>
        <v>0</v>
      </c>
      <c r="AZ215" s="102"/>
    </row>
    <row r="216" customFormat="false" ht="12" hidden="false" customHeight="true" outlineLevel="0" collapsed="false">
      <c r="A216" s="93" t="n">
        <f aca="false">EDATE(A215,1)</f>
        <v>43313</v>
      </c>
      <c r="B216" s="94" t="n">
        <f aca="false">B215</f>
        <v>4590.16393442623</v>
      </c>
      <c r="C216" s="104"/>
      <c r="D216" s="96" t="n">
        <f aca="false">B216+C216</f>
        <v>4590.16393442623</v>
      </c>
      <c r="E216" s="82" t="n">
        <f aca="false">IF(Z216=0,0,IF(AND(Z216=1,$H$3=1),D216*U216,IF($H$3=2,D216,"N/A")))</f>
        <v>0</v>
      </c>
      <c r="F216" s="82" t="n">
        <f aca="false">E216*Y216</f>
        <v>0</v>
      </c>
      <c r="G216" s="28" t="n">
        <f aca="false">VLOOKUP($A216,Table,MATCH(G$4,Curves,0))</f>
        <v>5.67</v>
      </c>
      <c r="H216" s="97" t="n">
        <f aca="false">VLOOKUP($A216,Table,MATCH(H$4,Curves,0))</f>
        <v>5.67</v>
      </c>
      <c r="I216" s="98" t="n">
        <f aca="false">I215</f>
        <v>0</v>
      </c>
      <c r="J216" s="28" t="n">
        <f aca="false">VLOOKUP($A216,Table,MATCH(J$4,Curves,0))</f>
        <v>-0.0475</v>
      </c>
      <c r="K216" s="97" t="n">
        <f aca="false">VLOOKUP($A216,Table,MATCH(K$4,Curves,0))</f>
        <v>-0.06</v>
      </c>
      <c r="L216" s="98" t="n">
        <v>0</v>
      </c>
      <c r="M216" s="28" t="n">
        <f aca="false">VLOOKUP($A216,Table,MATCH(M$4,Curves,0))</f>
        <v>0.01</v>
      </c>
      <c r="N216" s="97" t="n">
        <f aca="false">VLOOKUP($A216,Table,MATCH(N$4,Curves,0))</f>
        <v>0</v>
      </c>
      <c r="O216" s="98" t="n">
        <v>0</v>
      </c>
      <c r="P216" s="99"/>
      <c r="Q216" s="98" t="n">
        <f aca="false">M216+J216+G216</f>
        <v>5.6325</v>
      </c>
      <c r="R216" s="98" t="n">
        <f aca="false">N216+K216+H216</f>
        <v>5.61</v>
      </c>
      <c r="S216" s="98" t="n">
        <f aca="false">O216+L216+I216</f>
        <v>0</v>
      </c>
      <c r="T216" s="99"/>
      <c r="U216" s="33" t="n">
        <f aca="false">A217-A216</f>
        <v>31</v>
      </c>
      <c r="V216" s="100" t="n">
        <f aca="false">CHOOSE(F$3,A217+24,A216)</f>
        <v>43313</v>
      </c>
      <c r="W216" s="33" t="n">
        <f aca="false">V216-C$3</f>
        <v>6397</v>
      </c>
      <c r="X216" s="28" t="n">
        <f aca="false">VLOOKUP($A216,Table,MATCH(X$4,Curves,0))</f>
        <v>0.053904348595426</v>
      </c>
      <c r="Y216" s="91" t="n">
        <f aca="false">1/(1+CHOOSE(F$3,(X217+($K$3/10000))/2,(X216+($K$3/10000))/2))^(2*W216/365.25)</f>
        <v>0.393929232982041</v>
      </c>
      <c r="Z216" s="33" t="n">
        <f aca="false">IF(AND(mthbeg&lt;=A216,mthend&gt;=A216),1,0)</f>
        <v>0</v>
      </c>
      <c r="AA216" s="33" t="n">
        <f aca="false">U216*Z216</f>
        <v>0</v>
      </c>
      <c r="AC216" s="87" t="n">
        <f aca="false">F216*G216</f>
        <v>0</v>
      </c>
      <c r="AD216" s="87" t="n">
        <f aca="false">$F216*H216</f>
        <v>0</v>
      </c>
      <c r="AE216" s="87" t="n">
        <f aca="false">$F216*I216</f>
        <v>0</v>
      </c>
      <c r="AF216" s="87" t="n">
        <f aca="false">$F216*J216</f>
        <v>-0</v>
      </c>
      <c r="AG216" s="87" t="n">
        <f aca="false">$F216*K216</f>
        <v>-0</v>
      </c>
      <c r="AH216" s="87" t="n">
        <f aca="false">$F216*L216</f>
        <v>0</v>
      </c>
      <c r="AI216" s="87" t="n">
        <f aca="false">$F216*M216</f>
        <v>0</v>
      </c>
      <c r="AJ216" s="87" t="n">
        <f aca="false">$F216*N216</f>
        <v>0</v>
      </c>
      <c r="AK216" s="87" t="n">
        <f aca="false">F216*O216</f>
        <v>0</v>
      </c>
      <c r="AL216" s="92"/>
      <c r="AM216" s="87" t="n">
        <f aca="false">CHOOSE($G$3,AD216-AE216,AE216-AD216)</f>
        <v>0</v>
      </c>
      <c r="AN216" s="87" t="n">
        <f aca="false">CHOOSE($G$3,AG216-AH216,AH216-AG216)</f>
        <v>0</v>
      </c>
      <c r="AO216" s="87" t="n">
        <f aca="false">CHOOSE($G$3,AJ216-AK216,AK216-AJ216)</f>
        <v>0</v>
      </c>
      <c r="AP216" s="101" t="n">
        <f aca="false">SUM(AM216:AO216)</f>
        <v>0</v>
      </c>
      <c r="AR216" s="87" t="n">
        <f aca="false">CHOOSE($G$3,AC216-AD216,AD216-AC216)</f>
        <v>0</v>
      </c>
      <c r="AS216" s="87" t="n">
        <f aca="false">CHOOSE($G$3,AF216-AG216,AG216-AF216)</f>
        <v>0</v>
      </c>
      <c r="AT216" s="87" t="n">
        <f aca="false">CHOOSE($G$3,AI216-AJ216,AJ216-AI216)</f>
        <v>0</v>
      </c>
      <c r="AU216" s="101" t="n">
        <f aca="false">AR216+AS216+AT216</f>
        <v>0</v>
      </c>
      <c r="AV216" s="101"/>
      <c r="AW216" s="88" t="n">
        <f aca="false">AU216+AP216</f>
        <v>0</v>
      </c>
      <c r="AY216" s="88" t="n">
        <f aca="false">AK216+AH216+AE216</f>
        <v>0</v>
      </c>
      <c r="AZ216" s="102"/>
    </row>
    <row r="217" customFormat="false" ht="12" hidden="false" customHeight="true" outlineLevel="0" collapsed="false">
      <c r="A217" s="93" t="n">
        <f aca="false">EDATE(A216,1)</f>
        <v>43344</v>
      </c>
      <c r="B217" s="94" t="n">
        <f aca="false">B216</f>
        <v>4590.16393442623</v>
      </c>
      <c r="C217" s="104"/>
      <c r="D217" s="96" t="n">
        <f aca="false">B217+C217</f>
        <v>4590.16393442623</v>
      </c>
      <c r="E217" s="82" t="n">
        <f aca="false">IF(Z217=0,0,IF(AND(Z217=1,$H$3=1),D217*U217,IF($H$3=2,D217,"N/A")))</f>
        <v>0</v>
      </c>
      <c r="F217" s="82" t="n">
        <f aca="false">E217*Y217</f>
        <v>0</v>
      </c>
      <c r="G217" s="28" t="n">
        <f aca="false">VLOOKUP($A217,Table,MATCH(G$4,Curves,0))</f>
        <v>5.67</v>
      </c>
      <c r="H217" s="97" t="n">
        <f aca="false">VLOOKUP($A217,Table,MATCH(H$4,Curves,0))</f>
        <v>5.67</v>
      </c>
      <c r="I217" s="98" t="n">
        <f aca="false">I216</f>
        <v>0</v>
      </c>
      <c r="J217" s="28" t="n">
        <f aca="false">VLOOKUP($A217,Table,MATCH(J$4,Curves,0))</f>
        <v>-0.0475</v>
      </c>
      <c r="K217" s="97" t="n">
        <f aca="false">VLOOKUP($A217,Table,MATCH(K$4,Curves,0))</f>
        <v>-0.06</v>
      </c>
      <c r="L217" s="98" t="n">
        <v>0</v>
      </c>
      <c r="M217" s="28" t="n">
        <f aca="false">VLOOKUP($A217,Table,MATCH(M$4,Curves,0))</f>
        <v>0.01</v>
      </c>
      <c r="N217" s="97" t="n">
        <f aca="false">VLOOKUP($A217,Table,MATCH(N$4,Curves,0))</f>
        <v>0</v>
      </c>
      <c r="O217" s="98" t="n">
        <v>0</v>
      </c>
      <c r="P217" s="99"/>
      <c r="Q217" s="98" t="n">
        <f aca="false">M217+J217+G217</f>
        <v>5.6325</v>
      </c>
      <c r="R217" s="98" t="n">
        <f aca="false">N217+K217+H217</f>
        <v>5.61</v>
      </c>
      <c r="S217" s="98" t="n">
        <f aca="false">O217+L217+I217</f>
        <v>0</v>
      </c>
      <c r="T217" s="99"/>
      <c r="U217" s="33" t="n">
        <f aca="false">A218-A217</f>
        <v>30</v>
      </c>
      <c r="V217" s="100" t="n">
        <f aca="false">CHOOSE(F$3,A218+24,A217)</f>
        <v>43344</v>
      </c>
      <c r="W217" s="33" t="n">
        <f aca="false">V217-C$3</f>
        <v>6428</v>
      </c>
      <c r="X217" s="28" t="n">
        <f aca="false">VLOOKUP($A217,Table,MATCH(X$4,Curves,0))</f>
        <v>0.053904348595426</v>
      </c>
      <c r="Y217" s="91" t="n">
        <f aca="false">1/(1+CHOOSE(F$3,(X218+($K$3/10000))/2,(X217+($K$3/10000))/2))^(2*W217/365.25)</f>
        <v>0.392154857057891</v>
      </c>
      <c r="Z217" s="33" t="n">
        <f aca="false">IF(AND(mthbeg&lt;=A217,mthend&gt;=A217),1,0)</f>
        <v>0</v>
      </c>
      <c r="AA217" s="33" t="n">
        <f aca="false">U217*Z217</f>
        <v>0</v>
      </c>
      <c r="AC217" s="87" t="n">
        <f aca="false">F217*G217</f>
        <v>0</v>
      </c>
      <c r="AD217" s="87" t="n">
        <f aca="false">$F217*H217</f>
        <v>0</v>
      </c>
      <c r="AE217" s="87" t="n">
        <f aca="false">$F217*I217</f>
        <v>0</v>
      </c>
      <c r="AF217" s="87" t="n">
        <f aca="false">$F217*J217</f>
        <v>-0</v>
      </c>
      <c r="AG217" s="87" t="n">
        <f aca="false">$F217*K217</f>
        <v>-0</v>
      </c>
      <c r="AH217" s="87" t="n">
        <f aca="false">$F217*L217</f>
        <v>0</v>
      </c>
      <c r="AI217" s="87" t="n">
        <f aca="false">$F217*M217</f>
        <v>0</v>
      </c>
      <c r="AJ217" s="87" t="n">
        <f aca="false">$F217*N217</f>
        <v>0</v>
      </c>
      <c r="AK217" s="87" t="n">
        <f aca="false">F217*O217</f>
        <v>0</v>
      </c>
      <c r="AL217" s="92"/>
      <c r="AM217" s="87" t="n">
        <f aca="false">CHOOSE($G$3,AD217-AE217,AE217-AD217)</f>
        <v>0</v>
      </c>
      <c r="AN217" s="87" t="n">
        <f aca="false">CHOOSE($G$3,AG217-AH217,AH217-AG217)</f>
        <v>0</v>
      </c>
      <c r="AO217" s="87" t="n">
        <f aca="false">CHOOSE($G$3,AJ217-AK217,AK217-AJ217)</f>
        <v>0</v>
      </c>
      <c r="AP217" s="101" t="n">
        <f aca="false">SUM(AM217:AO217)</f>
        <v>0</v>
      </c>
      <c r="AR217" s="87" t="n">
        <f aca="false">CHOOSE($G$3,AC217-AD217,AD217-AC217)</f>
        <v>0</v>
      </c>
      <c r="AS217" s="87" t="n">
        <f aca="false">CHOOSE($G$3,AF217-AG217,AG217-AF217)</f>
        <v>0</v>
      </c>
      <c r="AT217" s="87" t="n">
        <f aca="false">CHOOSE($G$3,AI217-AJ217,AJ217-AI217)</f>
        <v>0</v>
      </c>
      <c r="AU217" s="101" t="n">
        <f aca="false">AR217+AS217+AT217</f>
        <v>0</v>
      </c>
      <c r="AV217" s="101"/>
      <c r="AW217" s="88" t="n">
        <f aca="false">AU217+AP217</f>
        <v>0</v>
      </c>
      <c r="AY217" s="88" t="n">
        <f aca="false">AK217+AH217+AE217</f>
        <v>0</v>
      </c>
      <c r="AZ217" s="102"/>
    </row>
    <row r="218" customFormat="false" ht="12" hidden="false" customHeight="true" outlineLevel="0" collapsed="false">
      <c r="A218" s="93" t="n">
        <f aca="false">EDATE(A217,1)</f>
        <v>43374</v>
      </c>
      <c r="B218" s="94" t="n">
        <f aca="false">B217</f>
        <v>4590.16393442623</v>
      </c>
      <c r="C218" s="104"/>
      <c r="D218" s="96" t="n">
        <f aca="false">B218+C218</f>
        <v>4590.16393442623</v>
      </c>
      <c r="E218" s="82" t="n">
        <f aca="false">IF(Z218=0,0,IF(AND(Z218=1,$H$3=1),D218*U218,IF($H$3=2,D218,"N/A")))</f>
        <v>0</v>
      </c>
      <c r="F218" s="82" t="n">
        <f aca="false">E218*Y218</f>
        <v>0</v>
      </c>
      <c r="G218" s="28" t="n">
        <f aca="false">VLOOKUP($A218,Table,MATCH(G$4,Curves,0))</f>
        <v>5.67</v>
      </c>
      <c r="H218" s="97" t="n">
        <f aca="false">VLOOKUP($A218,Table,MATCH(H$4,Curves,0))</f>
        <v>5.67</v>
      </c>
      <c r="I218" s="98" t="n">
        <f aca="false">I217</f>
        <v>0</v>
      </c>
      <c r="J218" s="28" t="n">
        <f aca="false">VLOOKUP($A218,Table,MATCH(J$4,Curves,0))</f>
        <v>-0.0475</v>
      </c>
      <c r="K218" s="97" t="n">
        <f aca="false">VLOOKUP($A218,Table,MATCH(K$4,Curves,0))</f>
        <v>-0.06</v>
      </c>
      <c r="L218" s="98" t="n">
        <v>0</v>
      </c>
      <c r="M218" s="28" t="n">
        <f aca="false">VLOOKUP($A218,Table,MATCH(M$4,Curves,0))</f>
        <v>0.01</v>
      </c>
      <c r="N218" s="97" t="n">
        <f aca="false">VLOOKUP($A218,Table,MATCH(N$4,Curves,0))</f>
        <v>0</v>
      </c>
      <c r="O218" s="98" t="n">
        <v>0</v>
      </c>
      <c r="P218" s="99"/>
      <c r="Q218" s="98" t="n">
        <f aca="false">M218+J218+G218</f>
        <v>5.6325</v>
      </c>
      <c r="R218" s="98" t="n">
        <f aca="false">N218+K218+H218</f>
        <v>5.61</v>
      </c>
      <c r="S218" s="98" t="n">
        <f aca="false">O218+L218+I218</f>
        <v>0</v>
      </c>
      <c r="T218" s="99"/>
      <c r="U218" s="33" t="n">
        <f aca="false">A219-A218</f>
        <v>31</v>
      </c>
      <c r="V218" s="100" t="n">
        <f aca="false">CHOOSE(F$3,A219+24,A218)</f>
        <v>43374</v>
      </c>
      <c r="W218" s="33" t="n">
        <f aca="false">V218-C$3</f>
        <v>6458</v>
      </c>
      <c r="X218" s="28" t="n">
        <f aca="false">VLOOKUP($A218,Table,MATCH(X$4,Curves,0))</f>
        <v>0.053904348595426</v>
      </c>
      <c r="Y218" s="91" t="n">
        <f aca="false">1/(1+CHOOSE(F$3,(X219+($K$3/10000))/2,(X218+($K$3/10000))/2))^(2*W218/365.25)</f>
        <v>0.39044532919241</v>
      </c>
      <c r="Z218" s="33" t="n">
        <f aca="false">IF(AND(mthbeg&lt;=A218,mthend&gt;=A218),1,0)</f>
        <v>0</v>
      </c>
      <c r="AA218" s="33" t="n">
        <f aca="false">U218*Z218</f>
        <v>0</v>
      </c>
      <c r="AC218" s="87" t="n">
        <f aca="false">F218*G218</f>
        <v>0</v>
      </c>
      <c r="AD218" s="87" t="n">
        <f aca="false">$F218*H218</f>
        <v>0</v>
      </c>
      <c r="AE218" s="87" t="n">
        <f aca="false">$F218*I218</f>
        <v>0</v>
      </c>
      <c r="AF218" s="87" t="n">
        <f aca="false">$F218*J218</f>
        <v>-0</v>
      </c>
      <c r="AG218" s="87" t="n">
        <f aca="false">$F218*K218</f>
        <v>-0</v>
      </c>
      <c r="AH218" s="87" t="n">
        <f aca="false">$F218*L218</f>
        <v>0</v>
      </c>
      <c r="AI218" s="87" t="n">
        <f aca="false">$F218*M218</f>
        <v>0</v>
      </c>
      <c r="AJ218" s="87" t="n">
        <f aca="false">$F218*N218</f>
        <v>0</v>
      </c>
      <c r="AK218" s="87" t="n">
        <f aca="false">F218*O218</f>
        <v>0</v>
      </c>
      <c r="AL218" s="92"/>
      <c r="AM218" s="87" t="n">
        <f aca="false">CHOOSE($G$3,AD218-AE218,AE218-AD218)</f>
        <v>0</v>
      </c>
      <c r="AN218" s="87" t="n">
        <f aca="false">CHOOSE($G$3,AG218-AH218,AH218-AG218)</f>
        <v>0</v>
      </c>
      <c r="AO218" s="87" t="n">
        <f aca="false">CHOOSE($G$3,AJ218-AK218,AK218-AJ218)</f>
        <v>0</v>
      </c>
      <c r="AP218" s="101" t="n">
        <f aca="false">SUM(AM218:AO218)</f>
        <v>0</v>
      </c>
      <c r="AR218" s="87" t="n">
        <f aca="false">CHOOSE($G$3,AC218-AD218,AD218-AC218)</f>
        <v>0</v>
      </c>
      <c r="AS218" s="87" t="n">
        <f aca="false">CHOOSE($G$3,AF218-AG218,AG218-AF218)</f>
        <v>0</v>
      </c>
      <c r="AT218" s="87" t="n">
        <f aca="false">CHOOSE($G$3,AI218-AJ218,AJ218-AI218)</f>
        <v>0</v>
      </c>
      <c r="AU218" s="101" t="n">
        <f aca="false">AR218+AS218+AT218</f>
        <v>0</v>
      </c>
      <c r="AV218" s="101"/>
      <c r="AW218" s="88" t="n">
        <f aca="false">AU218+AP218</f>
        <v>0</v>
      </c>
      <c r="AY218" s="88" t="n">
        <f aca="false">AK218+AH218+AE218</f>
        <v>0</v>
      </c>
      <c r="AZ218" s="102"/>
    </row>
    <row r="219" customFormat="false" ht="12" hidden="false" customHeight="true" outlineLevel="0" collapsed="false">
      <c r="A219" s="93" t="n">
        <f aca="false">EDATE(A218,1)</f>
        <v>43405</v>
      </c>
      <c r="B219" s="94" t="n">
        <f aca="false">B218</f>
        <v>4590.16393442623</v>
      </c>
      <c r="C219" s="104"/>
      <c r="D219" s="96" t="n">
        <f aca="false">B219+C219</f>
        <v>4590.16393442623</v>
      </c>
      <c r="E219" s="82" t="n">
        <f aca="false">IF(Z219=0,0,IF(AND(Z219=1,$H$3=1),D219*U219,IF($H$3=2,D219,"N/A")))</f>
        <v>0</v>
      </c>
      <c r="F219" s="82" t="n">
        <f aca="false">E219*Y219</f>
        <v>0</v>
      </c>
      <c r="G219" s="28" t="n">
        <f aca="false">VLOOKUP($A219,Table,MATCH(G$4,Curves,0))</f>
        <v>5.67</v>
      </c>
      <c r="H219" s="97" t="n">
        <f aca="false">VLOOKUP($A219,Table,MATCH(H$4,Curves,0))</f>
        <v>5.67</v>
      </c>
      <c r="I219" s="98" t="n">
        <f aca="false">I218</f>
        <v>0</v>
      </c>
      <c r="J219" s="28" t="n">
        <f aca="false">VLOOKUP($A219,Table,MATCH(J$4,Curves,0))</f>
        <v>-0.0475</v>
      </c>
      <c r="K219" s="97" t="n">
        <f aca="false">VLOOKUP($A219,Table,MATCH(K$4,Curves,0))</f>
        <v>-0.06</v>
      </c>
      <c r="L219" s="98" t="n">
        <v>0</v>
      </c>
      <c r="M219" s="28" t="n">
        <f aca="false">VLOOKUP($A219,Table,MATCH(M$4,Curves,0))</f>
        <v>0.01</v>
      </c>
      <c r="N219" s="97" t="n">
        <f aca="false">VLOOKUP($A219,Table,MATCH(N$4,Curves,0))</f>
        <v>0</v>
      </c>
      <c r="O219" s="98" t="n">
        <v>0</v>
      </c>
      <c r="P219" s="99"/>
      <c r="Q219" s="98" t="n">
        <f aca="false">M219+J219+G219</f>
        <v>5.6325</v>
      </c>
      <c r="R219" s="98" t="n">
        <f aca="false">N219+K219+H219</f>
        <v>5.61</v>
      </c>
      <c r="S219" s="98" t="n">
        <f aca="false">O219+L219+I219</f>
        <v>0</v>
      </c>
      <c r="T219" s="99"/>
      <c r="U219" s="33" t="n">
        <f aca="false">A220-A219</f>
        <v>30</v>
      </c>
      <c r="V219" s="100" t="n">
        <f aca="false">CHOOSE(F$3,A220+24,A219)</f>
        <v>43405</v>
      </c>
      <c r="W219" s="33" t="n">
        <f aca="false">V219-C$3</f>
        <v>6489</v>
      </c>
      <c r="X219" s="28" t="n">
        <f aca="false">VLOOKUP($A219,Table,MATCH(X$4,Curves,0))</f>
        <v>0.053904348595426</v>
      </c>
      <c r="Y219" s="91" t="n">
        <f aca="false">1/(1+CHOOSE(F$3,(X220+($K$3/10000))/2,(X219+($K$3/10000))/2))^(2*W219/365.25)</f>
        <v>0.388686645820344</v>
      </c>
      <c r="Z219" s="33" t="n">
        <f aca="false">IF(AND(mthbeg&lt;=A219,mthend&gt;=A219),1,0)</f>
        <v>0</v>
      </c>
      <c r="AA219" s="33" t="n">
        <f aca="false">U219*Z219</f>
        <v>0</v>
      </c>
      <c r="AC219" s="87" t="n">
        <f aca="false">F219*G219</f>
        <v>0</v>
      </c>
      <c r="AD219" s="87" t="n">
        <f aca="false">$F219*H219</f>
        <v>0</v>
      </c>
      <c r="AE219" s="87" t="n">
        <f aca="false">$F219*I219</f>
        <v>0</v>
      </c>
      <c r="AF219" s="87" t="n">
        <f aca="false">$F219*J219</f>
        <v>-0</v>
      </c>
      <c r="AG219" s="87" t="n">
        <f aca="false">$F219*K219</f>
        <v>-0</v>
      </c>
      <c r="AH219" s="87" t="n">
        <f aca="false">$F219*L219</f>
        <v>0</v>
      </c>
      <c r="AI219" s="87" t="n">
        <f aca="false">$F219*M219</f>
        <v>0</v>
      </c>
      <c r="AJ219" s="87" t="n">
        <f aca="false">$F219*N219</f>
        <v>0</v>
      </c>
      <c r="AK219" s="87" t="n">
        <f aca="false">F219*O219</f>
        <v>0</v>
      </c>
      <c r="AL219" s="92"/>
      <c r="AM219" s="87" t="n">
        <f aca="false">CHOOSE($G$3,AD219-AE219,AE219-AD219)</f>
        <v>0</v>
      </c>
      <c r="AN219" s="87" t="n">
        <f aca="false">CHOOSE($G$3,AG219-AH219,AH219-AG219)</f>
        <v>0</v>
      </c>
      <c r="AO219" s="87" t="n">
        <f aca="false">CHOOSE($G$3,AJ219-AK219,AK219-AJ219)</f>
        <v>0</v>
      </c>
      <c r="AP219" s="101" t="n">
        <f aca="false">SUM(AM219:AO219)</f>
        <v>0</v>
      </c>
      <c r="AR219" s="87" t="n">
        <f aca="false">CHOOSE($G$3,AC219-AD219,AD219-AC219)</f>
        <v>0</v>
      </c>
      <c r="AS219" s="87" t="n">
        <f aca="false">CHOOSE($G$3,AF219-AG219,AG219-AF219)</f>
        <v>0</v>
      </c>
      <c r="AT219" s="87" t="n">
        <f aca="false">CHOOSE($G$3,AI219-AJ219,AJ219-AI219)</f>
        <v>0</v>
      </c>
      <c r="AU219" s="101" t="n">
        <f aca="false">AR219+AS219+AT219</f>
        <v>0</v>
      </c>
      <c r="AV219" s="101"/>
      <c r="AW219" s="88" t="n">
        <f aca="false">AU219+AP219</f>
        <v>0</v>
      </c>
      <c r="AY219" s="88" t="n">
        <f aca="false">AK219+AH219+AE219</f>
        <v>0</v>
      </c>
      <c r="AZ219" s="102"/>
    </row>
    <row r="220" customFormat="false" ht="12" hidden="false" customHeight="true" outlineLevel="0" collapsed="false">
      <c r="A220" s="93" t="n">
        <f aca="false">EDATE(A219,1)</f>
        <v>43435</v>
      </c>
      <c r="B220" s="94" t="n">
        <f aca="false">B219</f>
        <v>4590.16393442623</v>
      </c>
      <c r="C220" s="104"/>
      <c r="D220" s="96" t="n">
        <f aca="false">B220+C220</f>
        <v>4590.16393442623</v>
      </c>
      <c r="E220" s="82" t="n">
        <f aca="false">IF(Z220=0,0,IF(AND(Z220=1,$H$3=1),D220*U220,IF($H$3=2,D220,"N/A")))</f>
        <v>0</v>
      </c>
      <c r="F220" s="82" t="n">
        <f aca="false">E220*Y220</f>
        <v>0</v>
      </c>
      <c r="G220" s="28" t="n">
        <f aca="false">VLOOKUP($A220,Table,MATCH(G$4,Curves,0))</f>
        <v>5.67</v>
      </c>
      <c r="H220" s="97" t="n">
        <f aca="false">VLOOKUP($A220,Table,MATCH(H$4,Curves,0))</f>
        <v>5.67</v>
      </c>
      <c r="I220" s="98" t="n">
        <f aca="false">I219</f>
        <v>0</v>
      </c>
      <c r="J220" s="28" t="n">
        <f aca="false">VLOOKUP($A220,Table,MATCH(J$4,Curves,0))</f>
        <v>-0.0475</v>
      </c>
      <c r="K220" s="97" t="n">
        <f aca="false">VLOOKUP($A220,Table,MATCH(K$4,Curves,0))</f>
        <v>-0.06</v>
      </c>
      <c r="L220" s="98" t="n">
        <v>0</v>
      </c>
      <c r="M220" s="28" t="n">
        <f aca="false">VLOOKUP($A220,Table,MATCH(M$4,Curves,0))</f>
        <v>0.01</v>
      </c>
      <c r="N220" s="97" t="n">
        <f aca="false">VLOOKUP($A220,Table,MATCH(N$4,Curves,0))</f>
        <v>0</v>
      </c>
      <c r="O220" s="98" t="n">
        <v>0</v>
      </c>
      <c r="P220" s="99"/>
      <c r="Q220" s="98" t="n">
        <f aca="false">M220+J220+G220</f>
        <v>5.6325</v>
      </c>
      <c r="R220" s="98" t="n">
        <f aca="false">N220+K220+H220</f>
        <v>5.61</v>
      </c>
      <c r="S220" s="98" t="n">
        <f aca="false">O220+L220+I220</f>
        <v>0</v>
      </c>
      <c r="T220" s="99"/>
      <c r="U220" s="33" t="n">
        <f aca="false">A221-A220</f>
        <v>31</v>
      </c>
      <c r="V220" s="100" t="n">
        <f aca="false">CHOOSE(F$3,A221+24,A220)</f>
        <v>43435</v>
      </c>
      <c r="W220" s="33" t="n">
        <f aca="false">V220-C$3</f>
        <v>6519</v>
      </c>
      <c r="X220" s="28" t="n">
        <f aca="false">VLOOKUP($A220,Table,MATCH(X$4,Curves,0))</f>
        <v>0.053904348595426</v>
      </c>
      <c r="Y220" s="91" t="n">
        <f aca="false">1/(1+CHOOSE(F$3,(X221+($K$3/10000))/2,(X220+($K$3/10000))/2))^(2*W220/365.25)</f>
        <v>0.386992236991762</v>
      </c>
      <c r="Z220" s="33" t="n">
        <f aca="false">IF(AND(mthbeg&lt;=A220,mthend&gt;=A220),1,0)</f>
        <v>0</v>
      </c>
      <c r="AA220" s="33" t="n">
        <f aca="false">U220*Z220</f>
        <v>0</v>
      </c>
      <c r="AC220" s="87" t="n">
        <f aca="false">F220*G220</f>
        <v>0</v>
      </c>
      <c r="AD220" s="87" t="n">
        <f aca="false">$F220*H220</f>
        <v>0</v>
      </c>
      <c r="AE220" s="87" t="n">
        <f aca="false">$F220*I220</f>
        <v>0</v>
      </c>
      <c r="AF220" s="87" t="n">
        <f aca="false">$F220*J220</f>
        <v>-0</v>
      </c>
      <c r="AG220" s="87" t="n">
        <f aca="false">$F220*K220</f>
        <v>-0</v>
      </c>
      <c r="AH220" s="87" t="n">
        <f aca="false">$F220*L220</f>
        <v>0</v>
      </c>
      <c r="AI220" s="87" t="n">
        <f aca="false">$F220*M220</f>
        <v>0</v>
      </c>
      <c r="AJ220" s="87" t="n">
        <f aca="false">$F220*N220</f>
        <v>0</v>
      </c>
      <c r="AK220" s="87" t="n">
        <f aca="false">F220*O220</f>
        <v>0</v>
      </c>
      <c r="AL220" s="92"/>
      <c r="AM220" s="87" t="n">
        <f aca="false">CHOOSE($G$3,AD220-AE220,AE220-AD220)</f>
        <v>0</v>
      </c>
      <c r="AN220" s="87" t="n">
        <f aca="false">CHOOSE($G$3,AG220-AH220,AH220-AG220)</f>
        <v>0</v>
      </c>
      <c r="AO220" s="87" t="n">
        <f aca="false">CHOOSE($G$3,AJ220-AK220,AK220-AJ220)</f>
        <v>0</v>
      </c>
      <c r="AP220" s="101" t="n">
        <f aca="false">SUM(AM220:AO220)</f>
        <v>0</v>
      </c>
      <c r="AR220" s="87" t="n">
        <f aca="false">CHOOSE($G$3,AC220-AD220,AD220-AC220)</f>
        <v>0</v>
      </c>
      <c r="AS220" s="87" t="n">
        <f aca="false">CHOOSE($G$3,AF220-AG220,AG220-AF220)</f>
        <v>0</v>
      </c>
      <c r="AT220" s="87" t="n">
        <f aca="false">CHOOSE($G$3,AI220-AJ220,AJ220-AI220)</f>
        <v>0</v>
      </c>
      <c r="AU220" s="101" t="n">
        <f aca="false">AR220+AS220+AT220</f>
        <v>0</v>
      </c>
      <c r="AV220" s="101"/>
      <c r="AW220" s="88" t="n">
        <f aca="false">AU220+AP220</f>
        <v>0</v>
      </c>
      <c r="AY220" s="88" t="n">
        <f aca="false">AK220+AH220+AE220</f>
        <v>0</v>
      </c>
      <c r="AZ220" s="102"/>
    </row>
    <row r="221" customFormat="false" ht="12" hidden="false" customHeight="true" outlineLevel="0" collapsed="false">
      <c r="A221" s="93" t="n">
        <f aca="false">EDATE(A220,1)</f>
        <v>43466</v>
      </c>
      <c r="B221" s="94" t="n">
        <f aca="false">B220</f>
        <v>4590.16393442623</v>
      </c>
      <c r="C221" s="104"/>
      <c r="D221" s="96" t="n">
        <f aca="false">B221+C221</f>
        <v>4590.16393442623</v>
      </c>
      <c r="E221" s="82" t="n">
        <f aca="false">IF(Z221=0,0,IF(AND(Z221=1,$H$3=1),D221*U221,IF($H$3=2,D221,"N/A")))</f>
        <v>0</v>
      </c>
      <c r="F221" s="82" t="n">
        <f aca="false">E221*Y221</f>
        <v>0</v>
      </c>
      <c r="G221" s="28" t="n">
        <f aca="false">VLOOKUP($A221,Table,MATCH(G$4,Curves,0))</f>
        <v>5.67</v>
      </c>
      <c r="H221" s="97" t="n">
        <f aca="false">VLOOKUP($A221,Table,MATCH(H$4,Curves,0))</f>
        <v>5.67</v>
      </c>
      <c r="I221" s="98" t="n">
        <f aca="false">I220</f>
        <v>0</v>
      </c>
      <c r="J221" s="28" t="n">
        <f aca="false">VLOOKUP($A221,Table,MATCH(J$4,Curves,0))</f>
        <v>-0.0475</v>
      </c>
      <c r="K221" s="97" t="n">
        <f aca="false">VLOOKUP($A221,Table,MATCH(K$4,Curves,0))</f>
        <v>-0.06</v>
      </c>
      <c r="L221" s="98" t="n">
        <v>0</v>
      </c>
      <c r="M221" s="28" t="n">
        <f aca="false">VLOOKUP($A221,Table,MATCH(M$4,Curves,0))</f>
        <v>0.01</v>
      </c>
      <c r="N221" s="97" t="n">
        <f aca="false">VLOOKUP($A221,Table,MATCH(N$4,Curves,0))</f>
        <v>0</v>
      </c>
      <c r="O221" s="98" t="n">
        <v>0</v>
      </c>
      <c r="P221" s="99"/>
      <c r="Q221" s="98" t="n">
        <f aca="false">M221+J221+G221</f>
        <v>5.6325</v>
      </c>
      <c r="R221" s="98" t="n">
        <f aca="false">N221+K221+H221</f>
        <v>5.61</v>
      </c>
      <c r="S221" s="98" t="n">
        <f aca="false">O221+L221+I221</f>
        <v>0</v>
      </c>
      <c r="T221" s="99"/>
      <c r="U221" s="33" t="n">
        <f aca="false">A222-A221</f>
        <v>31</v>
      </c>
      <c r="V221" s="100" t="n">
        <f aca="false">CHOOSE(F$3,A222+24,A221)</f>
        <v>43466</v>
      </c>
      <c r="W221" s="33" t="n">
        <f aca="false">V221-C$3</f>
        <v>6550</v>
      </c>
      <c r="X221" s="28" t="n">
        <f aca="false">VLOOKUP($A221,Table,MATCH(X$4,Curves,0))</f>
        <v>0.053904348595426</v>
      </c>
      <c r="Y221" s="91" t="n">
        <f aca="false">1/(1+CHOOSE(F$3,(X222+($K$3/10000))/2,(X221+($K$3/10000))/2))^(2*W221/365.25)</f>
        <v>0.385249107387104</v>
      </c>
      <c r="Z221" s="33" t="n">
        <f aca="false">IF(AND(mthbeg&lt;=A221,mthend&gt;=A221),1,0)</f>
        <v>0</v>
      </c>
      <c r="AA221" s="33" t="n">
        <f aca="false">U221*Z221</f>
        <v>0</v>
      </c>
      <c r="AC221" s="87" t="n">
        <f aca="false">F221*G221</f>
        <v>0</v>
      </c>
      <c r="AD221" s="87" t="n">
        <f aca="false">$F221*H221</f>
        <v>0</v>
      </c>
      <c r="AE221" s="87" t="n">
        <f aca="false">$F221*I221</f>
        <v>0</v>
      </c>
      <c r="AF221" s="87" t="n">
        <f aca="false">$F221*J221</f>
        <v>-0</v>
      </c>
      <c r="AG221" s="87" t="n">
        <f aca="false">$F221*K221</f>
        <v>-0</v>
      </c>
      <c r="AH221" s="87" t="n">
        <f aca="false">$F221*L221</f>
        <v>0</v>
      </c>
      <c r="AI221" s="87" t="n">
        <f aca="false">$F221*M221</f>
        <v>0</v>
      </c>
      <c r="AJ221" s="87" t="n">
        <f aca="false">$F221*N221</f>
        <v>0</v>
      </c>
      <c r="AK221" s="87" t="n">
        <f aca="false">F221*O221</f>
        <v>0</v>
      </c>
      <c r="AL221" s="92"/>
      <c r="AM221" s="87" t="n">
        <f aca="false">CHOOSE($G$3,AD221-AE221,AE221-AD221)</f>
        <v>0</v>
      </c>
      <c r="AN221" s="87" t="n">
        <f aca="false">CHOOSE($G$3,AG221-AH221,AH221-AG221)</f>
        <v>0</v>
      </c>
      <c r="AO221" s="87" t="n">
        <f aca="false">CHOOSE($G$3,AJ221-AK221,AK221-AJ221)</f>
        <v>0</v>
      </c>
      <c r="AP221" s="101" t="n">
        <f aca="false">SUM(AM221:AO221)</f>
        <v>0</v>
      </c>
      <c r="AR221" s="87" t="n">
        <f aca="false">CHOOSE($G$3,AC221-AD221,AD221-AC221)</f>
        <v>0</v>
      </c>
      <c r="AS221" s="87" t="n">
        <f aca="false">CHOOSE($G$3,AF221-AG221,AG221-AF221)</f>
        <v>0</v>
      </c>
      <c r="AT221" s="87" t="n">
        <f aca="false">CHOOSE($G$3,AI221-AJ221,AJ221-AI221)</f>
        <v>0</v>
      </c>
      <c r="AU221" s="101" t="n">
        <f aca="false">AR221+AS221+AT221</f>
        <v>0</v>
      </c>
      <c r="AV221" s="101"/>
      <c r="AW221" s="88" t="n">
        <f aca="false">AU221+AP221</f>
        <v>0</v>
      </c>
      <c r="AY221" s="88" t="n">
        <f aca="false">AK221+AH221+AE221</f>
        <v>0</v>
      </c>
      <c r="AZ221" s="102"/>
    </row>
    <row r="222" customFormat="false" ht="12" hidden="false" customHeight="true" outlineLevel="0" collapsed="false">
      <c r="A222" s="93" t="n">
        <f aca="false">EDATE(A221,1)</f>
        <v>43497</v>
      </c>
      <c r="B222" s="94" t="n">
        <f aca="false">B221</f>
        <v>4590.16393442623</v>
      </c>
      <c r="C222" s="104"/>
      <c r="D222" s="96" t="n">
        <f aca="false">B222+C222</f>
        <v>4590.16393442623</v>
      </c>
      <c r="E222" s="82" t="n">
        <f aca="false">IF(Z222=0,0,IF(AND(Z222=1,$H$3=1),D222*U222,IF($H$3=2,D222,"N/A")))</f>
        <v>0</v>
      </c>
      <c r="F222" s="82" t="n">
        <f aca="false">E222*Y222</f>
        <v>0</v>
      </c>
      <c r="G222" s="28" t="n">
        <f aca="false">VLOOKUP($A222,Table,MATCH(G$4,Curves,0))</f>
        <v>5.67</v>
      </c>
      <c r="H222" s="97" t="n">
        <f aca="false">VLOOKUP($A222,Table,MATCH(H$4,Curves,0))</f>
        <v>5.67</v>
      </c>
      <c r="I222" s="98" t="n">
        <f aca="false">I221</f>
        <v>0</v>
      </c>
      <c r="J222" s="28" t="n">
        <f aca="false">VLOOKUP($A222,Table,MATCH(J$4,Curves,0))</f>
        <v>-0.0475</v>
      </c>
      <c r="K222" s="97" t="n">
        <f aca="false">VLOOKUP($A222,Table,MATCH(K$4,Curves,0))</f>
        <v>-0.06</v>
      </c>
      <c r="L222" s="98" t="n">
        <v>0</v>
      </c>
      <c r="M222" s="28" t="n">
        <f aca="false">VLOOKUP($A222,Table,MATCH(M$4,Curves,0))</f>
        <v>0.01</v>
      </c>
      <c r="N222" s="97" t="n">
        <f aca="false">VLOOKUP($A222,Table,MATCH(N$4,Curves,0))</f>
        <v>0</v>
      </c>
      <c r="O222" s="98" t="n">
        <v>0</v>
      </c>
      <c r="P222" s="99"/>
      <c r="Q222" s="98" t="n">
        <f aca="false">M222+J222+G222</f>
        <v>5.6325</v>
      </c>
      <c r="R222" s="98" t="n">
        <f aca="false">N222+K222+H222</f>
        <v>5.61</v>
      </c>
      <c r="S222" s="98" t="n">
        <f aca="false">O222+L222+I222</f>
        <v>0</v>
      </c>
      <c r="T222" s="99"/>
      <c r="U222" s="33" t="n">
        <f aca="false">A223-A222</f>
        <v>28</v>
      </c>
      <c r="V222" s="100" t="n">
        <f aca="false">CHOOSE(F$3,A223+24,A222)</f>
        <v>43497</v>
      </c>
      <c r="W222" s="33" t="n">
        <f aca="false">V222-C$3</f>
        <v>6581</v>
      </c>
      <c r="X222" s="28" t="n">
        <f aca="false">VLOOKUP($A222,Table,MATCH(X$4,Curves,0))</f>
        <v>0.053904348595426</v>
      </c>
      <c r="Y222" s="91" t="n">
        <f aca="false">1/(1+CHOOSE(F$3,(X223+($K$3/10000))/2,(X222+($K$3/10000))/2))^(2*W222/365.25)</f>
        <v>0.383513829363248</v>
      </c>
      <c r="Z222" s="33" t="n">
        <f aca="false">IF(AND(mthbeg&lt;=A222,mthend&gt;=A222),1,0)</f>
        <v>0</v>
      </c>
      <c r="AA222" s="33" t="n">
        <f aca="false">U222*Z222</f>
        <v>0</v>
      </c>
      <c r="AC222" s="87" t="n">
        <f aca="false">F222*G222</f>
        <v>0</v>
      </c>
      <c r="AD222" s="87" t="n">
        <f aca="false">$F222*H222</f>
        <v>0</v>
      </c>
      <c r="AE222" s="87" t="n">
        <f aca="false">$F222*I222</f>
        <v>0</v>
      </c>
      <c r="AF222" s="87" t="n">
        <f aca="false">$F222*J222</f>
        <v>-0</v>
      </c>
      <c r="AG222" s="87" t="n">
        <f aca="false">$F222*K222</f>
        <v>-0</v>
      </c>
      <c r="AH222" s="87" t="n">
        <f aca="false">$F222*L222</f>
        <v>0</v>
      </c>
      <c r="AI222" s="87" t="n">
        <f aca="false">$F222*M222</f>
        <v>0</v>
      </c>
      <c r="AJ222" s="87" t="n">
        <f aca="false">$F222*N222</f>
        <v>0</v>
      </c>
      <c r="AK222" s="87" t="n">
        <f aca="false">F222*O222</f>
        <v>0</v>
      </c>
      <c r="AL222" s="92"/>
      <c r="AM222" s="87" t="n">
        <f aca="false">CHOOSE($G$3,AD222-AE222,AE222-AD222)</f>
        <v>0</v>
      </c>
      <c r="AN222" s="87" t="n">
        <f aca="false">CHOOSE($G$3,AG222-AH222,AH222-AG222)</f>
        <v>0</v>
      </c>
      <c r="AO222" s="87" t="n">
        <f aca="false">CHOOSE($G$3,AJ222-AK222,AK222-AJ222)</f>
        <v>0</v>
      </c>
      <c r="AP222" s="101" t="n">
        <f aca="false">SUM(AM222:AO222)</f>
        <v>0</v>
      </c>
      <c r="AR222" s="87" t="n">
        <f aca="false">CHOOSE($G$3,AC222-AD222,AD222-AC222)</f>
        <v>0</v>
      </c>
      <c r="AS222" s="87" t="n">
        <f aca="false">CHOOSE($G$3,AF222-AG222,AG222-AF222)</f>
        <v>0</v>
      </c>
      <c r="AT222" s="87" t="n">
        <f aca="false">CHOOSE($G$3,AI222-AJ222,AJ222-AI222)</f>
        <v>0</v>
      </c>
      <c r="AU222" s="101" t="n">
        <f aca="false">AR222+AS222+AT222</f>
        <v>0</v>
      </c>
      <c r="AV222" s="101"/>
      <c r="AW222" s="88" t="n">
        <f aca="false">AU222+AP222</f>
        <v>0</v>
      </c>
      <c r="AY222" s="88" t="n">
        <f aca="false">AK222+AH222+AE222</f>
        <v>0</v>
      </c>
      <c r="AZ222" s="102"/>
    </row>
    <row r="223" customFormat="false" ht="12" hidden="false" customHeight="true" outlineLevel="0" collapsed="false">
      <c r="A223" s="93" t="n">
        <f aca="false">EDATE(A222,1)</f>
        <v>43525</v>
      </c>
      <c r="B223" s="94" t="n">
        <f aca="false">B222</f>
        <v>4590.16393442623</v>
      </c>
      <c r="C223" s="104"/>
      <c r="D223" s="96" t="n">
        <f aca="false">B223+C223</f>
        <v>4590.16393442623</v>
      </c>
      <c r="E223" s="82" t="n">
        <f aca="false">IF(Z223=0,0,IF(AND(Z223=1,$H$3=1),D223*U223,IF($H$3=2,D223,"N/A")))</f>
        <v>0</v>
      </c>
      <c r="F223" s="82" t="n">
        <f aca="false">E223*Y223</f>
        <v>0</v>
      </c>
      <c r="G223" s="28" t="n">
        <f aca="false">VLOOKUP($A223,Table,MATCH(G$4,Curves,0))</f>
        <v>5.67</v>
      </c>
      <c r="H223" s="97" t="n">
        <f aca="false">VLOOKUP($A223,Table,MATCH(H$4,Curves,0))</f>
        <v>5.67</v>
      </c>
      <c r="I223" s="98" t="n">
        <f aca="false">I222</f>
        <v>0</v>
      </c>
      <c r="J223" s="28" t="n">
        <f aca="false">VLOOKUP($A223,Table,MATCH(J$4,Curves,0))</f>
        <v>-0.0475</v>
      </c>
      <c r="K223" s="97" t="n">
        <f aca="false">VLOOKUP($A223,Table,MATCH(K$4,Curves,0))</f>
        <v>-0.06</v>
      </c>
      <c r="L223" s="98" t="n">
        <v>0</v>
      </c>
      <c r="M223" s="28" t="n">
        <f aca="false">VLOOKUP($A223,Table,MATCH(M$4,Curves,0))</f>
        <v>0.01</v>
      </c>
      <c r="N223" s="97" t="n">
        <f aca="false">VLOOKUP($A223,Table,MATCH(N$4,Curves,0))</f>
        <v>0</v>
      </c>
      <c r="O223" s="98" t="n">
        <v>0</v>
      </c>
      <c r="P223" s="99"/>
      <c r="Q223" s="98" t="n">
        <f aca="false">M223+J223+G223</f>
        <v>5.6325</v>
      </c>
      <c r="R223" s="98" t="n">
        <f aca="false">N223+K223+H223</f>
        <v>5.61</v>
      </c>
      <c r="S223" s="98" t="n">
        <f aca="false">O223+L223+I223</f>
        <v>0</v>
      </c>
      <c r="T223" s="99"/>
      <c r="U223" s="33" t="n">
        <f aca="false">A224-A223</f>
        <v>31</v>
      </c>
      <c r="V223" s="100" t="n">
        <f aca="false">CHOOSE(F$3,A224+24,A223)</f>
        <v>43525</v>
      </c>
      <c r="W223" s="33" t="n">
        <f aca="false">V223-C$3</f>
        <v>6609</v>
      </c>
      <c r="X223" s="28" t="n">
        <f aca="false">VLOOKUP($A223,Table,MATCH(X$4,Curves,0))</f>
        <v>0.053904348595426</v>
      </c>
      <c r="Y223" s="91" t="n">
        <f aca="false">1/(1+CHOOSE(F$3,(X224+($K$3/10000))/2,(X223+($K$3/10000))/2))^(2*W223/365.25)</f>
        <v>0.381953200651553</v>
      </c>
      <c r="Z223" s="33" t="n">
        <f aca="false">IF(AND(mthbeg&lt;=A223,mthend&gt;=A223),1,0)</f>
        <v>0</v>
      </c>
      <c r="AA223" s="33" t="n">
        <f aca="false">U223*Z223</f>
        <v>0</v>
      </c>
      <c r="AC223" s="87" t="n">
        <f aca="false">F223*G223</f>
        <v>0</v>
      </c>
      <c r="AD223" s="87" t="n">
        <f aca="false">$F223*H223</f>
        <v>0</v>
      </c>
      <c r="AE223" s="87" t="n">
        <f aca="false">$F223*I223</f>
        <v>0</v>
      </c>
      <c r="AF223" s="87" t="n">
        <f aca="false">$F223*J223</f>
        <v>-0</v>
      </c>
      <c r="AG223" s="87" t="n">
        <f aca="false">$F223*K223</f>
        <v>-0</v>
      </c>
      <c r="AH223" s="87" t="n">
        <f aca="false">$F223*L223</f>
        <v>0</v>
      </c>
      <c r="AI223" s="87" t="n">
        <f aca="false">$F223*M223</f>
        <v>0</v>
      </c>
      <c r="AJ223" s="87" t="n">
        <f aca="false">$F223*N223</f>
        <v>0</v>
      </c>
      <c r="AK223" s="87" t="n">
        <f aca="false">F223*O223</f>
        <v>0</v>
      </c>
      <c r="AL223" s="92"/>
      <c r="AM223" s="87" t="n">
        <f aca="false">CHOOSE($G$3,AD223-AE223,AE223-AD223)</f>
        <v>0</v>
      </c>
      <c r="AN223" s="87" t="n">
        <f aca="false">CHOOSE($G$3,AG223-AH223,AH223-AG223)</f>
        <v>0</v>
      </c>
      <c r="AO223" s="87" t="n">
        <f aca="false">CHOOSE($G$3,AJ223-AK223,AK223-AJ223)</f>
        <v>0</v>
      </c>
      <c r="AP223" s="101" t="n">
        <f aca="false">SUM(AM223:AO223)</f>
        <v>0</v>
      </c>
      <c r="AR223" s="87" t="n">
        <f aca="false">CHOOSE($G$3,AC223-AD223,AD223-AC223)</f>
        <v>0</v>
      </c>
      <c r="AS223" s="87" t="n">
        <f aca="false">CHOOSE($G$3,AF223-AG223,AG223-AF223)</f>
        <v>0</v>
      </c>
      <c r="AT223" s="87" t="n">
        <f aca="false">CHOOSE($G$3,AI223-AJ223,AJ223-AI223)</f>
        <v>0</v>
      </c>
      <c r="AU223" s="101" t="n">
        <f aca="false">AR223+AS223+AT223</f>
        <v>0</v>
      </c>
      <c r="AV223" s="101"/>
      <c r="AW223" s="88" t="n">
        <f aca="false">AU223+AP223</f>
        <v>0</v>
      </c>
      <c r="AY223" s="88" t="n">
        <f aca="false">AK223+AH223+AE223</f>
        <v>0</v>
      </c>
      <c r="AZ223" s="102"/>
    </row>
    <row r="224" customFormat="false" ht="12" hidden="false" customHeight="true" outlineLevel="0" collapsed="false">
      <c r="A224" s="93" t="n">
        <f aca="false">EDATE(A223,1)</f>
        <v>43556</v>
      </c>
      <c r="B224" s="94" t="n">
        <f aca="false">B223</f>
        <v>4590.16393442623</v>
      </c>
      <c r="C224" s="104"/>
      <c r="D224" s="96" t="n">
        <f aca="false">B224+C224</f>
        <v>4590.16393442623</v>
      </c>
      <c r="E224" s="82" t="n">
        <f aca="false">IF(Z224=0,0,IF(AND(Z224=1,$H$3=1),D224*U224,IF($H$3=2,D224,"N/A")))</f>
        <v>0</v>
      </c>
      <c r="F224" s="82" t="n">
        <f aca="false">E224*Y224</f>
        <v>0</v>
      </c>
      <c r="G224" s="28" t="n">
        <f aca="false">VLOOKUP($A224,Table,MATCH(G$4,Curves,0))</f>
        <v>5.67</v>
      </c>
      <c r="H224" s="97" t="n">
        <f aca="false">VLOOKUP($A224,Table,MATCH(H$4,Curves,0))</f>
        <v>5.67</v>
      </c>
      <c r="I224" s="98" t="n">
        <f aca="false">I223</f>
        <v>0</v>
      </c>
      <c r="J224" s="28" t="n">
        <f aca="false">VLOOKUP($A224,Table,MATCH(J$4,Curves,0))</f>
        <v>-0.0475</v>
      </c>
      <c r="K224" s="97" t="n">
        <f aca="false">VLOOKUP($A224,Table,MATCH(K$4,Curves,0))</f>
        <v>-0.06</v>
      </c>
      <c r="L224" s="98" t="n">
        <v>0</v>
      </c>
      <c r="M224" s="28" t="n">
        <f aca="false">VLOOKUP($A224,Table,MATCH(M$4,Curves,0))</f>
        <v>0.01</v>
      </c>
      <c r="N224" s="97" t="n">
        <f aca="false">VLOOKUP($A224,Table,MATCH(N$4,Curves,0))</f>
        <v>0</v>
      </c>
      <c r="O224" s="98" t="n">
        <v>0</v>
      </c>
      <c r="P224" s="99"/>
      <c r="Q224" s="98" t="n">
        <f aca="false">M224+J224+G224</f>
        <v>5.6325</v>
      </c>
      <c r="R224" s="98" t="n">
        <f aca="false">N224+K224+H224</f>
        <v>5.61</v>
      </c>
      <c r="S224" s="98" t="n">
        <f aca="false">O224+L224+I224</f>
        <v>0</v>
      </c>
      <c r="T224" s="99"/>
      <c r="U224" s="33" t="n">
        <f aca="false">A225-A224</f>
        <v>30</v>
      </c>
      <c r="V224" s="100" t="n">
        <f aca="false">CHOOSE(F$3,A225+24,A224)</f>
        <v>43556</v>
      </c>
      <c r="W224" s="33" t="n">
        <f aca="false">V224-C$3</f>
        <v>6640</v>
      </c>
      <c r="X224" s="28" t="n">
        <f aca="false">VLOOKUP($A224,Table,MATCH(X$4,Curves,0))</f>
        <v>0.053904348595426</v>
      </c>
      <c r="Y224" s="91" t="n">
        <f aca="false">1/(1+CHOOSE(F$3,(X225+($K$3/10000))/2,(X224+($K$3/10000))/2))^(2*W224/365.25)</f>
        <v>0.380232768384423</v>
      </c>
      <c r="Z224" s="33" t="n">
        <f aca="false">IF(AND(mthbeg&lt;=A224,mthend&gt;=A224),1,0)</f>
        <v>0</v>
      </c>
      <c r="AA224" s="33" t="n">
        <f aca="false">U224*Z224</f>
        <v>0</v>
      </c>
      <c r="AC224" s="87" t="n">
        <f aca="false">F224*G224</f>
        <v>0</v>
      </c>
      <c r="AD224" s="87" t="n">
        <f aca="false">$F224*H224</f>
        <v>0</v>
      </c>
      <c r="AE224" s="87" t="n">
        <f aca="false">$F224*I224</f>
        <v>0</v>
      </c>
      <c r="AF224" s="87" t="n">
        <f aca="false">$F224*J224</f>
        <v>-0</v>
      </c>
      <c r="AG224" s="87" t="n">
        <f aca="false">$F224*K224</f>
        <v>-0</v>
      </c>
      <c r="AH224" s="87" t="n">
        <f aca="false">$F224*L224</f>
        <v>0</v>
      </c>
      <c r="AI224" s="87" t="n">
        <f aca="false">$F224*M224</f>
        <v>0</v>
      </c>
      <c r="AJ224" s="87" t="n">
        <f aca="false">$F224*N224</f>
        <v>0</v>
      </c>
      <c r="AK224" s="87" t="n">
        <f aca="false">F224*O224</f>
        <v>0</v>
      </c>
      <c r="AL224" s="92"/>
      <c r="AM224" s="87" t="n">
        <f aca="false">CHOOSE($G$3,AD224-AE224,AE224-AD224)</f>
        <v>0</v>
      </c>
      <c r="AN224" s="87" t="n">
        <f aca="false">CHOOSE($G$3,AG224-AH224,AH224-AG224)</f>
        <v>0</v>
      </c>
      <c r="AO224" s="87" t="n">
        <f aca="false">CHOOSE($G$3,AJ224-AK224,AK224-AJ224)</f>
        <v>0</v>
      </c>
      <c r="AP224" s="101" t="n">
        <f aca="false">SUM(AM224:AO224)</f>
        <v>0</v>
      </c>
      <c r="AR224" s="87" t="n">
        <f aca="false">CHOOSE($G$3,AC224-AD224,AD224-AC224)</f>
        <v>0</v>
      </c>
      <c r="AS224" s="87" t="n">
        <f aca="false">CHOOSE($G$3,AF224-AG224,AG224-AF224)</f>
        <v>0</v>
      </c>
      <c r="AT224" s="87" t="n">
        <f aca="false">CHOOSE($G$3,AI224-AJ224,AJ224-AI224)</f>
        <v>0</v>
      </c>
      <c r="AU224" s="101" t="n">
        <f aca="false">AR224+AS224+AT224</f>
        <v>0</v>
      </c>
      <c r="AV224" s="101"/>
      <c r="AW224" s="88" t="n">
        <f aca="false">AU224+AP224</f>
        <v>0</v>
      </c>
      <c r="AY224" s="88" t="n">
        <f aca="false">AK224+AH224+AE224</f>
        <v>0</v>
      </c>
      <c r="AZ224" s="102"/>
    </row>
    <row r="225" customFormat="false" ht="12" hidden="false" customHeight="true" outlineLevel="0" collapsed="false">
      <c r="A225" s="93" t="n">
        <f aca="false">EDATE(A224,1)</f>
        <v>43586</v>
      </c>
      <c r="B225" s="94" t="n">
        <f aca="false">B224</f>
        <v>4590.16393442623</v>
      </c>
      <c r="C225" s="104"/>
      <c r="D225" s="96" t="n">
        <f aca="false">B225+C225</f>
        <v>4590.16393442623</v>
      </c>
      <c r="E225" s="82" t="n">
        <f aca="false">IF(Z225=0,0,IF(AND(Z225=1,$H$3=1),D225*U225,IF($H$3=2,D225,"N/A")))</f>
        <v>0</v>
      </c>
      <c r="F225" s="82" t="n">
        <f aca="false">E225*Y225</f>
        <v>0</v>
      </c>
      <c r="G225" s="28" t="n">
        <f aca="false">VLOOKUP($A225,Table,MATCH(G$4,Curves,0))</f>
        <v>5.67</v>
      </c>
      <c r="H225" s="97" t="n">
        <f aca="false">VLOOKUP($A225,Table,MATCH(H$4,Curves,0))</f>
        <v>5.67</v>
      </c>
      <c r="I225" s="98" t="n">
        <f aca="false">I224</f>
        <v>0</v>
      </c>
      <c r="J225" s="28" t="n">
        <f aca="false">VLOOKUP($A225,Table,MATCH(J$4,Curves,0))</f>
        <v>-0.0475</v>
      </c>
      <c r="K225" s="97" t="n">
        <f aca="false">VLOOKUP($A225,Table,MATCH(K$4,Curves,0))</f>
        <v>-0.06</v>
      </c>
      <c r="L225" s="98" t="n">
        <v>0</v>
      </c>
      <c r="M225" s="28" t="n">
        <f aca="false">VLOOKUP($A225,Table,MATCH(M$4,Curves,0))</f>
        <v>0.01</v>
      </c>
      <c r="N225" s="97" t="n">
        <f aca="false">VLOOKUP($A225,Table,MATCH(N$4,Curves,0))</f>
        <v>0</v>
      </c>
      <c r="O225" s="98" t="n">
        <v>0</v>
      </c>
      <c r="P225" s="99"/>
      <c r="Q225" s="98" t="n">
        <f aca="false">M225+J225+G225</f>
        <v>5.6325</v>
      </c>
      <c r="R225" s="98" t="n">
        <f aca="false">N225+K225+H225</f>
        <v>5.61</v>
      </c>
      <c r="S225" s="98" t="n">
        <f aca="false">O225+L225+I225</f>
        <v>0</v>
      </c>
      <c r="T225" s="99"/>
      <c r="U225" s="33" t="n">
        <f aca="false">A226-A225</f>
        <v>31</v>
      </c>
      <c r="V225" s="100" t="n">
        <f aca="false">CHOOSE(F$3,A226+24,A225)</f>
        <v>43586</v>
      </c>
      <c r="W225" s="33" t="n">
        <f aca="false">V225-C$3</f>
        <v>6670</v>
      </c>
      <c r="X225" s="28" t="n">
        <f aca="false">VLOOKUP($A225,Table,MATCH(X$4,Curves,0))</f>
        <v>0.053904348595426</v>
      </c>
      <c r="Y225" s="91" t="n">
        <f aca="false">1/(1+CHOOSE(F$3,(X226+($K$3/10000))/2,(X225+($K$3/10000))/2))^(2*W225/365.25)</f>
        <v>0.378575212698898</v>
      </c>
      <c r="Z225" s="33" t="n">
        <f aca="false">IF(AND(mthbeg&lt;=A225,mthend&gt;=A225),1,0)</f>
        <v>0</v>
      </c>
      <c r="AA225" s="33" t="n">
        <f aca="false">U225*Z225</f>
        <v>0</v>
      </c>
      <c r="AC225" s="87" t="n">
        <f aca="false">F225*G225</f>
        <v>0</v>
      </c>
      <c r="AD225" s="87" t="n">
        <f aca="false">$F225*H225</f>
        <v>0</v>
      </c>
      <c r="AE225" s="87" t="n">
        <f aca="false">$F225*I225</f>
        <v>0</v>
      </c>
      <c r="AF225" s="87" t="n">
        <f aca="false">$F225*J225</f>
        <v>-0</v>
      </c>
      <c r="AG225" s="87" t="n">
        <f aca="false">$F225*K225</f>
        <v>-0</v>
      </c>
      <c r="AH225" s="87" t="n">
        <f aca="false">$F225*L225</f>
        <v>0</v>
      </c>
      <c r="AI225" s="87" t="n">
        <f aca="false">$F225*M225</f>
        <v>0</v>
      </c>
      <c r="AJ225" s="87" t="n">
        <f aca="false">$F225*N225</f>
        <v>0</v>
      </c>
      <c r="AK225" s="87" t="n">
        <f aca="false">F225*O225</f>
        <v>0</v>
      </c>
      <c r="AL225" s="92"/>
      <c r="AM225" s="87" t="n">
        <f aca="false">CHOOSE($G$3,AD225-AE225,AE225-AD225)</f>
        <v>0</v>
      </c>
      <c r="AN225" s="87" t="n">
        <f aca="false">CHOOSE($G$3,AG225-AH225,AH225-AG225)</f>
        <v>0</v>
      </c>
      <c r="AO225" s="87" t="n">
        <f aca="false">CHOOSE($G$3,AJ225-AK225,AK225-AJ225)</f>
        <v>0</v>
      </c>
      <c r="AP225" s="101" t="n">
        <f aca="false">SUM(AM225:AO225)</f>
        <v>0</v>
      </c>
      <c r="AR225" s="87" t="n">
        <f aca="false">CHOOSE($G$3,AC225-AD225,AD225-AC225)</f>
        <v>0</v>
      </c>
      <c r="AS225" s="87" t="n">
        <f aca="false">CHOOSE($G$3,AF225-AG225,AG225-AF225)</f>
        <v>0</v>
      </c>
      <c r="AT225" s="87" t="n">
        <f aca="false">CHOOSE($G$3,AI225-AJ225,AJ225-AI225)</f>
        <v>0</v>
      </c>
      <c r="AU225" s="101" t="n">
        <f aca="false">AR225+AS225+AT225</f>
        <v>0</v>
      </c>
      <c r="AV225" s="101"/>
      <c r="AW225" s="88" t="n">
        <f aca="false">AU225+AP225</f>
        <v>0</v>
      </c>
      <c r="AY225" s="88" t="n">
        <f aca="false">AK225+AH225+AE225</f>
        <v>0</v>
      </c>
      <c r="AZ225" s="102"/>
    </row>
    <row r="226" customFormat="false" ht="12" hidden="false" customHeight="true" outlineLevel="0" collapsed="false">
      <c r="A226" s="93" t="n">
        <f aca="false">EDATE(A225,1)</f>
        <v>43617</v>
      </c>
      <c r="B226" s="94" t="n">
        <f aca="false">B225</f>
        <v>4590.16393442623</v>
      </c>
      <c r="C226" s="104"/>
      <c r="D226" s="96" t="n">
        <f aca="false">B226+C226</f>
        <v>4590.16393442623</v>
      </c>
      <c r="E226" s="82" t="n">
        <f aca="false">IF(Z226=0,0,IF(AND(Z226=1,$H$3=1),D226*U226,IF($H$3=2,D226,"N/A")))</f>
        <v>0</v>
      </c>
      <c r="F226" s="82" t="n">
        <f aca="false">E226*Y226</f>
        <v>0</v>
      </c>
      <c r="G226" s="28" t="n">
        <f aca="false">VLOOKUP($A226,Table,MATCH(G$4,Curves,0))</f>
        <v>5.67</v>
      </c>
      <c r="H226" s="97" t="n">
        <f aca="false">VLOOKUP($A226,Table,MATCH(H$4,Curves,0))</f>
        <v>5.67</v>
      </c>
      <c r="I226" s="98" t="n">
        <f aca="false">I225</f>
        <v>0</v>
      </c>
      <c r="J226" s="28" t="n">
        <f aca="false">VLOOKUP($A226,Table,MATCH(J$4,Curves,0))</f>
        <v>-0.0475</v>
      </c>
      <c r="K226" s="97" t="n">
        <f aca="false">VLOOKUP($A226,Table,MATCH(K$4,Curves,0))</f>
        <v>-0.06</v>
      </c>
      <c r="L226" s="98" t="n">
        <v>0</v>
      </c>
      <c r="M226" s="28" t="n">
        <f aca="false">VLOOKUP($A226,Table,MATCH(M$4,Curves,0))</f>
        <v>0.01</v>
      </c>
      <c r="N226" s="97" t="n">
        <f aca="false">VLOOKUP($A226,Table,MATCH(N$4,Curves,0))</f>
        <v>0</v>
      </c>
      <c r="O226" s="98" t="n">
        <v>0</v>
      </c>
      <c r="P226" s="99"/>
      <c r="Q226" s="98" t="n">
        <f aca="false">M226+J226+G226</f>
        <v>5.6325</v>
      </c>
      <c r="R226" s="98" t="n">
        <f aca="false">N226+K226+H226</f>
        <v>5.61</v>
      </c>
      <c r="S226" s="98" t="n">
        <f aca="false">O226+L226+I226</f>
        <v>0</v>
      </c>
      <c r="T226" s="99"/>
      <c r="U226" s="33" t="n">
        <f aca="false">A227-A226</f>
        <v>30</v>
      </c>
      <c r="V226" s="100" t="n">
        <f aca="false">CHOOSE(F$3,A227+24,A226)</f>
        <v>43617</v>
      </c>
      <c r="W226" s="33" t="n">
        <f aca="false">V226-C$3</f>
        <v>6701</v>
      </c>
      <c r="X226" s="28" t="n">
        <f aca="false">VLOOKUP($A226,Table,MATCH(X$4,Curves,0))</f>
        <v>0.053904348595426</v>
      </c>
      <c r="Y226" s="91" t="n">
        <f aca="false">1/(1+CHOOSE(F$3,(X227+($K$3/10000))/2,(X226+($K$3/10000))/2))^(2*W226/365.25)</f>
        <v>0.376869995907019</v>
      </c>
      <c r="Z226" s="33" t="n">
        <f aca="false">IF(AND(mthbeg&lt;=A226,mthend&gt;=A226),1,0)</f>
        <v>0</v>
      </c>
      <c r="AA226" s="33" t="n">
        <f aca="false">U226*Z226</f>
        <v>0</v>
      </c>
      <c r="AC226" s="87" t="n">
        <f aca="false">F226*G226</f>
        <v>0</v>
      </c>
      <c r="AD226" s="87" t="n">
        <f aca="false">$F226*H226</f>
        <v>0</v>
      </c>
      <c r="AE226" s="87" t="n">
        <f aca="false">$F226*I226</f>
        <v>0</v>
      </c>
      <c r="AF226" s="87" t="n">
        <f aca="false">$F226*J226</f>
        <v>-0</v>
      </c>
      <c r="AG226" s="87" t="n">
        <f aca="false">$F226*K226</f>
        <v>-0</v>
      </c>
      <c r="AH226" s="87" t="n">
        <f aca="false">$F226*L226</f>
        <v>0</v>
      </c>
      <c r="AI226" s="87" t="n">
        <f aca="false">$F226*M226</f>
        <v>0</v>
      </c>
      <c r="AJ226" s="87" t="n">
        <f aca="false">$F226*N226</f>
        <v>0</v>
      </c>
      <c r="AK226" s="87" t="n">
        <f aca="false">F226*O226</f>
        <v>0</v>
      </c>
      <c r="AL226" s="92"/>
      <c r="AM226" s="87" t="n">
        <f aca="false">CHOOSE($G$3,AD226-AE226,AE226-AD226)</f>
        <v>0</v>
      </c>
      <c r="AN226" s="87" t="n">
        <f aca="false">CHOOSE($G$3,AG226-AH226,AH226-AG226)</f>
        <v>0</v>
      </c>
      <c r="AO226" s="87" t="n">
        <f aca="false">CHOOSE($G$3,AJ226-AK226,AK226-AJ226)</f>
        <v>0</v>
      </c>
      <c r="AP226" s="101" t="n">
        <f aca="false">SUM(AM226:AO226)</f>
        <v>0</v>
      </c>
      <c r="AR226" s="87" t="n">
        <f aca="false">CHOOSE($G$3,AC226-AD226,AD226-AC226)</f>
        <v>0</v>
      </c>
      <c r="AS226" s="87" t="n">
        <f aca="false">CHOOSE($G$3,AF226-AG226,AG226-AF226)</f>
        <v>0</v>
      </c>
      <c r="AT226" s="87" t="n">
        <f aca="false">CHOOSE($G$3,AI226-AJ226,AJ226-AI226)</f>
        <v>0</v>
      </c>
      <c r="AU226" s="101" t="n">
        <f aca="false">AR226+AS226+AT226</f>
        <v>0</v>
      </c>
      <c r="AV226" s="101"/>
      <c r="AW226" s="88" t="n">
        <f aca="false">AU226+AP226</f>
        <v>0</v>
      </c>
      <c r="AY226" s="88" t="n">
        <f aca="false">AK226+AH226+AE226</f>
        <v>0</v>
      </c>
      <c r="AZ226" s="102"/>
    </row>
    <row r="227" customFormat="false" ht="12" hidden="false" customHeight="true" outlineLevel="0" collapsed="false">
      <c r="A227" s="93" t="n">
        <f aca="false">EDATE(A226,1)</f>
        <v>43647</v>
      </c>
      <c r="B227" s="94" t="n">
        <f aca="false">B226</f>
        <v>4590.16393442623</v>
      </c>
      <c r="C227" s="104"/>
      <c r="D227" s="96" t="n">
        <f aca="false">B227+C227</f>
        <v>4590.16393442623</v>
      </c>
      <c r="E227" s="82" t="n">
        <f aca="false">IF(Z227=0,0,IF(AND(Z227=1,$H$3=1),D227*U227,IF($H$3=2,D227,"N/A")))</f>
        <v>0</v>
      </c>
      <c r="F227" s="82" t="n">
        <f aca="false">E227*Y227</f>
        <v>0</v>
      </c>
      <c r="G227" s="28" t="n">
        <f aca="false">VLOOKUP($A227,Table,MATCH(G$4,Curves,0))</f>
        <v>5.67</v>
      </c>
      <c r="H227" s="97" t="n">
        <f aca="false">VLOOKUP($A227,Table,MATCH(H$4,Curves,0))</f>
        <v>5.67</v>
      </c>
      <c r="I227" s="98" t="n">
        <f aca="false">I226</f>
        <v>0</v>
      </c>
      <c r="J227" s="28" t="n">
        <f aca="false">VLOOKUP($A227,Table,MATCH(J$4,Curves,0))</f>
        <v>-0.0475</v>
      </c>
      <c r="K227" s="97" t="n">
        <f aca="false">VLOOKUP($A227,Table,MATCH(K$4,Curves,0))</f>
        <v>-0.06</v>
      </c>
      <c r="L227" s="98" t="n">
        <v>0</v>
      </c>
      <c r="M227" s="28" t="n">
        <f aca="false">VLOOKUP($A227,Table,MATCH(M$4,Curves,0))</f>
        <v>0.01</v>
      </c>
      <c r="N227" s="97" t="n">
        <f aca="false">VLOOKUP($A227,Table,MATCH(N$4,Curves,0))</f>
        <v>0</v>
      </c>
      <c r="O227" s="98" t="n">
        <v>0</v>
      </c>
      <c r="P227" s="99"/>
      <c r="Q227" s="98" t="n">
        <f aca="false">M227+J227+G227</f>
        <v>5.6325</v>
      </c>
      <c r="R227" s="98" t="n">
        <f aca="false">N227+K227+H227</f>
        <v>5.61</v>
      </c>
      <c r="S227" s="98" t="n">
        <f aca="false">O227+L227+I227</f>
        <v>0</v>
      </c>
      <c r="T227" s="99"/>
      <c r="U227" s="33" t="n">
        <f aca="false">A228-A227</f>
        <v>31</v>
      </c>
      <c r="V227" s="100" t="n">
        <f aca="false">CHOOSE(F$3,A228+24,A227)</f>
        <v>43647</v>
      </c>
      <c r="W227" s="33" t="n">
        <f aca="false">V227-C$3</f>
        <v>6731</v>
      </c>
      <c r="X227" s="28" t="n">
        <f aca="false">VLOOKUP($A227,Table,MATCH(X$4,Curves,0))</f>
        <v>0.053904348595426</v>
      </c>
      <c r="Y227" s="91" t="n">
        <f aca="false">1/(1+CHOOSE(F$3,(X228+($K$3/10000))/2,(X227+($K$3/10000))/2))^(2*W227/365.25)</f>
        <v>0.375227099617272</v>
      </c>
      <c r="Z227" s="33" t="n">
        <f aca="false">IF(AND(mthbeg&lt;=A227,mthend&gt;=A227),1,0)</f>
        <v>0</v>
      </c>
      <c r="AA227" s="33" t="n">
        <f aca="false">U227*Z227</f>
        <v>0</v>
      </c>
      <c r="AC227" s="87" t="n">
        <f aca="false">F227*G227</f>
        <v>0</v>
      </c>
      <c r="AD227" s="87" t="n">
        <f aca="false">$F227*H227</f>
        <v>0</v>
      </c>
      <c r="AE227" s="87" t="n">
        <f aca="false">$F227*I227</f>
        <v>0</v>
      </c>
      <c r="AF227" s="87" t="n">
        <f aca="false">$F227*J227</f>
        <v>-0</v>
      </c>
      <c r="AG227" s="87" t="n">
        <f aca="false">$F227*K227</f>
        <v>-0</v>
      </c>
      <c r="AH227" s="87" t="n">
        <f aca="false">$F227*L227</f>
        <v>0</v>
      </c>
      <c r="AI227" s="87" t="n">
        <f aca="false">$F227*M227</f>
        <v>0</v>
      </c>
      <c r="AJ227" s="87" t="n">
        <f aca="false">$F227*N227</f>
        <v>0</v>
      </c>
      <c r="AK227" s="87" t="n">
        <f aca="false">F227*O227</f>
        <v>0</v>
      </c>
      <c r="AL227" s="92"/>
      <c r="AM227" s="87" t="n">
        <f aca="false">CHOOSE($G$3,AD227-AE227,AE227-AD227)</f>
        <v>0</v>
      </c>
      <c r="AN227" s="87" t="n">
        <f aca="false">CHOOSE($G$3,AG227-AH227,AH227-AG227)</f>
        <v>0</v>
      </c>
      <c r="AO227" s="87" t="n">
        <f aca="false">CHOOSE($G$3,AJ227-AK227,AK227-AJ227)</f>
        <v>0</v>
      </c>
      <c r="AP227" s="101" t="n">
        <f aca="false">SUM(AM227:AO227)</f>
        <v>0</v>
      </c>
      <c r="AR227" s="87" t="n">
        <f aca="false">CHOOSE($G$3,AC227-AD227,AD227-AC227)</f>
        <v>0</v>
      </c>
      <c r="AS227" s="87" t="n">
        <f aca="false">CHOOSE($G$3,AF227-AG227,AG227-AF227)</f>
        <v>0</v>
      </c>
      <c r="AT227" s="87" t="n">
        <f aca="false">CHOOSE($G$3,AI227-AJ227,AJ227-AI227)</f>
        <v>0</v>
      </c>
      <c r="AU227" s="101" t="n">
        <f aca="false">AR227+AS227+AT227</f>
        <v>0</v>
      </c>
      <c r="AV227" s="101"/>
      <c r="AW227" s="88" t="n">
        <f aca="false">AU227+AP227</f>
        <v>0</v>
      </c>
      <c r="AY227" s="88" t="n">
        <f aca="false">AK227+AH227+AE227</f>
        <v>0</v>
      </c>
      <c r="AZ227" s="102"/>
    </row>
    <row r="228" customFormat="false" ht="12" hidden="false" customHeight="true" outlineLevel="0" collapsed="false">
      <c r="A228" s="93" t="n">
        <f aca="false">EDATE(A227,1)</f>
        <v>43678</v>
      </c>
      <c r="B228" s="94" t="n">
        <f aca="false">B227</f>
        <v>4590.16393442623</v>
      </c>
      <c r="C228" s="104"/>
      <c r="D228" s="96" t="n">
        <f aca="false">B228+C228</f>
        <v>4590.16393442623</v>
      </c>
      <c r="E228" s="82" t="n">
        <f aca="false">IF(Z228=0,0,IF(AND(Z228=1,$H$3=1),D228*U228,IF($H$3=2,D228,"N/A")))</f>
        <v>0</v>
      </c>
      <c r="F228" s="82" t="n">
        <f aca="false">E228*Y228</f>
        <v>0</v>
      </c>
      <c r="G228" s="28" t="n">
        <f aca="false">VLOOKUP($A228,Table,MATCH(G$4,Curves,0))</f>
        <v>5.67</v>
      </c>
      <c r="H228" s="97" t="n">
        <f aca="false">VLOOKUP($A228,Table,MATCH(H$4,Curves,0))</f>
        <v>5.67</v>
      </c>
      <c r="I228" s="98" t="n">
        <f aca="false">I227</f>
        <v>0</v>
      </c>
      <c r="J228" s="28" t="n">
        <f aca="false">VLOOKUP($A228,Table,MATCH(J$4,Curves,0))</f>
        <v>-0.0475</v>
      </c>
      <c r="K228" s="97" t="n">
        <f aca="false">VLOOKUP($A228,Table,MATCH(K$4,Curves,0))</f>
        <v>-0.06</v>
      </c>
      <c r="L228" s="98" t="n">
        <v>0</v>
      </c>
      <c r="M228" s="28" t="n">
        <f aca="false">VLOOKUP($A228,Table,MATCH(M$4,Curves,0))</f>
        <v>0.01</v>
      </c>
      <c r="N228" s="97" t="n">
        <f aca="false">VLOOKUP($A228,Table,MATCH(N$4,Curves,0))</f>
        <v>0</v>
      </c>
      <c r="O228" s="98" t="n">
        <v>0</v>
      </c>
      <c r="P228" s="99"/>
      <c r="Q228" s="98" t="n">
        <f aca="false">M228+J228+G228</f>
        <v>5.6325</v>
      </c>
      <c r="R228" s="98" t="n">
        <f aca="false">N228+K228+H228</f>
        <v>5.61</v>
      </c>
      <c r="S228" s="98" t="n">
        <f aca="false">O228+L228+I228</f>
        <v>0</v>
      </c>
      <c r="T228" s="99"/>
      <c r="U228" s="33" t="n">
        <f aca="false">A229-A228</f>
        <v>31</v>
      </c>
      <c r="V228" s="100" t="n">
        <f aca="false">CHOOSE(F$3,A229+24,A228)</f>
        <v>43678</v>
      </c>
      <c r="W228" s="33" t="n">
        <f aca="false">V228-C$3</f>
        <v>6762</v>
      </c>
      <c r="X228" s="28" t="n">
        <f aca="false">VLOOKUP($A228,Table,MATCH(X$4,Curves,0))</f>
        <v>0.053904348595426</v>
      </c>
      <c r="Y228" s="91" t="n">
        <f aca="false">1/(1+CHOOSE(F$3,(X229+($K$3/10000))/2,(X228+($K$3/10000))/2))^(2*W228/365.25)</f>
        <v>0.373536963735226</v>
      </c>
      <c r="Z228" s="33" t="n">
        <f aca="false">IF(AND(mthbeg&lt;=A228,mthend&gt;=A228),1,0)</f>
        <v>0</v>
      </c>
      <c r="AA228" s="33" t="n">
        <f aca="false">U228*Z228</f>
        <v>0</v>
      </c>
      <c r="AC228" s="87" t="n">
        <f aca="false">F228*G228</f>
        <v>0</v>
      </c>
      <c r="AD228" s="87" t="n">
        <f aca="false">$F228*H228</f>
        <v>0</v>
      </c>
      <c r="AE228" s="87" t="n">
        <f aca="false">$F228*I228</f>
        <v>0</v>
      </c>
      <c r="AF228" s="87" t="n">
        <f aca="false">$F228*J228</f>
        <v>-0</v>
      </c>
      <c r="AG228" s="87" t="n">
        <f aca="false">$F228*K228</f>
        <v>-0</v>
      </c>
      <c r="AH228" s="87" t="n">
        <f aca="false">$F228*L228</f>
        <v>0</v>
      </c>
      <c r="AI228" s="87" t="n">
        <f aca="false">$F228*M228</f>
        <v>0</v>
      </c>
      <c r="AJ228" s="87" t="n">
        <f aca="false">$F228*N228</f>
        <v>0</v>
      </c>
      <c r="AK228" s="87" t="n">
        <f aca="false">F228*O228</f>
        <v>0</v>
      </c>
      <c r="AL228" s="92"/>
      <c r="AM228" s="87" t="n">
        <f aca="false">CHOOSE($G$3,AD228-AE228,AE228-AD228)</f>
        <v>0</v>
      </c>
      <c r="AN228" s="87" t="n">
        <f aca="false">CHOOSE($G$3,AG228-AH228,AH228-AG228)</f>
        <v>0</v>
      </c>
      <c r="AO228" s="87" t="n">
        <f aca="false">CHOOSE($G$3,AJ228-AK228,AK228-AJ228)</f>
        <v>0</v>
      </c>
      <c r="AP228" s="101" t="n">
        <f aca="false">SUM(AM228:AO228)</f>
        <v>0</v>
      </c>
      <c r="AR228" s="87" t="n">
        <f aca="false">CHOOSE($G$3,AC228-AD228,AD228-AC228)</f>
        <v>0</v>
      </c>
      <c r="AS228" s="87" t="n">
        <f aca="false">CHOOSE($G$3,AF228-AG228,AG228-AF228)</f>
        <v>0</v>
      </c>
      <c r="AT228" s="87" t="n">
        <f aca="false">CHOOSE($G$3,AI228-AJ228,AJ228-AI228)</f>
        <v>0</v>
      </c>
      <c r="AU228" s="101" t="n">
        <f aca="false">AR228+AS228+AT228</f>
        <v>0</v>
      </c>
      <c r="AV228" s="101"/>
      <c r="AW228" s="88" t="n">
        <f aca="false">AU228+AP228</f>
        <v>0</v>
      </c>
      <c r="AY228" s="88" t="n">
        <f aca="false">AK228+AH228+AE228</f>
        <v>0</v>
      </c>
      <c r="AZ228" s="102"/>
    </row>
    <row r="229" customFormat="false" ht="12" hidden="false" customHeight="true" outlineLevel="0" collapsed="false">
      <c r="A229" s="93" t="n">
        <f aca="false">EDATE(A228,1)</f>
        <v>43709</v>
      </c>
      <c r="B229" s="94" t="n">
        <f aca="false">B228</f>
        <v>4590.16393442623</v>
      </c>
      <c r="C229" s="104"/>
      <c r="D229" s="96" t="n">
        <f aca="false">B229+C229</f>
        <v>4590.16393442623</v>
      </c>
      <c r="E229" s="82" t="n">
        <f aca="false">IF(Z229=0,0,IF(AND(Z229=1,$H$3=1),D229*U229,IF($H$3=2,D229,"N/A")))</f>
        <v>0</v>
      </c>
      <c r="F229" s="82" t="n">
        <f aca="false">E229*Y229</f>
        <v>0</v>
      </c>
      <c r="G229" s="28" t="n">
        <f aca="false">VLOOKUP($A229,Table,MATCH(G$4,Curves,0))</f>
        <v>5.67</v>
      </c>
      <c r="H229" s="97" t="n">
        <f aca="false">VLOOKUP($A229,Table,MATCH(H$4,Curves,0))</f>
        <v>5.67</v>
      </c>
      <c r="I229" s="98" t="n">
        <f aca="false">I228</f>
        <v>0</v>
      </c>
      <c r="J229" s="28" t="n">
        <f aca="false">VLOOKUP($A229,Table,MATCH(J$4,Curves,0))</f>
        <v>-0.0475</v>
      </c>
      <c r="K229" s="97" t="n">
        <f aca="false">VLOOKUP($A229,Table,MATCH(K$4,Curves,0))</f>
        <v>-0.06</v>
      </c>
      <c r="L229" s="98" t="n">
        <v>0</v>
      </c>
      <c r="M229" s="28" t="n">
        <f aca="false">VLOOKUP($A229,Table,MATCH(M$4,Curves,0))</f>
        <v>0.01</v>
      </c>
      <c r="N229" s="97" t="n">
        <f aca="false">VLOOKUP($A229,Table,MATCH(N$4,Curves,0))</f>
        <v>0</v>
      </c>
      <c r="O229" s="98" t="n">
        <v>0</v>
      </c>
      <c r="P229" s="99"/>
      <c r="Q229" s="98" t="n">
        <f aca="false">M229+J229+G229</f>
        <v>5.6325</v>
      </c>
      <c r="R229" s="98" t="n">
        <f aca="false">N229+K229+H229</f>
        <v>5.61</v>
      </c>
      <c r="S229" s="98" t="n">
        <f aca="false">O229+L229+I229</f>
        <v>0</v>
      </c>
      <c r="T229" s="99"/>
      <c r="U229" s="33" t="n">
        <f aca="false">A230-A229</f>
        <v>30</v>
      </c>
      <c r="V229" s="100" t="n">
        <f aca="false">CHOOSE(F$3,A230+24,A229)</f>
        <v>43709</v>
      </c>
      <c r="W229" s="33" t="n">
        <f aca="false">V229-C$3</f>
        <v>6793</v>
      </c>
      <c r="X229" s="28" t="n">
        <f aca="false">VLOOKUP($A229,Table,MATCH(X$4,Curves,0))</f>
        <v>0.053904348595426</v>
      </c>
      <c r="Y229" s="91" t="n">
        <f aca="false">1/(1+CHOOSE(F$3,(X230+($K$3/10000))/2,(X229+($K$3/10000))/2))^(2*W229/365.25)</f>
        <v>0.371854440734294</v>
      </c>
      <c r="Z229" s="33" t="n">
        <f aca="false">IF(AND(mthbeg&lt;=A229,mthend&gt;=A229),1,0)</f>
        <v>0</v>
      </c>
      <c r="AA229" s="33" t="n">
        <f aca="false">U229*Z229</f>
        <v>0</v>
      </c>
      <c r="AC229" s="87" t="n">
        <f aca="false">F229*G229</f>
        <v>0</v>
      </c>
      <c r="AD229" s="87" t="n">
        <f aca="false">$F229*H229</f>
        <v>0</v>
      </c>
      <c r="AE229" s="87" t="n">
        <f aca="false">$F229*I229</f>
        <v>0</v>
      </c>
      <c r="AF229" s="87" t="n">
        <f aca="false">$F229*J229</f>
        <v>-0</v>
      </c>
      <c r="AG229" s="87" t="n">
        <f aca="false">$F229*K229</f>
        <v>-0</v>
      </c>
      <c r="AH229" s="87" t="n">
        <f aca="false">$F229*L229</f>
        <v>0</v>
      </c>
      <c r="AI229" s="87" t="n">
        <f aca="false">$F229*M229</f>
        <v>0</v>
      </c>
      <c r="AJ229" s="87" t="n">
        <f aca="false">$F229*N229</f>
        <v>0</v>
      </c>
      <c r="AK229" s="87" t="n">
        <f aca="false">F229*O229</f>
        <v>0</v>
      </c>
      <c r="AL229" s="92"/>
      <c r="AM229" s="87" t="n">
        <f aca="false">CHOOSE($G$3,AD229-AE229,AE229-AD229)</f>
        <v>0</v>
      </c>
      <c r="AN229" s="87" t="n">
        <f aca="false">CHOOSE($G$3,AG229-AH229,AH229-AG229)</f>
        <v>0</v>
      </c>
      <c r="AO229" s="87" t="n">
        <f aca="false">CHOOSE($G$3,AJ229-AK229,AK229-AJ229)</f>
        <v>0</v>
      </c>
      <c r="AP229" s="101" t="n">
        <f aca="false">SUM(AM229:AO229)</f>
        <v>0</v>
      </c>
      <c r="AR229" s="87" t="n">
        <f aca="false">CHOOSE($G$3,AC229-AD229,AD229-AC229)</f>
        <v>0</v>
      </c>
      <c r="AS229" s="87" t="n">
        <f aca="false">CHOOSE($G$3,AF229-AG229,AG229-AF229)</f>
        <v>0</v>
      </c>
      <c r="AT229" s="87" t="n">
        <f aca="false">CHOOSE($G$3,AI229-AJ229,AJ229-AI229)</f>
        <v>0</v>
      </c>
      <c r="AU229" s="101" t="n">
        <f aca="false">AR229+AS229+AT229</f>
        <v>0</v>
      </c>
      <c r="AV229" s="101"/>
      <c r="AW229" s="88" t="n">
        <f aca="false">AU229+AP229</f>
        <v>0</v>
      </c>
      <c r="AY229" s="88" t="n">
        <f aca="false">AK229+AH229+AE229</f>
        <v>0</v>
      </c>
      <c r="AZ229" s="102"/>
    </row>
    <row r="230" customFormat="false" ht="12" hidden="false" customHeight="true" outlineLevel="0" collapsed="false">
      <c r="A230" s="93" t="n">
        <f aca="false">EDATE(A229,1)</f>
        <v>43739</v>
      </c>
      <c r="B230" s="94" t="n">
        <f aca="false">B229</f>
        <v>4590.16393442623</v>
      </c>
      <c r="C230" s="104"/>
      <c r="D230" s="96" t="n">
        <f aca="false">B230+C230</f>
        <v>4590.16393442623</v>
      </c>
      <c r="E230" s="82" t="n">
        <f aca="false">IF(Z230=0,0,IF(AND(Z230=1,$H$3=1),D230*U230,IF($H$3=2,D230,"N/A")))</f>
        <v>0</v>
      </c>
      <c r="F230" s="82" t="n">
        <f aca="false">E230*Y230</f>
        <v>0</v>
      </c>
      <c r="G230" s="28" t="n">
        <f aca="false">VLOOKUP($A230,Table,MATCH(G$4,Curves,0))</f>
        <v>5.67</v>
      </c>
      <c r="H230" s="97" t="n">
        <f aca="false">VLOOKUP($A230,Table,MATCH(H$4,Curves,0))</f>
        <v>5.67</v>
      </c>
      <c r="I230" s="98" t="n">
        <f aca="false">I229</f>
        <v>0</v>
      </c>
      <c r="J230" s="28" t="n">
        <f aca="false">VLOOKUP($A230,Table,MATCH(J$4,Curves,0))</f>
        <v>-0.0475</v>
      </c>
      <c r="K230" s="97" t="n">
        <f aca="false">VLOOKUP($A230,Table,MATCH(K$4,Curves,0))</f>
        <v>-0.06</v>
      </c>
      <c r="L230" s="98" t="n">
        <v>0</v>
      </c>
      <c r="M230" s="28" t="n">
        <f aca="false">VLOOKUP($A230,Table,MATCH(M$4,Curves,0))</f>
        <v>0.01</v>
      </c>
      <c r="N230" s="97" t="n">
        <f aca="false">VLOOKUP($A230,Table,MATCH(N$4,Curves,0))</f>
        <v>0</v>
      </c>
      <c r="O230" s="98" t="n">
        <v>0</v>
      </c>
      <c r="P230" s="99"/>
      <c r="Q230" s="98" t="n">
        <f aca="false">M230+J230+G230</f>
        <v>5.6325</v>
      </c>
      <c r="R230" s="98" t="n">
        <f aca="false">N230+K230+H230</f>
        <v>5.61</v>
      </c>
      <c r="S230" s="98" t="n">
        <f aca="false">O230+L230+I230</f>
        <v>0</v>
      </c>
      <c r="T230" s="99"/>
      <c r="U230" s="33" t="n">
        <f aca="false">A231-A230</f>
        <v>31</v>
      </c>
      <c r="V230" s="100" t="n">
        <f aca="false">CHOOSE(F$3,A231+24,A230)</f>
        <v>43739</v>
      </c>
      <c r="W230" s="33" t="n">
        <f aca="false">V230-C$3</f>
        <v>6823</v>
      </c>
      <c r="X230" s="28" t="n">
        <f aca="false">VLOOKUP($A230,Table,MATCH(X$4,Curves,0))</f>
        <v>0.053904348595426</v>
      </c>
      <c r="Y230" s="91" t="n">
        <f aca="false">1/(1+CHOOSE(F$3,(X231+($K$3/10000))/2,(X230+($K$3/10000))/2))^(2*W230/365.25)</f>
        <v>0.37023340884626</v>
      </c>
      <c r="Z230" s="33" t="n">
        <f aca="false">IF(AND(mthbeg&lt;=A230,mthend&gt;=A230),1,0)</f>
        <v>0</v>
      </c>
      <c r="AA230" s="33" t="n">
        <f aca="false">U230*Z230</f>
        <v>0</v>
      </c>
      <c r="AC230" s="87" t="n">
        <f aca="false">F230*G230</f>
        <v>0</v>
      </c>
      <c r="AD230" s="87" t="n">
        <f aca="false">$F230*H230</f>
        <v>0</v>
      </c>
      <c r="AE230" s="87" t="n">
        <f aca="false">$F230*I230</f>
        <v>0</v>
      </c>
      <c r="AF230" s="87" t="n">
        <f aca="false">$F230*J230</f>
        <v>-0</v>
      </c>
      <c r="AG230" s="87" t="n">
        <f aca="false">$F230*K230</f>
        <v>-0</v>
      </c>
      <c r="AH230" s="87" t="n">
        <f aca="false">$F230*L230</f>
        <v>0</v>
      </c>
      <c r="AI230" s="87" t="n">
        <f aca="false">$F230*M230</f>
        <v>0</v>
      </c>
      <c r="AJ230" s="87" t="n">
        <f aca="false">$F230*N230</f>
        <v>0</v>
      </c>
      <c r="AK230" s="87" t="n">
        <f aca="false">F230*O230</f>
        <v>0</v>
      </c>
      <c r="AL230" s="92"/>
      <c r="AM230" s="87" t="n">
        <f aca="false">CHOOSE($G$3,AD230-AE230,AE230-AD230)</f>
        <v>0</v>
      </c>
      <c r="AN230" s="87" t="n">
        <f aca="false">CHOOSE($G$3,AG230-AH230,AH230-AG230)</f>
        <v>0</v>
      </c>
      <c r="AO230" s="87" t="n">
        <f aca="false">CHOOSE($G$3,AJ230-AK230,AK230-AJ230)</f>
        <v>0</v>
      </c>
      <c r="AP230" s="101" t="n">
        <f aca="false">SUM(AM230:AO230)</f>
        <v>0</v>
      </c>
      <c r="AR230" s="87" t="n">
        <f aca="false">CHOOSE($G$3,AC230-AD230,AD230-AC230)</f>
        <v>0</v>
      </c>
      <c r="AS230" s="87" t="n">
        <f aca="false">CHOOSE($G$3,AF230-AG230,AG230-AF230)</f>
        <v>0</v>
      </c>
      <c r="AT230" s="87" t="n">
        <f aca="false">CHOOSE($G$3,AI230-AJ230,AJ230-AI230)</f>
        <v>0</v>
      </c>
      <c r="AU230" s="101" t="n">
        <f aca="false">AR230+AS230+AT230</f>
        <v>0</v>
      </c>
      <c r="AV230" s="101"/>
      <c r="AW230" s="88" t="n">
        <f aca="false">AU230+AP230</f>
        <v>0</v>
      </c>
      <c r="AY230" s="88" t="n">
        <f aca="false">AK230+AH230+AE230</f>
        <v>0</v>
      </c>
      <c r="AZ230" s="102"/>
    </row>
    <row r="231" customFormat="false" ht="12" hidden="false" customHeight="true" outlineLevel="0" collapsed="false">
      <c r="A231" s="93" t="n">
        <f aca="false">EDATE(A230,1)</f>
        <v>43770</v>
      </c>
      <c r="B231" s="94" t="n">
        <f aca="false">B230</f>
        <v>4590.16393442623</v>
      </c>
      <c r="C231" s="104"/>
      <c r="D231" s="96" t="n">
        <f aca="false">B231+C231</f>
        <v>4590.16393442623</v>
      </c>
      <c r="E231" s="82" t="n">
        <f aca="false">IF(Z231=0,0,IF(AND(Z231=1,$H$3=1),D231*U231,IF($H$3=2,D231,"N/A")))</f>
        <v>0</v>
      </c>
      <c r="F231" s="82" t="n">
        <f aca="false">E231*Y231</f>
        <v>0</v>
      </c>
      <c r="G231" s="28" t="n">
        <f aca="false">VLOOKUP($A231,Table,MATCH(G$4,Curves,0))</f>
        <v>5.67</v>
      </c>
      <c r="H231" s="97" t="n">
        <f aca="false">VLOOKUP($A231,Table,MATCH(H$4,Curves,0))</f>
        <v>5.67</v>
      </c>
      <c r="I231" s="98" t="n">
        <f aca="false">I230</f>
        <v>0</v>
      </c>
      <c r="J231" s="28" t="n">
        <f aca="false">VLOOKUP($A231,Table,MATCH(J$4,Curves,0))</f>
        <v>-0.0475</v>
      </c>
      <c r="K231" s="97" t="n">
        <f aca="false">VLOOKUP($A231,Table,MATCH(K$4,Curves,0))</f>
        <v>-0.06</v>
      </c>
      <c r="L231" s="98" t="n">
        <v>0</v>
      </c>
      <c r="M231" s="28" t="n">
        <f aca="false">VLOOKUP($A231,Table,MATCH(M$4,Curves,0))</f>
        <v>0.01</v>
      </c>
      <c r="N231" s="97" t="n">
        <f aca="false">VLOOKUP($A231,Table,MATCH(N$4,Curves,0))</f>
        <v>0</v>
      </c>
      <c r="O231" s="98" t="n">
        <v>0</v>
      </c>
      <c r="P231" s="99"/>
      <c r="Q231" s="98" t="n">
        <f aca="false">M231+J231+G231</f>
        <v>5.6325</v>
      </c>
      <c r="R231" s="98" t="n">
        <f aca="false">N231+K231+H231</f>
        <v>5.61</v>
      </c>
      <c r="S231" s="98" t="n">
        <f aca="false">O231+L231+I231</f>
        <v>0</v>
      </c>
      <c r="T231" s="99"/>
      <c r="U231" s="33" t="n">
        <f aca="false">A232-A231</f>
        <v>30</v>
      </c>
      <c r="V231" s="100" t="n">
        <f aca="false">CHOOSE(F$3,A232+24,A231)</f>
        <v>43770</v>
      </c>
      <c r="W231" s="33" t="n">
        <f aca="false">V231-C$3</f>
        <v>6854</v>
      </c>
      <c r="X231" s="28" t="n">
        <f aca="false">VLOOKUP($A231,Table,MATCH(X$4,Curves,0))</f>
        <v>0.053904348595426</v>
      </c>
      <c r="Y231" s="91" t="n">
        <f aca="false">1/(1+CHOOSE(F$3,(X232+($K$3/10000))/2,(X231+($K$3/10000))/2))^(2*W231/365.25)</f>
        <v>0.368565766051639</v>
      </c>
      <c r="Z231" s="33" t="n">
        <f aca="false">IF(AND(mthbeg&lt;=A231,mthend&gt;=A231),1,0)</f>
        <v>0</v>
      </c>
      <c r="AA231" s="33" t="n">
        <f aca="false">U231*Z231</f>
        <v>0</v>
      </c>
      <c r="AC231" s="87" t="n">
        <f aca="false">F231*G231</f>
        <v>0</v>
      </c>
      <c r="AD231" s="87" t="n">
        <f aca="false">$F231*H231</f>
        <v>0</v>
      </c>
      <c r="AE231" s="87" t="n">
        <f aca="false">$F231*I231</f>
        <v>0</v>
      </c>
      <c r="AF231" s="87" t="n">
        <f aca="false">$F231*J231</f>
        <v>-0</v>
      </c>
      <c r="AG231" s="87" t="n">
        <f aca="false">$F231*K231</f>
        <v>-0</v>
      </c>
      <c r="AH231" s="87" t="n">
        <f aca="false">$F231*L231</f>
        <v>0</v>
      </c>
      <c r="AI231" s="87" t="n">
        <f aca="false">$F231*M231</f>
        <v>0</v>
      </c>
      <c r="AJ231" s="87" t="n">
        <f aca="false">$F231*N231</f>
        <v>0</v>
      </c>
      <c r="AK231" s="87" t="n">
        <f aca="false">F231*O231</f>
        <v>0</v>
      </c>
      <c r="AL231" s="92"/>
      <c r="AM231" s="87" t="n">
        <f aca="false">CHOOSE($G$3,AD231-AE231,AE231-AD231)</f>
        <v>0</v>
      </c>
      <c r="AN231" s="87" t="n">
        <f aca="false">CHOOSE($G$3,AG231-AH231,AH231-AG231)</f>
        <v>0</v>
      </c>
      <c r="AO231" s="87" t="n">
        <f aca="false">CHOOSE($G$3,AJ231-AK231,AK231-AJ231)</f>
        <v>0</v>
      </c>
      <c r="AP231" s="101" t="n">
        <f aca="false">SUM(AM231:AO231)</f>
        <v>0</v>
      </c>
      <c r="AR231" s="87" t="n">
        <f aca="false">CHOOSE($G$3,AC231-AD231,AD231-AC231)</f>
        <v>0</v>
      </c>
      <c r="AS231" s="87" t="n">
        <f aca="false">CHOOSE($G$3,AF231-AG231,AG231-AF231)</f>
        <v>0</v>
      </c>
      <c r="AT231" s="87" t="n">
        <f aca="false">CHOOSE($G$3,AI231-AJ231,AJ231-AI231)</f>
        <v>0</v>
      </c>
      <c r="AU231" s="101" t="n">
        <f aca="false">AR231+AS231+AT231</f>
        <v>0</v>
      </c>
      <c r="AV231" s="101"/>
      <c r="AW231" s="88" t="n">
        <f aca="false">AU231+AP231</f>
        <v>0</v>
      </c>
      <c r="AY231" s="88" t="n">
        <f aca="false">AK231+AH231+AE231</f>
        <v>0</v>
      </c>
      <c r="AZ231" s="102"/>
    </row>
    <row r="232" customFormat="false" ht="12" hidden="false" customHeight="true" outlineLevel="0" collapsed="false">
      <c r="A232" s="93" t="n">
        <f aca="false">EDATE(A231,1)</f>
        <v>43800</v>
      </c>
      <c r="B232" s="94" t="n">
        <f aca="false">B231</f>
        <v>4590.16393442623</v>
      </c>
      <c r="C232" s="104"/>
      <c r="D232" s="96" t="n">
        <f aca="false">B232+C232</f>
        <v>4590.16393442623</v>
      </c>
      <c r="E232" s="82" t="n">
        <f aca="false">IF(Z232=0,0,IF(AND(Z232=1,$H$3=1),D232*U232,IF($H$3=2,D232,"N/A")))</f>
        <v>0</v>
      </c>
      <c r="F232" s="82" t="n">
        <f aca="false">E232*Y232</f>
        <v>0</v>
      </c>
      <c r="G232" s="28" t="n">
        <f aca="false">VLOOKUP($A232,Table,MATCH(G$4,Curves,0))</f>
        <v>5.67</v>
      </c>
      <c r="H232" s="97" t="n">
        <f aca="false">VLOOKUP($A232,Table,MATCH(H$4,Curves,0))</f>
        <v>5.67</v>
      </c>
      <c r="I232" s="98" t="n">
        <f aca="false">I231</f>
        <v>0</v>
      </c>
      <c r="J232" s="28" t="n">
        <f aca="false">VLOOKUP($A232,Table,MATCH(J$4,Curves,0))</f>
        <v>-0.0475</v>
      </c>
      <c r="K232" s="97" t="n">
        <f aca="false">VLOOKUP($A232,Table,MATCH(K$4,Curves,0))</f>
        <v>-0.06</v>
      </c>
      <c r="L232" s="98" t="n">
        <v>0</v>
      </c>
      <c r="M232" s="28" t="n">
        <f aca="false">VLOOKUP($A232,Table,MATCH(M$4,Curves,0))</f>
        <v>0.01</v>
      </c>
      <c r="N232" s="97" t="n">
        <f aca="false">VLOOKUP($A232,Table,MATCH(N$4,Curves,0))</f>
        <v>0</v>
      </c>
      <c r="O232" s="98" t="n">
        <v>0</v>
      </c>
      <c r="P232" s="99"/>
      <c r="Q232" s="98" t="n">
        <f aca="false">M232+J232+G232</f>
        <v>5.6325</v>
      </c>
      <c r="R232" s="98" t="n">
        <f aca="false">N232+K232+H232</f>
        <v>5.61</v>
      </c>
      <c r="S232" s="98" t="n">
        <f aca="false">O232+L232+I232</f>
        <v>0</v>
      </c>
      <c r="T232" s="99"/>
      <c r="U232" s="33" t="n">
        <f aca="false">A233-A232</f>
        <v>31</v>
      </c>
      <c r="V232" s="100" t="n">
        <f aca="false">CHOOSE(F$3,A233+24,A232)</f>
        <v>43800</v>
      </c>
      <c r="W232" s="33" t="n">
        <f aca="false">V232-C$3</f>
        <v>6884</v>
      </c>
      <c r="X232" s="28" t="n">
        <f aca="false">VLOOKUP($A232,Table,MATCH(X$4,Curves,0))</f>
        <v>0.053904348595426</v>
      </c>
      <c r="Y232" s="91" t="n">
        <f aca="false">1/(1+CHOOSE(F$3,(X233+($K$3/10000))/2,(X232+($K$3/10000))/2))^(2*W232/365.25)</f>
        <v>0.366959070543506</v>
      </c>
      <c r="Z232" s="33" t="n">
        <f aca="false">IF(AND(mthbeg&lt;=A232,mthend&gt;=A232),1,0)</f>
        <v>0</v>
      </c>
      <c r="AA232" s="33" t="n">
        <f aca="false">U232*Z232</f>
        <v>0</v>
      </c>
      <c r="AC232" s="87" t="n">
        <f aca="false">F232*G232</f>
        <v>0</v>
      </c>
      <c r="AD232" s="87" t="n">
        <f aca="false">$F232*H232</f>
        <v>0</v>
      </c>
      <c r="AE232" s="87" t="n">
        <f aca="false">$F232*I232</f>
        <v>0</v>
      </c>
      <c r="AF232" s="87" t="n">
        <f aca="false">$F232*J232</f>
        <v>-0</v>
      </c>
      <c r="AG232" s="87" t="n">
        <f aca="false">$F232*K232</f>
        <v>-0</v>
      </c>
      <c r="AH232" s="87" t="n">
        <f aca="false">$F232*L232</f>
        <v>0</v>
      </c>
      <c r="AI232" s="87" t="n">
        <f aca="false">$F232*M232</f>
        <v>0</v>
      </c>
      <c r="AJ232" s="87" t="n">
        <f aca="false">$F232*N232</f>
        <v>0</v>
      </c>
      <c r="AK232" s="87" t="n">
        <f aca="false">F232*O232</f>
        <v>0</v>
      </c>
      <c r="AL232" s="92"/>
      <c r="AM232" s="87" t="n">
        <f aca="false">CHOOSE($G$3,AD232-AE232,AE232-AD232)</f>
        <v>0</v>
      </c>
      <c r="AN232" s="87" t="n">
        <f aca="false">CHOOSE($G$3,AG232-AH232,AH232-AG232)</f>
        <v>0</v>
      </c>
      <c r="AO232" s="87" t="n">
        <f aca="false">CHOOSE($G$3,AJ232-AK232,AK232-AJ232)</f>
        <v>0</v>
      </c>
      <c r="AP232" s="101" t="n">
        <f aca="false">SUM(AM232:AO232)</f>
        <v>0</v>
      </c>
      <c r="AR232" s="87" t="n">
        <f aca="false">CHOOSE($G$3,AC232-AD232,AD232-AC232)</f>
        <v>0</v>
      </c>
      <c r="AS232" s="87" t="n">
        <f aca="false">CHOOSE($G$3,AF232-AG232,AG232-AF232)</f>
        <v>0</v>
      </c>
      <c r="AT232" s="87" t="n">
        <f aca="false">CHOOSE($G$3,AI232-AJ232,AJ232-AI232)</f>
        <v>0</v>
      </c>
      <c r="AU232" s="101" t="n">
        <f aca="false">AR232+AS232+AT232</f>
        <v>0</v>
      </c>
      <c r="AV232" s="101"/>
      <c r="AW232" s="88" t="n">
        <f aca="false">AU232+AP232</f>
        <v>0</v>
      </c>
      <c r="AY232" s="88" t="n">
        <f aca="false">AK232+AH232+AE232</f>
        <v>0</v>
      </c>
      <c r="AZ232" s="102"/>
    </row>
    <row r="233" customFormat="false" ht="12" hidden="false" customHeight="true" outlineLevel="0" collapsed="false">
      <c r="A233" s="93" t="n">
        <f aca="false">EDATE(A232,1)</f>
        <v>43831</v>
      </c>
      <c r="B233" s="94" t="n">
        <f aca="false">B232</f>
        <v>4590.16393442623</v>
      </c>
      <c r="C233" s="104"/>
      <c r="D233" s="96" t="n">
        <f aca="false">B233+C233</f>
        <v>4590.16393442623</v>
      </c>
      <c r="E233" s="82" t="n">
        <f aca="false">IF(Z233=0,0,IF(AND(Z233=1,$H$3=1),D233*U233,IF($H$3=2,D233,"N/A")))</f>
        <v>0</v>
      </c>
      <c r="F233" s="82" t="n">
        <f aca="false">E233*Y233</f>
        <v>0</v>
      </c>
      <c r="G233" s="28" t="n">
        <f aca="false">VLOOKUP($A233,Table,MATCH(G$4,Curves,0))</f>
        <v>5.67</v>
      </c>
      <c r="H233" s="97" t="n">
        <f aca="false">VLOOKUP($A233,Table,MATCH(H$4,Curves,0))</f>
        <v>5.67</v>
      </c>
      <c r="I233" s="98" t="n">
        <f aca="false">I232</f>
        <v>0</v>
      </c>
      <c r="J233" s="28" t="n">
        <f aca="false">VLOOKUP($A233,Table,MATCH(J$4,Curves,0))</f>
        <v>-0.0475</v>
      </c>
      <c r="K233" s="97" t="n">
        <f aca="false">VLOOKUP($A233,Table,MATCH(K$4,Curves,0))</f>
        <v>-0.06</v>
      </c>
      <c r="L233" s="98" t="n">
        <v>0</v>
      </c>
      <c r="M233" s="28" t="n">
        <f aca="false">VLOOKUP($A233,Table,MATCH(M$4,Curves,0))</f>
        <v>0.01</v>
      </c>
      <c r="N233" s="97" t="n">
        <f aca="false">VLOOKUP($A233,Table,MATCH(N$4,Curves,0))</f>
        <v>0</v>
      </c>
      <c r="O233" s="98" t="n">
        <v>0</v>
      </c>
      <c r="P233" s="99"/>
      <c r="Q233" s="98" t="n">
        <f aca="false">M233+J233+G233</f>
        <v>5.6325</v>
      </c>
      <c r="R233" s="98" t="n">
        <f aca="false">N233+K233+H233</f>
        <v>5.61</v>
      </c>
      <c r="S233" s="98" t="n">
        <f aca="false">O233+L233+I233</f>
        <v>0</v>
      </c>
      <c r="T233" s="99"/>
      <c r="U233" s="33" t="n">
        <f aca="false">A234-A233</f>
        <v>31</v>
      </c>
      <c r="V233" s="100" t="n">
        <f aca="false">CHOOSE(F$3,A234+24,A233)</f>
        <v>43831</v>
      </c>
      <c r="W233" s="33" t="n">
        <f aca="false">V233-C$3</f>
        <v>6915</v>
      </c>
      <c r="X233" s="28" t="n">
        <f aca="false">VLOOKUP($A233,Table,MATCH(X$4,Curves,0))</f>
        <v>0.053904348595426</v>
      </c>
      <c r="Y233" s="91" t="n">
        <f aca="false">1/(1+CHOOSE(F$3,(X234+($K$3/10000))/2,(X233+($K$3/10000))/2))^(2*W233/365.25)</f>
        <v>0.365306176354892</v>
      </c>
      <c r="Z233" s="33" t="n">
        <f aca="false">IF(AND(mthbeg&lt;=A233,mthend&gt;=A233),1,0)</f>
        <v>0</v>
      </c>
      <c r="AA233" s="33" t="n">
        <f aca="false">U233*Z233</f>
        <v>0</v>
      </c>
      <c r="AC233" s="87" t="n">
        <f aca="false">F233*G233</f>
        <v>0</v>
      </c>
      <c r="AD233" s="87" t="n">
        <f aca="false">$F233*H233</f>
        <v>0</v>
      </c>
      <c r="AE233" s="87" t="n">
        <f aca="false">$F233*I233</f>
        <v>0</v>
      </c>
      <c r="AF233" s="87" t="n">
        <f aca="false">$F233*J233</f>
        <v>-0</v>
      </c>
      <c r="AG233" s="87" t="n">
        <f aca="false">$F233*K233</f>
        <v>-0</v>
      </c>
      <c r="AH233" s="87" t="n">
        <f aca="false">$F233*L233</f>
        <v>0</v>
      </c>
      <c r="AI233" s="87" t="n">
        <f aca="false">$F233*M233</f>
        <v>0</v>
      </c>
      <c r="AJ233" s="87" t="n">
        <f aca="false">$F233*N233</f>
        <v>0</v>
      </c>
      <c r="AK233" s="87" t="n">
        <f aca="false">F233*O233</f>
        <v>0</v>
      </c>
      <c r="AL233" s="92"/>
      <c r="AM233" s="87" t="n">
        <f aca="false">CHOOSE($G$3,AD233-AE233,AE233-AD233)</f>
        <v>0</v>
      </c>
      <c r="AN233" s="87" t="n">
        <f aca="false">CHOOSE($G$3,AG233-AH233,AH233-AG233)</f>
        <v>0</v>
      </c>
      <c r="AO233" s="87" t="n">
        <f aca="false">CHOOSE($G$3,AJ233-AK233,AK233-AJ233)</f>
        <v>0</v>
      </c>
      <c r="AP233" s="101" t="n">
        <f aca="false">SUM(AM233:AO233)</f>
        <v>0</v>
      </c>
      <c r="AR233" s="87" t="n">
        <f aca="false">CHOOSE($G$3,AC233-AD233,AD233-AC233)</f>
        <v>0</v>
      </c>
      <c r="AS233" s="87" t="n">
        <f aca="false">CHOOSE($G$3,AF233-AG233,AG233-AF233)</f>
        <v>0</v>
      </c>
      <c r="AT233" s="87" t="n">
        <f aca="false">CHOOSE($G$3,AI233-AJ233,AJ233-AI233)</f>
        <v>0</v>
      </c>
      <c r="AU233" s="101" t="n">
        <f aca="false">AR233+AS233+AT233</f>
        <v>0</v>
      </c>
      <c r="AV233" s="101"/>
      <c r="AW233" s="88" t="n">
        <f aca="false">AU233+AP233</f>
        <v>0</v>
      </c>
      <c r="AY233" s="88" t="n">
        <f aca="false">AK233+AH233+AE233</f>
        <v>0</v>
      </c>
      <c r="AZ233" s="102"/>
    </row>
    <row r="234" customFormat="false" ht="12" hidden="false" customHeight="true" outlineLevel="0" collapsed="false">
      <c r="A234" s="93" t="n">
        <f aca="false">EDATE(A233,1)</f>
        <v>43862</v>
      </c>
      <c r="B234" s="94" t="n">
        <f aca="false">B233</f>
        <v>4590.16393442623</v>
      </c>
      <c r="C234" s="104"/>
      <c r="D234" s="96" t="n">
        <f aca="false">B234+C234</f>
        <v>4590.16393442623</v>
      </c>
      <c r="E234" s="82" t="n">
        <f aca="false">IF(Z234=0,0,IF(AND(Z234=1,$H$3=1),D234*U234,IF($H$3=2,D234,"N/A")))</f>
        <v>0</v>
      </c>
      <c r="F234" s="82" t="n">
        <f aca="false">E234*Y234</f>
        <v>0</v>
      </c>
      <c r="G234" s="28" t="n">
        <f aca="false">VLOOKUP($A234,Table,MATCH(G$4,Curves,0))</f>
        <v>5.67</v>
      </c>
      <c r="H234" s="97" t="n">
        <f aca="false">VLOOKUP($A234,Table,MATCH(H$4,Curves,0))</f>
        <v>5.67</v>
      </c>
      <c r="I234" s="98" t="n">
        <f aca="false">I233</f>
        <v>0</v>
      </c>
      <c r="J234" s="28" t="n">
        <f aca="false">VLOOKUP($A234,Table,MATCH(J$4,Curves,0))</f>
        <v>-0.0475</v>
      </c>
      <c r="K234" s="97" t="n">
        <f aca="false">VLOOKUP($A234,Table,MATCH(K$4,Curves,0))</f>
        <v>-0.06</v>
      </c>
      <c r="L234" s="98" t="n">
        <v>0</v>
      </c>
      <c r="M234" s="28" t="n">
        <f aca="false">VLOOKUP($A234,Table,MATCH(M$4,Curves,0))</f>
        <v>0.01</v>
      </c>
      <c r="N234" s="97" t="n">
        <f aca="false">VLOOKUP($A234,Table,MATCH(N$4,Curves,0))</f>
        <v>0</v>
      </c>
      <c r="O234" s="98" t="n">
        <v>0</v>
      </c>
      <c r="P234" s="99"/>
      <c r="Q234" s="98" t="n">
        <f aca="false">M234+J234+G234</f>
        <v>5.6325</v>
      </c>
      <c r="R234" s="98" t="n">
        <f aca="false">N234+K234+H234</f>
        <v>5.61</v>
      </c>
      <c r="S234" s="98" t="n">
        <f aca="false">O234+L234+I234</f>
        <v>0</v>
      </c>
      <c r="T234" s="99"/>
      <c r="U234" s="33" t="n">
        <f aca="false">A235-A234</f>
        <v>29</v>
      </c>
      <c r="V234" s="100" t="n">
        <f aca="false">CHOOSE(F$3,A235+24,A234)</f>
        <v>43862</v>
      </c>
      <c r="W234" s="33" t="n">
        <f aca="false">V234-C$3</f>
        <v>6946</v>
      </c>
      <c r="X234" s="28" t="n">
        <f aca="false">VLOOKUP($A234,Table,MATCH(X$4,Curves,0))</f>
        <v>0.053904348595426</v>
      </c>
      <c r="Y234" s="91" t="n">
        <f aca="false">1/(1+CHOOSE(F$3,(X235+($K$3/10000))/2,(X234+($K$3/10000))/2))^(2*W234/365.25)</f>
        <v>0.363660727299587</v>
      </c>
      <c r="Z234" s="33" t="n">
        <f aca="false">IF(AND(mthbeg&lt;=A234,mthend&gt;=A234),1,0)</f>
        <v>0</v>
      </c>
      <c r="AA234" s="33" t="n">
        <f aca="false">U234*Z234</f>
        <v>0</v>
      </c>
      <c r="AC234" s="87" t="n">
        <f aca="false">F234*G234</f>
        <v>0</v>
      </c>
      <c r="AD234" s="87" t="n">
        <f aca="false">$F234*H234</f>
        <v>0</v>
      </c>
      <c r="AE234" s="87" t="n">
        <f aca="false">$F234*I234</f>
        <v>0</v>
      </c>
      <c r="AF234" s="87" t="n">
        <f aca="false">$F234*J234</f>
        <v>-0</v>
      </c>
      <c r="AG234" s="87" t="n">
        <f aca="false">$F234*K234</f>
        <v>-0</v>
      </c>
      <c r="AH234" s="87" t="n">
        <f aca="false">$F234*L234</f>
        <v>0</v>
      </c>
      <c r="AI234" s="87" t="n">
        <f aca="false">$F234*M234</f>
        <v>0</v>
      </c>
      <c r="AJ234" s="87" t="n">
        <f aca="false">$F234*N234</f>
        <v>0</v>
      </c>
      <c r="AK234" s="87" t="n">
        <f aca="false">F234*O234</f>
        <v>0</v>
      </c>
      <c r="AL234" s="92"/>
      <c r="AM234" s="87" t="n">
        <f aca="false">CHOOSE($G$3,AD234-AE234,AE234-AD234)</f>
        <v>0</v>
      </c>
      <c r="AN234" s="87" t="n">
        <f aca="false">CHOOSE($G$3,AG234-AH234,AH234-AG234)</f>
        <v>0</v>
      </c>
      <c r="AO234" s="87" t="n">
        <f aca="false">CHOOSE($G$3,AJ234-AK234,AK234-AJ234)</f>
        <v>0</v>
      </c>
      <c r="AP234" s="101" t="n">
        <f aca="false">SUM(AM234:AO234)</f>
        <v>0</v>
      </c>
      <c r="AR234" s="87" t="n">
        <f aca="false">CHOOSE($G$3,AC234-AD234,AD234-AC234)</f>
        <v>0</v>
      </c>
      <c r="AS234" s="87" t="n">
        <f aca="false">CHOOSE($G$3,AF234-AG234,AG234-AF234)</f>
        <v>0</v>
      </c>
      <c r="AT234" s="87" t="n">
        <f aca="false">CHOOSE($G$3,AI234-AJ234,AJ234-AI234)</f>
        <v>0</v>
      </c>
      <c r="AU234" s="101" t="n">
        <f aca="false">AR234+AS234+AT234</f>
        <v>0</v>
      </c>
      <c r="AV234" s="101"/>
      <c r="AW234" s="88" t="n">
        <f aca="false">AU234+AP234</f>
        <v>0</v>
      </c>
      <c r="AY234" s="88" t="n">
        <f aca="false">AK234+AH234+AE234</f>
        <v>0</v>
      </c>
      <c r="AZ234" s="102"/>
    </row>
    <row r="235" customFormat="false" ht="12" hidden="false" customHeight="true" outlineLevel="0" collapsed="false">
      <c r="A235" s="93" t="n">
        <f aca="false">EDATE(A234,1)</f>
        <v>43891</v>
      </c>
      <c r="B235" s="94" t="n">
        <f aca="false">B234</f>
        <v>4590.16393442623</v>
      </c>
      <c r="C235" s="104"/>
      <c r="D235" s="96" t="n">
        <f aca="false">B235+C235</f>
        <v>4590.16393442623</v>
      </c>
      <c r="E235" s="82" t="n">
        <f aca="false">IF(Z235=0,0,IF(AND(Z235=1,$H$3=1),D235*U235,IF($H$3=2,D235,"N/A")))</f>
        <v>0</v>
      </c>
      <c r="F235" s="82" t="n">
        <f aca="false">E235*Y235</f>
        <v>0</v>
      </c>
      <c r="G235" s="28" t="n">
        <f aca="false">VLOOKUP($A235,Table,MATCH(G$4,Curves,0))</f>
        <v>5.67</v>
      </c>
      <c r="H235" s="97" t="n">
        <f aca="false">VLOOKUP($A235,Table,MATCH(H$4,Curves,0))</f>
        <v>5.67</v>
      </c>
      <c r="I235" s="98" t="n">
        <f aca="false">I234</f>
        <v>0</v>
      </c>
      <c r="J235" s="28" t="n">
        <f aca="false">VLOOKUP($A235,Table,MATCH(J$4,Curves,0))</f>
        <v>-0.0475</v>
      </c>
      <c r="K235" s="97" t="n">
        <f aca="false">VLOOKUP($A235,Table,MATCH(K$4,Curves,0))</f>
        <v>-0.06</v>
      </c>
      <c r="L235" s="98" t="n">
        <v>0</v>
      </c>
      <c r="M235" s="28" t="n">
        <f aca="false">VLOOKUP($A235,Table,MATCH(M$4,Curves,0))</f>
        <v>0.01</v>
      </c>
      <c r="N235" s="97" t="n">
        <f aca="false">VLOOKUP($A235,Table,MATCH(N$4,Curves,0))</f>
        <v>0</v>
      </c>
      <c r="O235" s="98" t="n">
        <v>0</v>
      </c>
      <c r="P235" s="99"/>
      <c r="Q235" s="98" t="n">
        <f aca="false">M235+J235+G235</f>
        <v>5.6325</v>
      </c>
      <c r="R235" s="98" t="n">
        <f aca="false">N235+K235+H235</f>
        <v>5.61</v>
      </c>
      <c r="S235" s="98" t="n">
        <f aca="false">O235+L235+I235</f>
        <v>0</v>
      </c>
      <c r="T235" s="99"/>
      <c r="U235" s="33" t="n">
        <f aca="false">A236-A235</f>
        <v>31</v>
      </c>
      <c r="V235" s="100" t="n">
        <f aca="false">CHOOSE(F$3,A236+24,A235)</f>
        <v>43891</v>
      </c>
      <c r="W235" s="33" t="n">
        <f aca="false">V235-C$3</f>
        <v>6975</v>
      </c>
      <c r="X235" s="28" t="n">
        <f aca="false">VLOOKUP($A235,Table,MATCH(X$4,Curves,0))</f>
        <v>0.053904348595426</v>
      </c>
      <c r="Y235" s="91" t="n">
        <f aca="false">1/(1+CHOOSE(F$3,(X236+($K$3/10000))/2,(X235+($K$3/10000))/2))^(2*W235/365.25)</f>
        <v>0.362128146670093</v>
      </c>
      <c r="Z235" s="33" t="n">
        <f aca="false">IF(AND(mthbeg&lt;=A235,mthend&gt;=A235),1,0)</f>
        <v>0</v>
      </c>
      <c r="AA235" s="33" t="n">
        <f aca="false">U235*Z235</f>
        <v>0</v>
      </c>
      <c r="AC235" s="87" t="n">
        <f aca="false">F235*G235</f>
        <v>0</v>
      </c>
      <c r="AD235" s="87" t="n">
        <f aca="false">$F235*H235</f>
        <v>0</v>
      </c>
      <c r="AE235" s="87" t="n">
        <f aca="false">$F235*I235</f>
        <v>0</v>
      </c>
      <c r="AF235" s="87" t="n">
        <f aca="false">$F235*J235</f>
        <v>-0</v>
      </c>
      <c r="AG235" s="87" t="n">
        <f aca="false">$F235*K235</f>
        <v>-0</v>
      </c>
      <c r="AH235" s="87" t="n">
        <f aca="false">$F235*L235</f>
        <v>0</v>
      </c>
      <c r="AI235" s="87" t="n">
        <f aca="false">$F235*M235</f>
        <v>0</v>
      </c>
      <c r="AJ235" s="87" t="n">
        <f aca="false">$F235*N235</f>
        <v>0</v>
      </c>
      <c r="AK235" s="87" t="n">
        <f aca="false">F235*O235</f>
        <v>0</v>
      </c>
      <c r="AL235" s="92"/>
      <c r="AM235" s="87" t="n">
        <f aca="false">CHOOSE($G$3,AD235-AE235,AE235-AD235)</f>
        <v>0</v>
      </c>
      <c r="AN235" s="87" t="n">
        <f aca="false">CHOOSE($G$3,AG235-AH235,AH235-AG235)</f>
        <v>0</v>
      </c>
      <c r="AO235" s="87" t="n">
        <f aca="false">CHOOSE($G$3,AJ235-AK235,AK235-AJ235)</f>
        <v>0</v>
      </c>
      <c r="AP235" s="101" t="n">
        <f aca="false">SUM(AM235:AO235)</f>
        <v>0</v>
      </c>
      <c r="AR235" s="87" t="n">
        <f aca="false">CHOOSE($G$3,AC235-AD235,AD235-AC235)</f>
        <v>0</v>
      </c>
      <c r="AS235" s="87" t="n">
        <f aca="false">CHOOSE($G$3,AF235-AG235,AG235-AF235)</f>
        <v>0</v>
      </c>
      <c r="AT235" s="87" t="n">
        <f aca="false">CHOOSE($G$3,AI235-AJ235,AJ235-AI235)</f>
        <v>0</v>
      </c>
      <c r="AU235" s="101" t="n">
        <f aca="false">AR235+AS235+AT235</f>
        <v>0</v>
      </c>
      <c r="AV235" s="101"/>
      <c r="AW235" s="88" t="n">
        <f aca="false">AU235+AP235</f>
        <v>0</v>
      </c>
      <c r="AY235" s="88" t="n">
        <f aca="false">AK235+AH235+AE235</f>
        <v>0</v>
      </c>
      <c r="AZ235" s="102"/>
    </row>
    <row r="236" customFormat="false" ht="12" hidden="false" customHeight="true" outlineLevel="0" collapsed="false">
      <c r="A236" s="93" t="n">
        <f aca="false">EDATE(A235,1)</f>
        <v>43922</v>
      </c>
      <c r="B236" s="94" t="n">
        <f aca="false">B235</f>
        <v>4590.16393442623</v>
      </c>
      <c r="C236" s="104"/>
      <c r="D236" s="96" t="n">
        <f aca="false">B236+C236</f>
        <v>4590.16393442623</v>
      </c>
      <c r="E236" s="82" t="n">
        <f aca="false">IF(Z236=0,0,IF(AND(Z236=1,$H$3=1),D236*U236,IF($H$3=2,D236,"N/A")))</f>
        <v>0</v>
      </c>
      <c r="F236" s="82" t="n">
        <f aca="false">E236*Y236</f>
        <v>0</v>
      </c>
      <c r="G236" s="28" t="n">
        <f aca="false">VLOOKUP($A236,Table,MATCH(G$4,Curves,0))</f>
        <v>5.67</v>
      </c>
      <c r="H236" s="97" t="n">
        <f aca="false">VLOOKUP($A236,Table,MATCH(H$4,Curves,0))</f>
        <v>5.67</v>
      </c>
      <c r="I236" s="98" t="n">
        <f aca="false">I235</f>
        <v>0</v>
      </c>
      <c r="J236" s="28" t="n">
        <f aca="false">VLOOKUP($A236,Table,MATCH(J$4,Curves,0))</f>
        <v>-0.0475</v>
      </c>
      <c r="K236" s="97" t="n">
        <f aca="false">VLOOKUP($A236,Table,MATCH(K$4,Curves,0))</f>
        <v>-0.06</v>
      </c>
      <c r="L236" s="98" t="n">
        <v>0</v>
      </c>
      <c r="M236" s="28" t="n">
        <f aca="false">VLOOKUP($A236,Table,MATCH(M$4,Curves,0))</f>
        <v>0.01</v>
      </c>
      <c r="N236" s="97" t="n">
        <f aca="false">VLOOKUP($A236,Table,MATCH(N$4,Curves,0))</f>
        <v>0</v>
      </c>
      <c r="O236" s="98" t="n">
        <v>0</v>
      </c>
      <c r="P236" s="99"/>
      <c r="Q236" s="98" t="n">
        <f aca="false">M236+J236+G236</f>
        <v>5.6325</v>
      </c>
      <c r="R236" s="98" t="n">
        <f aca="false">N236+K236+H236</f>
        <v>5.61</v>
      </c>
      <c r="S236" s="98" t="n">
        <f aca="false">O236+L236+I236</f>
        <v>0</v>
      </c>
      <c r="T236" s="99"/>
      <c r="U236" s="33" t="n">
        <f aca="false">A237-A236</f>
        <v>30</v>
      </c>
      <c r="V236" s="100" t="n">
        <f aca="false">CHOOSE(F$3,A237+24,A236)</f>
        <v>43922</v>
      </c>
      <c r="W236" s="33" t="n">
        <f aca="false">V236-C$3</f>
        <v>7006</v>
      </c>
      <c r="X236" s="28" t="n">
        <f aca="false">VLOOKUP($A236,Table,MATCH(X$4,Curves,0))</f>
        <v>0.053904348595426</v>
      </c>
      <c r="Y236" s="91" t="n">
        <f aca="false">1/(1+CHOOSE(F$3,(X237+($K$3/10000))/2,(X236+($K$3/10000))/2))^(2*W236/365.25)</f>
        <v>0.360497012417769</v>
      </c>
      <c r="Z236" s="33" t="n">
        <f aca="false">IF(AND(mthbeg&lt;=A236,mthend&gt;=A236),1,0)</f>
        <v>0</v>
      </c>
      <c r="AA236" s="33" t="n">
        <f aca="false">U236*Z236</f>
        <v>0</v>
      </c>
      <c r="AC236" s="87" t="n">
        <f aca="false">F236*G236</f>
        <v>0</v>
      </c>
      <c r="AD236" s="87" t="n">
        <f aca="false">$F236*H236</f>
        <v>0</v>
      </c>
      <c r="AE236" s="87" t="n">
        <f aca="false">$F236*I236</f>
        <v>0</v>
      </c>
      <c r="AF236" s="87" t="n">
        <f aca="false">$F236*J236</f>
        <v>-0</v>
      </c>
      <c r="AG236" s="87" t="n">
        <f aca="false">$F236*K236</f>
        <v>-0</v>
      </c>
      <c r="AH236" s="87" t="n">
        <f aca="false">$F236*L236</f>
        <v>0</v>
      </c>
      <c r="AI236" s="87" t="n">
        <f aca="false">$F236*M236</f>
        <v>0</v>
      </c>
      <c r="AJ236" s="87" t="n">
        <f aca="false">$F236*N236</f>
        <v>0</v>
      </c>
      <c r="AK236" s="87" t="n">
        <f aca="false">F236*O236</f>
        <v>0</v>
      </c>
      <c r="AL236" s="92"/>
      <c r="AM236" s="87" t="n">
        <f aca="false">CHOOSE($G$3,AD236-AE236,AE236-AD236)</f>
        <v>0</v>
      </c>
      <c r="AN236" s="87" t="n">
        <f aca="false">CHOOSE($G$3,AG236-AH236,AH236-AG236)</f>
        <v>0</v>
      </c>
      <c r="AO236" s="87" t="n">
        <f aca="false">CHOOSE($G$3,AJ236-AK236,AK236-AJ236)</f>
        <v>0</v>
      </c>
      <c r="AP236" s="101" t="n">
        <f aca="false">SUM(AM236:AO236)</f>
        <v>0</v>
      </c>
      <c r="AR236" s="87" t="n">
        <f aca="false">CHOOSE($G$3,AC236-AD236,AD236-AC236)</f>
        <v>0</v>
      </c>
      <c r="AS236" s="87" t="n">
        <f aca="false">CHOOSE($G$3,AF236-AG236,AG236-AF236)</f>
        <v>0</v>
      </c>
      <c r="AT236" s="87" t="n">
        <f aca="false">CHOOSE($G$3,AI236-AJ236,AJ236-AI236)</f>
        <v>0</v>
      </c>
      <c r="AU236" s="101" t="n">
        <f aca="false">AR236+AS236+AT236</f>
        <v>0</v>
      </c>
      <c r="AV236" s="101"/>
      <c r="AW236" s="88" t="n">
        <f aca="false">AU236+AP236</f>
        <v>0</v>
      </c>
      <c r="AY236" s="88" t="n">
        <f aca="false">AK236+AH236+AE236</f>
        <v>0</v>
      </c>
      <c r="AZ236" s="102"/>
    </row>
    <row r="237" customFormat="false" ht="12" hidden="false" customHeight="true" outlineLevel="0" collapsed="false">
      <c r="A237" s="93" t="n">
        <f aca="false">EDATE(A236,1)</f>
        <v>43952</v>
      </c>
      <c r="B237" s="94" t="n">
        <f aca="false">B236</f>
        <v>4590.16393442623</v>
      </c>
      <c r="C237" s="104"/>
      <c r="D237" s="96" t="n">
        <f aca="false">B237+C237</f>
        <v>4590.16393442623</v>
      </c>
      <c r="E237" s="82" t="n">
        <f aca="false">IF(Z237=0,0,IF(AND(Z237=1,$H$3=1),D237*U237,IF($H$3=2,D237,"N/A")))</f>
        <v>0</v>
      </c>
      <c r="F237" s="82" t="n">
        <f aca="false">E237*Y237</f>
        <v>0</v>
      </c>
      <c r="G237" s="28" t="n">
        <f aca="false">VLOOKUP($A237,Table,MATCH(G$4,Curves,0))</f>
        <v>5.67</v>
      </c>
      <c r="H237" s="97" t="n">
        <f aca="false">VLOOKUP($A237,Table,MATCH(H$4,Curves,0))</f>
        <v>5.67</v>
      </c>
      <c r="I237" s="98" t="n">
        <f aca="false">I236</f>
        <v>0</v>
      </c>
      <c r="J237" s="28" t="n">
        <f aca="false">VLOOKUP($A237,Table,MATCH(J$4,Curves,0))</f>
        <v>-0.0475</v>
      </c>
      <c r="K237" s="97" t="n">
        <f aca="false">VLOOKUP($A237,Table,MATCH(K$4,Curves,0))</f>
        <v>-0.06</v>
      </c>
      <c r="L237" s="98" t="n">
        <v>0</v>
      </c>
      <c r="M237" s="28" t="n">
        <f aca="false">VLOOKUP($A237,Table,MATCH(M$4,Curves,0))</f>
        <v>0.01</v>
      </c>
      <c r="N237" s="97" t="n">
        <f aca="false">VLOOKUP($A237,Table,MATCH(N$4,Curves,0))</f>
        <v>0</v>
      </c>
      <c r="O237" s="98" t="n">
        <v>0</v>
      </c>
      <c r="P237" s="99"/>
      <c r="Q237" s="98" t="n">
        <f aca="false">M237+J237+G237</f>
        <v>5.6325</v>
      </c>
      <c r="R237" s="98" t="n">
        <f aca="false">N237+K237+H237</f>
        <v>5.61</v>
      </c>
      <c r="S237" s="98" t="n">
        <f aca="false">O237+L237+I237</f>
        <v>0</v>
      </c>
      <c r="T237" s="99"/>
      <c r="U237" s="33" t="n">
        <f aca="false">A238-A237</f>
        <v>31</v>
      </c>
      <c r="V237" s="100" t="n">
        <f aca="false">CHOOSE(F$3,A238+24,A237)</f>
        <v>43952</v>
      </c>
      <c r="W237" s="33" t="n">
        <f aca="false">V237-C$3</f>
        <v>7036</v>
      </c>
      <c r="X237" s="28" t="n">
        <f aca="false">VLOOKUP($A237,Table,MATCH(X$4,Curves,0))</f>
        <v>0.053904348595426</v>
      </c>
      <c r="Y237" s="91" t="n">
        <f aca="false">1/(1+CHOOSE(F$3,(X238+($K$3/10000))/2,(X237+($K$3/10000))/2))^(2*W237/365.25)</f>
        <v>0.358925491175435</v>
      </c>
      <c r="Z237" s="33" t="n">
        <f aca="false">IF(AND(mthbeg&lt;=A237,mthend&gt;=A237),1,0)</f>
        <v>0</v>
      </c>
      <c r="AA237" s="33" t="n">
        <f aca="false">U237*Z237</f>
        <v>0</v>
      </c>
      <c r="AC237" s="87" t="n">
        <f aca="false">F237*G237</f>
        <v>0</v>
      </c>
      <c r="AD237" s="87" t="n">
        <f aca="false">$F237*H237</f>
        <v>0</v>
      </c>
      <c r="AE237" s="87" t="n">
        <f aca="false">$F237*I237</f>
        <v>0</v>
      </c>
      <c r="AF237" s="87" t="n">
        <f aca="false">$F237*J237</f>
        <v>-0</v>
      </c>
      <c r="AG237" s="87" t="n">
        <f aca="false">$F237*K237</f>
        <v>-0</v>
      </c>
      <c r="AH237" s="87" t="n">
        <f aca="false">$F237*L237</f>
        <v>0</v>
      </c>
      <c r="AI237" s="87" t="n">
        <f aca="false">$F237*M237</f>
        <v>0</v>
      </c>
      <c r="AJ237" s="87" t="n">
        <f aca="false">$F237*N237</f>
        <v>0</v>
      </c>
      <c r="AK237" s="87" t="n">
        <f aca="false">F237*O237</f>
        <v>0</v>
      </c>
      <c r="AL237" s="92"/>
      <c r="AM237" s="87" t="n">
        <f aca="false">CHOOSE($G$3,AD237-AE237,AE237-AD237)</f>
        <v>0</v>
      </c>
      <c r="AN237" s="87" t="n">
        <f aca="false">CHOOSE($G$3,AG237-AH237,AH237-AG237)</f>
        <v>0</v>
      </c>
      <c r="AO237" s="87" t="n">
        <f aca="false">CHOOSE($G$3,AJ237-AK237,AK237-AJ237)</f>
        <v>0</v>
      </c>
      <c r="AP237" s="101" t="n">
        <f aca="false">SUM(AM237:AO237)</f>
        <v>0</v>
      </c>
      <c r="AR237" s="87" t="n">
        <f aca="false">CHOOSE($G$3,AC237-AD237,AD237-AC237)</f>
        <v>0</v>
      </c>
      <c r="AS237" s="87" t="n">
        <f aca="false">CHOOSE($G$3,AF237-AG237,AG237-AF237)</f>
        <v>0</v>
      </c>
      <c r="AT237" s="87" t="n">
        <f aca="false">CHOOSE($G$3,AI237-AJ237,AJ237-AI237)</f>
        <v>0</v>
      </c>
      <c r="AU237" s="101" t="n">
        <f aca="false">AR237+AS237+AT237</f>
        <v>0</v>
      </c>
      <c r="AV237" s="101"/>
      <c r="AW237" s="88" t="n">
        <f aca="false">AU237+AP237</f>
        <v>0</v>
      </c>
      <c r="AY237" s="88" t="n">
        <f aca="false">AK237+AH237+AE237</f>
        <v>0</v>
      </c>
      <c r="AZ237" s="102"/>
    </row>
    <row r="238" customFormat="false" ht="12" hidden="false" customHeight="true" outlineLevel="0" collapsed="false">
      <c r="A238" s="93" t="n">
        <f aca="false">EDATE(A237,1)</f>
        <v>43983</v>
      </c>
      <c r="B238" s="94" t="n">
        <f aca="false">B237</f>
        <v>4590.16393442623</v>
      </c>
      <c r="C238" s="104"/>
      <c r="D238" s="96" t="n">
        <f aca="false">B238+C238</f>
        <v>4590.16393442623</v>
      </c>
      <c r="E238" s="82" t="n">
        <f aca="false">IF(Z238=0,0,IF(AND(Z238=1,$H$3=1),D238*U238,IF($H$3=2,D238,"N/A")))</f>
        <v>0</v>
      </c>
      <c r="F238" s="82" t="n">
        <f aca="false">E238*Y238</f>
        <v>0</v>
      </c>
      <c r="G238" s="28" t="n">
        <f aca="false">VLOOKUP($A238,Table,MATCH(G$4,Curves,0))</f>
        <v>5.67</v>
      </c>
      <c r="H238" s="97" t="n">
        <f aca="false">VLOOKUP($A238,Table,MATCH(H$4,Curves,0))</f>
        <v>5.67</v>
      </c>
      <c r="I238" s="98" t="n">
        <f aca="false">I237</f>
        <v>0</v>
      </c>
      <c r="J238" s="28" t="n">
        <f aca="false">VLOOKUP($A238,Table,MATCH(J$4,Curves,0))</f>
        <v>-0.0475</v>
      </c>
      <c r="K238" s="97" t="n">
        <f aca="false">VLOOKUP($A238,Table,MATCH(K$4,Curves,0))</f>
        <v>-0.06</v>
      </c>
      <c r="L238" s="98" t="n">
        <v>0</v>
      </c>
      <c r="M238" s="28" t="n">
        <f aca="false">VLOOKUP($A238,Table,MATCH(M$4,Curves,0))</f>
        <v>0.01</v>
      </c>
      <c r="N238" s="97" t="n">
        <f aca="false">VLOOKUP($A238,Table,MATCH(N$4,Curves,0))</f>
        <v>0</v>
      </c>
      <c r="O238" s="98" t="n">
        <v>0</v>
      </c>
      <c r="P238" s="99"/>
      <c r="Q238" s="98" t="n">
        <f aca="false">M238+J238+G238</f>
        <v>5.6325</v>
      </c>
      <c r="R238" s="98" t="n">
        <f aca="false">N238+K238+H238</f>
        <v>5.61</v>
      </c>
      <c r="S238" s="98" t="n">
        <f aca="false">O238+L238+I238</f>
        <v>0</v>
      </c>
      <c r="T238" s="99"/>
      <c r="U238" s="33" t="n">
        <f aca="false">A239-A238</f>
        <v>30</v>
      </c>
      <c r="V238" s="100" t="n">
        <f aca="false">CHOOSE(F$3,A239+24,A238)</f>
        <v>43983</v>
      </c>
      <c r="W238" s="33" t="n">
        <f aca="false">V238-C$3</f>
        <v>7067</v>
      </c>
      <c r="X238" s="28" t="n">
        <f aca="false">VLOOKUP($A238,Table,MATCH(X$4,Curves,0))</f>
        <v>0.053904348595426</v>
      </c>
      <c r="Y238" s="91" t="n">
        <f aca="false">1/(1+CHOOSE(F$3,(X239+($K$3/10000))/2,(X238+($K$3/10000))/2))^(2*W238/365.25)</f>
        <v>0.357308782648159</v>
      </c>
      <c r="Z238" s="33" t="n">
        <f aca="false">IF(AND(mthbeg&lt;=A238,mthend&gt;=A238),1,0)</f>
        <v>0</v>
      </c>
      <c r="AA238" s="33" t="n">
        <f aca="false">U238*Z238</f>
        <v>0</v>
      </c>
      <c r="AC238" s="87" t="n">
        <f aca="false">F238*G238</f>
        <v>0</v>
      </c>
      <c r="AD238" s="87" t="n">
        <f aca="false">$F238*H238</f>
        <v>0</v>
      </c>
      <c r="AE238" s="87" t="n">
        <f aca="false">$F238*I238</f>
        <v>0</v>
      </c>
      <c r="AF238" s="87" t="n">
        <f aca="false">$F238*J238</f>
        <v>-0</v>
      </c>
      <c r="AG238" s="87" t="n">
        <f aca="false">$F238*K238</f>
        <v>-0</v>
      </c>
      <c r="AH238" s="87" t="n">
        <f aca="false">$F238*L238</f>
        <v>0</v>
      </c>
      <c r="AI238" s="87" t="n">
        <f aca="false">$F238*M238</f>
        <v>0</v>
      </c>
      <c r="AJ238" s="87" t="n">
        <f aca="false">$F238*N238</f>
        <v>0</v>
      </c>
      <c r="AK238" s="87" t="n">
        <f aca="false">F238*O238</f>
        <v>0</v>
      </c>
      <c r="AL238" s="92"/>
      <c r="AM238" s="87" t="n">
        <f aca="false">CHOOSE($G$3,AD238-AE238,AE238-AD238)</f>
        <v>0</v>
      </c>
      <c r="AN238" s="87" t="n">
        <f aca="false">CHOOSE($G$3,AG238-AH238,AH238-AG238)</f>
        <v>0</v>
      </c>
      <c r="AO238" s="87" t="n">
        <f aca="false">CHOOSE($G$3,AJ238-AK238,AK238-AJ238)</f>
        <v>0</v>
      </c>
      <c r="AP238" s="101" t="n">
        <f aca="false">SUM(AM238:AO238)</f>
        <v>0</v>
      </c>
      <c r="AR238" s="87" t="n">
        <f aca="false">CHOOSE($G$3,AC238-AD238,AD238-AC238)</f>
        <v>0</v>
      </c>
      <c r="AS238" s="87" t="n">
        <f aca="false">CHOOSE($G$3,AF238-AG238,AG238-AF238)</f>
        <v>0</v>
      </c>
      <c r="AT238" s="87" t="n">
        <f aca="false">CHOOSE($G$3,AI238-AJ238,AJ238-AI238)</f>
        <v>0</v>
      </c>
      <c r="AU238" s="101" t="n">
        <f aca="false">AR238+AS238+AT238</f>
        <v>0</v>
      </c>
      <c r="AV238" s="101"/>
      <c r="AW238" s="88" t="n">
        <f aca="false">AU238+AP238</f>
        <v>0</v>
      </c>
      <c r="AY238" s="88" t="n">
        <f aca="false">AK238+AH238+AE238</f>
        <v>0</v>
      </c>
      <c r="AZ238" s="102"/>
    </row>
    <row r="239" customFormat="false" ht="12" hidden="false" customHeight="true" outlineLevel="0" collapsed="false">
      <c r="A239" s="93" t="n">
        <f aca="false">EDATE(A238,1)</f>
        <v>44013</v>
      </c>
      <c r="B239" s="94" t="n">
        <f aca="false">B238</f>
        <v>4590.16393442623</v>
      </c>
      <c r="C239" s="104"/>
      <c r="D239" s="96" t="n">
        <f aca="false">B239+C239</f>
        <v>4590.16393442623</v>
      </c>
      <c r="E239" s="82" t="n">
        <f aca="false">IF(Z239=0,0,IF(AND(Z239=1,$H$3=1),D239*U239,IF($H$3=2,D239,"N/A")))</f>
        <v>0</v>
      </c>
      <c r="F239" s="82" t="n">
        <f aca="false">E239*Y239</f>
        <v>0</v>
      </c>
      <c r="G239" s="28" t="n">
        <f aca="false">VLOOKUP($A239,Table,MATCH(G$4,Curves,0))</f>
        <v>5.67</v>
      </c>
      <c r="H239" s="97" t="n">
        <f aca="false">VLOOKUP($A239,Table,MATCH(H$4,Curves,0))</f>
        <v>5.67</v>
      </c>
      <c r="I239" s="98" t="n">
        <f aca="false">I238</f>
        <v>0</v>
      </c>
      <c r="J239" s="28" t="n">
        <f aca="false">VLOOKUP($A239,Table,MATCH(J$4,Curves,0))</f>
        <v>-0.0475</v>
      </c>
      <c r="K239" s="97" t="n">
        <f aca="false">VLOOKUP($A239,Table,MATCH(K$4,Curves,0))</f>
        <v>-0.06</v>
      </c>
      <c r="L239" s="98" t="n">
        <v>0</v>
      </c>
      <c r="M239" s="28" t="n">
        <f aca="false">VLOOKUP($A239,Table,MATCH(M$4,Curves,0))</f>
        <v>0.01</v>
      </c>
      <c r="N239" s="97" t="n">
        <f aca="false">VLOOKUP($A239,Table,MATCH(N$4,Curves,0))</f>
        <v>0</v>
      </c>
      <c r="O239" s="98" t="n">
        <v>0</v>
      </c>
      <c r="P239" s="99"/>
      <c r="Q239" s="98" t="n">
        <f aca="false">M239+J239+G239</f>
        <v>5.6325</v>
      </c>
      <c r="R239" s="98" t="n">
        <f aca="false">N239+K239+H239</f>
        <v>5.61</v>
      </c>
      <c r="S239" s="98" t="n">
        <f aca="false">O239+L239+I239</f>
        <v>0</v>
      </c>
      <c r="T239" s="99"/>
      <c r="U239" s="33" t="n">
        <f aca="false">A240-A239</f>
        <v>31</v>
      </c>
      <c r="V239" s="100" t="n">
        <f aca="false">CHOOSE(F$3,A240+24,A239)</f>
        <v>44013</v>
      </c>
      <c r="W239" s="33" t="n">
        <f aca="false">V239-C$3</f>
        <v>7097</v>
      </c>
      <c r="X239" s="28" t="n">
        <f aca="false">VLOOKUP($A239,Table,MATCH(X$4,Curves,0))</f>
        <v>0.053904348595426</v>
      </c>
      <c r="Y239" s="91" t="n">
        <f aca="false">1/(1+CHOOSE(F$3,(X240+($K$3/10000))/2,(X239+($K$3/10000))/2))^(2*W239/365.25)</f>
        <v>0.355751159914372</v>
      </c>
      <c r="Z239" s="33" t="n">
        <f aca="false">IF(AND(mthbeg&lt;=A239,mthend&gt;=A239),1,0)</f>
        <v>0</v>
      </c>
      <c r="AA239" s="33" t="n">
        <f aca="false">U239*Z239</f>
        <v>0</v>
      </c>
      <c r="AC239" s="87" t="n">
        <f aca="false">F239*G239</f>
        <v>0</v>
      </c>
      <c r="AD239" s="87" t="n">
        <f aca="false">$F239*H239</f>
        <v>0</v>
      </c>
      <c r="AE239" s="87" t="n">
        <f aca="false">$F239*I239</f>
        <v>0</v>
      </c>
      <c r="AF239" s="87" t="n">
        <f aca="false">$F239*J239</f>
        <v>-0</v>
      </c>
      <c r="AG239" s="87" t="n">
        <f aca="false">$F239*K239</f>
        <v>-0</v>
      </c>
      <c r="AH239" s="87" t="n">
        <f aca="false">$F239*L239</f>
        <v>0</v>
      </c>
      <c r="AI239" s="87" t="n">
        <f aca="false">$F239*M239</f>
        <v>0</v>
      </c>
      <c r="AJ239" s="87" t="n">
        <f aca="false">$F239*N239</f>
        <v>0</v>
      </c>
      <c r="AK239" s="87" t="n">
        <f aca="false">F239*O239</f>
        <v>0</v>
      </c>
      <c r="AL239" s="92"/>
      <c r="AM239" s="87" t="n">
        <f aca="false">CHOOSE($G$3,AD239-AE239,AE239-AD239)</f>
        <v>0</v>
      </c>
      <c r="AN239" s="87" t="n">
        <f aca="false">CHOOSE($G$3,AG239-AH239,AH239-AG239)</f>
        <v>0</v>
      </c>
      <c r="AO239" s="87" t="n">
        <f aca="false">CHOOSE($G$3,AJ239-AK239,AK239-AJ239)</f>
        <v>0</v>
      </c>
      <c r="AP239" s="101" t="n">
        <f aca="false">SUM(AM239:AO239)</f>
        <v>0</v>
      </c>
      <c r="AR239" s="87" t="n">
        <f aca="false">CHOOSE($G$3,AC239-AD239,AD239-AC239)</f>
        <v>0</v>
      </c>
      <c r="AS239" s="87" t="n">
        <f aca="false">CHOOSE($G$3,AF239-AG239,AG239-AF239)</f>
        <v>0</v>
      </c>
      <c r="AT239" s="87" t="n">
        <f aca="false">CHOOSE($G$3,AI239-AJ239,AJ239-AI239)</f>
        <v>0</v>
      </c>
      <c r="AU239" s="101" t="n">
        <f aca="false">AR239+AS239+AT239</f>
        <v>0</v>
      </c>
      <c r="AV239" s="101"/>
      <c r="AW239" s="88" t="n">
        <f aca="false">AU239+AP239</f>
        <v>0</v>
      </c>
      <c r="AY239" s="88" t="n">
        <f aca="false">AK239+AH239+AE239</f>
        <v>0</v>
      </c>
      <c r="AZ239" s="102"/>
    </row>
    <row r="240" customFormat="false" ht="12" hidden="false" customHeight="true" outlineLevel="0" collapsed="false">
      <c r="A240" s="93" t="n">
        <f aca="false">EDATE(A239,1)</f>
        <v>44044</v>
      </c>
      <c r="B240" s="94" t="n">
        <f aca="false">B239</f>
        <v>4590.16393442623</v>
      </c>
      <c r="C240" s="104"/>
      <c r="D240" s="96" t="n">
        <f aca="false">B240+C240</f>
        <v>4590.16393442623</v>
      </c>
      <c r="E240" s="82" t="n">
        <f aca="false">IF(Z240=0,0,IF(AND(Z240=1,$H$3=1),D240*U240,IF($H$3=2,D240,"N/A")))</f>
        <v>0</v>
      </c>
      <c r="F240" s="82" t="n">
        <f aca="false">E240*Y240</f>
        <v>0</v>
      </c>
      <c r="G240" s="28" t="n">
        <f aca="false">VLOOKUP($A240,Table,MATCH(G$4,Curves,0))</f>
        <v>5.67</v>
      </c>
      <c r="H240" s="97" t="n">
        <f aca="false">VLOOKUP($A240,Table,MATCH(H$4,Curves,0))</f>
        <v>5.67</v>
      </c>
      <c r="I240" s="98" t="n">
        <f aca="false">I239</f>
        <v>0</v>
      </c>
      <c r="J240" s="28" t="n">
        <f aca="false">VLOOKUP($A240,Table,MATCH(J$4,Curves,0))</f>
        <v>-0.0475</v>
      </c>
      <c r="K240" s="97" t="n">
        <f aca="false">VLOOKUP($A240,Table,MATCH(K$4,Curves,0))</f>
        <v>-0.06</v>
      </c>
      <c r="L240" s="98" t="n">
        <v>0</v>
      </c>
      <c r="M240" s="28" t="n">
        <f aca="false">VLOOKUP($A240,Table,MATCH(M$4,Curves,0))</f>
        <v>0.01</v>
      </c>
      <c r="N240" s="97" t="n">
        <f aca="false">VLOOKUP($A240,Table,MATCH(N$4,Curves,0))</f>
        <v>0</v>
      </c>
      <c r="O240" s="98" t="n">
        <v>0</v>
      </c>
      <c r="P240" s="99"/>
      <c r="Q240" s="98" t="n">
        <f aca="false">M240+J240+G240</f>
        <v>5.6325</v>
      </c>
      <c r="R240" s="98" t="n">
        <f aca="false">N240+K240+H240</f>
        <v>5.61</v>
      </c>
      <c r="S240" s="98" t="n">
        <f aca="false">O240+L240+I240</f>
        <v>0</v>
      </c>
      <c r="T240" s="99"/>
      <c r="U240" s="33" t="n">
        <f aca="false">A241-A240</f>
        <v>31</v>
      </c>
      <c r="V240" s="100" t="n">
        <f aca="false">CHOOSE(F$3,A241+24,A240)</f>
        <v>44044</v>
      </c>
      <c r="W240" s="33" t="n">
        <f aca="false">V240-C$3</f>
        <v>7128</v>
      </c>
      <c r="X240" s="28" t="n">
        <f aca="false">VLOOKUP($A240,Table,MATCH(X$4,Curves,0))</f>
        <v>0.053904348595426</v>
      </c>
      <c r="Y240" s="91" t="n">
        <f aca="false">1/(1+CHOOSE(F$3,(X241+($K$3/10000))/2,(X240+($K$3/10000))/2))^(2*W240/365.25)</f>
        <v>0.354148749531263</v>
      </c>
      <c r="Z240" s="33" t="n">
        <f aca="false">IF(AND(mthbeg&lt;=A240,mthend&gt;=A240),1,0)</f>
        <v>0</v>
      </c>
      <c r="AA240" s="33" t="n">
        <f aca="false">U240*Z240</f>
        <v>0</v>
      </c>
      <c r="AC240" s="87" t="n">
        <f aca="false">F240*G240</f>
        <v>0</v>
      </c>
      <c r="AD240" s="87" t="n">
        <f aca="false">$F240*H240</f>
        <v>0</v>
      </c>
      <c r="AE240" s="87" t="n">
        <f aca="false">$F240*I240</f>
        <v>0</v>
      </c>
      <c r="AF240" s="87" t="n">
        <f aca="false">$F240*J240</f>
        <v>-0</v>
      </c>
      <c r="AG240" s="87" t="n">
        <f aca="false">$F240*K240</f>
        <v>-0</v>
      </c>
      <c r="AH240" s="87" t="n">
        <f aca="false">$F240*L240</f>
        <v>0</v>
      </c>
      <c r="AI240" s="87" t="n">
        <f aca="false">$F240*M240</f>
        <v>0</v>
      </c>
      <c r="AJ240" s="87" t="n">
        <f aca="false">$F240*N240</f>
        <v>0</v>
      </c>
      <c r="AK240" s="87" t="n">
        <f aca="false">F240*O240</f>
        <v>0</v>
      </c>
      <c r="AL240" s="92"/>
      <c r="AM240" s="87" t="n">
        <f aca="false">CHOOSE($G$3,AD240-AE240,AE240-AD240)</f>
        <v>0</v>
      </c>
      <c r="AN240" s="87" t="n">
        <f aca="false">CHOOSE($G$3,AG240-AH240,AH240-AG240)</f>
        <v>0</v>
      </c>
      <c r="AO240" s="87" t="n">
        <f aca="false">CHOOSE($G$3,AJ240-AK240,AK240-AJ240)</f>
        <v>0</v>
      </c>
      <c r="AP240" s="101" t="n">
        <f aca="false">SUM(AM240:AO240)</f>
        <v>0</v>
      </c>
      <c r="AR240" s="87" t="n">
        <f aca="false">CHOOSE($G$3,AC240-AD240,AD240-AC240)</f>
        <v>0</v>
      </c>
      <c r="AS240" s="87" t="n">
        <f aca="false">CHOOSE($G$3,AF240-AG240,AG240-AF240)</f>
        <v>0</v>
      </c>
      <c r="AT240" s="87" t="n">
        <f aca="false">CHOOSE($G$3,AI240-AJ240,AJ240-AI240)</f>
        <v>0</v>
      </c>
      <c r="AU240" s="101" t="n">
        <f aca="false">AR240+AS240+AT240</f>
        <v>0</v>
      </c>
      <c r="AV240" s="101"/>
      <c r="AW240" s="88" t="n">
        <f aca="false">AU240+AP240</f>
        <v>0</v>
      </c>
      <c r="AY240" s="88" t="n">
        <f aca="false">AK240+AH240+AE240</f>
        <v>0</v>
      </c>
      <c r="AZ240" s="102"/>
    </row>
    <row r="241" customFormat="false" ht="12" hidden="false" customHeight="true" outlineLevel="0" collapsed="false">
      <c r="A241" s="93" t="n">
        <f aca="false">EDATE(A240,1)</f>
        <v>44075</v>
      </c>
      <c r="B241" s="94" t="n">
        <f aca="false">B240</f>
        <v>4590.16393442623</v>
      </c>
      <c r="C241" s="104"/>
      <c r="D241" s="96" t="n">
        <f aca="false">B241+C241</f>
        <v>4590.16393442623</v>
      </c>
      <c r="E241" s="82" t="n">
        <f aca="false">IF(Z241=0,0,IF(AND(Z241=1,$H$3=1),D241*U241,IF($H$3=2,D241,"N/A")))</f>
        <v>0</v>
      </c>
      <c r="F241" s="82" t="n">
        <f aca="false">E241*Y241</f>
        <v>0</v>
      </c>
      <c r="G241" s="28" t="n">
        <f aca="false">VLOOKUP($A241,Table,MATCH(G$4,Curves,0))</f>
        <v>5.67</v>
      </c>
      <c r="H241" s="97" t="n">
        <f aca="false">VLOOKUP($A241,Table,MATCH(H$4,Curves,0))</f>
        <v>5.67</v>
      </c>
      <c r="I241" s="98" t="n">
        <f aca="false">I240</f>
        <v>0</v>
      </c>
      <c r="J241" s="28" t="n">
        <f aca="false">VLOOKUP($A241,Table,MATCH(J$4,Curves,0))</f>
        <v>-0.0475</v>
      </c>
      <c r="K241" s="97" t="n">
        <f aca="false">VLOOKUP($A241,Table,MATCH(K$4,Curves,0))</f>
        <v>-0.06</v>
      </c>
      <c r="L241" s="98" t="n">
        <v>0</v>
      </c>
      <c r="M241" s="28" t="n">
        <f aca="false">VLOOKUP($A241,Table,MATCH(M$4,Curves,0))</f>
        <v>0.01</v>
      </c>
      <c r="N241" s="97" t="n">
        <f aca="false">VLOOKUP($A241,Table,MATCH(N$4,Curves,0))</f>
        <v>0</v>
      </c>
      <c r="O241" s="98" t="n">
        <v>0</v>
      </c>
      <c r="P241" s="99"/>
      <c r="Q241" s="98" t="n">
        <f aca="false">M241+J241+G241</f>
        <v>5.6325</v>
      </c>
      <c r="R241" s="98" t="n">
        <f aca="false">N241+K241+H241</f>
        <v>5.61</v>
      </c>
      <c r="S241" s="98" t="n">
        <f aca="false">O241+L241+I241</f>
        <v>0</v>
      </c>
      <c r="T241" s="99"/>
      <c r="U241" s="33" t="n">
        <f aca="false">A242-A241</f>
        <v>30</v>
      </c>
      <c r="V241" s="100" t="n">
        <f aca="false">CHOOSE(F$3,A242+24,A241)</f>
        <v>44075</v>
      </c>
      <c r="W241" s="33" t="n">
        <f aca="false">V241-C$3</f>
        <v>7159</v>
      </c>
      <c r="X241" s="28" t="n">
        <f aca="false">VLOOKUP($A241,Table,MATCH(X$4,Curves,0))</f>
        <v>0.053904348595426</v>
      </c>
      <c r="Y241" s="91" t="n">
        <f aca="false">1/(1+CHOOSE(F$3,(X242+($K$3/10000))/2,(X241+($K$3/10000))/2))^(2*W241/365.25)</f>
        <v>0.352553556887195</v>
      </c>
      <c r="Z241" s="33" t="n">
        <f aca="false">IF(AND(mthbeg&lt;=A241,mthend&gt;=A241),1,0)</f>
        <v>0</v>
      </c>
      <c r="AA241" s="33" t="n">
        <f aca="false">U241*Z241</f>
        <v>0</v>
      </c>
      <c r="AC241" s="87" t="n">
        <f aca="false">F241*G241</f>
        <v>0</v>
      </c>
      <c r="AD241" s="87" t="n">
        <f aca="false">$F241*H241</f>
        <v>0</v>
      </c>
      <c r="AE241" s="87" t="n">
        <f aca="false">$F241*I241</f>
        <v>0</v>
      </c>
      <c r="AF241" s="87" t="n">
        <f aca="false">$F241*J241</f>
        <v>-0</v>
      </c>
      <c r="AG241" s="87" t="n">
        <f aca="false">$F241*K241</f>
        <v>-0</v>
      </c>
      <c r="AH241" s="87" t="n">
        <f aca="false">$F241*L241</f>
        <v>0</v>
      </c>
      <c r="AI241" s="87" t="n">
        <f aca="false">$F241*M241</f>
        <v>0</v>
      </c>
      <c r="AJ241" s="87" t="n">
        <f aca="false">$F241*N241</f>
        <v>0</v>
      </c>
      <c r="AK241" s="87" t="n">
        <f aca="false">F241*O241</f>
        <v>0</v>
      </c>
      <c r="AL241" s="92"/>
      <c r="AM241" s="87" t="n">
        <f aca="false">CHOOSE($G$3,AD241-AE241,AE241-AD241)</f>
        <v>0</v>
      </c>
      <c r="AN241" s="87" t="n">
        <f aca="false">CHOOSE($G$3,AG241-AH241,AH241-AG241)</f>
        <v>0</v>
      </c>
      <c r="AO241" s="87" t="n">
        <f aca="false">CHOOSE($G$3,AJ241-AK241,AK241-AJ241)</f>
        <v>0</v>
      </c>
      <c r="AP241" s="101" t="n">
        <f aca="false">SUM(AM241:AO241)</f>
        <v>0</v>
      </c>
      <c r="AR241" s="87" t="n">
        <f aca="false">CHOOSE($G$3,AC241-AD241,AD241-AC241)</f>
        <v>0</v>
      </c>
      <c r="AS241" s="87" t="n">
        <f aca="false">CHOOSE($G$3,AF241-AG241,AG241-AF241)</f>
        <v>0</v>
      </c>
      <c r="AT241" s="87" t="n">
        <f aca="false">CHOOSE($G$3,AI241-AJ241,AJ241-AI241)</f>
        <v>0</v>
      </c>
      <c r="AU241" s="101" t="n">
        <f aca="false">AR241+AS241+AT241</f>
        <v>0</v>
      </c>
      <c r="AV241" s="101"/>
      <c r="AW241" s="88" t="n">
        <f aca="false">AU241+AP241</f>
        <v>0</v>
      </c>
      <c r="AY241" s="88" t="n">
        <f aca="false">AK241+AH241+AE241</f>
        <v>0</v>
      </c>
      <c r="AZ241" s="102"/>
    </row>
    <row r="242" customFormat="false" ht="12" hidden="false" customHeight="true" outlineLevel="0" collapsed="false">
      <c r="A242" s="93" t="n">
        <f aca="false">EDATE(A241,1)</f>
        <v>44105</v>
      </c>
      <c r="B242" s="94" t="n">
        <f aca="false">B241</f>
        <v>4590.16393442623</v>
      </c>
      <c r="C242" s="104"/>
      <c r="D242" s="96" t="n">
        <f aca="false">B242+C242</f>
        <v>4590.16393442623</v>
      </c>
      <c r="E242" s="82" t="n">
        <f aca="false">IF(Z242=0,0,IF(AND(Z242=1,$H$3=1),D242*U242,IF($H$3=2,D242,"N/A")))</f>
        <v>0</v>
      </c>
      <c r="F242" s="82" t="n">
        <f aca="false">E242*Y242</f>
        <v>0</v>
      </c>
      <c r="G242" s="28" t="n">
        <f aca="false">VLOOKUP($A242,Table,MATCH(G$4,Curves,0))</f>
        <v>5.67</v>
      </c>
      <c r="H242" s="97" t="n">
        <f aca="false">VLOOKUP($A242,Table,MATCH(H$4,Curves,0))</f>
        <v>5.67</v>
      </c>
      <c r="I242" s="98" t="n">
        <f aca="false">I241</f>
        <v>0</v>
      </c>
      <c r="J242" s="28" t="n">
        <f aca="false">VLOOKUP($A242,Table,MATCH(J$4,Curves,0))</f>
        <v>-0.0475</v>
      </c>
      <c r="K242" s="97" t="n">
        <f aca="false">VLOOKUP($A242,Table,MATCH(K$4,Curves,0))</f>
        <v>-0.06</v>
      </c>
      <c r="L242" s="98" t="n">
        <v>0</v>
      </c>
      <c r="M242" s="28" t="n">
        <f aca="false">VLOOKUP($A242,Table,MATCH(M$4,Curves,0))</f>
        <v>0.01</v>
      </c>
      <c r="N242" s="97" t="n">
        <f aca="false">VLOOKUP($A242,Table,MATCH(N$4,Curves,0))</f>
        <v>0</v>
      </c>
      <c r="O242" s="98" t="n">
        <v>0</v>
      </c>
      <c r="P242" s="99"/>
      <c r="Q242" s="98" t="n">
        <f aca="false">M242+J242+G242</f>
        <v>5.6325</v>
      </c>
      <c r="R242" s="98" t="n">
        <f aca="false">N242+K242+H242</f>
        <v>5.61</v>
      </c>
      <c r="S242" s="98" t="n">
        <f aca="false">O242+L242+I242</f>
        <v>0</v>
      </c>
      <c r="T242" s="99"/>
      <c r="U242" s="33" t="n">
        <f aca="false">A243-A242</f>
        <v>31</v>
      </c>
      <c r="V242" s="100" t="n">
        <f aca="false">CHOOSE(F$3,A243+24,A242)</f>
        <v>44105</v>
      </c>
      <c r="W242" s="33" t="n">
        <f aca="false">V242-C$3</f>
        <v>7189</v>
      </c>
      <c r="X242" s="28" t="n">
        <f aca="false">VLOOKUP($A242,Table,MATCH(X$4,Curves,0))</f>
        <v>0.053904348595426</v>
      </c>
      <c r="Y242" s="91" t="n">
        <f aca="false">1/(1+CHOOSE(F$3,(X243+($K$3/10000))/2,(X242+($K$3/10000))/2))^(2*W242/365.25)</f>
        <v>0.35101666369634</v>
      </c>
      <c r="Z242" s="33" t="n">
        <f aca="false">IF(AND(mthbeg&lt;=A242,mthend&gt;=A242),1,0)</f>
        <v>0</v>
      </c>
      <c r="AA242" s="33" t="n">
        <f aca="false">U242*Z242</f>
        <v>0</v>
      </c>
      <c r="AC242" s="87" t="n">
        <f aca="false">F242*G242</f>
        <v>0</v>
      </c>
      <c r="AD242" s="87" t="n">
        <f aca="false">$F242*H242</f>
        <v>0</v>
      </c>
      <c r="AE242" s="87" t="n">
        <f aca="false">$F242*I242</f>
        <v>0</v>
      </c>
      <c r="AF242" s="87" t="n">
        <f aca="false">$F242*J242</f>
        <v>-0</v>
      </c>
      <c r="AG242" s="87" t="n">
        <f aca="false">$F242*K242</f>
        <v>-0</v>
      </c>
      <c r="AH242" s="87" t="n">
        <f aca="false">$F242*L242</f>
        <v>0</v>
      </c>
      <c r="AI242" s="87" t="n">
        <f aca="false">$F242*M242</f>
        <v>0</v>
      </c>
      <c r="AJ242" s="87" t="n">
        <f aca="false">$F242*N242</f>
        <v>0</v>
      </c>
      <c r="AK242" s="87" t="n">
        <f aca="false">F242*O242</f>
        <v>0</v>
      </c>
      <c r="AL242" s="92"/>
      <c r="AM242" s="87" t="n">
        <f aca="false">CHOOSE($G$3,AD242-AE242,AE242-AD242)</f>
        <v>0</v>
      </c>
      <c r="AN242" s="87" t="n">
        <f aca="false">CHOOSE($G$3,AG242-AH242,AH242-AG242)</f>
        <v>0</v>
      </c>
      <c r="AO242" s="87" t="n">
        <f aca="false">CHOOSE($G$3,AJ242-AK242,AK242-AJ242)</f>
        <v>0</v>
      </c>
      <c r="AP242" s="101" t="n">
        <f aca="false">SUM(AM242:AO242)</f>
        <v>0</v>
      </c>
      <c r="AR242" s="87" t="n">
        <f aca="false">CHOOSE($G$3,AC242-AD242,AD242-AC242)</f>
        <v>0</v>
      </c>
      <c r="AS242" s="87" t="n">
        <f aca="false">CHOOSE($G$3,AF242-AG242,AG242-AF242)</f>
        <v>0</v>
      </c>
      <c r="AT242" s="87" t="n">
        <f aca="false">CHOOSE($G$3,AI242-AJ242,AJ242-AI242)</f>
        <v>0</v>
      </c>
      <c r="AU242" s="101" t="n">
        <f aca="false">AR242+AS242+AT242</f>
        <v>0</v>
      </c>
      <c r="AV242" s="101"/>
      <c r="AW242" s="88" t="n">
        <f aca="false">AU242+AP242</f>
        <v>0</v>
      </c>
      <c r="AY242" s="88" t="n">
        <f aca="false">AK242+AH242+AE242</f>
        <v>0</v>
      </c>
      <c r="AZ242" s="102"/>
    </row>
    <row r="243" customFormat="false" ht="12" hidden="false" customHeight="true" outlineLevel="0" collapsed="false">
      <c r="A243" s="93" t="n">
        <f aca="false">EDATE(A242,1)</f>
        <v>44136</v>
      </c>
      <c r="B243" s="94" t="n">
        <f aca="false">B242</f>
        <v>4590.16393442623</v>
      </c>
      <c r="C243" s="104"/>
      <c r="D243" s="96" t="n">
        <f aca="false">B243+C243</f>
        <v>4590.16393442623</v>
      </c>
      <c r="E243" s="82" t="n">
        <f aca="false">IF(Z243=0,0,IF(AND(Z243=1,$H$3=1),D243*U243,IF($H$3=2,D243,"N/A")))</f>
        <v>0</v>
      </c>
      <c r="F243" s="82" t="n">
        <f aca="false">E243*Y243</f>
        <v>0</v>
      </c>
      <c r="G243" s="28" t="n">
        <f aca="false">VLOOKUP($A243,Table,MATCH(G$4,Curves,0))</f>
        <v>5.67</v>
      </c>
      <c r="H243" s="97" t="n">
        <f aca="false">VLOOKUP($A243,Table,MATCH(H$4,Curves,0))</f>
        <v>5.67</v>
      </c>
      <c r="I243" s="98" t="n">
        <f aca="false">I242</f>
        <v>0</v>
      </c>
      <c r="J243" s="28" t="n">
        <f aca="false">VLOOKUP($A243,Table,MATCH(J$4,Curves,0))</f>
        <v>-0.0475</v>
      </c>
      <c r="K243" s="97" t="n">
        <f aca="false">VLOOKUP($A243,Table,MATCH(K$4,Curves,0))</f>
        <v>-0.06</v>
      </c>
      <c r="L243" s="98" t="n">
        <v>0</v>
      </c>
      <c r="M243" s="28" t="n">
        <f aca="false">VLOOKUP($A243,Table,MATCH(M$4,Curves,0))</f>
        <v>0.01</v>
      </c>
      <c r="N243" s="97" t="n">
        <f aca="false">VLOOKUP($A243,Table,MATCH(N$4,Curves,0))</f>
        <v>0</v>
      </c>
      <c r="O243" s="98" t="n">
        <v>0</v>
      </c>
      <c r="P243" s="99"/>
      <c r="Q243" s="98" t="n">
        <f aca="false">M243+J243+G243</f>
        <v>5.6325</v>
      </c>
      <c r="R243" s="98" t="n">
        <f aca="false">N243+K243+H243</f>
        <v>5.61</v>
      </c>
      <c r="S243" s="98" t="n">
        <f aca="false">O243+L243+I243</f>
        <v>0</v>
      </c>
      <c r="T243" s="99"/>
      <c r="U243" s="33" t="n">
        <f aca="false">A244-A243</f>
        <v>30</v>
      </c>
      <c r="V243" s="100" t="n">
        <f aca="false">CHOOSE(F$3,A244+24,A243)</f>
        <v>44136</v>
      </c>
      <c r="W243" s="33" t="n">
        <f aca="false">V243-C$3</f>
        <v>7220</v>
      </c>
      <c r="X243" s="28" t="n">
        <f aca="false">VLOOKUP($A243,Table,MATCH(X$4,Curves,0))</f>
        <v>0.053904348595426</v>
      </c>
      <c r="Y243" s="91" t="n">
        <f aca="false">1/(1+CHOOSE(F$3,(X244+($K$3/10000))/2,(X243+($K$3/10000))/2))^(2*W243/365.25)</f>
        <v>0.349435578910315</v>
      </c>
      <c r="Z243" s="33" t="n">
        <f aca="false">IF(AND(mthbeg&lt;=A243,mthend&gt;=A243),1,0)</f>
        <v>0</v>
      </c>
      <c r="AA243" s="33" t="n">
        <f aca="false">U243*Z243</f>
        <v>0</v>
      </c>
      <c r="AC243" s="87" t="n">
        <f aca="false">F243*G243</f>
        <v>0</v>
      </c>
      <c r="AD243" s="87" t="n">
        <f aca="false">$F243*H243</f>
        <v>0</v>
      </c>
      <c r="AE243" s="87" t="n">
        <f aca="false">$F243*I243</f>
        <v>0</v>
      </c>
      <c r="AF243" s="87" t="n">
        <f aca="false">$F243*J243</f>
        <v>-0</v>
      </c>
      <c r="AG243" s="87" t="n">
        <f aca="false">$F243*K243</f>
        <v>-0</v>
      </c>
      <c r="AH243" s="87" t="n">
        <f aca="false">$F243*L243</f>
        <v>0</v>
      </c>
      <c r="AI243" s="87" t="n">
        <f aca="false">$F243*M243</f>
        <v>0</v>
      </c>
      <c r="AJ243" s="87" t="n">
        <f aca="false">$F243*N243</f>
        <v>0</v>
      </c>
      <c r="AK243" s="87" t="n">
        <f aca="false">F243*O243</f>
        <v>0</v>
      </c>
      <c r="AL243" s="92"/>
      <c r="AM243" s="87" t="n">
        <f aca="false">CHOOSE($G$3,AD243-AE243,AE243-AD243)</f>
        <v>0</v>
      </c>
      <c r="AN243" s="87" t="n">
        <f aca="false">CHOOSE($G$3,AG243-AH243,AH243-AG243)</f>
        <v>0</v>
      </c>
      <c r="AO243" s="87" t="n">
        <f aca="false">CHOOSE($G$3,AJ243-AK243,AK243-AJ243)</f>
        <v>0</v>
      </c>
      <c r="AP243" s="101" t="n">
        <f aca="false">SUM(AM243:AO243)</f>
        <v>0</v>
      </c>
      <c r="AR243" s="87" t="n">
        <f aca="false">CHOOSE($G$3,AC243-AD243,AD243-AC243)</f>
        <v>0</v>
      </c>
      <c r="AS243" s="87" t="n">
        <f aca="false">CHOOSE($G$3,AF243-AG243,AG243-AF243)</f>
        <v>0</v>
      </c>
      <c r="AT243" s="87" t="n">
        <f aca="false">CHOOSE($G$3,AI243-AJ243,AJ243-AI243)</f>
        <v>0</v>
      </c>
      <c r="AU243" s="101" t="n">
        <f aca="false">AR243+AS243+AT243</f>
        <v>0</v>
      </c>
      <c r="AV243" s="101"/>
      <c r="AW243" s="88" t="n">
        <f aca="false">AU243+AP243</f>
        <v>0</v>
      </c>
      <c r="AY243" s="88" t="n">
        <f aca="false">AK243+AH243+AE243</f>
        <v>0</v>
      </c>
      <c r="AZ243" s="102"/>
    </row>
    <row r="244" customFormat="false" ht="12" hidden="false" customHeight="true" outlineLevel="0" collapsed="false">
      <c r="A244" s="93" t="n">
        <f aca="false">EDATE(A243,1)</f>
        <v>44166</v>
      </c>
      <c r="B244" s="94" t="n">
        <f aca="false">B243</f>
        <v>4590.16393442623</v>
      </c>
      <c r="C244" s="104"/>
      <c r="D244" s="96" t="n">
        <f aca="false">B244+C244</f>
        <v>4590.16393442623</v>
      </c>
      <c r="E244" s="82" t="n">
        <f aca="false">IF(Z244=0,0,IF(AND(Z244=1,$H$3=1),D244*U244,IF($H$3=2,D244,"N/A")))</f>
        <v>0</v>
      </c>
      <c r="F244" s="82" t="n">
        <f aca="false">E244*Y244</f>
        <v>0</v>
      </c>
      <c r="G244" s="28" t="n">
        <f aca="false">VLOOKUP($A244,Table,MATCH(G$4,Curves,0))</f>
        <v>5.67</v>
      </c>
      <c r="H244" s="97" t="n">
        <f aca="false">VLOOKUP($A244,Table,MATCH(H$4,Curves,0))</f>
        <v>5.67</v>
      </c>
      <c r="I244" s="98" t="n">
        <f aca="false">I243</f>
        <v>0</v>
      </c>
      <c r="J244" s="28" t="n">
        <f aca="false">VLOOKUP($A244,Table,MATCH(J$4,Curves,0))</f>
        <v>-0.0475</v>
      </c>
      <c r="K244" s="97" t="n">
        <f aca="false">VLOOKUP($A244,Table,MATCH(K$4,Curves,0))</f>
        <v>-0.06</v>
      </c>
      <c r="L244" s="98" t="n">
        <v>0</v>
      </c>
      <c r="M244" s="28" t="n">
        <f aca="false">VLOOKUP($A244,Table,MATCH(M$4,Curves,0))</f>
        <v>0.01</v>
      </c>
      <c r="N244" s="97" t="n">
        <f aca="false">VLOOKUP($A244,Table,MATCH(N$4,Curves,0))</f>
        <v>0</v>
      </c>
      <c r="O244" s="98" t="n">
        <v>0</v>
      </c>
      <c r="P244" s="99"/>
      <c r="Q244" s="98" t="n">
        <f aca="false">M244+J244+G244</f>
        <v>5.6325</v>
      </c>
      <c r="R244" s="98" t="n">
        <f aca="false">N244+K244+H244</f>
        <v>5.61</v>
      </c>
      <c r="S244" s="98" t="n">
        <f aca="false">O244+L244+I244</f>
        <v>0</v>
      </c>
      <c r="T244" s="99"/>
      <c r="U244" s="33" t="n">
        <f aca="false">A245-A244</f>
        <v>31</v>
      </c>
      <c r="V244" s="100" t="n">
        <f aca="false">CHOOSE(F$3,A245+24,A244)</f>
        <v>44166</v>
      </c>
      <c r="W244" s="33" t="n">
        <f aca="false">V244-C$3</f>
        <v>7250</v>
      </c>
      <c r="X244" s="28" t="n">
        <f aca="false">VLOOKUP($A244,Table,MATCH(X$4,Curves,0))</f>
        <v>0.053904348595426</v>
      </c>
      <c r="Y244" s="91" t="n">
        <f aca="false">1/(1+CHOOSE(F$3,(X245+($K$3/10000))/2,(X244+($K$3/10000))/2))^(2*W244/365.25)</f>
        <v>0.347912277978078</v>
      </c>
      <c r="Z244" s="33" t="n">
        <f aca="false">IF(AND(mthbeg&lt;=A244,mthend&gt;=A244),1,0)</f>
        <v>0</v>
      </c>
      <c r="AA244" s="33" t="n">
        <f aca="false">U244*Z244</f>
        <v>0</v>
      </c>
      <c r="AC244" s="87" t="n">
        <f aca="false">F244*G244</f>
        <v>0</v>
      </c>
      <c r="AD244" s="87" t="n">
        <f aca="false">$F244*H244</f>
        <v>0</v>
      </c>
      <c r="AE244" s="87" t="n">
        <f aca="false">$F244*I244</f>
        <v>0</v>
      </c>
      <c r="AF244" s="87" t="n">
        <f aca="false">$F244*J244</f>
        <v>-0</v>
      </c>
      <c r="AG244" s="87" t="n">
        <f aca="false">$F244*K244</f>
        <v>-0</v>
      </c>
      <c r="AH244" s="87" t="n">
        <f aca="false">$F244*L244</f>
        <v>0</v>
      </c>
      <c r="AI244" s="87" t="n">
        <f aca="false">$F244*M244</f>
        <v>0</v>
      </c>
      <c r="AJ244" s="87" t="n">
        <f aca="false">$F244*N244</f>
        <v>0</v>
      </c>
      <c r="AK244" s="87" t="n">
        <f aca="false">F244*O244</f>
        <v>0</v>
      </c>
      <c r="AL244" s="92"/>
      <c r="AM244" s="87" t="n">
        <f aca="false">CHOOSE($G$3,AD244-AE244,AE244-AD244)</f>
        <v>0</v>
      </c>
      <c r="AN244" s="87" t="n">
        <f aca="false">CHOOSE($G$3,AG244-AH244,AH244-AG244)</f>
        <v>0</v>
      </c>
      <c r="AO244" s="87" t="n">
        <f aca="false">CHOOSE($G$3,AJ244-AK244,AK244-AJ244)</f>
        <v>0</v>
      </c>
      <c r="AP244" s="101" t="n">
        <f aca="false">SUM(AM244:AO244)</f>
        <v>0</v>
      </c>
      <c r="AR244" s="87" t="n">
        <f aca="false">CHOOSE($G$3,AC244-AD244,AD244-AC244)</f>
        <v>0</v>
      </c>
      <c r="AS244" s="87" t="n">
        <f aca="false">CHOOSE($G$3,AF244-AG244,AG244-AF244)</f>
        <v>0</v>
      </c>
      <c r="AT244" s="87" t="n">
        <f aca="false">CHOOSE($G$3,AI244-AJ244,AJ244-AI244)</f>
        <v>0</v>
      </c>
      <c r="AU244" s="101" t="n">
        <f aca="false">AR244+AS244+AT244</f>
        <v>0</v>
      </c>
      <c r="AV244" s="101"/>
      <c r="AW244" s="88" t="n">
        <f aca="false">AU244+AP244</f>
        <v>0</v>
      </c>
      <c r="AY244" s="88" t="n">
        <f aca="false">AK244+AH244+AE244</f>
        <v>0</v>
      </c>
      <c r="AZ244" s="102"/>
    </row>
    <row r="245" customFormat="false" ht="12" hidden="false" customHeight="true" outlineLevel="0" collapsed="false">
      <c r="A245" s="93" t="n">
        <f aca="false">EDATE(A244,1)</f>
        <v>44197</v>
      </c>
      <c r="B245" s="94" t="n">
        <f aca="false">B244</f>
        <v>4590.16393442623</v>
      </c>
      <c r="C245" s="104"/>
      <c r="D245" s="96" t="n">
        <f aca="false">B245+C245</f>
        <v>4590.16393442623</v>
      </c>
      <c r="E245" s="82" t="n">
        <f aca="false">IF(Z245=0,0,IF(AND(Z245=1,$H$3=1),D245*U245,IF($H$3=2,D245,"N/A")))</f>
        <v>0</v>
      </c>
      <c r="F245" s="82" t="n">
        <f aca="false">E245*Y245</f>
        <v>0</v>
      </c>
      <c r="G245" s="28" t="n">
        <f aca="false">VLOOKUP($A245,Table,MATCH(G$4,Curves,0))</f>
        <v>5.67</v>
      </c>
      <c r="H245" s="97" t="n">
        <f aca="false">VLOOKUP($A245,Table,MATCH(H$4,Curves,0))</f>
        <v>5.67</v>
      </c>
      <c r="I245" s="98" t="n">
        <f aca="false">I244</f>
        <v>0</v>
      </c>
      <c r="J245" s="28" t="n">
        <f aca="false">VLOOKUP($A245,Table,MATCH(J$4,Curves,0))</f>
        <v>-0.0475</v>
      </c>
      <c r="K245" s="97" t="n">
        <f aca="false">VLOOKUP($A245,Table,MATCH(K$4,Curves,0))</f>
        <v>-0.06</v>
      </c>
      <c r="L245" s="98" t="n">
        <v>0</v>
      </c>
      <c r="M245" s="28" t="n">
        <f aca="false">VLOOKUP($A245,Table,MATCH(M$4,Curves,0))</f>
        <v>0.01</v>
      </c>
      <c r="N245" s="97" t="n">
        <f aca="false">VLOOKUP($A245,Table,MATCH(N$4,Curves,0))</f>
        <v>0</v>
      </c>
      <c r="O245" s="98" t="n">
        <v>0</v>
      </c>
      <c r="P245" s="99"/>
      <c r="Q245" s="98" t="n">
        <f aca="false">M245+J245+G245</f>
        <v>5.6325</v>
      </c>
      <c r="R245" s="98" t="n">
        <f aca="false">N245+K245+H245</f>
        <v>5.61</v>
      </c>
      <c r="S245" s="98" t="n">
        <f aca="false">O245+L245+I245</f>
        <v>0</v>
      </c>
      <c r="T245" s="99"/>
      <c r="U245" s="33" t="n">
        <f aca="false">A246-A245</f>
        <v>31</v>
      </c>
      <c r="V245" s="100" t="n">
        <f aca="false">CHOOSE(F$3,A246+24,A245)</f>
        <v>44197</v>
      </c>
      <c r="W245" s="33" t="n">
        <f aca="false">V245-C$3</f>
        <v>7281</v>
      </c>
      <c r="X245" s="28" t="n">
        <f aca="false">VLOOKUP($A245,Table,MATCH(X$4,Curves,0))</f>
        <v>0.053904348595426</v>
      </c>
      <c r="Y245" s="91" t="n">
        <f aca="false">1/(1+CHOOSE(F$3,(X246+($K$3/10000))/2,(X245+($K$3/10000))/2))^(2*W245/365.25)</f>
        <v>0.346345176280426</v>
      </c>
      <c r="Z245" s="33" t="n">
        <f aca="false">IF(AND(mthbeg&lt;=A245,mthend&gt;=A245),1,0)</f>
        <v>0</v>
      </c>
      <c r="AA245" s="33" t="n">
        <f aca="false">U245*Z245</f>
        <v>0</v>
      </c>
      <c r="AC245" s="87" t="n">
        <f aca="false">F245*G245</f>
        <v>0</v>
      </c>
      <c r="AD245" s="87" t="n">
        <f aca="false">$F245*H245</f>
        <v>0</v>
      </c>
      <c r="AE245" s="87" t="n">
        <f aca="false">$F245*I245</f>
        <v>0</v>
      </c>
      <c r="AF245" s="87" t="n">
        <f aca="false">$F245*J245</f>
        <v>-0</v>
      </c>
      <c r="AG245" s="87" t="n">
        <f aca="false">$F245*K245</f>
        <v>-0</v>
      </c>
      <c r="AH245" s="87" t="n">
        <f aca="false">$F245*L245</f>
        <v>0</v>
      </c>
      <c r="AI245" s="87" t="n">
        <f aca="false">$F245*M245</f>
        <v>0</v>
      </c>
      <c r="AJ245" s="87" t="n">
        <f aca="false">$F245*N245</f>
        <v>0</v>
      </c>
      <c r="AK245" s="87" t="n">
        <f aca="false">F245*O245</f>
        <v>0</v>
      </c>
      <c r="AL245" s="92"/>
      <c r="AM245" s="87" t="n">
        <f aca="false">CHOOSE($G$3,AD245-AE245,AE245-AD245)</f>
        <v>0</v>
      </c>
      <c r="AN245" s="87" t="n">
        <f aca="false">CHOOSE($G$3,AG245-AH245,AH245-AG245)</f>
        <v>0</v>
      </c>
      <c r="AO245" s="87" t="n">
        <f aca="false">CHOOSE($G$3,AJ245-AK245,AK245-AJ245)</f>
        <v>0</v>
      </c>
      <c r="AP245" s="101" t="n">
        <f aca="false">SUM(AM245:AO245)</f>
        <v>0</v>
      </c>
      <c r="AR245" s="87" t="n">
        <f aca="false">CHOOSE($G$3,AC245-AD245,AD245-AC245)</f>
        <v>0</v>
      </c>
      <c r="AS245" s="87" t="n">
        <f aca="false">CHOOSE($G$3,AF245-AG245,AG245-AF245)</f>
        <v>0</v>
      </c>
      <c r="AT245" s="87" t="n">
        <f aca="false">CHOOSE($G$3,AI245-AJ245,AJ245-AI245)</f>
        <v>0</v>
      </c>
      <c r="AU245" s="101" t="n">
        <f aca="false">AR245+AS245+AT245</f>
        <v>0</v>
      </c>
      <c r="AV245" s="101"/>
      <c r="AW245" s="88" t="n">
        <f aca="false">AU245+AP245</f>
        <v>0</v>
      </c>
      <c r="AY245" s="88" t="n">
        <f aca="false">AK245+AH245+AE245</f>
        <v>0</v>
      </c>
      <c r="AZ245" s="102"/>
    </row>
    <row r="246" customFormat="false" ht="12" hidden="false" customHeight="true" outlineLevel="0" collapsed="false">
      <c r="A246" s="93" t="n">
        <f aca="false">EDATE(A245,1)</f>
        <v>44228</v>
      </c>
      <c r="B246" s="94" t="n">
        <f aca="false">B245</f>
        <v>4590.16393442623</v>
      </c>
      <c r="C246" s="104"/>
      <c r="D246" s="96" t="n">
        <f aca="false">B246+C246</f>
        <v>4590.16393442623</v>
      </c>
      <c r="E246" s="82" t="n">
        <f aca="false">IF(Z246=0,0,IF(AND(Z246=1,$H$3=1),D246*U246,IF($H$3=2,D246,"N/A")))</f>
        <v>0</v>
      </c>
      <c r="F246" s="82" t="n">
        <f aca="false">E246*Y246</f>
        <v>0</v>
      </c>
      <c r="G246" s="28" t="n">
        <f aca="false">VLOOKUP($A246,Table,MATCH(G$4,Curves,0))</f>
        <v>5.67</v>
      </c>
      <c r="H246" s="97" t="n">
        <f aca="false">VLOOKUP($A246,Table,MATCH(H$4,Curves,0))</f>
        <v>5.67</v>
      </c>
      <c r="I246" s="98" t="n">
        <f aca="false">I245</f>
        <v>0</v>
      </c>
      <c r="J246" s="28" t="n">
        <f aca="false">VLOOKUP($A246,Table,MATCH(J$4,Curves,0))</f>
        <v>-0.0475</v>
      </c>
      <c r="K246" s="97" t="n">
        <f aca="false">VLOOKUP($A246,Table,MATCH(K$4,Curves,0))</f>
        <v>-0.06</v>
      </c>
      <c r="L246" s="98" t="n">
        <v>0</v>
      </c>
      <c r="M246" s="28" t="n">
        <f aca="false">VLOOKUP($A246,Table,MATCH(M$4,Curves,0))</f>
        <v>0.01</v>
      </c>
      <c r="N246" s="97" t="n">
        <f aca="false">VLOOKUP($A246,Table,MATCH(N$4,Curves,0))</f>
        <v>0</v>
      </c>
      <c r="O246" s="98" t="n">
        <v>0</v>
      </c>
      <c r="P246" s="99"/>
      <c r="Q246" s="98" t="n">
        <f aca="false">M246+J246+G246</f>
        <v>5.6325</v>
      </c>
      <c r="R246" s="98" t="n">
        <f aca="false">N246+K246+H246</f>
        <v>5.61</v>
      </c>
      <c r="S246" s="98" t="n">
        <f aca="false">O246+L246+I246</f>
        <v>0</v>
      </c>
      <c r="T246" s="99"/>
      <c r="U246" s="33" t="n">
        <f aca="false">A247-A246</f>
        <v>28</v>
      </c>
      <c r="V246" s="100" t="n">
        <f aca="false">CHOOSE(F$3,A247+24,A246)</f>
        <v>44228</v>
      </c>
      <c r="W246" s="33" t="n">
        <f aca="false">V246-C$3</f>
        <v>7312</v>
      </c>
      <c r="X246" s="28" t="n">
        <f aca="false">VLOOKUP($A246,Table,MATCH(X$4,Curves,0))</f>
        <v>0.053904348595426</v>
      </c>
      <c r="Y246" s="91" t="n">
        <f aca="false">1/(1+CHOOSE(F$3,(X247+($K$3/10000))/2,(X246+($K$3/10000))/2))^(2*W246/365.25)</f>
        <v>0.344785133280861</v>
      </c>
      <c r="Z246" s="33" t="n">
        <f aca="false">IF(AND(mthbeg&lt;=A246,mthend&gt;=A246),1,0)</f>
        <v>0</v>
      </c>
      <c r="AA246" s="33" t="n">
        <f aca="false">U246*Z246</f>
        <v>0</v>
      </c>
      <c r="AC246" s="87" t="n">
        <f aca="false">F246*G246</f>
        <v>0</v>
      </c>
      <c r="AD246" s="87" t="n">
        <f aca="false">$F246*H246</f>
        <v>0</v>
      </c>
      <c r="AE246" s="87" t="n">
        <f aca="false">$F246*I246</f>
        <v>0</v>
      </c>
      <c r="AF246" s="87" t="n">
        <f aca="false">$F246*J246</f>
        <v>-0</v>
      </c>
      <c r="AG246" s="87" t="n">
        <f aca="false">$F246*K246</f>
        <v>-0</v>
      </c>
      <c r="AH246" s="87" t="n">
        <f aca="false">$F246*L246</f>
        <v>0</v>
      </c>
      <c r="AI246" s="87" t="n">
        <f aca="false">$F246*M246</f>
        <v>0</v>
      </c>
      <c r="AJ246" s="87" t="n">
        <f aca="false">$F246*N246</f>
        <v>0</v>
      </c>
      <c r="AK246" s="87" t="n">
        <f aca="false">F246*O246</f>
        <v>0</v>
      </c>
      <c r="AL246" s="92"/>
      <c r="AM246" s="87" t="n">
        <f aca="false">CHOOSE($G$3,AD246-AE246,AE246-AD246)</f>
        <v>0</v>
      </c>
      <c r="AN246" s="87" t="n">
        <f aca="false">CHOOSE($G$3,AG246-AH246,AH246-AG246)</f>
        <v>0</v>
      </c>
      <c r="AO246" s="87" t="n">
        <f aca="false">CHOOSE($G$3,AJ246-AK246,AK246-AJ246)</f>
        <v>0</v>
      </c>
      <c r="AP246" s="101" t="n">
        <f aca="false">SUM(AM246:AO246)</f>
        <v>0</v>
      </c>
      <c r="AR246" s="87" t="n">
        <f aca="false">CHOOSE($G$3,AC246-AD246,AD246-AC246)</f>
        <v>0</v>
      </c>
      <c r="AS246" s="87" t="n">
        <f aca="false">CHOOSE($G$3,AF246-AG246,AG246-AF246)</f>
        <v>0</v>
      </c>
      <c r="AT246" s="87" t="n">
        <f aca="false">CHOOSE($G$3,AI246-AJ246,AJ246-AI246)</f>
        <v>0</v>
      </c>
      <c r="AU246" s="101" t="n">
        <f aca="false">AR246+AS246+AT246</f>
        <v>0</v>
      </c>
      <c r="AV246" s="101"/>
      <c r="AW246" s="88" t="n">
        <f aca="false">AU246+AP246</f>
        <v>0</v>
      </c>
      <c r="AY246" s="88" t="n">
        <f aca="false">AK246+AH246+AE246</f>
        <v>0</v>
      </c>
      <c r="AZ246" s="102"/>
    </row>
    <row r="247" customFormat="false" ht="12" hidden="false" customHeight="true" outlineLevel="0" collapsed="false">
      <c r="A247" s="93" t="n">
        <f aca="false">EDATE(A246,1)</f>
        <v>44256</v>
      </c>
      <c r="B247" s="94" t="n">
        <f aca="false">B246</f>
        <v>4590.16393442623</v>
      </c>
      <c r="C247" s="104"/>
      <c r="D247" s="96" t="n">
        <f aca="false">B247+C247</f>
        <v>4590.16393442623</v>
      </c>
      <c r="E247" s="82" t="n">
        <f aca="false">IF(Z247=0,0,IF(AND(Z247=1,$H$3=1),D247*U247,IF($H$3=2,D247,"N/A")))</f>
        <v>0</v>
      </c>
      <c r="F247" s="82" t="n">
        <f aca="false">E247*Y247</f>
        <v>0</v>
      </c>
      <c r="G247" s="28" t="n">
        <f aca="false">VLOOKUP($A247,Table,MATCH(G$4,Curves,0))</f>
        <v>5.67</v>
      </c>
      <c r="H247" s="97" t="n">
        <f aca="false">VLOOKUP($A247,Table,MATCH(H$4,Curves,0))</f>
        <v>5.67</v>
      </c>
      <c r="I247" s="98" t="n">
        <f aca="false">I246</f>
        <v>0</v>
      </c>
      <c r="J247" s="28" t="n">
        <f aca="false">VLOOKUP($A247,Table,MATCH(J$4,Curves,0))</f>
        <v>-0.0475</v>
      </c>
      <c r="K247" s="97" t="n">
        <f aca="false">VLOOKUP($A247,Table,MATCH(K$4,Curves,0))</f>
        <v>-0.06</v>
      </c>
      <c r="L247" s="98" t="n">
        <v>0</v>
      </c>
      <c r="M247" s="28" t="n">
        <f aca="false">VLOOKUP($A247,Table,MATCH(M$4,Curves,0))</f>
        <v>0.01</v>
      </c>
      <c r="N247" s="97" t="n">
        <f aca="false">VLOOKUP($A247,Table,MATCH(N$4,Curves,0))</f>
        <v>0</v>
      </c>
      <c r="O247" s="98" t="n">
        <v>0</v>
      </c>
      <c r="P247" s="99"/>
      <c r="Q247" s="98" t="n">
        <f aca="false">M247+J247+G247</f>
        <v>5.6325</v>
      </c>
      <c r="R247" s="98" t="n">
        <f aca="false">N247+K247+H247</f>
        <v>5.61</v>
      </c>
      <c r="S247" s="98" t="n">
        <f aca="false">O247+L247+I247</f>
        <v>0</v>
      </c>
      <c r="T247" s="99"/>
      <c r="U247" s="33" t="n">
        <f aca="false">A248-A247</f>
        <v>31</v>
      </c>
      <c r="V247" s="100" t="n">
        <f aca="false">CHOOSE(F$3,A248+24,A247)</f>
        <v>44256</v>
      </c>
      <c r="W247" s="33" t="n">
        <f aca="false">V247-C$3</f>
        <v>7340</v>
      </c>
      <c r="X247" s="28" t="n">
        <f aca="false">VLOOKUP($A247,Table,MATCH(X$4,Curves,0))</f>
        <v>0.053904348595426</v>
      </c>
      <c r="Y247" s="91" t="n">
        <f aca="false">1/(1+CHOOSE(F$3,(X248+($K$3/10000))/2,(X247+($K$3/10000))/2))^(2*W247/365.25)</f>
        <v>0.343382102836673</v>
      </c>
      <c r="Z247" s="33" t="n">
        <f aca="false">IF(AND(mthbeg&lt;=A247,mthend&gt;=A247),1,0)</f>
        <v>0</v>
      </c>
      <c r="AA247" s="33" t="n">
        <f aca="false">U247*Z247</f>
        <v>0</v>
      </c>
      <c r="AC247" s="87" t="n">
        <f aca="false">F247*G247</f>
        <v>0</v>
      </c>
      <c r="AD247" s="87" t="n">
        <f aca="false">$F247*H247</f>
        <v>0</v>
      </c>
      <c r="AE247" s="87" t="n">
        <f aca="false">$F247*I247</f>
        <v>0</v>
      </c>
      <c r="AF247" s="87" t="n">
        <f aca="false">$F247*J247</f>
        <v>-0</v>
      </c>
      <c r="AG247" s="87" t="n">
        <f aca="false">$F247*K247</f>
        <v>-0</v>
      </c>
      <c r="AH247" s="87" t="n">
        <f aca="false">$F247*L247</f>
        <v>0</v>
      </c>
      <c r="AI247" s="87" t="n">
        <f aca="false">$F247*M247</f>
        <v>0</v>
      </c>
      <c r="AJ247" s="87" t="n">
        <f aca="false">$F247*N247</f>
        <v>0</v>
      </c>
      <c r="AK247" s="87" t="n">
        <f aca="false">F247*O247</f>
        <v>0</v>
      </c>
      <c r="AL247" s="92"/>
      <c r="AM247" s="87" t="n">
        <f aca="false">CHOOSE($G$3,AD247-AE247,AE247-AD247)</f>
        <v>0</v>
      </c>
      <c r="AN247" s="87" t="n">
        <f aca="false">CHOOSE($G$3,AG247-AH247,AH247-AG247)</f>
        <v>0</v>
      </c>
      <c r="AO247" s="87" t="n">
        <f aca="false">CHOOSE($G$3,AJ247-AK247,AK247-AJ247)</f>
        <v>0</v>
      </c>
      <c r="AP247" s="101" t="n">
        <f aca="false">SUM(AM247:AO247)</f>
        <v>0</v>
      </c>
      <c r="AR247" s="87" t="n">
        <f aca="false">CHOOSE($G$3,AC247-AD247,AD247-AC247)</f>
        <v>0</v>
      </c>
      <c r="AS247" s="87" t="n">
        <f aca="false">CHOOSE($G$3,AF247-AG247,AG247-AF247)</f>
        <v>0</v>
      </c>
      <c r="AT247" s="87" t="n">
        <f aca="false">CHOOSE($G$3,AI247-AJ247,AJ247-AI247)</f>
        <v>0</v>
      </c>
      <c r="AU247" s="101" t="n">
        <f aca="false">AR247+AS247+AT247</f>
        <v>0</v>
      </c>
      <c r="AV247" s="101"/>
      <c r="AW247" s="88" t="n">
        <f aca="false">AU247+AP247</f>
        <v>0</v>
      </c>
      <c r="AY247" s="88" t="n">
        <f aca="false">AK247+AH247+AE247</f>
        <v>0</v>
      </c>
      <c r="AZ247" s="102"/>
    </row>
    <row r="248" customFormat="false" ht="12" hidden="false" customHeight="true" outlineLevel="0" collapsed="false">
      <c r="A248" s="93" t="n">
        <f aca="false">EDATE(A247,1)</f>
        <v>44287</v>
      </c>
      <c r="B248" s="94" t="n">
        <f aca="false">B247</f>
        <v>4590.16393442623</v>
      </c>
      <c r="C248" s="104"/>
      <c r="D248" s="96" t="n">
        <f aca="false">B248+C248</f>
        <v>4590.16393442623</v>
      </c>
      <c r="E248" s="82" t="n">
        <f aca="false">IF(Z248=0,0,IF(AND(Z248=1,$H$3=1),D248*U248,IF($H$3=2,D248,"N/A")))</f>
        <v>0</v>
      </c>
      <c r="F248" s="82" t="n">
        <f aca="false">E248*Y248</f>
        <v>0</v>
      </c>
      <c r="G248" s="28" t="n">
        <f aca="false">VLOOKUP($A248,Table,MATCH(G$4,Curves,0))</f>
        <v>5.67</v>
      </c>
      <c r="H248" s="97" t="n">
        <f aca="false">VLOOKUP($A248,Table,MATCH(H$4,Curves,0))</f>
        <v>5.67</v>
      </c>
      <c r="I248" s="98" t="n">
        <f aca="false">I247</f>
        <v>0</v>
      </c>
      <c r="J248" s="28" t="n">
        <f aca="false">VLOOKUP($A248,Table,MATCH(J$4,Curves,0))</f>
        <v>-0.0475</v>
      </c>
      <c r="K248" s="97" t="n">
        <f aca="false">VLOOKUP($A248,Table,MATCH(K$4,Curves,0))</f>
        <v>-0.06</v>
      </c>
      <c r="L248" s="98" t="n">
        <v>0</v>
      </c>
      <c r="M248" s="28" t="n">
        <f aca="false">VLOOKUP($A248,Table,MATCH(M$4,Curves,0))</f>
        <v>0.01</v>
      </c>
      <c r="N248" s="97" t="n">
        <f aca="false">VLOOKUP($A248,Table,MATCH(N$4,Curves,0))</f>
        <v>0</v>
      </c>
      <c r="O248" s="98" t="n">
        <v>0</v>
      </c>
      <c r="P248" s="99"/>
      <c r="Q248" s="98" t="n">
        <f aca="false">M248+J248+G248</f>
        <v>5.6325</v>
      </c>
      <c r="R248" s="98" t="n">
        <f aca="false">N248+K248+H248</f>
        <v>5.61</v>
      </c>
      <c r="S248" s="98" t="n">
        <f aca="false">O248+L248+I248</f>
        <v>0</v>
      </c>
      <c r="T248" s="99"/>
      <c r="U248" s="33" t="n">
        <f aca="false">A249-A248</f>
        <v>30</v>
      </c>
      <c r="V248" s="100" t="n">
        <f aca="false">CHOOSE(F$3,A249+24,A248)</f>
        <v>44287</v>
      </c>
      <c r="W248" s="33" t="n">
        <f aca="false">V248-C$3</f>
        <v>7371</v>
      </c>
      <c r="X248" s="28" t="n">
        <f aca="false">VLOOKUP($A248,Table,MATCH(X$4,Curves,0))</f>
        <v>0.053904348595426</v>
      </c>
      <c r="Y248" s="91" t="n">
        <f aca="false">1/(1+CHOOSE(F$3,(X249+($K$3/10000))/2,(X248+($K$3/10000))/2))^(2*W248/365.25)</f>
        <v>0.341835406412432</v>
      </c>
      <c r="Z248" s="33" t="n">
        <f aca="false">IF(AND(mthbeg&lt;=A248,mthend&gt;=A248),1,0)</f>
        <v>0</v>
      </c>
      <c r="AA248" s="33" t="n">
        <f aca="false">U248*Z248</f>
        <v>0</v>
      </c>
      <c r="AC248" s="87" t="n">
        <f aca="false">F248*G248</f>
        <v>0</v>
      </c>
      <c r="AD248" s="87" t="n">
        <f aca="false">$F248*H248</f>
        <v>0</v>
      </c>
      <c r="AE248" s="87" t="n">
        <f aca="false">$F248*I248</f>
        <v>0</v>
      </c>
      <c r="AF248" s="87" t="n">
        <f aca="false">$F248*J248</f>
        <v>-0</v>
      </c>
      <c r="AG248" s="87" t="n">
        <f aca="false">$F248*K248</f>
        <v>-0</v>
      </c>
      <c r="AH248" s="87" t="n">
        <f aca="false">$F248*L248</f>
        <v>0</v>
      </c>
      <c r="AI248" s="87" t="n">
        <f aca="false">$F248*M248</f>
        <v>0</v>
      </c>
      <c r="AJ248" s="87" t="n">
        <f aca="false">$F248*N248</f>
        <v>0</v>
      </c>
      <c r="AK248" s="87" t="n">
        <f aca="false">F248*O248</f>
        <v>0</v>
      </c>
      <c r="AL248" s="92"/>
      <c r="AM248" s="87" t="n">
        <f aca="false">CHOOSE($G$3,AD248-AE248,AE248-AD248)</f>
        <v>0</v>
      </c>
      <c r="AN248" s="87" t="n">
        <f aca="false">CHOOSE($G$3,AG248-AH248,AH248-AG248)</f>
        <v>0</v>
      </c>
      <c r="AO248" s="87" t="n">
        <f aca="false">CHOOSE($G$3,AJ248-AK248,AK248-AJ248)</f>
        <v>0</v>
      </c>
      <c r="AP248" s="101" t="n">
        <f aca="false">SUM(AM248:AO248)</f>
        <v>0</v>
      </c>
      <c r="AR248" s="87" t="n">
        <f aca="false">CHOOSE($G$3,AC248-AD248,AD248-AC248)</f>
        <v>0</v>
      </c>
      <c r="AS248" s="87" t="n">
        <f aca="false">CHOOSE($G$3,AF248-AG248,AG248-AF248)</f>
        <v>0</v>
      </c>
      <c r="AT248" s="87" t="n">
        <f aca="false">CHOOSE($G$3,AI248-AJ248,AJ248-AI248)</f>
        <v>0</v>
      </c>
      <c r="AU248" s="101" t="n">
        <f aca="false">AR248+AS248+AT248</f>
        <v>0</v>
      </c>
      <c r="AV248" s="101"/>
      <c r="AW248" s="88" t="n">
        <f aca="false">AU248+AP248</f>
        <v>0</v>
      </c>
      <c r="AY248" s="88" t="n">
        <f aca="false">AK248+AH248+AE248</f>
        <v>0</v>
      </c>
      <c r="AZ248" s="102"/>
    </row>
    <row r="249" customFormat="false" ht="12" hidden="false" customHeight="true" outlineLevel="0" collapsed="false">
      <c r="A249" s="93" t="n">
        <f aca="false">EDATE(A248,1)</f>
        <v>44317</v>
      </c>
      <c r="B249" s="94" t="n">
        <f aca="false">B248</f>
        <v>4590.16393442623</v>
      </c>
      <c r="C249" s="104"/>
      <c r="D249" s="96" t="n">
        <f aca="false">B249+C249</f>
        <v>4590.16393442623</v>
      </c>
      <c r="E249" s="82" t="n">
        <f aca="false">IF(Z249=0,0,IF(AND(Z249=1,$H$3=1),D249*U249,IF($H$3=2,D249,"N/A")))</f>
        <v>0</v>
      </c>
      <c r="F249" s="82" t="n">
        <f aca="false">E249*Y249</f>
        <v>0</v>
      </c>
      <c r="G249" s="28" t="n">
        <f aca="false">VLOOKUP($A249,Table,MATCH(G$4,Curves,0))</f>
        <v>5.67</v>
      </c>
      <c r="H249" s="97" t="n">
        <f aca="false">VLOOKUP($A249,Table,MATCH(H$4,Curves,0))</f>
        <v>5.67</v>
      </c>
      <c r="I249" s="98" t="n">
        <f aca="false">I248</f>
        <v>0</v>
      </c>
      <c r="J249" s="28" t="n">
        <f aca="false">VLOOKUP($A249,Table,MATCH(J$4,Curves,0))</f>
        <v>-0.0475</v>
      </c>
      <c r="K249" s="97" t="n">
        <f aca="false">VLOOKUP($A249,Table,MATCH(K$4,Curves,0))</f>
        <v>-0.06</v>
      </c>
      <c r="L249" s="98" t="n">
        <v>0</v>
      </c>
      <c r="M249" s="28" t="n">
        <f aca="false">VLOOKUP($A249,Table,MATCH(M$4,Curves,0))</f>
        <v>0.01</v>
      </c>
      <c r="N249" s="97" t="n">
        <f aca="false">VLOOKUP($A249,Table,MATCH(N$4,Curves,0))</f>
        <v>0</v>
      </c>
      <c r="O249" s="98" t="n">
        <v>0</v>
      </c>
      <c r="P249" s="99"/>
      <c r="Q249" s="98" t="n">
        <f aca="false">M249+J249+G249</f>
        <v>5.6325</v>
      </c>
      <c r="R249" s="98" t="n">
        <f aca="false">N249+K249+H249</f>
        <v>5.61</v>
      </c>
      <c r="S249" s="98" t="n">
        <f aca="false">O249+L249+I249</f>
        <v>0</v>
      </c>
      <c r="T249" s="99"/>
      <c r="U249" s="33" t="n">
        <f aca="false">A250-A249</f>
        <v>31</v>
      </c>
      <c r="V249" s="100" t="n">
        <f aca="false">CHOOSE(F$3,A250+24,A249)</f>
        <v>44317</v>
      </c>
      <c r="W249" s="33" t="n">
        <f aca="false">V249-C$3</f>
        <v>7401</v>
      </c>
      <c r="X249" s="28" t="n">
        <f aca="false">VLOOKUP($A249,Table,MATCH(X$4,Curves,0))</f>
        <v>0.053904348595426</v>
      </c>
      <c r="Y249" s="91" t="n">
        <f aca="false">1/(1+CHOOSE(F$3,(X250+($K$3/10000))/2,(X249+($K$3/10000))/2))^(2*W249/365.25)</f>
        <v>0.340345237051648</v>
      </c>
      <c r="Z249" s="33" t="n">
        <f aca="false">IF(AND(mthbeg&lt;=A249,mthend&gt;=A249),1,0)</f>
        <v>0</v>
      </c>
      <c r="AA249" s="33" t="n">
        <f aca="false">U249*Z249</f>
        <v>0</v>
      </c>
      <c r="AC249" s="87" t="n">
        <f aca="false">F249*G249</f>
        <v>0</v>
      </c>
      <c r="AD249" s="87" t="n">
        <f aca="false">$F249*H249</f>
        <v>0</v>
      </c>
      <c r="AE249" s="87" t="n">
        <f aca="false">$F249*I249</f>
        <v>0</v>
      </c>
      <c r="AF249" s="87" t="n">
        <f aca="false">$F249*J249</f>
        <v>-0</v>
      </c>
      <c r="AG249" s="87" t="n">
        <f aca="false">$F249*K249</f>
        <v>-0</v>
      </c>
      <c r="AH249" s="87" t="n">
        <f aca="false">$F249*L249</f>
        <v>0</v>
      </c>
      <c r="AI249" s="87" t="n">
        <f aca="false">$F249*M249</f>
        <v>0</v>
      </c>
      <c r="AJ249" s="87" t="n">
        <f aca="false">$F249*N249</f>
        <v>0</v>
      </c>
      <c r="AK249" s="87" t="n">
        <f aca="false">F249*O249</f>
        <v>0</v>
      </c>
      <c r="AL249" s="92"/>
      <c r="AM249" s="87" t="n">
        <f aca="false">CHOOSE($G$3,AD249-AE249,AE249-AD249)</f>
        <v>0</v>
      </c>
      <c r="AN249" s="87" t="n">
        <f aca="false">CHOOSE($G$3,AG249-AH249,AH249-AG249)</f>
        <v>0</v>
      </c>
      <c r="AO249" s="87" t="n">
        <f aca="false">CHOOSE($G$3,AJ249-AK249,AK249-AJ249)</f>
        <v>0</v>
      </c>
      <c r="AP249" s="101" t="n">
        <f aca="false">SUM(AM249:AO249)</f>
        <v>0</v>
      </c>
      <c r="AR249" s="87" t="n">
        <f aca="false">CHOOSE($G$3,AC249-AD249,AD249-AC249)</f>
        <v>0</v>
      </c>
      <c r="AS249" s="87" t="n">
        <f aca="false">CHOOSE($G$3,AF249-AG249,AG249-AF249)</f>
        <v>0</v>
      </c>
      <c r="AT249" s="87" t="n">
        <f aca="false">CHOOSE($G$3,AI249-AJ249,AJ249-AI249)</f>
        <v>0</v>
      </c>
      <c r="AU249" s="101" t="n">
        <f aca="false">AR249+AS249+AT249</f>
        <v>0</v>
      </c>
      <c r="AV249" s="101"/>
      <c r="AW249" s="88" t="n">
        <f aca="false">AU249+AP249</f>
        <v>0</v>
      </c>
      <c r="AY249" s="88" t="n">
        <f aca="false">AK249+AH249+AE249</f>
        <v>0</v>
      </c>
      <c r="AZ249" s="102"/>
    </row>
    <row r="250" customFormat="false" ht="12" hidden="false" customHeight="true" outlineLevel="0" collapsed="false">
      <c r="A250" s="93" t="n">
        <f aca="false">EDATE(A249,1)</f>
        <v>44348</v>
      </c>
      <c r="B250" s="94" t="n">
        <f aca="false">B249</f>
        <v>4590.16393442623</v>
      </c>
      <c r="C250" s="104"/>
      <c r="D250" s="96" t="n">
        <f aca="false">B250+C250</f>
        <v>4590.16393442623</v>
      </c>
      <c r="E250" s="82" t="n">
        <f aca="false">IF(Z250=0,0,IF(AND(Z250=1,$H$3=1),D250*U250,IF($H$3=2,D250,"N/A")))</f>
        <v>0</v>
      </c>
      <c r="F250" s="82" t="n">
        <f aca="false">E250*Y250</f>
        <v>0</v>
      </c>
      <c r="G250" s="28" t="n">
        <f aca="false">VLOOKUP($A250,Table,MATCH(G$4,Curves,0))</f>
        <v>5.67</v>
      </c>
      <c r="H250" s="97" t="n">
        <f aca="false">VLOOKUP($A250,Table,MATCH(H$4,Curves,0))</f>
        <v>5.67</v>
      </c>
      <c r="I250" s="98" t="n">
        <f aca="false">I249</f>
        <v>0</v>
      </c>
      <c r="J250" s="28" t="n">
        <f aca="false">VLOOKUP($A250,Table,MATCH(J$4,Curves,0))</f>
        <v>-0.0475</v>
      </c>
      <c r="K250" s="97" t="n">
        <f aca="false">VLOOKUP($A250,Table,MATCH(K$4,Curves,0))</f>
        <v>-0.06</v>
      </c>
      <c r="L250" s="98" t="n">
        <v>0</v>
      </c>
      <c r="M250" s="28" t="n">
        <f aca="false">VLOOKUP($A250,Table,MATCH(M$4,Curves,0))</f>
        <v>0.01</v>
      </c>
      <c r="N250" s="97" t="n">
        <f aca="false">VLOOKUP($A250,Table,MATCH(N$4,Curves,0))</f>
        <v>0</v>
      </c>
      <c r="O250" s="98" t="n">
        <v>0</v>
      </c>
      <c r="P250" s="99"/>
      <c r="Q250" s="98" t="n">
        <f aca="false">M250+J250+G250</f>
        <v>5.6325</v>
      </c>
      <c r="R250" s="98" t="n">
        <f aca="false">N250+K250+H250</f>
        <v>5.61</v>
      </c>
      <c r="S250" s="98" t="n">
        <f aca="false">O250+L250+I250</f>
        <v>0</v>
      </c>
      <c r="T250" s="99"/>
      <c r="U250" s="33" t="n">
        <f aca="false">A251-A250</f>
        <v>30</v>
      </c>
      <c r="V250" s="100" t="n">
        <f aca="false">CHOOSE(F$3,A251+24,A250)</f>
        <v>44348</v>
      </c>
      <c r="W250" s="33" t="n">
        <f aca="false">V250-C$3</f>
        <v>7432</v>
      </c>
      <c r="X250" s="28" t="n">
        <f aca="false">VLOOKUP($A250,Table,MATCH(X$4,Curves,0))</f>
        <v>0.053904348595426</v>
      </c>
      <c r="Y250" s="91" t="n">
        <f aca="false">1/(1+CHOOSE(F$3,(X251+($K$3/10000))/2,(X250+($K$3/10000))/2))^(2*W250/365.25)</f>
        <v>0.338812219585663</v>
      </c>
      <c r="Z250" s="33" t="n">
        <f aca="false">IF(AND(mthbeg&lt;=A250,mthend&gt;=A250),1,0)</f>
        <v>0</v>
      </c>
      <c r="AA250" s="33" t="n">
        <f aca="false">U250*Z250</f>
        <v>0</v>
      </c>
      <c r="AC250" s="87" t="n">
        <f aca="false">F250*G250</f>
        <v>0</v>
      </c>
      <c r="AD250" s="87" t="n">
        <f aca="false">$F250*H250</f>
        <v>0</v>
      </c>
      <c r="AE250" s="87" t="n">
        <f aca="false">$F250*I250</f>
        <v>0</v>
      </c>
      <c r="AF250" s="87" t="n">
        <f aca="false">$F250*J250</f>
        <v>-0</v>
      </c>
      <c r="AG250" s="87" t="n">
        <f aca="false">$F250*K250</f>
        <v>-0</v>
      </c>
      <c r="AH250" s="87" t="n">
        <f aca="false">$F250*L250</f>
        <v>0</v>
      </c>
      <c r="AI250" s="87" t="n">
        <f aca="false">$F250*M250</f>
        <v>0</v>
      </c>
      <c r="AJ250" s="87" t="n">
        <f aca="false">$F250*N250</f>
        <v>0</v>
      </c>
      <c r="AK250" s="87" t="n">
        <f aca="false">F250*O250</f>
        <v>0</v>
      </c>
      <c r="AL250" s="92"/>
      <c r="AM250" s="87" t="n">
        <f aca="false">CHOOSE($G$3,AD250-AE250,AE250-AD250)</f>
        <v>0</v>
      </c>
      <c r="AN250" s="87" t="n">
        <f aca="false">CHOOSE($G$3,AG250-AH250,AH250-AG250)</f>
        <v>0</v>
      </c>
      <c r="AO250" s="87" t="n">
        <f aca="false">CHOOSE($G$3,AJ250-AK250,AK250-AJ250)</f>
        <v>0</v>
      </c>
      <c r="AP250" s="101" t="n">
        <f aca="false">SUM(AM250:AO250)</f>
        <v>0</v>
      </c>
      <c r="AR250" s="87" t="n">
        <f aca="false">CHOOSE($G$3,AC250-AD250,AD250-AC250)</f>
        <v>0</v>
      </c>
      <c r="AS250" s="87" t="n">
        <f aca="false">CHOOSE($G$3,AF250-AG250,AG250-AF250)</f>
        <v>0</v>
      </c>
      <c r="AT250" s="87" t="n">
        <f aca="false">CHOOSE($G$3,AI250-AJ250,AJ250-AI250)</f>
        <v>0</v>
      </c>
      <c r="AU250" s="101" t="n">
        <f aca="false">AR250+AS250+AT250</f>
        <v>0</v>
      </c>
      <c r="AV250" s="101"/>
      <c r="AW250" s="88" t="n">
        <f aca="false">AU250+AP250</f>
        <v>0</v>
      </c>
      <c r="AY250" s="88" t="n">
        <f aca="false">AK250+AH250+AE250</f>
        <v>0</v>
      </c>
      <c r="AZ250" s="102"/>
    </row>
    <row r="251" customFormat="false" ht="12" hidden="false" customHeight="true" outlineLevel="0" collapsed="false">
      <c r="A251" s="93" t="n">
        <f aca="false">EDATE(A250,1)</f>
        <v>44378</v>
      </c>
      <c r="B251" s="94" t="n">
        <f aca="false">B250</f>
        <v>4590.16393442623</v>
      </c>
      <c r="C251" s="104"/>
      <c r="D251" s="96" t="n">
        <f aca="false">B251+C251</f>
        <v>4590.16393442623</v>
      </c>
      <c r="E251" s="82" t="n">
        <f aca="false">IF(Z251=0,0,IF(AND(Z251=1,$H$3=1),D251*U251,IF($H$3=2,D251,"N/A")))</f>
        <v>0</v>
      </c>
      <c r="F251" s="82" t="n">
        <f aca="false">E251*Y251</f>
        <v>0</v>
      </c>
      <c r="G251" s="28" t="n">
        <f aca="false">VLOOKUP($A251,Table,MATCH(G$4,Curves,0))</f>
        <v>5.67</v>
      </c>
      <c r="H251" s="97" t="n">
        <f aca="false">VLOOKUP($A251,Table,MATCH(H$4,Curves,0))</f>
        <v>5.67</v>
      </c>
      <c r="I251" s="98" t="n">
        <f aca="false">I250</f>
        <v>0</v>
      </c>
      <c r="J251" s="28" t="n">
        <f aca="false">VLOOKUP($A251,Table,MATCH(J$4,Curves,0))</f>
        <v>-0.0475</v>
      </c>
      <c r="K251" s="97" t="n">
        <f aca="false">VLOOKUP($A251,Table,MATCH(K$4,Curves,0))</f>
        <v>-0.06</v>
      </c>
      <c r="L251" s="98" t="n">
        <v>0</v>
      </c>
      <c r="M251" s="28" t="n">
        <f aca="false">VLOOKUP($A251,Table,MATCH(M$4,Curves,0))</f>
        <v>0.01</v>
      </c>
      <c r="N251" s="97" t="n">
        <f aca="false">VLOOKUP($A251,Table,MATCH(N$4,Curves,0))</f>
        <v>0</v>
      </c>
      <c r="O251" s="98" t="n">
        <v>0</v>
      </c>
      <c r="P251" s="99"/>
      <c r="Q251" s="98" t="n">
        <f aca="false">M251+J251+G251</f>
        <v>5.6325</v>
      </c>
      <c r="R251" s="98" t="n">
        <f aca="false">N251+K251+H251</f>
        <v>5.61</v>
      </c>
      <c r="S251" s="98" t="n">
        <f aca="false">O251+L251+I251</f>
        <v>0</v>
      </c>
      <c r="T251" s="99"/>
      <c r="U251" s="33" t="n">
        <f aca="false">A252-A251</f>
        <v>31</v>
      </c>
      <c r="V251" s="100" t="n">
        <f aca="false">CHOOSE(F$3,A252+24,A251)</f>
        <v>44378</v>
      </c>
      <c r="W251" s="33" t="n">
        <f aca="false">V251-C$3</f>
        <v>7462</v>
      </c>
      <c r="X251" s="28" t="n">
        <f aca="false">VLOOKUP($A251,Table,MATCH(X$4,Curves,0))</f>
        <v>0.053904348595426</v>
      </c>
      <c r="Y251" s="91" t="n">
        <f aca="false">1/(1+CHOOSE(F$3,(X252+($K$3/10000))/2,(X251+($K$3/10000))/2))^(2*W251/365.25)</f>
        <v>0.337335229258697</v>
      </c>
      <c r="Z251" s="33" t="n">
        <f aca="false">IF(AND(mthbeg&lt;=A251,mthend&gt;=A251),1,0)</f>
        <v>0</v>
      </c>
      <c r="AA251" s="33" t="n">
        <f aca="false">U251*Z251</f>
        <v>0</v>
      </c>
      <c r="AC251" s="87" t="n">
        <f aca="false">F251*G251</f>
        <v>0</v>
      </c>
      <c r="AD251" s="87" t="n">
        <f aca="false">$F251*H251</f>
        <v>0</v>
      </c>
      <c r="AE251" s="87" t="n">
        <f aca="false">$F251*I251</f>
        <v>0</v>
      </c>
      <c r="AF251" s="87" t="n">
        <f aca="false">$F251*J251</f>
        <v>-0</v>
      </c>
      <c r="AG251" s="87" t="n">
        <f aca="false">$F251*K251</f>
        <v>-0</v>
      </c>
      <c r="AH251" s="87" t="n">
        <f aca="false">$F251*L251</f>
        <v>0</v>
      </c>
      <c r="AI251" s="87" t="n">
        <f aca="false">$F251*M251</f>
        <v>0</v>
      </c>
      <c r="AJ251" s="87" t="n">
        <f aca="false">$F251*N251</f>
        <v>0</v>
      </c>
      <c r="AK251" s="87" t="n">
        <f aca="false">F251*O251</f>
        <v>0</v>
      </c>
      <c r="AL251" s="92"/>
      <c r="AM251" s="87" t="n">
        <f aca="false">CHOOSE($G$3,AD251-AE251,AE251-AD251)</f>
        <v>0</v>
      </c>
      <c r="AN251" s="87" t="n">
        <f aca="false">CHOOSE($G$3,AG251-AH251,AH251-AG251)</f>
        <v>0</v>
      </c>
      <c r="AO251" s="87" t="n">
        <f aca="false">CHOOSE($G$3,AJ251-AK251,AK251-AJ251)</f>
        <v>0</v>
      </c>
      <c r="AP251" s="101" t="n">
        <f aca="false">SUM(AM251:AO251)</f>
        <v>0</v>
      </c>
      <c r="AR251" s="87" t="n">
        <f aca="false">CHOOSE($G$3,AC251-AD251,AD251-AC251)</f>
        <v>0</v>
      </c>
      <c r="AS251" s="87" t="n">
        <f aca="false">CHOOSE($G$3,AF251-AG251,AG251-AF251)</f>
        <v>0</v>
      </c>
      <c r="AT251" s="87" t="n">
        <f aca="false">CHOOSE($G$3,AI251-AJ251,AJ251-AI251)</f>
        <v>0</v>
      </c>
      <c r="AU251" s="101" t="n">
        <f aca="false">AR251+AS251+AT251</f>
        <v>0</v>
      </c>
      <c r="AV251" s="101"/>
      <c r="AW251" s="88" t="n">
        <f aca="false">AU251+AP251</f>
        <v>0</v>
      </c>
      <c r="AY251" s="88" t="n">
        <f aca="false">AK251+AH251+AE251</f>
        <v>0</v>
      </c>
      <c r="AZ251" s="102"/>
    </row>
    <row r="252" customFormat="false" ht="12" hidden="false" customHeight="true" outlineLevel="0" collapsed="false">
      <c r="A252" s="93" t="n">
        <f aca="false">EDATE(A251,1)</f>
        <v>44409</v>
      </c>
      <c r="B252" s="94" t="n">
        <f aca="false">B251</f>
        <v>4590.16393442623</v>
      </c>
      <c r="C252" s="104"/>
      <c r="D252" s="96" t="n">
        <f aca="false">B252+C252</f>
        <v>4590.16393442623</v>
      </c>
      <c r="E252" s="82" t="n">
        <f aca="false">IF(Z252=0,0,IF(AND(Z252=1,$H$3=1),D252*U252,IF($H$3=2,D252,"N/A")))</f>
        <v>0</v>
      </c>
      <c r="F252" s="82" t="n">
        <f aca="false">E252*Y252</f>
        <v>0</v>
      </c>
      <c r="G252" s="28" t="n">
        <f aca="false">VLOOKUP($A252,Table,MATCH(G$4,Curves,0))</f>
        <v>5.67</v>
      </c>
      <c r="H252" s="97" t="n">
        <f aca="false">VLOOKUP($A252,Table,MATCH(H$4,Curves,0))</f>
        <v>5.67</v>
      </c>
      <c r="I252" s="98" t="n">
        <f aca="false">I251</f>
        <v>0</v>
      </c>
      <c r="J252" s="28" t="n">
        <f aca="false">VLOOKUP($A252,Table,MATCH(J$4,Curves,0))</f>
        <v>-0.0475</v>
      </c>
      <c r="K252" s="97" t="n">
        <f aca="false">VLOOKUP($A252,Table,MATCH(K$4,Curves,0))</f>
        <v>-0.06</v>
      </c>
      <c r="L252" s="98" t="n">
        <v>0</v>
      </c>
      <c r="M252" s="28" t="n">
        <f aca="false">VLOOKUP($A252,Table,MATCH(M$4,Curves,0))</f>
        <v>0.01</v>
      </c>
      <c r="N252" s="97" t="n">
        <f aca="false">VLOOKUP($A252,Table,MATCH(N$4,Curves,0))</f>
        <v>0</v>
      </c>
      <c r="O252" s="98" t="n">
        <v>0</v>
      </c>
      <c r="P252" s="99"/>
      <c r="Q252" s="98" t="n">
        <f aca="false">M252+J252+G252</f>
        <v>5.6325</v>
      </c>
      <c r="R252" s="98" t="n">
        <f aca="false">N252+K252+H252</f>
        <v>5.61</v>
      </c>
      <c r="S252" s="98" t="n">
        <f aca="false">O252+L252+I252</f>
        <v>0</v>
      </c>
      <c r="T252" s="99"/>
      <c r="U252" s="33" t="n">
        <f aca="false">A253-A252</f>
        <v>31</v>
      </c>
      <c r="V252" s="100" t="n">
        <f aca="false">CHOOSE(F$3,A253+24,A252)</f>
        <v>44409</v>
      </c>
      <c r="W252" s="33" t="n">
        <f aca="false">V252-C$3</f>
        <v>7493</v>
      </c>
      <c r="X252" s="28" t="n">
        <f aca="false">VLOOKUP($A252,Table,MATCH(X$4,Curves,0))</f>
        <v>0.053904348595426</v>
      </c>
      <c r="Y252" s="91" t="n">
        <f aca="false">1/(1+CHOOSE(F$3,(X253+($K$3/10000))/2,(X252+($K$3/10000))/2))^(2*W252/365.25)</f>
        <v>0.335815769774481</v>
      </c>
      <c r="Z252" s="33" t="n">
        <f aca="false">IF(AND(mthbeg&lt;=A252,mthend&gt;=A252),1,0)</f>
        <v>0</v>
      </c>
      <c r="AA252" s="33" t="n">
        <f aca="false">U252*Z252</f>
        <v>0</v>
      </c>
      <c r="AC252" s="87" t="n">
        <f aca="false">F252*G252</f>
        <v>0</v>
      </c>
      <c r="AD252" s="87" t="n">
        <f aca="false">$F252*H252</f>
        <v>0</v>
      </c>
      <c r="AE252" s="87" t="n">
        <f aca="false">$F252*I252</f>
        <v>0</v>
      </c>
      <c r="AF252" s="87" t="n">
        <f aca="false">$F252*J252</f>
        <v>-0</v>
      </c>
      <c r="AG252" s="87" t="n">
        <f aca="false">$F252*K252</f>
        <v>-0</v>
      </c>
      <c r="AH252" s="87" t="n">
        <f aca="false">$F252*L252</f>
        <v>0</v>
      </c>
      <c r="AI252" s="87" t="n">
        <f aca="false">$F252*M252</f>
        <v>0</v>
      </c>
      <c r="AJ252" s="87" t="n">
        <f aca="false">$F252*N252</f>
        <v>0</v>
      </c>
      <c r="AK252" s="87" t="n">
        <f aca="false">F252*O252</f>
        <v>0</v>
      </c>
      <c r="AL252" s="92"/>
      <c r="AM252" s="87" t="n">
        <f aca="false">CHOOSE($G$3,AD252-AE252,AE252-AD252)</f>
        <v>0</v>
      </c>
      <c r="AN252" s="87" t="n">
        <f aca="false">CHOOSE($G$3,AG252-AH252,AH252-AG252)</f>
        <v>0</v>
      </c>
      <c r="AO252" s="87" t="n">
        <f aca="false">CHOOSE($G$3,AJ252-AK252,AK252-AJ252)</f>
        <v>0</v>
      </c>
      <c r="AP252" s="101" t="n">
        <f aca="false">SUM(AM252:AO252)</f>
        <v>0</v>
      </c>
      <c r="AR252" s="87" t="n">
        <f aca="false">CHOOSE($G$3,AC252-AD252,AD252-AC252)</f>
        <v>0</v>
      </c>
      <c r="AS252" s="87" t="n">
        <f aca="false">CHOOSE($G$3,AF252-AG252,AG252-AF252)</f>
        <v>0</v>
      </c>
      <c r="AT252" s="87" t="n">
        <f aca="false">CHOOSE($G$3,AI252-AJ252,AJ252-AI252)</f>
        <v>0</v>
      </c>
      <c r="AU252" s="101" t="n">
        <f aca="false">AR252+AS252+AT252</f>
        <v>0</v>
      </c>
      <c r="AV252" s="101"/>
      <c r="AW252" s="88" t="n">
        <f aca="false">AU252+AP252</f>
        <v>0</v>
      </c>
      <c r="AY252" s="88" t="n">
        <f aca="false">AK252+AH252+AE252</f>
        <v>0</v>
      </c>
      <c r="AZ252" s="102"/>
    </row>
    <row r="253" customFormat="false" ht="12" hidden="false" customHeight="true" outlineLevel="0" collapsed="false">
      <c r="A253" s="93" t="n">
        <f aca="false">EDATE(A252,1)</f>
        <v>44440</v>
      </c>
      <c r="B253" s="94" t="n">
        <f aca="false">B252</f>
        <v>4590.16393442623</v>
      </c>
      <c r="C253" s="104"/>
      <c r="D253" s="96" t="n">
        <f aca="false">B253+C253</f>
        <v>4590.16393442623</v>
      </c>
      <c r="E253" s="82" t="n">
        <f aca="false">IF(Z253=0,0,IF(AND(Z253=1,$H$3=1),D253*U253,IF($H$3=2,D253,"N/A")))</f>
        <v>0</v>
      </c>
      <c r="F253" s="82" t="n">
        <f aca="false">E253*Y253</f>
        <v>0</v>
      </c>
      <c r="G253" s="28" t="n">
        <f aca="false">VLOOKUP($A253,Table,MATCH(G$4,Curves,0))</f>
        <v>5.67</v>
      </c>
      <c r="H253" s="97" t="n">
        <f aca="false">VLOOKUP($A253,Table,MATCH(H$4,Curves,0))</f>
        <v>5.67</v>
      </c>
      <c r="I253" s="98" t="n">
        <f aca="false">I252</f>
        <v>0</v>
      </c>
      <c r="J253" s="28" t="n">
        <f aca="false">VLOOKUP($A253,Table,MATCH(J$4,Curves,0))</f>
        <v>-0.0475</v>
      </c>
      <c r="K253" s="97" t="n">
        <f aca="false">VLOOKUP($A253,Table,MATCH(K$4,Curves,0))</f>
        <v>-0.06</v>
      </c>
      <c r="L253" s="98" t="n">
        <v>0</v>
      </c>
      <c r="M253" s="28" t="n">
        <f aca="false">VLOOKUP($A253,Table,MATCH(M$4,Curves,0))</f>
        <v>0.01</v>
      </c>
      <c r="N253" s="97" t="n">
        <f aca="false">VLOOKUP($A253,Table,MATCH(N$4,Curves,0))</f>
        <v>0</v>
      </c>
      <c r="O253" s="98" t="n">
        <v>0</v>
      </c>
      <c r="P253" s="99"/>
      <c r="Q253" s="98" t="n">
        <f aca="false">M253+J253+G253</f>
        <v>5.6325</v>
      </c>
      <c r="R253" s="98" t="n">
        <f aca="false">N253+K253+H253</f>
        <v>5.61</v>
      </c>
      <c r="S253" s="98" t="n">
        <f aca="false">O253+L253+I253</f>
        <v>0</v>
      </c>
      <c r="T253" s="99"/>
      <c r="U253" s="33" t="n">
        <f aca="false">A254-A253</f>
        <v>30</v>
      </c>
      <c r="V253" s="100" t="n">
        <f aca="false">CHOOSE(F$3,A254+24,A253)</f>
        <v>44440</v>
      </c>
      <c r="W253" s="33" t="n">
        <f aca="false">V253-C$3</f>
        <v>7524</v>
      </c>
      <c r="X253" s="28" t="n">
        <f aca="false">VLOOKUP($A253,Table,MATCH(X$4,Curves,0))</f>
        <v>0.053904348595426</v>
      </c>
      <c r="Y253" s="91" t="n">
        <f aca="false">1/(1+CHOOSE(F$3,(X254+($K$3/10000))/2,(X253+($K$3/10000))/2))^(2*W253/365.25)</f>
        <v>0.334303154393472</v>
      </c>
      <c r="Z253" s="33" t="n">
        <f aca="false">IF(AND(mthbeg&lt;=A253,mthend&gt;=A253),1,0)</f>
        <v>0</v>
      </c>
      <c r="AA253" s="33" t="n">
        <f aca="false">U253*Z253</f>
        <v>0</v>
      </c>
      <c r="AC253" s="87" t="n">
        <f aca="false">F253*G253</f>
        <v>0</v>
      </c>
      <c r="AD253" s="87" t="n">
        <f aca="false">$F253*H253</f>
        <v>0</v>
      </c>
      <c r="AE253" s="87" t="n">
        <f aca="false">$F253*I253</f>
        <v>0</v>
      </c>
      <c r="AF253" s="87" t="n">
        <f aca="false">$F253*J253</f>
        <v>-0</v>
      </c>
      <c r="AG253" s="87" t="n">
        <f aca="false">$F253*K253</f>
        <v>-0</v>
      </c>
      <c r="AH253" s="87" t="n">
        <f aca="false">$F253*L253</f>
        <v>0</v>
      </c>
      <c r="AI253" s="87" t="n">
        <f aca="false">$F253*M253</f>
        <v>0</v>
      </c>
      <c r="AJ253" s="87" t="n">
        <f aca="false">$F253*N253</f>
        <v>0</v>
      </c>
      <c r="AK253" s="87" t="n">
        <f aca="false">F253*O253</f>
        <v>0</v>
      </c>
      <c r="AL253" s="92"/>
      <c r="AM253" s="87" t="n">
        <f aca="false">CHOOSE($G$3,AD253-AE253,AE253-AD253)</f>
        <v>0</v>
      </c>
      <c r="AN253" s="87" t="n">
        <f aca="false">CHOOSE($G$3,AG253-AH253,AH253-AG253)</f>
        <v>0</v>
      </c>
      <c r="AO253" s="87" t="n">
        <f aca="false">CHOOSE($G$3,AJ253-AK253,AK253-AJ253)</f>
        <v>0</v>
      </c>
      <c r="AP253" s="101" t="n">
        <f aca="false">SUM(AM253:AO253)</f>
        <v>0</v>
      </c>
      <c r="AR253" s="87" t="n">
        <f aca="false">CHOOSE($G$3,AC253-AD253,AD253-AC253)</f>
        <v>0</v>
      </c>
      <c r="AS253" s="87" t="n">
        <f aca="false">CHOOSE($G$3,AF253-AG253,AG253-AF253)</f>
        <v>0</v>
      </c>
      <c r="AT253" s="87" t="n">
        <f aca="false">CHOOSE($G$3,AI253-AJ253,AJ253-AI253)</f>
        <v>0</v>
      </c>
      <c r="AU253" s="101" t="n">
        <f aca="false">AR253+AS253+AT253</f>
        <v>0</v>
      </c>
      <c r="AV253" s="101"/>
      <c r="AW253" s="88" t="n">
        <f aca="false">AU253+AP253</f>
        <v>0</v>
      </c>
      <c r="AY253" s="88" t="n">
        <f aca="false">AK253+AH253+AE253</f>
        <v>0</v>
      </c>
      <c r="AZ253" s="102"/>
    </row>
    <row r="254" customFormat="false" ht="12" hidden="false" customHeight="true" outlineLevel="0" collapsed="false">
      <c r="A254" s="93" t="n">
        <f aca="false">EDATE(A253,1)</f>
        <v>44470</v>
      </c>
      <c r="B254" s="94" t="n">
        <f aca="false">B253</f>
        <v>4590.16393442623</v>
      </c>
      <c r="C254" s="104"/>
      <c r="D254" s="96" t="n">
        <f aca="false">B254+C254</f>
        <v>4590.16393442623</v>
      </c>
      <c r="E254" s="82" t="n">
        <f aca="false">IF(Z254=0,0,IF(AND(Z254=1,$H$3=1),D254*U254,IF($H$3=2,D254,"N/A")))</f>
        <v>0</v>
      </c>
      <c r="F254" s="82" t="n">
        <f aca="false">E254*Y254</f>
        <v>0</v>
      </c>
      <c r="G254" s="28" t="n">
        <f aca="false">VLOOKUP($A254,Table,MATCH(G$4,Curves,0))</f>
        <v>5.67</v>
      </c>
      <c r="H254" s="97" t="n">
        <f aca="false">VLOOKUP($A254,Table,MATCH(H$4,Curves,0))</f>
        <v>5.67</v>
      </c>
      <c r="I254" s="98" t="n">
        <f aca="false">I253</f>
        <v>0</v>
      </c>
      <c r="J254" s="28" t="n">
        <f aca="false">VLOOKUP($A254,Table,MATCH(J$4,Curves,0))</f>
        <v>-0.0475</v>
      </c>
      <c r="K254" s="97" t="n">
        <f aca="false">VLOOKUP($A254,Table,MATCH(K$4,Curves,0))</f>
        <v>-0.06</v>
      </c>
      <c r="L254" s="98" t="n">
        <v>0</v>
      </c>
      <c r="M254" s="28" t="n">
        <f aca="false">VLOOKUP($A254,Table,MATCH(M$4,Curves,0))</f>
        <v>0.01</v>
      </c>
      <c r="N254" s="97" t="n">
        <f aca="false">VLOOKUP($A254,Table,MATCH(N$4,Curves,0))</f>
        <v>0</v>
      </c>
      <c r="O254" s="98" t="n">
        <v>0</v>
      </c>
      <c r="P254" s="99"/>
      <c r="Q254" s="98" t="n">
        <f aca="false">M254+J254+G254</f>
        <v>5.6325</v>
      </c>
      <c r="R254" s="98" t="n">
        <f aca="false">N254+K254+H254</f>
        <v>5.61</v>
      </c>
      <c r="S254" s="98" t="n">
        <f aca="false">O254+L254+I254</f>
        <v>0</v>
      </c>
      <c r="T254" s="99"/>
      <c r="U254" s="33" t="n">
        <f aca="false">A255-A254</f>
        <v>31</v>
      </c>
      <c r="V254" s="100" t="n">
        <f aca="false">CHOOSE(F$3,A255+24,A254)</f>
        <v>44470</v>
      </c>
      <c r="W254" s="33" t="n">
        <f aca="false">V254-C$3</f>
        <v>7554</v>
      </c>
      <c r="X254" s="28" t="n">
        <f aca="false">VLOOKUP($A254,Table,MATCH(X$4,Curves,0))</f>
        <v>0.053904348595426</v>
      </c>
      <c r="Y254" s="91" t="n">
        <f aca="false">1/(1+CHOOSE(F$3,(X255+($K$3/10000))/2,(X254+($K$3/10000))/2))^(2*W254/365.25)</f>
        <v>0.332845820517152</v>
      </c>
      <c r="Z254" s="33" t="n">
        <f aca="false">IF(AND(mthbeg&lt;=A254,mthend&gt;=A254),1,0)</f>
        <v>0</v>
      </c>
      <c r="AA254" s="33" t="n">
        <f aca="false">U254*Z254</f>
        <v>0</v>
      </c>
      <c r="AC254" s="87" t="n">
        <f aca="false">F254*G254</f>
        <v>0</v>
      </c>
      <c r="AD254" s="87" t="n">
        <f aca="false">$F254*H254</f>
        <v>0</v>
      </c>
      <c r="AE254" s="87" t="n">
        <f aca="false">$F254*I254</f>
        <v>0</v>
      </c>
      <c r="AF254" s="87" t="n">
        <f aca="false">$F254*J254</f>
        <v>-0</v>
      </c>
      <c r="AG254" s="87" t="n">
        <f aca="false">$F254*K254</f>
        <v>-0</v>
      </c>
      <c r="AH254" s="87" t="n">
        <f aca="false">$F254*L254</f>
        <v>0</v>
      </c>
      <c r="AI254" s="87" t="n">
        <f aca="false">$F254*M254</f>
        <v>0</v>
      </c>
      <c r="AJ254" s="87" t="n">
        <f aca="false">$F254*N254</f>
        <v>0</v>
      </c>
      <c r="AK254" s="87" t="n">
        <f aca="false">F254*O254</f>
        <v>0</v>
      </c>
      <c r="AL254" s="92"/>
      <c r="AM254" s="87" t="n">
        <f aca="false">CHOOSE($G$3,AD254-AE254,AE254-AD254)</f>
        <v>0</v>
      </c>
      <c r="AN254" s="87" t="n">
        <f aca="false">CHOOSE($G$3,AG254-AH254,AH254-AG254)</f>
        <v>0</v>
      </c>
      <c r="AO254" s="87" t="n">
        <f aca="false">CHOOSE($G$3,AJ254-AK254,AK254-AJ254)</f>
        <v>0</v>
      </c>
      <c r="AP254" s="101" t="n">
        <f aca="false">SUM(AM254:AO254)</f>
        <v>0</v>
      </c>
      <c r="AR254" s="87" t="n">
        <f aca="false">CHOOSE($G$3,AC254-AD254,AD254-AC254)</f>
        <v>0</v>
      </c>
      <c r="AS254" s="87" t="n">
        <f aca="false">CHOOSE($G$3,AF254-AG254,AG254-AF254)</f>
        <v>0</v>
      </c>
      <c r="AT254" s="87" t="n">
        <f aca="false">CHOOSE($G$3,AI254-AJ254,AJ254-AI254)</f>
        <v>0</v>
      </c>
      <c r="AU254" s="101" t="n">
        <f aca="false">AR254+AS254+AT254</f>
        <v>0</v>
      </c>
      <c r="AV254" s="101"/>
      <c r="AW254" s="88" t="n">
        <f aca="false">AU254+AP254</f>
        <v>0</v>
      </c>
      <c r="AY254" s="88" t="n">
        <f aca="false">AK254+AH254+AE254</f>
        <v>0</v>
      </c>
      <c r="AZ254" s="102"/>
    </row>
    <row r="255" customFormat="false" ht="12" hidden="false" customHeight="true" outlineLevel="0" collapsed="false">
      <c r="A255" s="93" t="n">
        <f aca="false">EDATE(A254,1)</f>
        <v>44501</v>
      </c>
      <c r="B255" s="94" t="n">
        <f aca="false">B254</f>
        <v>4590.16393442623</v>
      </c>
      <c r="C255" s="104"/>
      <c r="D255" s="96" t="n">
        <f aca="false">B255+C255</f>
        <v>4590.16393442623</v>
      </c>
      <c r="E255" s="82" t="n">
        <f aca="false">IF(Z255=0,0,IF(AND(Z255=1,$H$3=1),D255*U255,IF($H$3=2,D255,"N/A")))</f>
        <v>0</v>
      </c>
      <c r="F255" s="82" t="n">
        <f aca="false">E255*Y255</f>
        <v>0</v>
      </c>
      <c r="G255" s="28" t="n">
        <f aca="false">VLOOKUP($A255,Table,MATCH(G$4,Curves,0))</f>
        <v>5.67</v>
      </c>
      <c r="H255" s="97" t="n">
        <f aca="false">VLOOKUP($A255,Table,MATCH(H$4,Curves,0))</f>
        <v>5.67</v>
      </c>
      <c r="I255" s="98" t="n">
        <f aca="false">I254</f>
        <v>0</v>
      </c>
      <c r="J255" s="28" t="n">
        <f aca="false">VLOOKUP($A255,Table,MATCH(J$4,Curves,0))</f>
        <v>-0.0475</v>
      </c>
      <c r="K255" s="97" t="n">
        <f aca="false">VLOOKUP($A255,Table,MATCH(K$4,Curves,0))</f>
        <v>-0.06</v>
      </c>
      <c r="L255" s="98" t="n">
        <v>0</v>
      </c>
      <c r="M255" s="28" t="n">
        <f aca="false">VLOOKUP($A255,Table,MATCH(M$4,Curves,0))</f>
        <v>0.01</v>
      </c>
      <c r="N255" s="97" t="n">
        <f aca="false">VLOOKUP($A255,Table,MATCH(N$4,Curves,0))</f>
        <v>0</v>
      </c>
      <c r="O255" s="98" t="n">
        <v>0</v>
      </c>
      <c r="P255" s="99"/>
      <c r="Q255" s="98" t="n">
        <f aca="false">M255+J255+G255</f>
        <v>5.6325</v>
      </c>
      <c r="R255" s="98" t="n">
        <f aca="false">N255+K255+H255</f>
        <v>5.61</v>
      </c>
      <c r="S255" s="98" t="n">
        <f aca="false">O255+L255+I255</f>
        <v>0</v>
      </c>
      <c r="T255" s="99"/>
      <c r="U255" s="33" t="n">
        <f aca="false">A256-A255</f>
        <v>30</v>
      </c>
      <c r="V255" s="100" t="n">
        <f aca="false">CHOOSE(F$3,A256+24,A255)</f>
        <v>44501</v>
      </c>
      <c r="W255" s="33" t="n">
        <f aca="false">V255-C$3</f>
        <v>7585</v>
      </c>
      <c r="X255" s="28" t="n">
        <f aca="false">VLOOKUP($A255,Table,MATCH(X$4,Curves,0))</f>
        <v>0.053904348595426</v>
      </c>
      <c r="Y255" s="91" t="n">
        <f aca="false">1/(1+CHOOSE(F$3,(X256+($K$3/10000))/2,(X255+($K$3/10000))/2))^(2*W255/365.25)</f>
        <v>0.331346582682201</v>
      </c>
      <c r="Z255" s="33" t="n">
        <f aca="false">IF(AND(mthbeg&lt;=A255,mthend&gt;=A255),1,0)</f>
        <v>0</v>
      </c>
      <c r="AA255" s="33" t="n">
        <f aca="false">U255*Z255</f>
        <v>0</v>
      </c>
      <c r="AC255" s="87" t="n">
        <f aca="false">F255*G255</f>
        <v>0</v>
      </c>
      <c r="AD255" s="87" t="n">
        <f aca="false">$F255*H255</f>
        <v>0</v>
      </c>
      <c r="AE255" s="87" t="n">
        <f aca="false">$F255*I255</f>
        <v>0</v>
      </c>
      <c r="AF255" s="87" t="n">
        <f aca="false">$F255*J255</f>
        <v>-0</v>
      </c>
      <c r="AG255" s="87" t="n">
        <f aca="false">$F255*K255</f>
        <v>-0</v>
      </c>
      <c r="AH255" s="87" t="n">
        <f aca="false">$F255*L255</f>
        <v>0</v>
      </c>
      <c r="AI255" s="87" t="n">
        <f aca="false">$F255*M255</f>
        <v>0</v>
      </c>
      <c r="AJ255" s="87" t="n">
        <f aca="false">$F255*N255</f>
        <v>0</v>
      </c>
      <c r="AK255" s="87" t="n">
        <f aca="false">F255*O255</f>
        <v>0</v>
      </c>
      <c r="AL255" s="92"/>
      <c r="AM255" s="87" t="n">
        <f aca="false">CHOOSE($G$3,AD255-AE255,AE255-AD255)</f>
        <v>0</v>
      </c>
      <c r="AN255" s="87" t="n">
        <f aca="false">CHOOSE($G$3,AG255-AH255,AH255-AG255)</f>
        <v>0</v>
      </c>
      <c r="AO255" s="87" t="n">
        <f aca="false">CHOOSE($G$3,AJ255-AK255,AK255-AJ255)</f>
        <v>0</v>
      </c>
      <c r="AP255" s="101" t="n">
        <f aca="false">SUM(AM255:AO255)</f>
        <v>0</v>
      </c>
      <c r="AR255" s="87" t="n">
        <f aca="false">CHOOSE($G$3,AC255-AD255,AD255-AC255)</f>
        <v>0</v>
      </c>
      <c r="AS255" s="87" t="n">
        <f aca="false">CHOOSE($G$3,AF255-AG255,AG255-AF255)</f>
        <v>0</v>
      </c>
      <c r="AT255" s="87" t="n">
        <f aca="false">CHOOSE($G$3,AI255-AJ255,AJ255-AI255)</f>
        <v>0</v>
      </c>
      <c r="AU255" s="101" t="n">
        <f aca="false">AR255+AS255+AT255</f>
        <v>0</v>
      </c>
      <c r="AV255" s="101"/>
      <c r="AW255" s="88" t="n">
        <f aca="false">AU255+AP255</f>
        <v>0</v>
      </c>
      <c r="AY255" s="88" t="n">
        <f aca="false">AK255+AH255+AE255</f>
        <v>0</v>
      </c>
      <c r="AZ255" s="102"/>
    </row>
    <row r="256" customFormat="false" ht="12" hidden="false" customHeight="true" outlineLevel="0" collapsed="false">
      <c r="A256" s="93" t="n">
        <f aca="false">EDATE(A255,1)</f>
        <v>44531</v>
      </c>
      <c r="B256" s="94" t="n">
        <f aca="false">B255</f>
        <v>4590.16393442623</v>
      </c>
      <c r="C256" s="104"/>
      <c r="D256" s="96" t="n">
        <f aca="false">B256+C256</f>
        <v>4590.16393442623</v>
      </c>
      <c r="E256" s="82" t="n">
        <f aca="false">IF(Z256=0,0,IF(AND(Z256=1,$H$3=1),D256*U256,IF($H$3=2,D256,"N/A")))</f>
        <v>0</v>
      </c>
      <c r="F256" s="82" t="n">
        <f aca="false">E256*Y256</f>
        <v>0</v>
      </c>
      <c r="G256" s="28" t="n">
        <f aca="false">VLOOKUP($A256,Table,MATCH(G$4,Curves,0))</f>
        <v>5.67</v>
      </c>
      <c r="H256" s="97" t="n">
        <f aca="false">VLOOKUP($A256,Table,MATCH(H$4,Curves,0))</f>
        <v>5.67</v>
      </c>
      <c r="I256" s="98" t="n">
        <f aca="false">I255</f>
        <v>0</v>
      </c>
      <c r="J256" s="28" t="n">
        <f aca="false">VLOOKUP($A256,Table,MATCH(J$4,Curves,0))</f>
        <v>-0.0475</v>
      </c>
      <c r="K256" s="97" t="n">
        <f aca="false">VLOOKUP($A256,Table,MATCH(K$4,Curves,0))</f>
        <v>-0.06</v>
      </c>
      <c r="L256" s="98" t="n">
        <v>0</v>
      </c>
      <c r="M256" s="28" t="n">
        <f aca="false">VLOOKUP($A256,Table,MATCH(M$4,Curves,0))</f>
        <v>0.01</v>
      </c>
      <c r="N256" s="97" t="n">
        <f aca="false">VLOOKUP($A256,Table,MATCH(N$4,Curves,0))</f>
        <v>0</v>
      </c>
      <c r="O256" s="98" t="n">
        <v>0</v>
      </c>
      <c r="P256" s="99"/>
      <c r="Q256" s="98" t="n">
        <f aca="false">M256+J256+G256</f>
        <v>5.6325</v>
      </c>
      <c r="R256" s="98" t="n">
        <f aca="false">N256+K256+H256</f>
        <v>5.61</v>
      </c>
      <c r="S256" s="98" t="n">
        <f aca="false">O256+L256+I256</f>
        <v>0</v>
      </c>
      <c r="T256" s="99"/>
      <c r="U256" s="33" t="n">
        <f aca="false">A257-A256</f>
        <v>31</v>
      </c>
      <c r="V256" s="100" t="n">
        <f aca="false">CHOOSE(F$3,A257+24,A256)</f>
        <v>44531</v>
      </c>
      <c r="W256" s="33" t="n">
        <f aca="false">V256-C$3</f>
        <v>7615</v>
      </c>
      <c r="X256" s="28" t="n">
        <f aca="false">VLOOKUP($A256,Table,MATCH(X$4,Curves,0))</f>
        <v>0.053904348595426</v>
      </c>
      <c r="Y256" s="91" t="n">
        <f aca="false">1/(1+CHOOSE(F$3,(X257+($K$3/10000))/2,(X256+($K$3/10000))/2))^(2*W256/365.25)</f>
        <v>0.329902137443203</v>
      </c>
      <c r="Z256" s="33" t="n">
        <f aca="false">IF(AND(mthbeg&lt;=A256,mthend&gt;=A256),1,0)</f>
        <v>0</v>
      </c>
      <c r="AA256" s="33" t="n">
        <f aca="false">U256*Z256</f>
        <v>0</v>
      </c>
      <c r="AC256" s="87" t="n">
        <f aca="false">F256*G256</f>
        <v>0</v>
      </c>
      <c r="AD256" s="87" t="n">
        <f aca="false">$F256*H256</f>
        <v>0</v>
      </c>
      <c r="AE256" s="87" t="n">
        <f aca="false">$F256*I256</f>
        <v>0</v>
      </c>
      <c r="AF256" s="87" t="n">
        <f aca="false">$F256*J256</f>
        <v>-0</v>
      </c>
      <c r="AG256" s="87" t="n">
        <f aca="false">$F256*K256</f>
        <v>-0</v>
      </c>
      <c r="AH256" s="87" t="n">
        <f aca="false">$F256*L256</f>
        <v>0</v>
      </c>
      <c r="AI256" s="87" t="n">
        <f aca="false">$F256*M256</f>
        <v>0</v>
      </c>
      <c r="AJ256" s="87" t="n">
        <f aca="false">$F256*N256</f>
        <v>0</v>
      </c>
      <c r="AK256" s="87" t="n">
        <f aca="false">F256*O256</f>
        <v>0</v>
      </c>
      <c r="AL256" s="92"/>
      <c r="AM256" s="87" t="n">
        <f aca="false">CHOOSE($G$3,AD256-AE256,AE256-AD256)</f>
        <v>0</v>
      </c>
      <c r="AN256" s="87" t="n">
        <f aca="false">CHOOSE($G$3,AG256-AH256,AH256-AG256)</f>
        <v>0</v>
      </c>
      <c r="AO256" s="87" t="n">
        <f aca="false">CHOOSE($G$3,AJ256-AK256,AK256-AJ256)</f>
        <v>0</v>
      </c>
      <c r="AP256" s="101" t="n">
        <f aca="false">SUM(AM256:AO256)</f>
        <v>0</v>
      </c>
      <c r="AR256" s="87" t="n">
        <f aca="false">CHOOSE($G$3,AC256-AD256,AD256-AC256)</f>
        <v>0</v>
      </c>
      <c r="AS256" s="87" t="n">
        <f aca="false">CHOOSE($G$3,AF256-AG256,AG256-AF256)</f>
        <v>0</v>
      </c>
      <c r="AT256" s="87" t="n">
        <f aca="false">CHOOSE($G$3,AI256-AJ256,AJ256-AI256)</f>
        <v>0</v>
      </c>
      <c r="AU256" s="101" t="n">
        <f aca="false">AR256+AS256+AT256</f>
        <v>0</v>
      </c>
      <c r="AV256" s="101"/>
      <c r="AW256" s="88" t="n">
        <f aca="false">AU256+AP256</f>
        <v>0</v>
      </c>
      <c r="AY256" s="88" t="n">
        <f aca="false">AK256+AH256+AE256</f>
        <v>0</v>
      </c>
      <c r="AZ256" s="102"/>
    </row>
    <row r="257" customFormat="false" ht="12" hidden="false" customHeight="true" outlineLevel="0" collapsed="false">
      <c r="A257" s="93" t="n">
        <f aca="false">EDATE(A256,1)</f>
        <v>44562</v>
      </c>
      <c r="B257" s="94" t="n">
        <f aca="false">B256</f>
        <v>4590.16393442623</v>
      </c>
      <c r="C257" s="104"/>
      <c r="D257" s="96" t="n">
        <f aca="false">B257+C257</f>
        <v>4590.16393442623</v>
      </c>
      <c r="E257" s="82" t="n">
        <f aca="false">IF(Z257=0,0,IF(AND(Z257=1,$H$3=1),D257*U257,IF($H$3=2,D257,"N/A")))</f>
        <v>0</v>
      </c>
      <c r="F257" s="82" t="n">
        <f aca="false">E257*Y257</f>
        <v>0</v>
      </c>
      <c r="G257" s="28" t="n">
        <f aca="false">VLOOKUP($A257,Table,MATCH(G$4,Curves,0))</f>
        <v>5.67</v>
      </c>
      <c r="H257" s="97" t="n">
        <f aca="false">VLOOKUP($A257,Table,MATCH(H$4,Curves,0))</f>
        <v>5.67</v>
      </c>
      <c r="I257" s="98" t="n">
        <f aca="false">I256</f>
        <v>0</v>
      </c>
      <c r="J257" s="28" t="n">
        <f aca="false">VLOOKUP($A257,Table,MATCH(J$4,Curves,0))</f>
        <v>-0.0475</v>
      </c>
      <c r="K257" s="97" t="n">
        <f aca="false">VLOOKUP($A257,Table,MATCH(K$4,Curves,0))</f>
        <v>-0.06</v>
      </c>
      <c r="L257" s="98" t="n">
        <v>0</v>
      </c>
      <c r="M257" s="28" t="n">
        <f aca="false">VLOOKUP($A257,Table,MATCH(M$4,Curves,0))</f>
        <v>0.01</v>
      </c>
      <c r="N257" s="97" t="n">
        <f aca="false">VLOOKUP($A257,Table,MATCH(N$4,Curves,0))</f>
        <v>0</v>
      </c>
      <c r="O257" s="98" t="n">
        <v>0</v>
      </c>
      <c r="P257" s="99"/>
      <c r="Q257" s="98" t="n">
        <f aca="false">M257+J257+G257</f>
        <v>5.6325</v>
      </c>
      <c r="R257" s="98" t="n">
        <f aca="false">N257+K257+H257</f>
        <v>5.61</v>
      </c>
      <c r="S257" s="98" t="n">
        <f aca="false">O257+L257+I257</f>
        <v>0</v>
      </c>
      <c r="T257" s="99"/>
      <c r="U257" s="33" t="n">
        <f aca="false">A258-A257</f>
        <v>31</v>
      </c>
      <c r="V257" s="100" t="n">
        <f aca="false">CHOOSE(F$3,A258+24,A257)</f>
        <v>44562</v>
      </c>
      <c r="W257" s="33" t="n">
        <f aca="false">V257-C$3</f>
        <v>7646</v>
      </c>
      <c r="X257" s="28" t="n">
        <f aca="false">VLOOKUP($A257,Table,MATCH(X$4,Curves,0))</f>
        <v>0.053904348595426</v>
      </c>
      <c r="Y257" s="91" t="n">
        <f aca="false">1/(1+CHOOSE(F$3,(X258+($K$3/10000))/2,(X257+($K$3/10000))/2))^(2*W257/365.25)</f>
        <v>0.32841615884351</v>
      </c>
      <c r="Z257" s="33" t="n">
        <f aca="false">IF(AND(mthbeg&lt;=A257,mthend&gt;=A257),1,0)</f>
        <v>0</v>
      </c>
      <c r="AA257" s="33" t="n">
        <f aca="false">U257*Z257</f>
        <v>0</v>
      </c>
      <c r="AC257" s="87" t="n">
        <f aca="false">F257*G257</f>
        <v>0</v>
      </c>
      <c r="AD257" s="87" t="n">
        <f aca="false">$F257*H257</f>
        <v>0</v>
      </c>
      <c r="AE257" s="87" t="n">
        <f aca="false">$F257*I257</f>
        <v>0</v>
      </c>
      <c r="AF257" s="87" t="n">
        <f aca="false">$F257*J257</f>
        <v>-0</v>
      </c>
      <c r="AG257" s="87" t="n">
        <f aca="false">$F257*K257</f>
        <v>-0</v>
      </c>
      <c r="AH257" s="87" t="n">
        <f aca="false">$F257*L257</f>
        <v>0</v>
      </c>
      <c r="AI257" s="87" t="n">
        <f aca="false">$F257*M257</f>
        <v>0</v>
      </c>
      <c r="AJ257" s="87" t="n">
        <f aca="false">$F257*N257</f>
        <v>0</v>
      </c>
      <c r="AK257" s="87" t="n">
        <f aca="false">F257*O257</f>
        <v>0</v>
      </c>
      <c r="AL257" s="92"/>
      <c r="AM257" s="87" t="n">
        <f aca="false">CHOOSE($G$3,AD257-AE257,AE257-AD257)</f>
        <v>0</v>
      </c>
      <c r="AN257" s="87" t="n">
        <f aca="false">CHOOSE($G$3,AG257-AH257,AH257-AG257)</f>
        <v>0</v>
      </c>
      <c r="AO257" s="87" t="n">
        <f aca="false">CHOOSE($G$3,AJ257-AK257,AK257-AJ257)</f>
        <v>0</v>
      </c>
      <c r="AP257" s="101" t="n">
        <f aca="false">SUM(AM257:AO257)</f>
        <v>0</v>
      </c>
      <c r="AR257" s="87" t="n">
        <f aca="false">CHOOSE($G$3,AC257-AD257,AD257-AC257)</f>
        <v>0</v>
      </c>
      <c r="AS257" s="87" t="n">
        <f aca="false">CHOOSE($G$3,AF257-AG257,AG257-AF257)</f>
        <v>0</v>
      </c>
      <c r="AT257" s="87" t="n">
        <f aca="false">CHOOSE($G$3,AI257-AJ257,AJ257-AI257)</f>
        <v>0</v>
      </c>
      <c r="AU257" s="101" t="n">
        <f aca="false">AR257+AS257+AT257</f>
        <v>0</v>
      </c>
      <c r="AV257" s="101"/>
      <c r="AW257" s="88" t="n">
        <f aca="false">AU257+AP257</f>
        <v>0</v>
      </c>
      <c r="AY257" s="88" t="n">
        <f aca="false">AK257+AH257+AE257</f>
        <v>0</v>
      </c>
      <c r="AZ257" s="102"/>
    </row>
    <row r="258" customFormat="false" ht="12" hidden="false" customHeight="true" outlineLevel="0" collapsed="false">
      <c r="A258" s="93" t="n">
        <f aca="false">EDATE(A257,1)</f>
        <v>44593</v>
      </c>
      <c r="B258" s="94" t="n">
        <f aca="false">B257</f>
        <v>4590.16393442623</v>
      </c>
      <c r="C258" s="104"/>
      <c r="D258" s="96" t="n">
        <f aca="false">B258+C258</f>
        <v>4590.16393442623</v>
      </c>
      <c r="E258" s="82" t="n">
        <f aca="false">IF(Z258=0,0,IF(AND(Z258=1,$H$3=1),D258*U258,IF($H$3=2,D258,"N/A")))</f>
        <v>0</v>
      </c>
      <c r="F258" s="82" t="n">
        <f aca="false">E258*Y258</f>
        <v>0</v>
      </c>
      <c r="G258" s="28" t="n">
        <f aca="false">VLOOKUP($A258,Table,MATCH(G$4,Curves,0))</f>
        <v>5.67</v>
      </c>
      <c r="H258" s="97" t="n">
        <f aca="false">VLOOKUP($A258,Table,MATCH(H$4,Curves,0))</f>
        <v>5.67</v>
      </c>
      <c r="I258" s="98" t="n">
        <f aca="false">I257</f>
        <v>0</v>
      </c>
      <c r="J258" s="28" t="n">
        <f aca="false">VLOOKUP($A258,Table,MATCH(J$4,Curves,0))</f>
        <v>-0.0475</v>
      </c>
      <c r="K258" s="97" t="n">
        <f aca="false">VLOOKUP($A258,Table,MATCH(K$4,Curves,0))</f>
        <v>-0.06</v>
      </c>
      <c r="L258" s="98" t="n">
        <v>0</v>
      </c>
      <c r="M258" s="28" t="n">
        <f aca="false">VLOOKUP($A258,Table,MATCH(M$4,Curves,0))</f>
        <v>0.01</v>
      </c>
      <c r="N258" s="97" t="n">
        <f aca="false">VLOOKUP($A258,Table,MATCH(N$4,Curves,0))</f>
        <v>0</v>
      </c>
      <c r="O258" s="98" t="n">
        <v>0</v>
      </c>
      <c r="P258" s="99"/>
      <c r="Q258" s="98" t="n">
        <f aca="false">M258+J258+G258</f>
        <v>5.6325</v>
      </c>
      <c r="R258" s="98" t="n">
        <f aca="false">N258+K258+H258</f>
        <v>5.61</v>
      </c>
      <c r="S258" s="98" t="n">
        <f aca="false">O258+L258+I258</f>
        <v>0</v>
      </c>
      <c r="T258" s="99"/>
      <c r="U258" s="33" t="n">
        <f aca="false">A259-A258</f>
        <v>28</v>
      </c>
      <c r="V258" s="100" t="n">
        <f aca="false">CHOOSE(F$3,A259+24,A258)</f>
        <v>44593</v>
      </c>
      <c r="W258" s="33" t="n">
        <f aca="false">V258-C$3</f>
        <v>7677</v>
      </c>
      <c r="X258" s="28" t="n">
        <f aca="false">VLOOKUP($A258,Table,MATCH(X$4,Curves,0))</f>
        <v>0.053904348595426</v>
      </c>
      <c r="Y258" s="91" t="n">
        <f aca="false">1/(1+CHOOSE(F$3,(X259+($K$3/10000))/2,(X258+($K$3/10000))/2))^(2*W258/365.25)</f>
        <v>0.326936873539034</v>
      </c>
      <c r="Z258" s="33" t="n">
        <f aca="false">IF(AND(mthbeg&lt;=A258,mthend&gt;=A258),1,0)</f>
        <v>0</v>
      </c>
      <c r="AA258" s="33" t="n">
        <f aca="false">U258*Z258</f>
        <v>0</v>
      </c>
      <c r="AC258" s="87" t="n">
        <f aca="false">F258*G258</f>
        <v>0</v>
      </c>
      <c r="AD258" s="87" t="n">
        <f aca="false">$F258*H258</f>
        <v>0</v>
      </c>
      <c r="AE258" s="87" t="n">
        <f aca="false">$F258*I258</f>
        <v>0</v>
      </c>
      <c r="AF258" s="87" t="n">
        <f aca="false">$F258*J258</f>
        <v>-0</v>
      </c>
      <c r="AG258" s="87" t="n">
        <f aca="false">$F258*K258</f>
        <v>-0</v>
      </c>
      <c r="AH258" s="87" t="n">
        <f aca="false">$F258*L258</f>
        <v>0</v>
      </c>
      <c r="AI258" s="87" t="n">
        <f aca="false">$F258*M258</f>
        <v>0</v>
      </c>
      <c r="AJ258" s="87" t="n">
        <f aca="false">$F258*N258</f>
        <v>0</v>
      </c>
      <c r="AK258" s="87" t="n">
        <f aca="false">F258*O258</f>
        <v>0</v>
      </c>
      <c r="AL258" s="92"/>
      <c r="AM258" s="87" t="n">
        <f aca="false">CHOOSE($G$3,AD258-AE258,AE258-AD258)</f>
        <v>0</v>
      </c>
      <c r="AN258" s="87" t="n">
        <f aca="false">CHOOSE($G$3,AG258-AH258,AH258-AG258)</f>
        <v>0</v>
      </c>
      <c r="AO258" s="87" t="n">
        <f aca="false">CHOOSE($G$3,AJ258-AK258,AK258-AJ258)</f>
        <v>0</v>
      </c>
      <c r="AP258" s="101" t="n">
        <f aca="false">SUM(AM258:AO258)</f>
        <v>0</v>
      </c>
      <c r="AR258" s="87" t="n">
        <f aca="false">CHOOSE($G$3,AC258-AD258,AD258-AC258)</f>
        <v>0</v>
      </c>
      <c r="AS258" s="87" t="n">
        <f aca="false">CHOOSE($G$3,AF258-AG258,AG258-AF258)</f>
        <v>0</v>
      </c>
      <c r="AT258" s="87" t="n">
        <f aca="false">CHOOSE($G$3,AI258-AJ258,AJ258-AI258)</f>
        <v>0</v>
      </c>
      <c r="AU258" s="101" t="n">
        <f aca="false">AR258+AS258+AT258</f>
        <v>0</v>
      </c>
      <c r="AV258" s="101"/>
      <c r="AW258" s="88" t="n">
        <f aca="false">AU258+AP258</f>
        <v>0</v>
      </c>
      <c r="AY258" s="88" t="n">
        <f aca="false">AK258+AH258+AE258</f>
        <v>0</v>
      </c>
      <c r="AZ258" s="102"/>
    </row>
    <row r="259" customFormat="false" ht="12" hidden="false" customHeight="true" outlineLevel="0" collapsed="false">
      <c r="A259" s="93" t="n">
        <f aca="false">EDATE(A258,1)</f>
        <v>44621</v>
      </c>
      <c r="B259" s="94" t="n">
        <f aca="false">B258</f>
        <v>4590.16393442623</v>
      </c>
      <c r="C259" s="104"/>
      <c r="D259" s="96" t="n">
        <f aca="false">B259+C259</f>
        <v>4590.16393442623</v>
      </c>
      <c r="E259" s="82" t="n">
        <f aca="false">IF(Z259=0,0,IF(AND(Z259=1,$H$3=1),D259*U259,IF($H$3=2,D259,"N/A")))</f>
        <v>0</v>
      </c>
      <c r="F259" s="82" t="n">
        <f aca="false">E259*Y259</f>
        <v>0</v>
      </c>
      <c r="G259" s="28" t="n">
        <f aca="false">VLOOKUP($A259,Table,MATCH(G$4,Curves,0))</f>
        <v>5.67</v>
      </c>
      <c r="H259" s="97" t="n">
        <f aca="false">VLOOKUP($A259,Table,MATCH(H$4,Curves,0))</f>
        <v>5.67</v>
      </c>
      <c r="I259" s="98" t="n">
        <f aca="false">I258</f>
        <v>0</v>
      </c>
      <c r="J259" s="28" t="n">
        <f aca="false">VLOOKUP($A259,Table,MATCH(J$4,Curves,0))</f>
        <v>-0.0475</v>
      </c>
      <c r="K259" s="97" t="n">
        <f aca="false">VLOOKUP($A259,Table,MATCH(K$4,Curves,0))</f>
        <v>-0.06</v>
      </c>
      <c r="L259" s="98" t="n">
        <v>0</v>
      </c>
      <c r="M259" s="28" t="n">
        <f aca="false">VLOOKUP($A259,Table,MATCH(M$4,Curves,0))</f>
        <v>0.01</v>
      </c>
      <c r="N259" s="97" t="n">
        <f aca="false">VLOOKUP($A259,Table,MATCH(N$4,Curves,0))</f>
        <v>0</v>
      </c>
      <c r="O259" s="98" t="n">
        <v>0</v>
      </c>
      <c r="P259" s="99"/>
      <c r="Q259" s="98" t="n">
        <f aca="false">M259+J259+G259</f>
        <v>5.6325</v>
      </c>
      <c r="R259" s="98" t="n">
        <f aca="false">N259+K259+H259</f>
        <v>5.61</v>
      </c>
      <c r="S259" s="98" t="n">
        <f aca="false">O259+L259+I259</f>
        <v>0</v>
      </c>
      <c r="T259" s="99"/>
      <c r="U259" s="33" t="n">
        <f aca="false">A260-A259</f>
        <v>31</v>
      </c>
      <c r="V259" s="100" t="n">
        <f aca="false">CHOOSE(F$3,A260+24,A259)</f>
        <v>44621</v>
      </c>
      <c r="W259" s="33" t="n">
        <f aca="false">V259-C$3</f>
        <v>7705</v>
      </c>
      <c r="X259" s="28" t="n">
        <f aca="false">VLOOKUP($A259,Table,MATCH(X$4,Curves,0))</f>
        <v>0.053904348595426</v>
      </c>
      <c r="Y259" s="91" t="n">
        <f aca="false">1/(1+CHOOSE(F$3,(X260+($K$3/10000))/2,(X259+($K$3/10000))/2))^(2*W259/365.25)</f>
        <v>0.325606472826747</v>
      </c>
      <c r="Z259" s="33" t="n">
        <f aca="false">IF(AND(mthbeg&lt;=A259,mthend&gt;=A259),1,0)</f>
        <v>0</v>
      </c>
      <c r="AA259" s="33" t="n">
        <f aca="false">U259*Z259</f>
        <v>0</v>
      </c>
      <c r="AC259" s="87" t="n">
        <f aca="false">F259*G259</f>
        <v>0</v>
      </c>
      <c r="AD259" s="87" t="n">
        <f aca="false">$F259*H259</f>
        <v>0</v>
      </c>
      <c r="AE259" s="87" t="n">
        <f aca="false">$F259*I259</f>
        <v>0</v>
      </c>
      <c r="AF259" s="87" t="n">
        <f aca="false">$F259*J259</f>
        <v>-0</v>
      </c>
      <c r="AG259" s="87" t="n">
        <f aca="false">$F259*K259</f>
        <v>-0</v>
      </c>
      <c r="AH259" s="87" t="n">
        <f aca="false">$F259*L259</f>
        <v>0</v>
      </c>
      <c r="AI259" s="87" t="n">
        <f aca="false">$F259*M259</f>
        <v>0</v>
      </c>
      <c r="AJ259" s="87" t="n">
        <f aca="false">$F259*N259</f>
        <v>0</v>
      </c>
      <c r="AK259" s="87" t="n">
        <f aca="false">F259*O259</f>
        <v>0</v>
      </c>
      <c r="AL259" s="92"/>
      <c r="AM259" s="87" t="n">
        <f aca="false">CHOOSE($G$3,AD259-AE259,AE259-AD259)</f>
        <v>0</v>
      </c>
      <c r="AN259" s="87" t="n">
        <f aca="false">CHOOSE($G$3,AG259-AH259,AH259-AG259)</f>
        <v>0</v>
      </c>
      <c r="AO259" s="87" t="n">
        <f aca="false">CHOOSE($G$3,AJ259-AK259,AK259-AJ259)</f>
        <v>0</v>
      </c>
      <c r="AP259" s="101" t="n">
        <f aca="false">SUM(AM259:AO259)</f>
        <v>0</v>
      </c>
      <c r="AR259" s="87" t="n">
        <f aca="false">CHOOSE($G$3,AC259-AD259,AD259-AC259)</f>
        <v>0</v>
      </c>
      <c r="AS259" s="87" t="n">
        <f aca="false">CHOOSE($G$3,AF259-AG259,AG259-AF259)</f>
        <v>0</v>
      </c>
      <c r="AT259" s="87" t="n">
        <f aca="false">CHOOSE($G$3,AI259-AJ259,AJ259-AI259)</f>
        <v>0</v>
      </c>
      <c r="AU259" s="101" t="n">
        <f aca="false">AR259+AS259+AT259</f>
        <v>0</v>
      </c>
      <c r="AV259" s="101"/>
      <c r="AW259" s="88" t="n">
        <f aca="false">AU259+AP259</f>
        <v>0</v>
      </c>
      <c r="AY259" s="88" t="n">
        <f aca="false">AK259+AH259+AE259</f>
        <v>0</v>
      </c>
      <c r="AZ259" s="102"/>
    </row>
    <row r="260" customFormat="false" ht="12" hidden="false" customHeight="true" outlineLevel="0" collapsed="false">
      <c r="A260" s="93" t="n">
        <f aca="false">EDATE(A259,1)</f>
        <v>44652</v>
      </c>
      <c r="B260" s="94" t="n">
        <f aca="false">B259</f>
        <v>4590.16393442623</v>
      </c>
      <c r="C260" s="104"/>
      <c r="D260" s="96" t="n">
        <f aca="false">B260+C260</f>
        <v>4590.16393442623</v>
      </c>
      <c r="E260" s="82" t="n">
        <f aca="false">IF(Z260=0,0,IF(AND(Z260=1,$H$3=1),D260*U260,IF($H$3=2,D260,"N/A")))</f>
        <v>0</v>
      </c>
      <c r="F260" s="82" t="n">
        <f aca="false">E260*Y260</f>
        <v>0</v>
      </c>
      <c r="G260" s="28" t="n">
        <f aca="false">VLOOKUP($A260,Table,MATCH(G$4,Curves,0))</f>
        <v>5.67</v>
      </c>
      <c r="H260" s="97" t="n">
        <f aca="false">VLOOKUP($A260,Table,MATCH(H$4,Curves,0))</f>
        <v>5.67</v>
      </c>
      <c r="I260" s="98" t="n">
        <f aca="false">I259</f>
        <v>0</v>
      </c>
      <c r="J260" s="28" t="n">
        <f aca="false">VLOOKUP($A260,Table,MATCH(J$4,Curves,0))</f>
        <v>-0.0475</v>
      </c>
      <c r="K260" s="97" t="n">
        <f aca="false">VLOOKUP($A260,Table,MATCH(K$4,Curves,0))</f>
        <v>-0.06</v>
      </c>
      <c r="L260" s="98" t="n">
        <v>0</v>
      </c>
      <c r="M260" s="28" t="n">
        <f aca="false">VLOOKUP($A260,Table,MATCH(M$4,Curves,0))</f>
        <v>0.01</v>
      </c>
      <c r="N260" s="97" t="n">
        <f aca="false">VLOOKUP($A260,Table,MATCH(N$4,Curves,0))</f>
        <v>0</v>
      </c>
      <c r="O260" s="98" t="n">
        <v>0</v>
      </c>
      <c r="P260" s="99"/>
      <c r="Q260" s="98" t="n">
        <f aca="false">M260+J260+G260</f>
        <v>5.6325</v>
      </c>
      <c r="R260" s="98" t="n">
        <f aca="false">N260+K260+H260</f>
        <v>5.61</v>
      </c>
      <c r="S260" s="98" t="n">
        <f aca="false">O260+L260+I260</f>
        <v>0</v>
      </c>
      <c r="T260" s="99"/>
      <c r="U260" s="33" t="n">
        <f aca="false">A261-A260</f>
        <v>30</v>
      </c>
      <c r="V260" s="100" t="n">
        <f aca="false">CHOOSE(F$3,A261+24,A260)</f>
        <v>44652</v>
      </c>
      <c r="W260" s="33" t="n">
        <f aca="false">V260-C$3</f>
        <v>7736</v>
      </c>
      <c r="X260" s="28" t="n">
        <f aca="false">VLOOKUP($A260,Table,MATCH(X$4,Curves,0))</f>
        <v>0.053904348595426</v>
      </c>
      <c r="Y260" s="91" t="n">
        <f aca="false">1/(1+CHOOSE(F$3,(X261+($K$3/10000))/2,(X260+($K$3/10000))/2))^(2*W260/365.25)</f>
        <v>0.32413984319442</v>
      </c>
      <c r="Z260" s="33" t="n">
        <f aca="false">IF(AND(mthbeg&lt;=A260,mthend&gt;=A260),1,0)</f>
        <v>0</v>
      </c>
      <c r="AA260" s="33" t="n">
        <f aca="false">U260*Z260</f>
        <v>0</v>
      </c>
      <c r="AC260" s="87" t="n">
        <f aca="false">F260*G260</f>
        <v>0</v>
      </c>
      <c r="AD260" s="87" t="n">
        <f aca="false">$F260*H260</f>
        <v>0</v>
      </c>
      <c r="AE260" s="87" t="n">
        <f aca="false">$F260*I260</f>
        <v>0</v>
      </c>
      <c r="AF260" s="87" t="n">
        <f aca="false">$F260*J260</f>
        <v>-0</v>
      </c>
      <c r="AG260" s="87" t="n">
        <f aca="false">$F260*K260</f>
        <v>-0</v>
      </c>
      <c r="AH260" s="87" t="n">
        <f aca="false">$F260*L260</f>
        <v>0</v>
      </c>
      <c r="AI260" s="87" t="n">
        <f aca="false">$F260*M260</f>
        <v>0</v>
      </c>
      <c r="AJ260" s="87" t="n">
        <f aca="false">$F260*N260</f>
        <v>0</v>
      </c>
      <c r="AK260" s="87" t="n">
        <f aca="false">F260*O260</f>
        <v>0</v>
      </c>
      <c r="AL260" s="92"/>
      <c r="AM260" s="87" t="n">
        <f aca="false">CHOOSE($G$3,AD260-AE260,AE260-AD260)</f>
        <v>0</v>
      </c>
      <c r="AN260" s="87" t="n">
        <f aca="false">CHOOSE($G$3,AG260-AH260,AH260-AG260)</f>
        <v>0</v>
      </c>
      <c r="AO260" s="87" t="n">
        <f aca="false">CHOOSE($G$3,AJ260-AK260,AK260-AJ260)</f>
        <v>0</v>
      </c>
      <c r="AP260" s="101" t="n">
        <f aca="false">SUM(AM260:AO260)</f>
        <v>0</v>
      </c>
      <c r="AR260" s="87" t="n">
        <f aca="false">CHOOSE($G$3,AC260-AD260,AD260-AC260)</f>
        <v>0</v>
      </c>
      <c r="AS260" s="87" t="n">
        <f aca="false">CHOOSE($G$3,AF260-AG260,AG260-AF260)</f>
        <v>0</v>
      </c>
      <c r="AT260" s="87" t="n">
        <f aca="false">CHOOSE($G$3,AI260-AJ260,AJ260-AI260)</f>
        <v>0</v>
      </c>
      <c r="AU260" s="101" t="n">
        <f aca="false">AR260+AS260+AT260</f>
        <v>0</v>
      </c>
      <c r="AV260" s="101"/>
      <c r="AW260" s="88" t="n">
        <f aca="false">AU260+AP260</f>
        <v>0</v>
      </c>
      <c r="AY260" s="88" t="n">
        <f aca="false">AK260+AH260+AE260</f>
        <v>0</v>
      </c>
      <c r="AZ260" s="102"/>
    </row>
    <row r="261" customFormat="false" ht="12" hidden="false" customHeight="true" outlineLevel="0" collapsed="false">
      <c r="A261" s="93" t="n">
        <f aca="false">EDATE(A260,1)</f>
        <v>44682</v>
      </c>
      <c r="B261" s="94" t="n">
        <f aca="false">B260</f>
        <v>4590.16393442623</v>
      </c>
      <c r="C261" s="104"/>
      <c r="D261" s="96" t="n">
        <f aca="false">B261+C261</f>
        <v>4590.16393442623</v>
      </c>
      <c r="E261" s="82" t="n">
        <f aca="false">IF(Z261=0,0,IF(AND(Z261=1,$H$3=1),D261*U261,IF($H$3=2,D261,"N/A")))</f>
        <v>0</v>
      </c>
      <c r="F261" s="82" t="n">
        <f aca="false">E261*Y261</f>
        <v>0</v>
      </c>
      <c r="G261" s="28" t="n">
        <f aca="false">VLOOKUP($A261,Table,MATCH(G$4,Curves,0))</f>
        <v>5.67</v>
      </c>
      <c r="H261" s="97" t="n">
        <f aca="false">VLOOKUP($A261,Table,MATCH(H$4,Curves,0))</f>
        <v>5.67</v>
      </c>
      <c r="I261" s="98" t="n">
        <f aca="false">I260</f>
        <v>0</v>
      </c>
      <c r="J261" s="28" t="n">
        <f aca="false">VLOOKUP($A261,Table,MATCH(J$4,Curves,0))</f>
        <v>-0.0475</v>
      </c>
      <c r="K261" s="97" t="n">
        <f aca="false">VLOOKUP($A261,Table,MATCH(K$4,Curves,0))</f>
        <v>-0.06</v>
      </c>
      <c r="L261" s="98" t="n">
        <v>0</v>
      </c>
      <c r="M261" s="28" t="n">
        <f aca="false">VLOOKUP($A261,Table,MATCH(M$4,Curves,0))</f>
        <v>0.01</v>
      </c>
      <c r="N261" s="97" t="n">
        <f aca="false">VLOOKUP($A261,Table,MATCH(N$4,Curves,0))</f>
        <v>0</v>
      </c>
      <c r="O261" s="98" t="n">
        <v>0</v>
      </c>
      <c r="P261" s="99"/>
      <c r="Q261" s="98" t="n">
        <f aca="false">M261+J261+G261</f>
        <v>5.6325</v>
      </c>
      <c r="R261" s="98" t="n">
        <f aca="false">N261+K261+H261</f>
        <v>5.61</v>
      </c>
      <c r="S261" s="98" t="n">
        <f aca="false">O261+L261+I261</f>
        <v>0</v>
      </c>
      <c r="T261" s="99"/>
      <c r="U261" s="33" t="n">
        <f aca="false">A262-A261</f>
        <v>31</v>
      </c>
      <c r="V261" s="100" t="n">
        <f aca="false">CHOOSE(F$3,A262+24,A261)</f>
        <v>44682</v>
      </c>
      <c r="W261" s="33" t="n">
        <f aca="false">V261-C$3</f>
        <v>7766</v>
      </c>
      <c r="X261" s="28" t="n">
        <f aca="false">VLOOKUP($A261,Table,MATCH(X$4,Curves,0))</f>
        <v>0.053904348595426</v>
      </c>
      <c r="Y261" s="91" t="n">
        <f aca="false">1/(1+CHOOSE(F$3,(X262+($K$3/10000))/2,(X261+($K$3/10000))/2))^(2*W261/365.25)</f>
        <v>0.322726814427134</v>
      </c>
      <c r="Z261" s="33" t="n">
        <f aca="false">IF(AND(mthbeg&lt;=A261,mthend&gt;=A261),1,0)</f>
        <v>0</v>
      </c>
      <c r="AA261" s="33" t="n">
        <f aca="false">U261*Z261</f>
        <v>0</v>
      </c>
      <c r="AC261" s="87" t="n">
        <f aca="false">F261*G261</f>
        <v>0</v>
      </c>
      <c r="AD261" s="87" t="n">
        <f aca="false">$F261*H261</f>
        <v>0</v>
      </c>
      <c r="AE261" s="87" t="n">
        <f aca="false">$F261*I261</f>
        <v>0</v>
      </c>
      <c r="AF261" s="87" t="n">
        <f aca="false">$F261*J261</f>
        <v>-0</v>
      </c>
      <c r="AG261" s="87" t="n">
        <f aca="false">$F261*K261</f>
        <v>-0</v>
      </c>
      <c r="AH261" s="87" t="n">
        <f aca="false">$F261*L261</f>
        <v>0</v>
      </c>
      <c r="AI261" s="87" t="n">
        <f aca="false">$F261*M261</f>
        <v>0</v>
      </c>
      <c r="AJ261" s="87" t="n">
        <f aca="false">$F261*N261</f>
        <v>0</v>
      </c>
      <c r="AK261" s="87" t="n">
        <f aca="false">F261*O261</f>
        <v>0</v>
      </c>
      <c r="AL261" s="92"/>
      <c r="AM261" s="87" t="n">
        <f aca="false">CHOOSE($G$3,AD261-AE261,AE261-AD261)</f>
        <v>0</v>
      </c>
      <c r="AN261" s="87" t="n">
        <f aca="false">CHOOSE($G$3,AG261-AH261,AH261-AG261)</f>
        <v>0</v>
      </c>
      <c r="AO261" s="87" t="n">
        <f aca="false">CHOOSE($G$3,AJ261-AK261,AK261-AJ261)</f>
        <v>0</v>
      </c>
      <c r="AP261" s="101" t="n">
        <f aca="false">SUM(AM261:AO261)</f>
        <v>0</v>
      </c>
      <c r="AR261" s="87" t="n">
        <f aca="false">CHOOSE($G$3,AC261-AD261,AD261-AC261)</f>
        <v>0</v>
      </c>
      <c r="AS261" s="87" t="n">
        <f aca="false">CHOOSE($G$3,AF261-AG261,AG261-AF261)</f>
        <v>0</v>
      </c>
      <c r="AT261" s="87" t="n">
        <f aca="false">CHOOSE($G$3,AI261-AJ261,AJ261-AI261)</f>
        <v>0</v>
      </c>
      <c r="AU261" s="101" t="n">
        <f aca="false">AR261+AS261+AT261</f>
        <v>0</v>
      </c>
      <c r="AV261" s="101"/>
      <c r="AW261" s="88" t="n">
        <f aca="false">AU261+AP261</f>
        <v>0</v>
      </c>
      <c r="AY261" s="88" t="n">
        <f aca="false">AK261+AH261+AE261</f>
        <v>0</v>
      </c>
      <c r="AZ261" s="102"/>
    </row>
    <row r="262" customFormat="false" ht="12" hidden="false" customHeight="true" outlineLevel="0" collapsed="false">
      <c r="A262" s="93" t="n">
        <f aca="false">EDATE(A261,1)</f>
        <v>44713</v>
      </c>
      <c r="B262" s="94" t="n">
        <f aca="false">B261</f>
        <v>4590.16393442623</v>
      </c>
      <c r="C262" s="104"/>
      <c r="D262" s="96" t="n">
        <f aca="false">B262+C262</f>
        <v>4590.16393442623</v>
      </c>
      <c r="E262" s="82" t="n">
        <f aca="false">IF(Z262=0,0,IF(AND(Z262=1,$H$3=1),D262*U262,IF($H$3=2,D262,"N/A")))</f>
        <v>0</v>
      </c>
      <c r="F262" s="82" t="n">
        <f aca="false">E262*Y262</f>
        <v>0</v>
      </c>
      <c r="G262" s="28" t="n">
        <f aca="false">VLOOKUP($A262,Table,MATCH(G$4,Curves,0))</f>
        <v>5.67</v>
      </c>
      <c r="H262" s="97" t="n">
        <f aca="false">VLOOKUP($A262,Table,MATCH(H$4,Curves,0))</f>
        <v>5.67</v>
      </c>
      <c r="I262" s="98" t="n">
        <f aca="false">I261</f>
        <v>0</v>
      </c>
      <c r="J262" s="28" t="n">
        <f aca="false">VLOOKUP($A262,Table,MATCH(J$4,Curves,0))</f>
        <v>-0.0475</v>
      </c>
      <c r="K262" s="97" t="n">
        <f aca="false">VLOOKUP($A262,Table,MATCH(K$4,Curves,0))</f>
        <v>-0.06</v>
      </c>
      <c r="L262" s="98" t="n">
        <v>0</v>
      </c>
      <c r="M262" s="28" t="n">
        <f aca="false">VLOOKUP($A262,Table,MATCH(M$4,Curves,0))</f>
        <v>0.01</v>
      </c>
      <c r="N262" s="97" t="n">
        <f aca="false">VLOOKUP($A262,Table,MATCH(N$4,Curves,0))</f>
        <v>0</v>
      </c>
      <c r="O262" s="98" t="n">
        <v>0</v>
      </c>
      <c r="P262" s="99"/>
      <c r="Q262" s="98" t="n">
        <f aca="false">M262+J262+G262</f>
        <v>5.6325</v>
      </c>
      <c r="R262" s="98" t="n">
        <f aca="false">N262+K262+H262</f>
        <v>5.61</v>
      </c>
      <c r="S262" s="98" t="n">
        <f aca="false">O262+L262+I262</f>
        <v>0</v>
      </c>
      <c r="T262" s="99"/>
      <c r="U262" s="33" t="n">
        <f aca="false">A263-A262</f>
        <v>30</v>
      </c>
      <c r="V262" s="100" t="n">
        <f aca="false">CHOOSE(F$3,A263+24,A262)</f>
        <v>44713</v>
      </c>
      <c r="W262" s="33" t="n">
        <f aca="false">V262-C$3</f>
        <v>7797</v>
      </c>
      <c r="X262" s="28" t="n">
        <f aca="false">VLOOKUP($A262,Table,MATCH(X$4,Curves,0))</f>
        <v>0.053904348595426</v>
      </c>
      <c r="Y262" s="91" t="n">
        <f aca="false">1/(1+CHOOSE(F$3,(X263+($K$3/10000))/2,(X262+($K$3/10000))/2))^(2*W262/365.25)</f>
        <v>0.321273155643645</v>
      </c>
      <c r="Z262" s="33" t="n">
        <f aca="false">IF(AND(mthbeg&lt;=A262,mthend&gt;=A262),1,0)</f>
        <v>0</v>
      </c>
      <c r="AA262" s="33" t="n">
        <f aca="false">U262*Z262</f>
        <v>0</v>
      </c>
      <c r="AC262" s="87" t="n">
        <f aca="false">F262*G262</f>
        <v>0</v>
      </c>
      <c r="AD262" s="87" t="n">
        <f aca="false">$F262*H262</f>
        <v>0</v>
      </c>
      <c r="AE262" s="87" t="n">
        <f aca="false">$F262*I262</f>
        <v>0</v>
      </c>
      <c r="AF262" s="87" t="n">
        <f aca="false">$F262*J262</f>
        <v>-0</v>
      </c>
      <c r="AG262" s="87" t="n">
        <f aca="false">$F262*K262</f>
        <v>-0</v>
      </c>
      <c r="AH262" s="87" t="n">
        <f aca="false">$F262*L262</f>
        <v>0</v>
      </c>
      <c r="AI262" s="87" t="n">
        <f aca="false">$F262*M262</f>
        <v>0</v>
      </c>
      <c r="AJ262" s="87" t="n">
        <f aca="false">$F262*N262</f>
        <v>0</v>
      </c>
      <c r="AK262" s="87" t="n">
        <f aca="false">F262*O262</f>
        <v>0</v>
      </c>
      <c r="AL262" s="92"/>
      <c r="AM262" s="87" t="n">
        <f aca="false">CHOOSE($G$3,AD262-AE262,AE262-AD262)</f>
        <v>0</v>
      </c>
      <c r="AN262" s="87" t="n">
        <f aca="false">CHOOSE($G$3,AG262-AH262,AH262-AG262)</f>
        <v>0</v>
      </c>
      <c r="AO262" s="87" t="n">
        <f aca="false">CHOOSE($G$3,AJ262-AK262,AK262-AJ262)</f>
        <v>0</v>
      </c>
      <c r="AP262" s="101" t="n">
        <f aca="false">SUM(AM262:AO262)</f>
        <v>0</v>
      </c>
      <c r="AR262" s="87" t="n">
        <f aca="false">CHOOSE($G$3,AC262-AD262,AD262-AC262)</f>
        <v>0</v>
      </c>
      <c r="AS262" s="87" t="n">
        <f aca="false">CHOOSE($G$3,AF262-AG262,AG262-AF262)</f>
        <v>0</v>
      </c>
      <c r="AT262" s="87" t="n">
        <f aca="false">CHOOSE($G$3,AI262-AJ262,AJ262-AI262)</f>
        <v>0</v>
      </c>
      <c r="AU262" s="101" t="n">
        <f aca="false">AR262+AS262+AT262</f>
        <v>0</v>
      </c>
      <c r="AV262" s="101"/>
      <c r="AW262" s="88" t="n">
        <f aca="false">AU262+AP262</f>
        <v>0</v>
      </c>
      <c r="AY262" s="88" t="n">
        <f aca="false">AK262+AH262+AE262</f>
        <v>0</v>
      </c>
      <c r="AZ262" s="102"/>
    </row>
    <row r="263" customFormat="false" ht="12" hidden="false" customHeight="true" outlineLevel="0" collapsed="false">
      <c r="A263" s="93" t="n">
        <f aca="false">EDATE(A262,1)</f>
        <v>44743</v>
      </c>
      <c r="B263" s="94" t="n">
        <f aca="false">B262</f>
        <v>4590.16393442623</v>
      </c>
      <c r="C263" s="104"/>
      <c r="D263" s="96" t="n">
        <f aca="false">B263+C263</f>
        <v>4590.16393442623</v>
      </c>
      <c r="E263" s="82" t="n">
        <f aca="false">IF(Z263=0,0,IF(AND(Z263=1,$H$3=1),D263*U263,IF($H$3=2,D263,"N/A")))</f>
        <v>0</v>
      </c>
      <c r="F263" s="82" t="n">
        <f aca="false">E263*Y263</f>
        <v>0</v>
      </c>
      <c r="G263" s="28" t="n">
        <f aca="false">VLOOKUP($A263,Table,MATCH(G$4,Curves,0))</f>
        <v>5.67</v>
      </c>
      <c r="H263" s="97" t="n">
        <f aca="false">VLOOKUP($A263,Table,MATCH(H$4,Curves,0))</f>
        <v>5.67</v>
      </c>
      <c r="I263" s="98" t="n">
        <f aca="false">I262</f>
        <v>0</v>
      </c>
      <c r="J263" s="28" t="n">
        <f aca="false">VLOOKUP($A263,Table,MATCH(J$4,Curves,0))</f>
        <v>-0.0475</v>
      </c>
      <c r="K263" s="97" t="n">
        <f aca="false">VLOOKUP($A263,Table,MATCH(K$4,Curves,0))</f>
        <v>-0.06</v>
      </c>
      <c r="L263" s="98" t="n">
        <v>0</v>
      </c>
      <c r="M263" s="28" t="n">
        <f aca="false">VLOOKUP($A263,Table,MATCH(M$4,Curves,0))</f>
        <v>0.01</v>
      </c>
      <c r="N263" s="97" t="n">
        <f aca="false">VLOOKUP($A263,Table,MATCH(N$4,Curves,0))</f>
        <v>0</v>
      </c>
      <c r="O263" s="98" t="n">
        <v>0</v>
      </c>
      <c r="P263" s="99"/>
      <c r="Q263" s="98" t="n">
        <f aca="false">M263+J263+G263</f>
        <v>5.6325</v>
      </c>
      <c r="R263" s="98" t="n">
        <f aca="false">N263+K263+H263</f>
        <v>5.61</v>
      </c>
      <c r="S263" s="98" t="n">
        <f aca="false">O263+L263+I263</f>
        <v>0</v>
      </c>
      <c r="T263" s="99"/>
      <c r="U263" s="33" t="n">
        <f aca="false">A264-A263</f>
        <v>31</v>
      </c>
      <c r="V263" s="100" t="n">
        <f aca="false">CHOOSE(F$3,A264+24,A263)</f>
        <v>44743</v>
      </c>
      <c r="W263" s="33" t="n">
        <f aca="false">V263-C$3</f>
        <v>7827</v>
      </c>
      <c r="X263" s="28" t="n">
        <f aca="false">VLOOKUP($A263,Table,MATCH(X$4,Curves,0))</f>
        <v>0.053904348595426</v>
      </c>
      <c r="Y263" s="91" t="n">
        <f aca="false">1/(1+CHOOSE(F$3,(X264+($K$3/10000))/2,(X263+($K$3/10000))/2))^(2*W263/365.25)</f>
        <v>0.319872623680012</v>
      </c>
      <c r="Z263" s="33" t="n">
        <f aca="false">IF(AND(mthbeg&lt;=A263,mthend&gt;=A263),1,0)</f>
        <v>0</v>
      </c>
      <c r="AA263" s="33" t="n">
        <f aca="false">U263*Z263</f>
        <v>0</v>
      </c>
      <c r="AC263" s="87" t="n">
        <f aca="false">F263*G263</f>
        <v>0</v>
      </c>
      <c r="AD263" s="87" t="n">
        <f aca="false">$F263*H263</f>
        <v>0</v>
      </c>
      <c r="AE263" s="87" t="n">
        <f aca="false">$F263*I263</f>
        <v>0</v>
      </c>
      <c r="AF263" s="87" t="n">
        <f aca="false">$F263*J263</f>
        <v>-0</v>
      </c>
      <c r="AG263" s="87" t="n">
        <f aca="false">$F263*K263</f>
        <v>-0</v>
      </c>
      <c r="AH263" s="87" t="n">
        <f aca="false">$F263*L263</f>
        <v>0</v>
      </c>
      <c r="AI263" s="87" t="n">
        <f aca="false">$F263*M263</f>
        <v>0</v>
      </c>
      <c r="AJ263" s="87" t="n">
        <f aca="false">$F263*N263</f>
        <v>0</v>
      </c>
      <c r="AK263" s="87" t="n">
        <f aca="false">F263*O263</f>
        <v>0</v>
      </c>
      <c r="AL263" s="92"/>
      <c r="AM263" s="87" t="n">
        <f aca="false">CHOOSE($G$3,AD263-AE263,AE263-AD263)</f>
        <v>0</v>
      </c>
      <c r="AN263" s="87" t="n">
        <f aca="false">CHOOSE($G$3,AG263-AH263,AH263-AG263)</f>
        <v>0</v>
      </c>
      <c r="AO263" s="87" t="n">
        <f aca="false">CHOOSE($G$3,AJ263-AK263,AK263-AJ263)</f>
        <v>0</v>
      </c>
      <c r="AP263" s="101" t="n">
        <f aca="false">SUM(AM263:AO263)</f>
        <v>0</v>
      </c>
      <c r="AR263" s="87" t="n">
        <f aca="false">CHOOSE($G$3,AC263-AD263,AD263-AC263)</f>
        <v>0</v>
      </c>
      <c r="AS263" s="87" t="n">
        <f aca="false">CHOOSE($G$3,AF263-AG263,AG263-AF263)</f>
        <v>0</v>
      </c>
      <c r="AT263" s="87" t="n">
        <f aca="false">CHOOSE($G$3,AI263-AJ263,AJ263-AI263)</f>
        <v>0</v>
      </c>
      <c r="AU263" s="101" t="n">
        <f aca="false">AR263+AS263+AT263</f>
        <v>0</v>
      </c>
      <c r="AV263" s="101"/>
      <c r="AW263" s="88" t="n">
        <f aca="false">AU263+AP263</f>
        <v>0</v>
      </c>
      <c r="AY263" s="88" t="n">
        <f aca="false">AK263+AH263+AE263</f>
        <v>0</v>
      </c>
      <c r="AZ263" s="102"/>
    </row>
    <row r="264" customFormat="false" ht="12" hidden="false" customHeight="true" outlineLevel="0" collapsed="false">
      <c r="A264" s="93" t="n">
        <f aca="false">EDATE(A263,1)</f>
        <v>44774</v>
      </c>
      <c r="B264" s="94" t="n">
        <f aca="false">B263</f>
        <v>4590.16393442623</v>
      </c>
      <c r="C264" s="104"/>
      <c r="D264" s="96" t="n">
        <f aca="false">B264+C264</f>
        <v>4590.16393442623</v>
      </c>
      <c r="E264" s="82" t="n">
        <f aca="false">IF(Z264=0,0,IF(AND(Z264=1,$H$3=1),D264*U264,IF($H$3=2,D264,"N/A")))</f>
        <v>0</v>
      </c>
      <c r="F264" s="82" t="n">
        <f aca="false">E264*Y264</f>
        <v>0</v>
      </c>
      <c r="G264" s="28" t="n">
        <f aca="false">VLOOKUP($A264,Table,MATCH(G$4,Curves,0))</f>
        <v>5.67</v>
      </c>
      <c r="H264" s="97" t="n">
        <f aca="false">VLOOKUP($A264,Table,MATCH(H$4,Curves,0))</f>
        <v>5.67</v>
      </c>
      <c r="I264" s="98" t="n">
        <f aca="false">I263</f>
        <v>0</v>
      </c>
      <c r="J264" s="28" t="n">
        <f aca="false">VLOOKUP($A264,Table,MATCH(J$4,Curves,0))</f>
        <v>-0.0475</v>
      </c>
      <c r="K264" s="97" t="n">
        <f aca="false">VLOOKUP($A264,Table,MATCH(K$4,Curves,0))</f>
        <v>-0.06</v>
      </c>
      <c r="L264" s="98" t="n">
        <v>0</v>
      </c>
      <c r="M264" s="28" t="n">
        <f aca="false">VLOOKUP($A264,Table,MATCH(M$4,Curves,0))</f>
        <v>0.01</v>
      </c>
      <c r="N264" s="97" t="n">
        <f aca="false">VLOOKUP($A264,Table,MATCH(N$4,Curves,0))</f>
        <v>0</v>
      </c>
      <c r="O264" s="98" t="n">
        <v>0</v>
      </c>
      <c r="P264" s="99"/>
      <c r="Q264" s="98" t="n">
        <f aca="false">M264+J264+G264</f>
        <v>5.6325</v>
      </c>
      <c r="R264" s="98" t="n">
        <f aca="false">N264+K264+H264</f>
        <v>5.61</v>
      </c>
      <c r="S264" s="98" t="n">
        <f aca="false">O264+L264+I264</f>
        <v>0</v>
      </c>
      <c r="T264" s="99"/>
      <c r="U264" s="33" t="n">
        <f aca="false">A265-A264</f>
        <v>31</v>
      </c>
      <c r="V264" s="100" t="n">
        <f aca="false">CHOOSE(F$3,A265+24,A264)</f>
        <v>44774</v>
      </c>
      <c r="W264" s="33" t="n">
        <f aca="false">V264-C$3</f>
        <v>7858</v>
      </c>
      <c r="X264" s="28" t="n">
        <f aca="false">VLOOKUP($A264,Table,MATCH(X$4,Curves,0))</f>
        <v>0.053904348595426</v>
      </c>
      <c r="Y264" s="91" t="n">
        <f aca="false">1/(1+CHOOSE(F$3,(X265+($K$3/10000))/2,(X264+($K$3/10000))/2))^(2*W264/365.25)</f>
        <v>0.318431821031383</v>
      </c>
      <c r="Z264" s="33" t="n">
        <f aca="false">IF(AND(mthbeg&lt;=A264,mthend&gt;=A264),1,0)</f>
        <v>0</v>
      </c>
      <c r="AA264" s="33" t="n">
        <f aca="false">U264*Z264</f>
        <v>0</v>
      </c>
      <c r="AC264" s="87" t="n">
        <f aca="false">F264*G264</f>
        <v>0</v>
      </c>
      <c r="AD264" s="87" t="n">
        <f aca="false">$F264*H264</f>
        <v>0</v>
      </c>
      <c r="AE264" s="87" t="n">
        <f aca="false">$F264*I264</f>
        <v>0</v>
      </c>
      <c r="AF264" s="87" t="n">
        <f aca="false">$F264*J264</f>
        <v>-0</v>
      </c>
      <c r="AG264" s="87" t="n">
        <f aca="false">$F264*K264</f>
        <v>-0</v>
      </c>
      <c r="AH264" s="87" t="n">
        <f aca="false">$F264*L264</f>
        <v>0</v>
      </c>
      <c r="AI264" s="87" t="n">
        <f aca="false">$F264*M264</f>
        <v>0</v>
      </c>
      <c r="AJ264" s="87" t="n">
        <f aca="false">$F264*N264</f>
        <v>0</v>
      </c>
      <c r="AK264" s="87" t="n">
        <f aca="false">F264*O264</f>
        <v>0</v>
      </c>
      <c r="AL264" s="92"/>
      <c r="AM264" s="87" t="n">
        <f aca="false">CHOOSE($G$3,AD264-AE264,AE264-AD264)</f>
        <v>0</v>
      </c>
      <c r="AN264" s="87" t="n">
        <f aca="false">CHOOSE($G$3,AG264-AH264,AH264-AG264)</f>
        <v>0</v>
      </c>
      <c r="AO264" s="87" t="n">
        <f aca="false">CHOOSE($G$3,AJ264-AK264,AK264-AJ264)</f>
        <v>0</v>
      </c>
      <c r="AP264" s="101" t="n">
        <f aca="false">SUM(AM264:AO264)</f>
        <v>0</v>
      </c>
      <c r="AR264" s="87" t="n">
        <f aca="false">CHOOSE($G$3,AC264-AD264,AD264-AC264)</f>
        <v>0</v>
      </c>
      <c r="AS264" s="87" t="n">
        <f aca="false">CHOOSE($G$3,AF264-AG264,AG264-AF264)</f>
        <v>0</v>
      </c>
      <c r="AT264" s="87" t="n">
        <f aca="false">CHOOSE($G$3,AI264-AJ264,AJ264-AI264)</f>
        <v>0</v>
      </c>
      <c r="AU264" s="101" t="n">
        <f aca="false">AR264+AS264+AT264</f>
        <v>0</v>
      </c>
      <c r="AV264" s="101"/>
      <c r="AW264" s="88" t="n">
        <f aca="false">AU264+AP264</f>
        <v>0</v>
      </c>
      <c r="AY264" s="88" t="n">
        <f aca="false">AK264+AH264+AE264</f>
        <v>0</v>
      </c>
      <c r="AZ264" s="102"/>
    </row>
    <row r="265" customFormat="false" ht="12" hidden="false" customHeight="true" outlineLevel="0" collapsed="false">
      <c r="A265" s="93" t="n">
        <f aca="false">EDATE(A264,1)</f>
        <v>44805</v>
      </c>
      <c r="B265" s="94" t="n">
        <f aca="false">B264</f>
        <v>4590.16393442623</v>
      </c>
      <c r="C265" s="104"/>
      <c r="D265" s="96" t="n">
        <f aca="false">B265+C265</f>
        <v>4590.16393442623</v>
      </c>
      <c r="E265" s="82" t="n">
        <f aca="false">IF(Z265=0,0,IF(AND(Z265=1,$H$3=1),D265*U265,IF($H$3=2,D265,"N/A")))</f>
        <v>0</v>
      </c>
      <c r="F265" s="82" t="n">
        <f aca="false">E265*Y265</f>
        <v>0</v>
      </c>
      <c r="G265" s="28" t="n">
        <f aca="false">VLOOKUP($A265,Table,MATCH(G$4,Curves,0))</f>
        <v>5.67</v>
      </c>
      <c r="H265" s="97" t="n">
        <f aca="false">VLOOKUP($A265,Table,MATCH(H$4,Curves,0))</f>
        <v>5.67</v>
      </c>
      <c r="I265" s="98" t="n">
        <f aca="false">I264</f>
        <v>0</v>
      </c>
      <c r="J265" s="28" t="n">
        <f aca="false">VLOOKUP($A265,Table,MATCH(J$4,Curves,0))</f>
        <v>-0.0475</v>
      </c>
      <c r="K265" s="97" t="n">
        <f aca="false">VLOOKUP($A265,Table,MATCH(K$4,Curves,0))</f>
        <v>-0.06</v>
      </c>
      <c r="L265" s="98" t="n">
        <v>0</v>
      </c>
      <c r="M265" s="28" t="n">
        <f aca="false">VLOOKUP($A265,Table,MATCH(M$4,Curves,0))</f>
        <v>0.01</v>
      </c>
      <c r="N265" s="97" t="n">
        <f aca="false">VLOOKUP($A265,Table,MATCH(N$4,Curves,0))</f>
        <v>0</v>
      </c>
      <c r="O265" s="98" t="n">
        <v>0</v>
      </c>
      <c r="P265" s="99"/>
      <c r="Q265" s="98" t="n">
        <f aca="false">M265+J265+G265</f>
        <v>5.6325</v>
      </c>
      <c r="R265" s="98" t="n">
        <f aca="false">N265+K265+H265</f>
        <v>5.61</v>
      </c>
      <c r="S265" s="98" t="n">
        <f aca="false">O265+L265+I265</f>
        <v>0</v>
      </c>
      <c r="T265" s="99"/>
      <c r="U265" s="33" t="n">
        <f aca="false">A266-A265</f>
        <v>30</v>
      </c>
      <c r="V265" s="100" t="n">
        <f aca="false">CHOOSE(F$3,A266+24,A265)</f>
        <v>44805</v>
      </c>
      <c r="W265" s="33" t="n">
        <f aca="false">V265-C$3</f>
        <v>7889</v>
      </c>
      <c r="X265" s="28" t="n">
        <f aca="false">VLOOKUP($A265,Table,MATCH(X$4,Curves,0))</f>
        <v>0.053904348595426</v>
      </c>
      <c r="Y265" s="91" t="n">
        <f aca="false">1/(1+CHOOSE(F$3,(X266+($K$3/10000))/2,(X265+($K$3/10000))/2))^(2*W265/365.25)</f>
        <v>0.316997508191881</v>
      </c>
      <c r="Z265" s="33" t="n">
        <f aca="false">IF(AND(mthbeg&lt;=A265,mthend&gt;=A265),1,0)</f>
        <v>0</v>
      </c>
      <c r="AA265" s="33" t="n">
        <f aca="false">U265*Z265</f>
        <v>0</v>
      </c>
      <c r="AC265" s="87" t="n">
        <f aca="false">F265*G265</f>
        <v>0</v>
      </c>
      <c r="AD265" s="87" t="n">
        <f aca="false">$F265*H265</f>
        <v>0</v>
      </c>
      <c r="AE265" s="87" t="n">
        <f aca="false">$F265*I265</f>
        <v>0</v>
      </c>
      <c r="AF265" s="87" t="n">
        <f aca="false">$F265*J265</f>
        <v>-0</v>
      </c>
      <c r="AG265" s="87" t="n">
        <f aca="false">$F265*K265</f>
        <v>-0</v>
      </c>
      <c r="AH265" s="87" t="n">
        <f aca="false">$F265*L265</f>
        <v>0</v>
      </c>
      <c r="AI265" s="87" t="n">
        <f aca="false">$F265*M265</f>
        <v>0</v>
      </c>
      <c r="AJ265" s="87" t="n">
        <f aca="false">$F265*N265</f>
        <v>0</v>
      </c>
      <c r="AK265" s="87" t="n">
        <f aca="false">F265*O265</f>
        <v>0</v>
      </c>
      <c r="AL265" s="92"/>
      <c r="AM265" s="87" t="n">
        <f aca="false">CHOOSE($G$3,AD265-AE265,AE265-AD265)</f>
        <v>0</v>
      </c>
      <c r="AN265" s="87" t="n">
        <f aca="false">CHOOSE($G$3,AG265-AH265,AH265-AG265)</f>
        <v>0</v>
      </c>
      <c r="AO265" s="87" t="n">
        <f aca="false">CHOOSE($G$3,AJ265-AK265,AK265-AJ265)</f>
        <v>0</v>
      </c>
      <c r="AP265" s="101" t="n">
        <f aca="false">SUM(AM265:AO265)</f>
        <v>0</v>
      </c>
      <c r="AR265" s="87" t="n">
        <f aca="false">CHOOSE($G$3,AC265-AD265,AD265-AC265)</f>
        <v>0</v>
      </c>
      <c r="AS265" s="87" t="n">
        <f aca="false">CHOOSE($G$3,AF265-AG265,AG265-AF265)</f>
        <v>0</v>
      </c>
      <c r="AT265" s="87" t="n">
        <f aca="false">CHOOSE($G$3,AI265-AJ265,AJ265-AI265)</f>
        <v>0</v>
      </c>
      <c r="AU265" s="101" t="n">
        <f aca="false">AR265+AS265+AT265</f>
        <v>0</v>
      </c>
      <c r="AV265" s="101"/>
      <c r="AW265" s="88" t="n">
        <f aca="false">AU265+AP265</f>
        <v>0</v>
      </c>
      <c r="AY265" s="88" t="n">
        <f aca="false">AK265+AH265+AE265</f>
        <v>0</v>
      </c>
      <c r="AZ265" s="102"/>
    </row>
    <row r="266" customFormat="false" ht="12" hidden="false" customHeight="true" outlineLevel="0" collapsed="false">
      <c r="A266" s="93" t="n">
        <f aca="false">EDATE(A265,1)</f>
        <v>44835</v>
      </c>
      <c r="B266" s="94" t="n">
        <f aca="false">B265</f>
        <v>4590.16393442623</v>
      </c>
      <c r="C266" s="104"/>
      <c r="D266" s="96" t="n">
        <f aca="false">B266+C266</f>
        <v>4590.16393442623</v>
      </c>
      <c r="E266" s="82" t="n">
        <f aca="false">IF(Z266=0,0,IF(AND(Z266=1,$H$3=1),D266*U266,IF($H$3=2,D266,"N/A")))</f>
        <v>0</v>
      </c>
      <c r="F266" s="82" t="n">
        <f aca="false">E266*Y266</f>
        <v>0</v>
      </c>
      <c r="G266" s="28" t="n">
        <f aca="false">VLOOKUP($A266,Table,MATCH(G$4,Curves,0))</f>
        <v>5.67</v>
      </c>
      <c r="H266" s="97" t="n">
        <f aca="false">VLOOKUP($A266,Table,MATCH(H$4,Curves,0))</f>
        <v>5.67</v>
      </c>
      <c r="I266" s="98" t="n">
        <f aca="false">I265</f>
        <v>0</v>
      </c>
      <c r="J266" s="28" t="n">
        <f aca="false">VLOOKUP($A266,Table,MATCH(J$4,Curves,0))</f>
        <v>-0.0475</v>
      </c>
      <c r="K266" s="97" t="n">
        <f aca="false">VLOOKUP($A266,Table,MATCH(K$4,Curves,0))</f>
        <v>-0.06</v>
      </c>
      <c r="L266" s="98" t="n">
        <v>0</v>
      </c>
      <c r="M266" s="28" t="n">
        <f aca="false">VLOOKUP($A266,Table,MATCH(M$4,Curves,0))</f>
        <v>0.01</v>
      </c>
      <c r="N266" s="97" t="n">
        <f aca="false">VLOOKUP($A266,Table,MATCH(N$4,Curves,0))</f>
        <v>0</v>
      </c>
      <c r="O266" s="98" t="n">
        <v>0</v>
      </c>
      <c r="P266" s="99"/>
      <c r="Q266" s="98" t="n">
        <f aca="false">M266+J266+G266</f>
        <v>5.6325</v>
      </c>
      <c r="R266" s="98" t="n">
        <f aca="false">N266+K266+H266</f>
        <v>5.61</v>
      </c>
      <c r="S266" s="98" t="n">
        <f aca="false">O266+L266+I266</f>
        <v>0</v>
      </c>
      <c r="T266" s="99"/>
      <c r="U266" s="33" t="n">
        <f aca="false">A267-A266</f>
        <v>31</v>
      </c>
      <c r="V266" s="100" t="n">
        <f aca="false">CHOOSE(F$3,A267+24,A266)</f>
        <v>44835</v>
      </c>
      <c r="W266" s="33" t="n">
        <f aca="false">V266-C$3</f>
        <v>7919</v>
      </c>
      <c r="X266" s="28" t="n">
        <f aca="false">VLOOKUP($A266,Table,MATCH(X$4,Curves,0))</f>
        <v>0.053904348595426</v>
      </c>
      <c r="Y266" s="91" t="n">
        <f aca="false">1/(1+CHOOSE(F$3,(X267+($K$3/10000))/2,(X266+($K$3/10000))/2))^(2*W266/365.25)</f>
        <v>0.315615615136653</v>
      </c>
      <c r="Z266" s="33" t="n">
        <f aca="false">IF(AND(mthbeg&lt;=A266,mthend&gt;=A266),1,0)</f>
        <v>0</v>
      </c>
      <c r="AA266" s="33" t="n">
        <f aca="false">U266*Z266</f>
        <v>0</v>
      </c>
      <c r="AC266" s="87" t="n">
        <f aca="false">F266*G266</f>
        <v>0</v>
      </c>
      <c r="AD266" s="87" t="n">
        <f aca="false">$F266*H266</f>
        <v>0</v>
      </c>
      <c r="AE266" s="87" t="n">
        <f aca="false">$F266*I266</f>
        <v>0</v>
      </c>
      <c r="AF266" s="87" t="n">
        <f aca="false">$F266*J266</f>
        <v>-0</v>
      </c>
      <c r="AG266" s="87" t="n">
        <f aca="false">$F266*K266</f>
        <v>-0</v>
      </c>
      <c r="AH266" s="87" t="n">
        <f aca="false">$F266*L266</f>
        <v>0</v>
      </c>
      <c r="AI266" s="87" t="n">
        <f aca="false">$F266*M266</f>
        <v>0</v>
      </c>
      <c r="AJ266" s="87" t="n">
        <f aca="false">$F266*N266</f>
        <v>0</v>
      </c>
      <c r="AK266" s="87" t="n">
        <f aca="false">F266*O266</f>
        <v>0</v>
      </c>
      <c r="AL266" s="92"/>
      <c r="AM266" s="87" t="n">
        <f aca="false">CHOOSE($G$3,AD266-AE266,AE266-AD266)</f>
        <v>0</v>
      </c>
      <c r="AN266" s="87" t="n">
        <f aca="false">CHOOSE($G$3,AG266-AH266,AH266-AG266)</f>
        <v>0</v>
      </c>
      <c r="AO266" s="87" t="n">
        <f aca="false">CHOOSE($G$3,AJ266-AK266,AK266-AJ266)</f>
        <v>0</v>
      </c>
      <c r="AP266" s="101" t="n">
        <f aca="false">SUM(AM266:AO266)</f>
        <v>0</v>
      </c>
      <c r="AR266" s="87" t="n">
        <f aca="false">CHOOSE($G$3,AC266-AD266,AD266-AC266)</f>
        <v>0</v>
      </c>
      <c r="AS266" s="87" t="n">
        <f aca="false">CHOOSE($G$3,AF266-AG266,AG266-AF266)</f>
        <v>0</v>
      </c>
      <c r="AT266" s="87" t="n">
        <f aca="false">CHOOSE($G$3,AI266-AJ266,AJ266-AI266)</f>
        <v>0</v>
      </c>
      <c r="AU266" s="101" t="n">
        <f aca="false">AR266+AS266+AT266</f>
        <v>0</v>
      </c>
      <c r="AV266" s="101"/>
      <c r="AW266" s="88" t="n">
        <f aca="false">AU266+AP266</f>
        <v>0</v>
      </c>
      <c r="AY266" s="88" t="n">
        <f aca="false">AK266+AH266+AE266</f>
        <v>0</v>
      </c>
      <c r="AZ266" s="102"/>
    </row>
    <row r="267" customFormat="false" ht="12" hidden="false" customHeight="true" outlineLevel="0" collapsed="false">
      <c r="A267" s="93" t="n">
        <f aca="false">EDATE(A266,1)</f>
        <v>44866</v>
      </c>
      <c r="B267" s="94" t="n">
        <f aca="false">B266</f>
        <v>4590.16393442623</v>
      </c>
      <c r="C267" s="104"/>
      <c r="D267" s="96" t="n">
        <f aca="false">B267+C267</f>
        <v>4590.16393442623</v>
      </c>
      <c r="E267" s="82" t="n">
        <f aca="false">IF(Z267=0,0,IF(AND(Z267=1,$H$3=1),D267*U267,IF($H$3=2,D267,"N/A")))</f>
        <v>0</v>
      </c>
      <c r="F267" s="82" t="n">
        <f aca="false">E267*Y267</f>
        <v>0</v>
      </c>
      <c r="G267" s="28" t="n">
        <f aca="false">VLOOKUP($A267,Table,MATCH(G$4,Curves,0))</f>
        <v>5.67</v>
      </c>
      <c r="H267" s="97" t="n">
        <f aca="false">VLOOKUP($A267,Table,MATCH(H$4,Curves,0))</f>
        <v>5.67</v>
      </c>
      <c r="I267" s="98" t="n">
        <f aca="false">I266</f>
        <v>0</v>
      </c>
      <c r="J267" s="28" t="n">
        <f aca="false">VLOOKUP($A267,Table,MATCH(J$4,Curves,0))</f>
        <v>-0.0475</v>
      </c>
      <c r="K267" s="97" t="n">
        <f aca="false">VLOOKUP($A267,Table,MATCH(K$4,Curves,0))</f>
        <v>-0.06</v>
      </c>
      <c r="L267" s="98" t="n">
        <v>0</v>
      </c>
      <c r="M267" s="28" t="n">
        <f aca="false">VLOOKUP($A267,Table,MATCH(M$4,Curves,0))</f>
        <v>0.01</v>
      </c>
      <c r="N267" s="97" t="n">
        <f aca="false">VLOOKUP($A267,Table,MATCH(N$4,Curves,0))</f>
        <v>0</v>
      </c>
      <c r="O267" s="98" t="n">
        <v>0</v>
      </c>
      <c r="P267" s="99"/>
      <c r="Q267" s="98" t="n">
        <f aca="false">M267+J267+G267</f>
        <v>5.6325</v>
      </c>
      <c r="R267" s="98" t="n">
        <f aca="false">N267+K267+H267</f>
        <v>5.61</v>
      </c>
      <c r="S267" s="98" t="n">
        <f aca="false">O267+L267+I267</f>
        <v>0</v>
      </c>
      <c r="T267" s="99"/>
      <c r="U267" s="33" t="n">
        <f aca="false">A268-A267</f>
        <v>30</v>
      </c>
      <c r="V267" s="100" t="n">
        <f aca="false">CHOOSE(F$3,A268+24,A267)</f>
        <v>44866</v>
      </c>
      <c r="W267" s="33" t="n">
        <f aca="false">V267-C$3</f>
        <v>7950</v>
      </c>
      <c r="X267" s="28" t="n">
        <f aca="false">VLOOKUP($A267,Table,MATCH(X$4,Curves,0))</f>
        <v>0.053904348595426</v>
      </c>
      <c r="Y267" s="91" t="n">
        <f aca="false">1/(1+CHOOSE(F$3,(X268+($K$3/10000))/2,(X267+($K$3/10000))/2))^(2*W267/365.25)</f>
        <v>0.314193987336794</v>
      </c>
      <c r="Z267" s="33" t="n">
        <f aca="false">IF(AND(mthbeg&lt;=A267,mthend&gt;=A267),1,0)</f>
        <v>0</v>
      </c>
      <c r="AA267" s="33" t="n">
        <f aca="false">U267*Z267</f>
        <v>0</v>
      </c>
      <c r="AC267" s="87" t="n">
        <f aca="false">F267*G267</f>
        <v>0</v>
      </c>
      <c r="AD267" s="87" t="n">
        <f aca="false">$F267*H267</f>
        <v>0</v>
      </c>
      <c r="AE267" s="87" t="n">
        <f aca="false">$F267*I267</f>
        <v>0</v>
      </c>
      <c r="AF267" s="87" t="n">
        <f aca="false">$F267*J267</f>
        <v>-0</v>
      </c>
      <c r="AG267" s="87" t="n">
        <f aca="false">$F267*K267</f>
        <v>-0</v>
      </c>
      <c r="AH267" s="87" t="n">
        <f aca="false">$F267*L267</f>
        <v>0</v>
      </c>
      <c r="AI267" s="87" t="n">
        <f aca="false">$F267*M267</f>
        <v>0</v>
      </c>
      <c r="AJ267" s="87" t="n">
        <f aca="false">$F267*N267</f>
        <v>0</v>
      </c>
      <c r="AK267" s="87" t="n">
        <f aca="false">F267*O267</f>
        <v>0</v>
      </c>
      <c r="AL267" s="92"/>
      <c r="AM267" s="87" t="n">
        <f aca="false">CHOOSE($G$3,AD267-AE267,AE267-AD267)</f>
        <v>0</v>
      </c>
      <c r="AN267" s="87" t="n">
        <f aca="false">CHOOSE($G$3,AG267-AH267,AH267-AG267)</f>
        <v>0</v>
      </c>
      <c r="AO267" s="87" t="n">
        <f aca="false">CHOOSE($G$3,AJ267-AK267,AK267-AJ267)</f>
        <v>0</v>
      </c>
      <c r="AP267" s="101" t="n">
        <f aca="false">SUM(AM267:AO267)</f>
        <v>0</v>
      </c>
      <c r="AR267" s="87" t="n">
        <f aca="false">CHOOSE($G$3,AC267-AD267,AD267-AC267)</f>
        <v>0</v>
      </c>
      <c r="AS267" s="87" t="n">
        <f aca="false">CHOOSE($G$3,AF267-AG267,AG267-AF267)</f>
        <v>0</v>
      </c>
      <c r="AT267" s="87" t="n">
        <f aca="false">CHOOSE($G$3,AI267-AJ267,AJ267-AI267)</f>
        <v>0</v>
      </c>
      <c r="AU267" s="101" t="n">
        <f aca="false">AR267+AS267+AT267</f>
        <v>0</v>
      </c>
      <c r="AV267" s="101"/>
      <c r="AW267" s="88" t="n">
        <f aca="false">AU267+AP267</f>
        <v>0</v>
      </c>
      <c r="AY267" s="88" t="n">
        <f aca="false">AK267+AH267+AE267</f>
        <v>0</v>
      </c>
      <c r="AZ267" s="102"/>
    </row>
    <row r="268" customFormat="false" ht="12" hidden="false" customHeight="true" outlineLevel="0" collapsed="false">
      <c r="A268" s="93" t="n">
        <f aca="false">EDATE(A267,1)</f>
        <v>44896</v>
      </c>
      <c r="B268" s="94" t="n">
        <f aca="false">B267</f>
        <v>4590.16393442623</v>
      </c>
      <c r="C268" s="104"/>
      <c r="D268" s="96" t="n">
        <f aca="false">B268+C268</f>
        <v>4590.16393442623</v>
      </c>
      <c r="E268" s="82" t="n">
        <f aca="false">IF(Z268=0,0,IF(AND(Z268=1,$H$3=1),D268*U268,IF($H$3=2,D268,"N/A")))</f>
        <v>0</v>
      </c>
      <c r="F268" s="82" t="n">
        <f aca="false">E268*Y268</f>
        <v>0</v>
      </c>
      <c r="G268" s="28" t="n">
        <f aca="false">VLOOKUP($A268,Table,MATCH(G$4,Curves,0))</f>
        <v>5.67</v>
      </c>
      <c r="H268" s="97" t="n">
        <f aca="false">VLOOKUP($A268,Table,MATCH(H$4,Curves,0))</f>
        <v>5.67</v>
      </c>
      <c r="I268" s="98" t="n">
        <f aca="false">I267</f>
        <v>0</v>
      </c>
      <c r="J268" s="28" t="n">
        <f aca="false">VLOOKUP($A268,Table,MATCH(J$4,Curves,0))</f>
        <v>-0.0475</v>
      </c>
      <c r="K268" s="97" t="n">
        <f aca="false">VLOOKUP($A268,Table,MATCH(K$4,Curves,0))</f>
        <v>-0.06</v>
      </c>
      <c r="L268" s="98" t="n">
        <v>0</v>
      </c>
      <c r="M268" s="28" t="n">
        <f aca="false">VLOOKUP($A268,Table,MATCH(M$4,Curves,0))</f>
        <v>0.01</v>
      </c>
      <c r="N268" s="97" t="n">
        <f aca="false">VLOOKUP($A268,Table,MATCH(N$4,Curves,0))</f>
        <v>0</v>
      </c>
      <c r="O268" s="98" t="n">
        <v>0</v>
      </c>
      <c r="P268" s="99"/>
      <c r="Q268" s="98" t="n">
        <f aca="false">M268+J268+G268</f>
        <v>5.6325</v>
      </c>
      <c r="R268" s="98" t="n">
        <f aca="false">N268+K268+H268</f>
        <v>5.61</v>
      </c>
      <c r="S268" s="98" t="n">
        <f aca="false">O268+L268+I268</f>
        <v>0</v>
      </c>
      <c r="T268" s="99"/>
      <c r="U268" s="33" t="n">
        <f aca="false">A269-A268</f>
        <v>31</v>
      </c>
      <c r="V268" s="100" t="n">
        <f aca="false">CHOOSE(F$3,A269+24,A268)</f>
        <v>44896</v>
      </c>
      <c r="W268" s="33" t="n">
        <f aca="false">V268-C$3</f>
        <v>7980</v>
      </c>
      <c r="X268" s="28" t="n">
        <f aca="false">VLOOKUP($A268,Table,MATCH(X$4,Curves,0))</f>
        <v>0.053904348595426</v>
      </c>
      <c r="Y268" s="91" t="n">
        <f aca="false">1/(1+CHOOSE(F$3,(X269+($K$3/10000))/2,(X268+($K$3/10000))/2))^(2*W268/365.25)</f>
        <v>0.312824315721482</v>
      </c>
      <c r="Z268" s="33" t="n">
        <f aca="false">IF(AND(mthbeg&lt;=A268,mthend&gt;=A268),1,0)</f>
        <v>0</v>
      </c>
      <c r="AA268" s="33" t="n">
        <f aca="false">U268*Z268</f>
        <v>0</v>
      </c>
      <c r="AC268" s="87" t="n">
        <f aca="false">F268*G268</f>
        <v>0</v>
      </c>
      <c r="AD268" s="87" t="n">
        <f aca="false">$F268*H268</f>
        <v>0</v>
      </c>
      <c r="AE268" s="87" t="n">
        <f aca="false">$F268*I268</f>
        <v>0</v>
      </c>
      <c r="AF268" s="87" t="n">
        <f aca="false">$F268*J268</f>
        <v>-0</v>
      </c>
      <c r="AG268" s="87" t="n">
        <f aca="false">$F268*K268</f>
        <v>-0</v>
      </c>
      <c r="AH268" s="87" t="n">
        <f aca="false">$F268*L268</f>
        <v>0</v>
      </c>
      <c r="AI268" s="87" t="n">
        <f aca="false">$F268*M268</f>
        <v>0</v>
      </c>
      <c r="AJ268" s="87" t="n">
        <f aca="false">$F268*N268</f>
        <v>0</v>
      </c>
      <c r="AK268" s="87" t="n">
        <f aca="false">F268*O268</f>
        <v>0</v>
      </c>
      <c r="AL268" s="92"/>
      <c r="AM268" s="87" t="n">
        <f aca="false">CHOOSE($G$3,AD268-AE268,AE268-AD268)</f>
        <v>0</v>
      </c>
      <c r="AN268" s="87" t="n">
        <f aca="false">CHOOSE($G$3,AG268-AH268,AH268-AG268)</f>
        <v>0</v>
      </c>
      <c r="AO268" s="87" t="n">
        <f aca="false">CHOOSE($G$3,AJ268-AK268,AK268-AJ268)</f>
        <v>0</v>
      </c>
      <c r="AP268" s="101" t="n">
        <f aca="false">SUM(AM268:AO268)</f>
        <v>0</v>
      </c>
      <c r="AR268" s="87" t="n">
        <f aca="false">CHOOSE($G$3,AC268-AD268,AD268-AC268)</f>
        <v>0</v>
      </c>
      <c r="AS268" s="87" t="n">
        <f aca="false">CHOOSE($G$3,AF268-AG268,AG268-AF268)</f>
        <v>0</v>
      </c>
      <c r="AT268" s="87" t="n">
        <f aca="false">CHOOSE($G$3,AI268-AJ268,AJ268-AI268)</f>
        <v>0</v>
      </c>
      <c r="AU268" s="101" t="n">
        <f aca="false">AR268+AS268+AT268</f>
        <v>0</v>
      </c>
      <c r="AV268" s="101"/>
      <c r="AW268" s="88" t="n">
        <f aca="false">AU268+AP268</f>
        <v>0</v>
      </c>
      <c r="AY268" s="88" t="n">
        <f aca="false">AK268+AH268+AE268</f>
        <v>0</v>
      </c>
      <c r="AZ268" s="102"/>
    </row>
    <row r="269" customFormat="false" ht="12" hidden="false" customHeight="true" outlineLevel="0" collapsed="false">
      <c r="A269" s="93" t="n">
        <f aca="false">EDATE(A268,1)</f>
        <v>44927</v>
      </c>
      <c r="B269" s="94" t="n">
        <f aca="false">B268</f>
        <v>4590.16393442623</v>
      </c>
      <c r="C269" s="104"/>
      <c r="D269" s="96" t="n">
        <f aca="false">B269+C269</f>
        <v>4590.16393442623</v>
      </c>
      <c r="E269" s="82" t="n">
        <f aca="false">IF(Z269=0,0,IF(AND(Z269=1,$H$3=1),D269*U269,IF($H$3=2,D269,"N/A")))</f>
        <v>0</v>
      </c>
      <c r="F269" s="82" t="n">
        <f aca="false">E269*Y269</f>
        <v>0</v>
      </c>
      <c r="G269" s="28" t="n">
        <f aca="false">VLOOKUP($A269,Table,MATCH(G$4,Curves,0))</f>
        <v>5.67</v>
      </c>
      <c r="H269" s="97" t="n">
        <f aca="false">VLOOKUP($A269,Table,MATCH(H$4,Curves,0))</f>
        <v>5.67</v>
      </c>
      <c r="I269" s="98" t="n">
        <f aca="false">I268</f>
        <v>0</v>
      </c>
      <c r="J269" s="28" t="n">
        <f aca="false">VLOOKUP($A269,Table,MATCH(J$4,Curves,0))</f>
        <v>-0.0475</v>
      </c>
      <c r="K269" s="97" t="n">
        <f aca="false">VLOOKUP($A269,Table,MATCH(K$4,Curves,0))</f>
        <v>-0.06</v>
      </c>
      <c r="L269" s="98" t="n">
        <v>0</v>
      </c>
      <c r="M269" s="28" t="n">
        <f aca="false">VLOOKUP($A269,Table,MATCH(M$4,Curves,0))</f>
        <v>0.01</v>
      </c>
      <c r="N269" s="97" t="n">
        <f aca="false">VLOOKUP($A269,Table,MATCH(N$4,Curves,0))</f>
        <v>0</v>
      </c>
      <c r="O269" s="98" t="n">
        <v>0</v>
      </c>
      <c r="P269" s="99"/>
      <c r="Q269" s="98" t="n">
        <f aca="false">M269+J269+G269</f>
        <v>5.6325</v>
      </c>
      <c r="R269" s="98" t="n">
        <f aca="false">N269+K269+H269</f>
        <v>5.61</v>
      </c>
      <c r="S269" s="98" t="n">
        <f aca="false">O269+L269+I269</f>
        <v>0</v>
      </c>
      <c r="T269" s="99"/>
      <c r="U269" s="33" t="n">
        <f aca="false">A270-A269</f>
        <v>31</v>
      </c>
      <c r="V269" s="100" t="n">
        <f aca="false">CHOOSE(F$3,A270+24,A269)</f>
        <v>44927</v>
      </c>
      <c r="W269" s="33" t="n">
        <f aca="false">V269-C$3</f>
        <v>8011</v>
      </c>
      <c r="X269" s="28" t="n">
        <f aca="false">VLOOKUP($A269,Table,MATCH(X$4,Curves,0))</f>
        <v>0.053904348595426</v>
      </c>
      <c r="Y269" s="91" t="n">
        <f aca="false">1/(1+CHOOSE(F$3,(X270+($K$3/10000))/2,(X269+($K$3/10000))/2))^(2*W269/365.25)</f>
        <v>0.311415260774981</v>
      </c>
      <c r="Z269" s="33" t="n">
        <f aca="false">IF(AND(mthbeg&lt;=A269,mthend&gt;=A269),1,0)</f>
        <v>0</v>
      </c>
      <c r="AA269" s="33" t="n">
        <f aca="false">U269*Z269</f>
        <v>0</v>
      </c>
      <c r="AC269" s="87" t="n">
        <f aca="false">F269*G269</f>
        <v>0</v>
      </c>
      <c r="AD269" s="87" t="n">
        <f aca="false">$F269*H269</f>
        <v>0</v>
      </c>
      <c r="AE269" s="87" t="n">
        <f aca="false">$F269*I269</f>
        <v>0</v>
      </c>
      <c r="AF269" s="87" t="n">
        <f aca="false">$F269*J269</f>
        <v>-0</v>
      </c>
      <c r="AG269" s="87" t="n">
        <f aca="false">$F269*K269</f>
        <v>-0</v>
      </c>
      <c r="AH269" s="87" t="n">
        <f aca="false">$F269*L269</f>
        <v>0</v>
      </c>
      <c r="AI269" s="87" t="n">
        <f aca="false">$F269*M269</f>
        <v>0</v>
      </c>
      <c r="AJ269" s="87" t="n">
        <f aca="false">$F269*N269</f>
        <v>0</v>
      </c>
      <c r="AK269" s="87" t="n">
        <f aca="false">F269*O269</f>
        <v>0</v>
      </c>
      <c r="AL269" s="92"/>
      <c r="AM269" s="87" t="n">
        <f aca="false">CHOOSE($G$3,AD269-AE269,AE269-AD269)</f>
        <v>0</v>
      </c>
      <c r="AN269" s="87" t="n">
        <f aca="false">CHOOSE($G$3,AG269-AH269,AH269-AG269)</f>
        <v>0</v>
      </c>
      <c r="AO269" s="87" t="n">
        <f aca="false">CHOOSE($G$3,AJ269-AK269,AK269-AJ269)</f>
        <v>0</v>
      </c>
      <c r="AP269" s="101" t="n">
        <f aca="false">SUM(AM269:AO269)</f>
        <v>0</v>
      </c>
      <c r="AR269" s="87" t="n">
        <f aca="false">CHOOSE($G$3,AC269-AD269,AD269-AC269)</f>
        <v>0</v>
      </c>
      <c r="AS269" s="87" t="n">
        <f aca="false">CHOOSE($G$3,AF269-AG269,AG269-AF269)</f>
        <v>0</v>
      </c>
      <c r="AT269" s="87" t="n">
        <f aca="false">CHOOSE($G$3,AI269-AJ269,AJ269-AI269)</f>
        <v>0</v>
      </c>
      <c r="AU269" s="101" t="n">
        <f aca="false">AR269+AS269+AT269</f>
        <v>0</v>
      </c>
      <c r="AV269" s="101"/>
      <c r="AW269" s="88" t="n">
        <f aca="false">AU269+AP269</f>
        <v>0</v>
      </c>
      <c r="AY269" s="88" t="n">
        <f aca="false">AK269+AH269+AE269</f>
        <v>0</v>
      </c>
      <c r="AZ269" s="102"/>
    </row>
    <row r="270" customFormat="false" ht="12" hidden="false" customHeight="true" outlineLevel="0" collapsed="false">
      <c r="A270" s="93" t="n">
        <f aca="false">EDATE(A269,1)</f>
        <v>44958</v>
      </c>
      <c r="B270" s="94" t="n">
        <f aca="false">B269</f>
        <v>4590.16393442623</v>
      </c>
      <c r="C270" s="104"/>
      <c r="D270" s="96" t="n">
        <f aca="false">B270+C270</f>
        <v>4590.16393442623</v>
      </c>
      <c r="E270" s="82" t="n">
        <f aca="false">IF(Z270=0,0,IF(AND(Z270=1,$H$3=1),D270*U270,IF($H$3=2,D270,"N/A")))</f>
        <v>0</v>
      </c>
      <c r="F270" s="82" t="n">
        <f aca="false">E270*Y270</f>
        <v>0</v>
      </c>
      <c r="G270" s="28" t="n">
        <f aca="false">VLOOKUP($A270,Table,MATCH(G$4,Curves,0))</f>
        <v>5.67</v>
      </c>
      <c r="H270" s="97" t="n">
        <f aca="false">VLOOKUP($A270,Table,MATCH(H$4,Curves,0))</f>
        <v>5.67</v>
      </c>
      <c r="I270" s="98" t="n">
        <f aca="false">I269</f>
        <v>0</v>
      </c>
      <c r="J270" s="28" t="n">
        <f aca="false">VLOOKUP($A270,Table,MATCH(J$4,Curves,0))</f>
        <v>-0.0475</v>
      </c>
      <c r="K270" s="97" t="n">
        <f aca="false">VLOOKUP($A270,Table,MATCH(K$4,Curves,0))</f>
        <v>-0.06</v>
      </c>
      <c r="L270" s="98" t="n">
        <v>0</v>
      </c>
      <c r="M270" s="28" t="n">
        <f aca="false">VLOOKUP($A270,Table,MATCH(M$4,Curves,0))</f>
        <v>0.01</v>
      </c>
      <c r="N270" s="97" t="n">
        <f aca="false">VLOOKUP($A270,Table,MATCH(N$4,Curves,0))</f>
        <v>0</v>
      </c>
      <c r="O270" s="98" t="n">
        <v>0</v>
      </c>
      <c r="P270" s="99"/>
      <c r="Q270" s="98" t="n">
        <f aca="false">M270+J270+G270</f>
        <v>5.6325</v>
      </c>
      <c r="R270" s="98" t="n">
        <f aca="false">N270+K270+H270</f>
        <v>5.61</v>
      </c>
      <c r="S270" s="98" t="n">
        <f aca="false">O270+L270+I270</f>
        <v>0</v>
      </c>
      <c r="T270" s="99"/>
      <c r="U270" s="33" t="n">
        <f aca="false">A271-A270</f>
        <v>28</v>
      </c>
      <c r="V270" s="100" t="n">
        <f aca="false">CHOOSE(F$3,A271+24,A270)</f>
        <v>44958</v>
      </c>
      <c r="W270" s="33" t="n">
        <f aca="false">V270-C$3</f>
        <v>8042</v>
      </c>
      <c r="X270" s="28" t="n">
        <f aca="false">VLOOKUP($A270,Table,MATCH(X$4,Curves,0))</f>
        <v>0.053904348595426</v>
      </c>
      <c r="Y270" s="91" t="n">
        <f aca="false">1/(1+CHOOSE(F$3,(X271+($K$3/10000))/2,(X270+($K$3/10000))/2))^(2*W270/365.25)</f>
        <v>0.310012552636391</v>
      </c>
      <c r="Z270" s="33" t="n">
        <f aca="false">IF(AND(mthbeg&lt;=A270,mthend&gt;=A270),1,0)</f>
        <v>0</v>
      </c>
      <c r="AA270" s="33" t="n">
        <f aca="false">U270*Z270</f>
        <v>0</v>
      </c>
      <c r="AC270" s="87" t="n">
        <f aca="false">F270*G270</f>
        <v>0</v>
      </c>
      <c r="AD270" s="87" t="n">
        <f aca="false">$F270*H270</f>
        <v>0</v>
      </c>
      <c r="AE270" s="87" t="n">
        <f aca="false">$F270*I270</f>
        <v>0</v>
      </c>
      <c r="AF270" s="87" t="n">
        <f aca="false">$F270*J270</f>
        <v>-0</v>
      </c>
      <c r="AG270" s="87" t="n">
        <f aca="false">$F270*K270</f>
        <v>-0</v>
      </c>
      <c r="AH270" s="87" t="n">
        <f aca="false">$F270*L270</f>
        <v>0</v>
      </c>
      <c r="AI270" s="87" t="n">
        <f aca="false">$F270*M270</f>
        <v>0</v>
      </c>
      <c r="AJ270" s="87" t="n">
        <f aca="false">$F270*N270</f>
        <v>0</v>
      </c>
      <c r="AK270" s="87" t="n">
        <f aca="false">F270*O270</f>
        <v>0</v>
      </c>
      <c r="AL270" s="92"/>
      <c r="AM270" s="87" t="n">
        <f aca="false">CHOOSE($G$3,AD270-AE270,AE270-AD270)</f>
        <v>0</v>
      </c>
      <c r="AN270" s="87" t="n">
        <f aca="false">CHOOSE($G$3,AG270-AH270,AH270-AG270)</f>
        <v>0</v>
      </c>
      <c r="AO270" s="87" t="n">
        <f aca="false">CHOOSE($G$3,AJ270-AK270,AK270-AJ270)</f>
        <v>0</v>
      </c>
      <c r="AP270" s="101" t="n">
        <f aca="false">SUM(AM270:AO270)</f>
        <v>0</v>
      </c>
      <c r="AR270" s="87" t="n">
        <f aca="false">CHOOSE($G$3,AC270-AD270,AD270-AC270)</f>
        <v>0</v>
      </c>
      <c r="AS270" s="87" t="n">
        <f aca="false">CHOOSE($G$3,AF270-AG270,AG270-AF270)</f>
        <v>0</v>
      </c>
      <c r="AT270" s="87" t="n">
        <f aca="false">CHOOSE($G$3,AI270-AJ270,AJ270-AI270)</f>
        <v>0</v>
      </c>
      <c r="AU270" s="101" t="n">
        <f aca="false">AR270+AS270+AT270</f>
        <v>0</v>
      </c>
      <c r="AV270" s="101"/>
      <c r="AW270" s="88" t="n">
        <f aca="false">AU270+AP270</f>
        <v>0</v>
      </c>
      <c r="AY270" s="88" t="n">
        <f aca="false">AK270+AH270+AE270</f>
        <v>0</v>
      </c>
      <c r="AZ270" s="102"/>
    </row>
    <row r="271" customFormat="false" ht="12" hidden="false" customHeight="true" outlineLevel="0" collapsed="false">
      <c r="A271" s="93" t="n">
        <f aca="false">EDATE(A270,1)</f>
        <v>44986</v>
      </c>
      <c r="B271" s="94" t="n">
        <f aca="false">B270</f>
        <v>4590.16393442623</v>
      </c>
      <c r="C271" s="104"/>
      <c r="D271" s="96" t="n">
        <f aca="false">B271+C271</f>
        <v>4590.16393442623</v>
      </c>
      <c r="E271" s="82" t="n">
        <f aca="false">IF(Z271=0,0,IF(AND(Z271=1,$H$3=1),D271*U271,IF($H$3=2,D271,"N/A")))</f>
        <v>0</v>
      </c>
      <c r="F271" s="82" t="n">
        <f aca="false">E271*Y271</f>
        <v>0</v>
      </c>
      <c r="G271" s="28" t="n">
        <f aca="false">VLOOKUP($A271,Table,MATCH(G$4,Curves,0))</f>
        <v>5.67</v>
      </c>
      <c r="H271" s="97" t="n">
        <f aca="false">VLOOKUP($A271,Table,MATCH(H$4,Curves,0))</f>
        <v>5.67</v>
      </c>
      <c r="I271" s="98" t="n">
        <f aca="false">I270</f>
        <v>0</v>
      </c>
      <c r="J271" s="28" t="n">
        <f aca="false">VLOOKUP($A271,Table,MATCH(J$4,Curves,0))</f>
        <v>-0.0475</v>
      </c>
      <c r="K271" s="97" t="n">
        <f aca="false">VLOOKUP($A271,Table,MATCH(K$4,Curves,0))</f>
        <v>-0.06</v>
      </c>
      <c r="L271" s="98" t="n">
        <v>0</v>
      </c>
      <c r="M271" s="28" t="n">
        <f aca="false">VLOOKUP($A271,Table,MATCH(M$4,Curves,0))</f>
        <v>0.01</v>
      </c>
      <c r="N271" s="97" t="n">
        <f aca="false">VLOOKUP($A271,Table,MATCH(N$4,Curves,0))</f>
        <v>0</v>
      </c>
      <c r="O271" s="98" t="n">
        <v>0</v>
      </c>
      <c r="P271" s="99"/>
      <c r="Q271" s="98" t="n">
        <f aca="false">M271+J271+G271</f>
        <v>5.6325</v>
      </c>
      <c r="R271" s="98" t="n">
        <f aca="false">N271+K271+H271</f>
        <v>5.61</v>
      </c>
      <c r="S271" s="98" t="n">
        <f aca="false">O271+L271+I271</f>
        <v>0</v>
      </c>
      <c r="T271" s="99"/>
      <c r="U271" s="33" t="n">
        <f aca="false">A272-A271</f>
        <v>31</v>
      </c>
      <c r="V271" s="100" t="n">
        <f aca="false">CHOOSE(F$3,A272+24,A271)</f>
        <v>44986</v>
      </c>
      <c r="W271" s="33" t="n">
        <f aca="false">V271-C$3</f>
        <v>8070</v>
      </c>
      <c r="X271" s="28" t="n">
        <f aca="false">VLOOKUP($A271,Table,MATCH(X$4,Curves,0))</f>
        <v>0.053904348595426</v>
      </c>
      <c r="Y271" s="91" t="n">
        <f aca="false">1/(1+CHOOSE(F$3,(X272+($K$3/10000))/2,(X271+($K$3/10000))/2))^(2*W271/365.25)</f>
        <v>0.308751021881598</v>
      </c>
      <c r="Z271" s="33" t="n">
        <f aca="false">IF(AND(mthbeg&lt;=A271,mthend&gt;=A271),1,0)</f>
        <v>0</v>
      </c>
      <c r="AA271" s="33" t="n">
        <f aca="false">U271*Z271</f>
        <v>0</v>
      </c>
      <c r="AC271" s="87" t="n">
        <f aca="false">F271*G271</f>
        <v>0</v>
      </c>
      <c r="AD271" s="87" t="n">
        <f aca="false">$F271*H271</f>
        <v>0</v>
      </c>
      <c r="AE271" s="87" t="n">
        <f aca="false">$F271*I271</f>
        <v>0</v>
      </c>
      <c r="AF271" s="87" t="n">
        <f aca="false">$F271*J271</f>
        <v>-0</v>
      </c>
      <c r="AG271" s="87" t="n">
        <f aca="false">$F271*K271</f>
        <v>-0</v>
      </c>
      <c r="AH271" s="87" t="n">
        <f aca="false">$F271*L271</f>
        <v>0</v>
      </c>
      <c r="AI271" s="87" t="n">
        <f aca="false">$F271*M271</f>
        <v>0</v>
      </c>
      <c r="AJ271" s="87" t="n">
        <f aca="false">$F271*N271</f>
        <v>0</v>
      </c>
      <c r="AK271" s="87" t="n">
        <f aca="false">F271*O271</f>
        <v>0</v>
      </c>
      <c r="AL271" s="92"/>
      <c r="AM271" s="87" t="n">
        <f aca="false">CHOOSE($G$3,AD271-AE271,AE271-AD271)</f>
        <v>0</v>
      </c>
      <c r="AN271" s="87" t="n">
        <f aca="false">CHOOSE($G$3,AG271-AH271,AH271-AG271)</f>
        <v>0</v>
      </c>
      <c r="AO271" s="87" t="n">
        <f aca="false">CHOOSE($G$3,AJ271-AK271,AK271-AJ271)</f>
        <v>0</v>
      </c>
      <c r="AP271" s="101" t="n">
        <f aca="false">SUM(AM271:AO271)</f>
        <v>0</v>
      </c>
      <c r="AR271" s="87" t="n">
        <f aca="false">CHOOSE($G$3,AC271-AD271,AD271-AC271)</f>
        <v>0</v>
      </c>
      <c r="AS271" s="87" t="n">
        <f aca="false">CHOOSE($G$3,AF271-AG271,AG271-AF271)</f>
        <v>0</v>
      </c>
      <c r="AT271" s="87" t="n">
        <f aca="false">CHOOSE($G$3,AI271-AJ271,AJ271-AI271)</f>
        <v>0</v>
      </c>
      <c r="AU271" s="101" t="n">
        <f aca="false">AR271+AS271+AT271</f>
        <v>0</v>
      </c>
      <c r="AV271" s="101"/>
      <c r="AW271" s="88" t="n">
        <f aca="false">AU271+AP271</f>
        <v>0</v>
      </c>
      <c r="AY271" s="88" t="n">
        <f aca="false">AK271+AH271+AE271</f>
        <v>0</v>
      </c>
      <c r="AZ271" s="102"/>
    </row>
    <row r="272" customFormat="false" ht="12" hidden="false" customHeight="true" outlineLevel="0" collapsed="false">
      <c r="A272" s="93" t="n">
        <f aca="false">EDATE(A271,1)</f>
        <v>45017</v>
      </c>
      <c r="B272" s="94" t="n">
        <f aca="false">B271</f>
        <v>4590.16393442623</v>
      </c>
      <c r="C272" s="104"/>
      <c r="D272" s="96" t="n">
        <f aca="false">B272+C272</f>
        <v>4590.16393442623</v>
      </c>
      <c r="E272" s="82" t="n">
        <f aca="false">IF(Z272=0,0,IF(AND(Z272=1,$H$3=1),D272*U272,IF($H$3=2,D272,"N/A")))</f>
        <v>0</v>
      </c>
      <c r="F272" s="82" t="n">
        <f aca="false">E272*Y272</f>
        <v>0</v>
      </c>
      <c r="G272" s="28" t="n">
        <f aca="false">VLOOKUP($A272,Table,MATCH(G$4,Curves,0))</f>
        <v>5.67</v>
      </c>
      <c r="H272" s="97" t="n">
        <f aca="false">VLOOKUP($A272,Table,MATCH(H$4,Curves,0))</f>
        <v>5.67</v>
      </c>
      <c r="I272" s="98" t="n">
        <f aca="false">I271</f>
        <v>0</v>
      </c>
      <c r="J272" s="28" t="n">
        <f aca="false">VLOOKUP($A272,Table,MATCH(J$4,Curves,0))</f>
        <v>-0.0475</v>
      </c>
      <c r="K272" s="97" t="n">
        <f aca="false">VLOOKUP($A272,Table,MATCH(K$4,Curves,0))</f>
        <v>-0.06</v>
      </c>
      <c r="L272" s="98" t="n">
        <v>0</v>
      </c>
      <c r="M272" s="28" t="n">
        <f aca="false">VLOOKUP($A272,Table,MATCH(M$4,Curves,0))</f>
        <v>0.01</v>
      </c>
      <c r="N272" s="97" t="n">
        <f aca="false">VLOOKUP($A272,Table,MATCH(N$4,Curves,0))</f>
        <v>0</v>
      </c>
      <c r="O272" s="98" t="n">
        <v>0</v>
      </c>
      <c r="P272" s="99"/>
      <c r="Q272" s="98" t="n">
        <f aca="false">M272+J272+G272</f>
        <v>5.6325</v>
      </c>
      <c r="R272" s="98" t="n">
        <f aca="false">N272+K272+H272</f>
        <v>5.61</v>
      </c>
      <c r="S272" s="98" t="n">
        <f aca="false">O272+L272+I272</f>
        <v>0</v>
      </c>
      <c r="T272" s="99"/>
      <c r="U272" s="33" t="n">
        <f aca="false">A273-A272</f>
        <v>30</v>
      </c>
      <c r="V272" s="100" t="n">
        <f aca="false">CHOOSE(F$3,A273+24,A272)</f>
        <v>45017</v>
      </c>
      <c r="W272" s="33" t="n">
        <f aca="false">V272-C$3</f>
        <v>8101</v>
      </c>
      <c r="X272" s="28" t="n">
        <f aca="false">VLOOKUP($A272,Table,MATCH(X$4,Curves,0))</f>
        <v>0.053904348595426</v>
      </c>
      <c r="Y272" s="91" t="n">
        <f aca="false">1/(1+CHOOSE(F$3,(X273+($K$3/10000))/2,(X272+($K$3/10000))/2))^(2*W272/365.25)</f>
        <v>0.307360314277503</v>
      </c>
      <c r="Z272" s="33" t="n">
        <f aca="false">IF(AND(mthbeg&lt;=A272,mthend&gt;=A272),1,0)</f>
        <v>0</v>
      </c>
      <c r="AA272" s="33" t="n">
        <f aca="false">U272*Z272</f>
        <v>0</v>
      </c>
      <c r="AC272" s="87" t="n">
        <f aca="false">F272*G272</f>
        <v>0</v>
      </c>
      <c r="AD272" s="87" t="n">
        <f aca="false">$F272*H272</f>
        <v>0</v>
      </c>
      <c r="AE272" s="87" t="n">
        <f aca="false">$F272*I272</f>
        <v>0</v>
      </c>
      <c r="AF272" s="87" t="n">
        <f aca="false">$F272*J272</f>
        <v>-0</v>
      </c>
      <c r="AG272" s="87" t="n">
        <f aca="false">$F272*K272</f>
        <v>-0</v>
      </c>
      <c r="AH272" s="87" t="n">
        <f aca="false">$F272*L272</f>
        <v>0</v>
      </c>
      <c r="AI272" s="87" t="n">
        <f aca="false">$F272*M272</f>
        <v>0</v>
      </c>
      <c r="AJ272" s="87" t="n">
        <f aca="false">$F272*N272</f>
        <v>0</v>
      </c>
      <c r="AK272" s="87" t="n">
        <f aca="false">F272*O272</f>
        <v>0</v>
      </c>
      <c r="AL272" s="92"/>
      <c r="AM272" s="87" t="n">
        <f aca="false">CHOOSE($G$3,AD272-AE272,AE272-AD272)</f>
        <v>0</v>
      </c>
      <c r="AN272" s="87" t="n">
        <f aca="false">CHOOSE($G$3,AG272-AH272,AH272-AG272)</f>
        <v>0</v>
      </c>
      <c r="AO272" s="87" t="n">
        <f aca="false">CHOOSE($G$3,AJ272-AK272,AK272-AJ272)</f>
        <v>0</v>
      </c>
      <c r="AP272" s="101" t="n">
        <f aca="false">SUM(AM272:AO272)</f>
        <v>0</v>
      </c>
      <c r="AR272" s="87" t="n">
        <f aca="false">CHOOSE($G$3,AC272-AD272,AD272-AC272)</f>
        <v>0</v>
      </c>
      <c r="AS272" s="87" t="n">
        <f aca="false">CHOOSE($G$3,AF272-AG272,AG272-AF272)</f>
        <v>0</v>
      </c>
      <c r="AT272" s="87" t="n">
        <f aca="false">CHOOSE($G$3,AI272-AJ272,AJ272-AI272)</f>
        <v>0</v>
      </c>
      <c r="AU272" s="101" t="n">
        <f aca="false">AR272+AS272+AT272</f>
        <v>0</v>
      </c>
      <c r="AV272" s="101"/>
      <c r="AW272" s="88" t="n">
        <f aca="false">AU272+AP272</f>
        <v>0</v>
      </c>
      <c r="AY272" s="88" t="n">
        <f aca="false">AK272+AH272+AE272</f>
        <v>0</v>
      </c>
      <c r="AZ272" s="102"/>
    </row>
    <row r="273" customFormat="false" ht="12" hidden="false" customHeight="true" outlineLevel="0" collapsed="false">
      <c r="A273" s="93" t="n">
        <f aca="false">EDATE(A272,1)</f>
        <v>45047</v>
      </c>
      <c r="B273" s="94" t="n">
        <f aca="false">B272</f>
        <v>4590.16393442623</v>
      </c>
      <c r="C273" s="104"/>
      <c r="D273" s="96" t="n">
        <f aca="false">B273+C273</f>
        <v>4590.16393442623</v>
      </c>
      <c r="E273" s="82" t="n">
        <f aca="false">IF(Z273=0,0,IF(AND(Z273=1,$H$3=1),D273*U273,IF($H$3=2,D273,"N/A")))</f>
        <v>0</v>
      </c>
      <c r="F273" s="82" t="n">
        <f aca="false">E273*Y273</f>
        <v>0</v>
      </c>
      <c r="G273" s="28" t="n">
        <f aca="false">VLOOKUP($A273,Table,MATCH(G$4,Curves,0))</f>
        <v>5.67</v>
      </c>
      <c r="H273" s="97" t="n">
        <f aca="false">VLOOKUP($A273,Table,MATCH(H$4,Curves,0))</f>
        <v>5.67</v>
      </c>
      <c r="I273" s="98" t="n">
        <f aca="false">I272</f>
        <v>0</v>
      </c>
      <c r="J273" s="28" t="n">
        <f aca="false">VLOOKUP($A273,Table,MATCH(J$4,Curves,0))</f>
        <v>-0.0475</v>
      </c>
      <c r="K273" s="97" t="n">
        <f aca="false">VLOOKUP($A273,Table,MATCH(K$4,Curves,0))</f>
        <v>-0.06</v>
      </c>
      <c r="L273" s="98" t="n">
        <v>0</v>
      </c>
      <c r="M273" s="28" t="n">
        <f aca="false">VLOOKUP($A273,Table,MATCH(M$4,Curves,0))</f>
        <v>0.01</v>
      </c>
      <c r="N273" s="97" t="n">
        <f aca="false">VLOOKUP($A273,Table,MATCH(N$4,Curves,0))</f>
        <v>0</v>
      </c>
      <c r="O273" s="98" t="n">
        <v>0</v>
      </c>
      <c r="P273" s="99"/>
      <c r="Q273" s="98" t="n">
        <f aca="false">M273+J273+G273</f>
        <v>5.6325</v>
      </c>
      <c r="R273" s="98" t="n">
        <f aca="false">N273+K273+H273</f>
        <v>5.61</v>
      </c>
      <c r="S273" s="98" t="n">
        <f aca="false">O273+L273+I273</f>
        <v>0</v>
      </c>
      <c r="T273" s="99"/>
      <c r="U273" s="33" t="n">
        <f aca="false">A274-A273</f>
        <v>31</v>
      </c>
      <c r="V273" s="100" t="n">
        <f aca="false">CHOOSE(F$3,A274+24,A273)</f>
        <v>45047</v>
      </c>
      <c r="W273" s="33" t="n">
        <f aca="false">V273-C$3</f>
        <v>8131</v>
      </c>
      <c r="X273" s="28" t="n">
        <f aca="false">VLOOKUP($A273,Table,MATCH(X$4,Curves,0))</f>
        <v>0.053904348595426</v>
      </c>
      <c r="Y273" s="91" t="n">
        <f aca="false">1/(1+CHOOSE(F$3,(X274+($K$3/10000))/2,(X273+($K$3/10000))/2))^(2*W273/365.25)</f>
        <v>0.306020432818575</v>
      </c>
      <c r="Z273" s="33" t="n">
        <f aca="false">IF(AND(mthbeg&lt;=A273,mthend&gt;=A273),1,0)</f>
        <v>0</v>
      </c>
      <c r="AA273" s="33" t="n">
        <f aca="false">U273*Z273</f>
        <v>0</v>
      </c>
      <c r="AC273" s="87" t="n">
        <f aca="false">F273*G273</f>
        <v>0</v>
      </c>
      <c r="AD273" s="87" t="n">
        <f aca="false">$F273*H273</f>
        <v>0</v>
      </c>
      <c r="AE273" s="87" t="n">
        <f aca="false">$F273*I273</f>
        <v>0</v>
      </c>
      <c r="AF273" s="87" t="n">
        <f aca="false">$F273*J273</f>
        <v>-0</v>
      </c>
      <c r="AG273" s="87" t="n">
        <f aca="false">$F273*K273</f>
        <v>-0</v>
      </c>
      <c r="AH273" s="87" t="n">
        <f aca="false">$F273*L273</f>
        <v>0</v>
      </c>
      <c r="AI273" s="87" t="n">
        <f aca="false">$F273*M273</f>
        <v>0</v>
      </c>
      <c r="AJ273" s="87" t="n">
        <f aca="false">$F273*N273</f>
        <v>0</v>
      </c>
      <c r="AK273" s="87" t="n">
        <f aca="false">F273*O273</f>
        <v>0</v>
      </c>
      <c r="AL273" s="92"/>
      <c r="AM273" s="87" t="n">
        <f aca="false">CHOOSE($G$3,AD273-AE273,AE273-AD273)</f>
        <v>0</v>
      </c>
      <c r="AN273" s="87" t="n">
        <f aca="false">CHOOSE($G$3,AG273-AH273,AH273-AG273)</f>
        <v>0</v>
      </c>
      <c r="AO273" s="87" t="n">
        <f aca="false">CHOOSE($G$3,AJ273-AK273,AK273-AJ273)</f>
        <v>0</v>
      </c>
      <c r="AP273" s="101" t="n">
        <f aca="false">SUM(AM273:AO273)</f>
        <v>0</v>
      </c>
      <c r="AR273" s="87" t="n">
        <f aca="false">CHOOSE($G$3,AC273-AD273,AD273-AC273)</f>
        <v>0</v>
      </c>
      <c r="AS273" s="87" t="n">
        <f aca="false">CHOOSE($G$3,AF273-AG273,AG273-AF273)</f>
        <v>0</v>
      </c>
      <c r="AT273" s="87" t="n">
        <f aca="false">CHOOSE($G$3,AI273-AJ273,AJ273-AI273)</f>
        <v>0</v>
      </c>
      <c r="AU273" s="101" t="n">
        <f aca="false">AR273+AS273+AT273</f>
        <v>0</v>
      </c>
      <c r="AV273" s="101"/>
      <c r="AW273" s="88" t="n">
        <f aca="false">AU273+AP273</f>
        <v>0</v>
      </c>
      <c r="AY273" s="88" t="n">
        <f aca="false">AK273+AH273+AE273</f>
        <v>0</v>
      </c>
      <c r="AZ273" s="102"/>
    </row>
    <row r="274" customFormat="false" ht="12" hidden="false" customHeight="true" outlineLevel="0" collapsed="false">
      <c r="A274" s="93" t="n">
        <f aca="false">EDATE(A273,1)</f>
        <v>45078</v>
      </c>
      <c r="B274" s="94" t="n">
        <f aca="false">B273</f>
        <v>4590.16393442623</v>
      </c>
      <c r="C274" s="104"/>
      <c r="D274" s="96" t="n">
        <f aca="false">B274+C274</f>
        <v>4590.16393442623</v>
      </c>
      <c r="E274" s="82" t="n">
        <f aca="false">IF(Z274=0,0,IF(AND(Z274=1,$H$3=1),D274*U274,IF($H$3=2,D274,"N/A")))</f>
        <v>0</v>
      </c>
      <c r="F274" s="82" t="n">
        <f aca="false">E274*Y274</f>
        <v>0</v>
      </c>
      <c r="G274" s="28" t="n">
        <f aca="false">VLOOKUP($A274,Table,MATCH(G$4,Curves,0))</f>
        <v>5.67</v>
      </c>
      <c r="H274" s="97" t="n">
        <f aca="false">VLOOKUP($A274,Table,MATCH(H$4,Curves,0))</f>
        <v>5.67</v>
      </c>
      <c r="I274" s="98" t="n">
        <f aca="false">I273</f>
        <v>0</v>
      </c>
      <c r="J274" s="28" t="n">
        <f aca="false">VLOOKUP($A274,Table,MATCH(J$4,Curves,0))</f>
        <v>-0.0475</v>
      </c>
      <c r="K274" s="97" t="n">
        <f aca="false">VLOOKUP($A274,Table,MATCH(K$4,Curves,0))</f>
        <v>-0.06</v>
      </c>
      <c r="L274" s="98" t="n">
        <v>0</v>
      </c>
      <c r="M274" s="28" t="n">
        <f aca="false">VLOOKUP($A274,Table,MATCH(M$4,Curves,0))</f>
        <v>0.01</v>
      </c>
      <c r="N274" s="97" t="n">
        <f aca="false">VLOOKUP($A274,Table,MATCH(N$4,Curves,0))</f>
        <v>0</v>
      </c>
      <c r="O274" s="98" t="n">
        <v>0</v>
      </c>
      <c r="P274" s="99"/>
      <c r="Q274" s="98" t="n">
        <f aca="false">M274+J274+G274</f>
        <v>5.6325</v>
      </c>
      <c r="R274" s="98" t="n">
        <f aca="false">N274+K274+H274</f>
        <v>5.61</v>
      </c>
      <c r="S274" s="98" t="n">
        <f aca="false">O274+L274+I274</f>
        <v>0</v>
      </c>
      <c r="T274" s="99"/>
      <c r="U274" s="33" t="n">
        <f aca="false">A275-A274</f>
        <v>30</v>
      </c>
      <c r="V274" s="100" t="n">
        <f aca="false">CHOOSE(F$3,A275+24,A274)</f>
        <v>45078</v>
      </c>
      <c r="W274" s="33" t="n">
        <f aca="false">V274-C$3</f>
        <v>8162</v>
      </c>
      <c r="X274" s="28" t="n">
        <f aca="false">VLOOKUP($A274,Table,MATCH(X$4,Curves,0))</f>
        <v>0.053904348595426</v>
      </c>
      <c r="Y274" s="91" t="n">
        <f aca="false">1/(1+CHOOSE(F$3,(X275+($K$3/10000))/2,(X274+($K$3/10000))/2))^(2*W274/365.25)</f>
        <v>0.304642024610123</v>
      </c>
      <c r="Z274" s="33" t="n">
        <f aca="false">IF(AND(mthbeg&lt;=A274,mthend&gt;=A274),1,0)</f>
        <v>0</v>
      </c>
      <c r="AA274" s="33" t="n">
        <f aca="false">U274*Z274</f>
        <v>0</v>
      </c>
      <c r="AC274" s="87" t="n">
        <f aca="false">F274*G274</f>
        <v>0</v>
      </c>
      <c r="AD274" s="87" t="n">
        <f aca="false">$F274*H274</f>
        <v>0</v>
      </c>
      <c r="AE274" s="87" t="n">
        <f aca="false">$F274*I274</f>
        <v>0</v>
      </c>
      <c r="AF274" s="87" t="n">
        <f aca="false">$F274*J274</f>
        <v>-0</v>
      </c>
      <c r="AG274" s="87" t="n">
        <f aca="false">$F274*K274</f>
        <v>-0</v>
      </c>
      <c r="AH274" s="87" t="n">
        <f aca="false">$F274*L274</f>
        <v>0</v>
      </c>
      <c r="AI274" s="87" t="n">
        <f aca="false">$F274*M274</f>
        <v>0</v>
      </c>
      <c r="AJ274" s="87" t="n">
        <f aca="false">$F274*N274</f>
        <v>0</v>
      </c>
      <c r="AK274" s="87" t="n">
        <f aca="false">F274*O274</f>
        <v>0</v>
      </c>
      <c r="AL274" s="92"/>
      <c r="AM274" s="87" t="n">
        <f aca="false">CHOOSE($G$3,AD274-AE274,AE274-AD274)</f>
        <v>0</v>
      </c>
      <c r="AN274" s="87" t="n">
        <f aca="false">CHOOSE($G$3,AG274-AH274,AH274-AG274)</f>
        <v>0</v>
      </c>
      <c r="AO274" s="87" t="n">
        <f aca="false">CHOOSE($G$3,AJ274-AK274,AK274-AJ274)</f>
        <v>0</v>
      </c>
      <c r="AP274" s="101" t="n">
        <f aca="false">SUM(AM274:AO274)</f>
        <v>0</v>
      </c>
      <c r="AR274" s="87" t="n">
        <f aca="false">CHOOSE($G$3,AC274-AD274,AD274-AC274)</f>
        <v>0</v>
      </c>
      <c r="AS274" s="87" t="n">
        <f aca="false">CHOOSE($G$3,AF274-AG274,AG274-AF274)</f>
        <v>0</v>
      </c>
      <c r="AT274" s="87" t="n">
        <f aca="false">CHOOSE($G$3,AI274-AJ274,AJ274-AI274)</f>
        <v>0</v>
      </c>
      <c r="AU274" s="101" t="n">
        <f aca="false">AR274+AS274+AT274</f>
        <v>0</v>
      </c>
      <c r="AV274" s="101"/>
      <c r="AW274" s="88" t="n">
        <f aca="false">AU274+AP274</f>
        <v>0</v>
      </c>
      <c r="AY274" s="88" t="n">
        <f aca="false">AK274+AH274+AE274</f>
        <v>0</v>
      </c>
      <c r="AZ274" s="102"/>
    </row>
    <row r="275" customFormat="false" ht="12" hidden="false" customHeight="true" outlineLevel="0" collapsed="false">
      <c r="A275" s="93" t="n">
        <f aca="false">EDATE(A274,1)</f>
        <v>45108</v>
      </c>
      <c r="B275" s="94" t="n">
        <f aca="false">B274</f>
        <v>4590.16393442623</v>
      </c>
      <c r="C275" s="104"/>
      <c r="D275" s="96" t="n">
        <f aca="false">B275+C275</f>
        <v>4590.16393442623</v>
      </c>
      <c r="E275" s="82" t="n">
        <f aca="false">IF(Z275=0,0,IF(AND(Z275=1,$H$3=1),D275*U275,IF($H$3=2,D275,"N/A")))</f>
        <v>0</v>
      </c>
      <c r="F275" s="82" t="n">
        <f aca="false">E275*Y275</f>
        <v>0</v>
      </c>
      <c r="G275" s="28" t="n">
        <f aca="false">VLOOKUP($A275,Table,MATCH(G$4,Curves,0))</f>
        <v>5.67</v>
      </c>
      <c r="H275" s="97" t="n">
        <f aca="false">VLOOKUP($A275,Table,MATCH(H$4,Curves,0))</f>
        <v>5.67</v>
      </c>
      <c r="I275" s="98" t="n">
        <f aca="false">I274</f>
        <v>0</v>
      </c>
      <c r="J275" s="28" t="n">
        <f aca="false">VLOOKUP($A275,Table,MATCH(J$4,Curves,0))</f>
        <v>-0.0475</v>
      </c>
      <c r="K275" s="97" t="n">
        <f aca="false">VLOOKUP($A275,Table,MATCH(K$4,Curves,0))</f>
        <v>-0.06</v>
      </c>
      <c r="L275" s="98" t="n">
        <v>0</v>
      </c>
      <c r="M275" s="28" t="n">
        <f aca="false">VLOOKUP($A275,Table,MATCH(M$4,Curves,0))</f>
        <v>0.01</v>
      </c>
      <c r="N275" s="97" t="n">
        <f aca="false">VLOOKUP($A275,Table,MATCH(N$4,Curves,0))</f>
        <v>0</v>
      </c>
      <c r="O275" s="98" t="n">
        <v>0</v>
      </c>
      <c r="P275" s="99"/>
      <c r="Q275" s="98" t="n">
        <f aca="false">M275+J275+G275</f>
        <v>5.6325</v>
      </c>
      <c r="R275" s="98" t="n">
        <f aca="false">N275+K275+H275</f>
        <v>5.61</v>
      </c>
      <c r="S275" s="98" t="n">
        <f aca="false">O275+L275+I275</f>
        <v>0</v>
      </c>
      <c r="T275" s="99"/>
      <c r="U275" s="33" t="n">
        <f aca="false">A276-A275</f>
        <v>31</v>
      </c>
      <c r="V275" s="100" t="n">
        <f aca="false">CHOOSE(F$3,A276+24,A275)</f>
        <v>45108</v>
      </c>
      <c r="W275" s="33" t="n">
        <f aca="false">V275-C$3</f>
        <v>8192</v>
      </c>
      <c r="X275" s="28" t="n">
        <f aca="false">VLOOKUP($A275,Table,MATCH(X$4,Curves,0))</f>
        <v>0.053904348595426</v>
      </c>
      <c r="Y275" s="91" t="n">
        <f aca="false">1/(1+CHOOSE(F$3,(X276+($K$3/10000))/2,(X275+($K$3/10000))/2))^(2*W275/365.25)</f>
        <v>0.30331399304123</v>
      </c>
      <c r="Z275" s="33" t="n">
        <f aca="false">IF(AND(mthbeg&lt;=A275,mthend&gt;=A275),1,0)</f>
        <v>0</v>
      </c>
      <c r="AA275" s="33" t="n">
        <f aca="false">U275*Z275</f>
        <v>0</v>
      </c>
      <c r="AC275" s="87" t="n">
        <f aca="false">F275*G275</f>
        <v>0</v>
      </c>
      <c r="AD275" s="87" t="n">
        <f aca="false">$F275*H275</f>
        <v>0</v>
      </c>
      <c r="AE275" s="87" t="n">
        <f aca="false">$F275*I275</f>
        <v>0</v>
      </c>
      <c r="AF275" s="87" t="n">
        <f aca="false">$F275*J275</f>
        <v>-0</v>
      </c>
      <c r="AG275" s="87" t="n">
        <f aca="false">$F275*K275</f>
        <v>-0</v>
      </c>
      <c r="AH275" s="87" t="n">
        <f aca="false">$F275*L275</f>
        <v>0</v>
      </c>
      <c r="AI275" s="87" t="n">
        <f aca="false">$F275*M275</f>
        <v>0</v>
      </c>
      <c r="AJ275" s="87" t="n">
        <f aca="false">$F275*N275</f>
        <v>0</v>
      </c>
      <c r="AK275" s="87" t="n">
        <f aca="false">F275*O275</f>
        <v>0</v>
      </c>
      <c r="AL275" s="92"/>
      <c r="AM275" s="87" t="n">
        <f aca="false">CHOOSE($G$3,AD275-AE275,AE275-AD275)</f>
        <v>0</v>
      </c>
      <c r="AN275" s="87" t="n">
        <f aca="false">CHOOSE($G$3,AG275-AH275,AH275-AG275)</f>
        <v>0</v>
      </c>
      <c r="AO275" s="87" t="n">
        <f aca="false">CHOOSE($G$3,AJ275-AK275,AK275-AJ275)</f>
        <v>0</v>
      </c>
      <c r="AP275" s="101" t="n">
        <f aca="false">SUM(AM275:AO275)</f>
        <v>0</v>
      </c>
      <c r="AR275" s="87" t="n">
        <f aca="false">CHOOSE($G$3,AC275-AD275,AD275-AC275)</f>
        <v>0</v>
      </c>
      <c r="AS275" s="87" t="n">
        <f aca="false">CHOOSE($G$3,AF275-AG275,AG275-AF275)</f>
        <v>0</v>
      </c>
      <c r="AT275" s="87" t="n">
        <f aca="false">CHOOSE($G$3,AI275-AJ275,AJ275-AI275)</f>
        <v>0</v>
      </c>
      <c r="AU275" s="101" t="n">
        <f aca="false">AR275+AS275+AT275</f>
        <v>0</v>
      </c>
      <c r="AV275" s="101"/>
      <c r="AW275" s="88" t="n">
        <f aca="false">AU275+AP275</f>
        <v>0</v>
      </c>
      <c r="AY275" s="88" t="n">
        <f aca="false">AK275+AH275+AE275</f>
        <v>0</v>
      </c>
      <c r="AZ275" s="102"/>
    </row>
    <row r="276" customFormat="false" ht="12" hidden="false" customHeight="true" outlineLevel="0" collapsed="false">
      <c r="A276" s="93" t="n">
        <f aca="false">EDATE(A275,1)</f>
        <v>45139</v>
      </c>
      <c r="B276" s="94" t="n">
        <f aca="false">B275</f>
        <v>4590.16393442623</v>
      </c>
      <c r="C276" s="104"/>
      <c r="D276" s="96" t="n">
        <f aca="false">B276+C276</f>
        <v>4590.16393442623</v>
      </c>
      <c r="E276" s="82" t="n">
        <f aca="false">IF(Z276=0,0,IF(AND(Z276=1,$H$3=1),D276*U276,IF($H$3=2,D276,"N/A")))</f>
        <v>0</v>
      </c>
      <c r="F276" s="82" t="n">
        <f aca="false">E276*Y276</f>
        <v>0</v>
      </c>
      <c r="G276" s="28" t="n">
        <f aca="false">VLOOKUP($A276,Table,MATCH(G$4,Curves,0))</f>
        <v>5.67</v>
      </c>
      <c r="H276" s="97" t="n">
        <f aca="false">VLOOKUP($A276,Table,MATCH(H$4,Curves,0))</f>
        <v>5.67</v>
      </c>
      <c r="I276" s="98" t="n">
        <f aca="false">I275</f>
        <v>0</v>
      </c>
      <c r="J276" s="28" t="n">
        <f aca="false">VLOOKUP($A276,Table,MATCH(J$4,Curves,0))</f>
        <v>-0.0475</v>
      </c>
      <c r="K276" s="97" t="n">
        <f aca="false">VLOOKUP($A276,Table,MATCH(K$4,Curves,0))</f>
        <v>-0.06</v>
      </c>
      <c r="L276" s="98" t="n">
        <v>0</v>
      </c>
      <c r="M276" s="28" t="n">
        <f aca="false">VLOOKUP($A276,Table,MATCH(M$4,Curves,0))</f>
        <v>0.01</v>
      </c>
      <c r="N276" s="97" t="n">
        <f aca="false">VLOOKUP($A276,Table,MATCH(N$4,Curves,0))</f>
        <v>0</v>
      </c>
      <c r="O276" s="98" t="n">
        <v>0</v>
      </c>
      <c r="P276" s="99"/>
      <c r="Q276" s="98" t="n">
        <f aca="false">M276+J276+G276</f>
        <v>5.6325</v>
      </c>
      <c r="R276" s="98" t="n">
        <f aca="false">N276+K276+H276</f>
        <v>5.61</v>
      </c>
      <c r="S276" s="98" t="n">
        <f aca="false">O276+L276+I276</f>
        <v>0</v>
      </c>
      <c r="T276" s="99"/>
      <c r="U276" s="33" t="n">
        <f aca="false">A277-A276</f>
        <v>31</v>
      </c>
      <c r="V276" s="100" t="n">
        <f aca="false">CHOOSE(F$3,A277+24,A276)</f>
        <v>45139</v>
      </c>
      <c r="W276" s="33" t="n">
        <f aca="false">V276-C$3</f>
        <v>8223</v>
      </c>
      <c r="X276" s="28" t="n">
        <f aca="false">VLOOKUP($A276,Table,MATCH(X$4,Curves,0))</f>
        <v>0.053904348595426</v>
      </c>
      <c r="Y276" s="91" t="n">
        <f aca="false">1/(1+CHOOSE(F$3,(X277+($K$3/10000))/2,(X276+($K$3/10000))/2))^(2*W276/365.25)</f>
        <v>0.301947775452766</v>
      </c>
      <c r="Z276" s="33" t="n">
        <f aca="false">IF(AND(mthbeg&lt;=A276,mthend&gt;=A276),1,0)</f>
        <v>0</v>
      </c>
      <c r="AA276" s="33" t="n">
        <f aca="false">U276*Z276</f>
        <v>0</v>
      </c>
      <c r="AC276" s="87" t="n">
        <f aca="false">F276*G276</f>
        <v>0</v>
      </c>
      <c r="AD276" s="87" t="n">
        <f aca="false">$F276*H276</f>
        <v>0</v>
      </c>
      <c r="AE276" s="87" t="n">
        <f aca="false">$F276*I276</f>
        <v>0</v>
      </c>
      <c r="AF276" s="87" t="n">
        <f aca="false">$F276*J276</f>
        <v>-0</v>
      </c>
      <c r="AG276" s="87" t="n">
        <f aca="false">$F276*K276</f>
        <v>-0</v>
      </c>
      <c r="AH276" s="87" t="n">
        <f aca="false">$F276*L276</f>
        <v>0</v>
      </c>
      <c r="AI276" s="87" t="n">
        <f aca="false">$F276*M276</f>
        <v>0</v>
      </c>
      <c r="AJ276" s="87" t="n">
        <f aca="false">$F276*N276</f>
        <v>0</v>
      </c>
      <c r="AK276" s="87" t="n">
        <f aca="false">F276*O276</f>
        <v>0</v>
      </c>
      <c r="AL276" s="92"/>
      <c r="AM276" s="87" t="n">
        <f aca="false">CHOOSE($G$3,AD276-AE276,AE276-AD276)</f>
        <v>0</v>
      </c>
      <c r="AN276" s="87" t="n">
        <f aca="false">CHOOSE($G$3,AG276-AH276,AH276-AG276)</f>
        <v>0</v>
      </c>
      <c r="AO276" s="87" t="n">
        <f aca="false">CHOOSE($G$3,AJ276-AK276,AK276-AJ276)</f>
        <v>0</v>
      </c>
      <c r="AP276" s="101" t="n">
        <f aca="false">SUM(AM276:AO276)</f>
        <v>0</v>
      </c>
      <c r="AR276" s="87" t="n">
        <f aca="false">CHOOSE($G$3,AC276-AD276,AD276-AC276)</f>
        <v>0</v>
      </c>
      <c r="AS276" s="87" t="n">
        <f aca="false">CHOOSE($G$3,AF276-AG276,AG276-AF276)</f>
        <v>0</v>
      </c>
      <c r="AT276" s="87" t="n">
        <f aca="false">CHOOSE($G$3,AI276-AJ276,AJ276-AI276)</f>
        <v>0</v>
      </c>
      <c r="AU276" s="101" t="n">
        <f aca="false">AR276+AS276+AT276</f>
        <v>0</v>
      </c>
      <c r="AV276" s="101"/>
      <c r="AW276" s="88" t="n">
        <f aca="false">AU276+AP276</f>
        <v>0</v>
      </c>
      <c r="AY276" s="88" t="n">
        <f aca="false">AK276+AH276+AE276</f>
        <v>0</v>
      </c>
      <c r="AZ276" s="102"/>
    </row>
    <row r="277" customFormat="false" ht="12" hidden="false" customHeight="true" outlineLevel="0" collapsed="false">
      <c r="A277" s="93" t="n">
        <f aca="false">EDATE(A276,1)</f>
        <v>45170</v>
      </c>
      <c r="B277" s="94" t="n">
        <f aca="false">B276</f>
        <v>4590.16393442623</v>
      </c>
      <c r="C277" s="104"/>
      <c r="D277" s="96" t="n">
        <f aca="false">B277+C277</f>
        <v>4590.16393442623</v>
      </c>
      <c r="E277" s="82" t="n">
        <f aca="false">IF(Z277=0,0,IF(AND(Z277=1,$H$3=1),D277*U277,IF($H$3=2,D277,"N/A")))</f>
        <v>0</v>
      </c>
      <c r="F277" s="82" t="n">
        <f aca="false">E277*Y277</f>
        <v>0</v>
      </c>
      <c r="G277" s="28" t="n">
        <f aca="false">VLOOKUP($A277,Table,MATCH(G$4,Curves,0))</f>
        <v>5.67</v>
      </c>
      <c r="H277" s="97" t="n">
        <f aca="false">VLOOKUP($A277,Table,MATCH(H$4,Curves,0))</f>
        <v>5.67</v>
      </c>
      <c r="I277" s="98" t="n">
        <f aca="false">I276</f>
        <v>0</v>
      </c>
      <c r="J277" s="28" t="n">
        <f aca="false">VLOOKUP($A277,Table,MATCH(J$4,Curves,0))</f>
        <v>-0.0475</v>
      </c>
      <c r="K277" s="97" t="n">
        <f aca="false">VLOOKUP($A277,Table,MATCH(K$4,Curves,0))</f>
        <v>-0.06</v>
      </c>
      <c r="L277" s="98" t="n">
        <v>0</v>
      </c>
      <c r="M277" s="28" t="n">
        <f aca="false">VLOOKUP($A277,Table,MATCH(M$4,Curves,0))</f>
        <v>0.01</v>
      </c>
      <c r="N277" s="97" t="n">
        <f aca="false">VLOOKUP($A277,Table,MATCH(N$4,Curves,0))</f>
        <v>0</v>
      </c>
      <c r="O277" s="98" t="n">
        <v>0</v>
      </c>
      <c r="P277" s="99"/>
      <c r="Q277" s="98" t="n">
        <f aca="false">M277+J277+G277</f>
        <v>5.6325</v>
      </c>
      <c r="R277" s="98" t="n">
        <f aca="false">N277+K277+H277</f>
        <v>5.61</v>
      </c>
      <c r="S277" s="98" t="n">
        <f aca="false">O277+L277+I277</f>
        <v>0</v>
      </c>
      <c r="T277" s="99"/>
      <c r="U277" s="33" t="n">
        <f aca="false">A278-A277</f>
        <v>30</v>
      </c>
      <c r="V277" s="100" t="n">
        <f aca="false">CHOOSE(F$3,A278+24,A277)</f>
        <v>45170</v>
      </c>
      <c r="W277" s="33" t="n">
        <f aca="false">V277-C$3</f>
        <v>8254</v>
      </c>
      <c r="X277" s="28" t="n">
        <f aca="false">VLOOKUP($A277,Table,MATCH(X$4,Curves,0))</f>
        <v>0.053904348595426</v>
      </c>
      <c r="Y277" s="91" t="n">
        <f aca="false">1/(1+CHOOSE(F$3,(X278+($K$3/10000))/2,(X277+($K$3/10000))/2))^(2*W277/365.25)</f>
        <v>0.300587711719851</v>
      </c>
      <c r="Z277" s="33" t="n">
        <f aca="false">IF(AND(mthbeg&lt;=A277,mthend&gt;=A277),1,0)</f>
        <v>0</v>
      </c>
      <c r="AA277" s="33" t="n">
        <f aca="false">U277*Z277</f>
        <v>0</v>
      </c>
      <c r="AC277" s="87" t="n">
        <f aca="false">F277*G277</f>
        <v>0</v>
      </c>
      <c r="AD277" s="87" t="n">
        <f aca="false">$F277*H277</f>
        <v>0</v>
      </c>
      <c r="AE277" s="87" t="n">
        <f aca="false">$F277*I277</f>
        <v>0</v>
      </c>
      <c r="AF277" s="87" t="n">
        <f aca="false">$F277*J277</f>
        <v>-0</v>
      </c>
      <c r="AG277" s="87" t="n">
        <f aca="false">$F277*K277</f>
        <v>-0</v>
      </c>
      <c r="AH277" s="87" t="n">
        <f aca="false">$F277*L277</f>
        <v>0</v>
      </c>
      <c r="AI277" s="87" t="n">
        <f aca="false">$F277*M277</f>
        <v>0</v>
      </c>
      <c r="AJ277" s="87" t="n">
        <f aca="false">$F277*N277</f>
        <v>0</v>
      </c>
      <c r="AK277" s="87" t="n">
        <f aca="false">F277*O277</f>
        <v>0</v>
      </c>
      <c r="AL277" s="92"/>
      <c r="AM277" s="87" t="n">
        <f aca="false">CHOOSE($G$3,AD277-AE277,AE277-AD277)</f>
        <v>0</v>
      </c>
      <c r="AN277" s="87" t="n">
        <f aca="false">CHOOSE($G$3,AG277-AH277,AH277-AG277)</f>
        <v>0</v>
      </c>
      <c r="AO277" s="87" t="n">
        <f aca="false">CHOOSE($G$3,AJ277-AK277,AK277-AJ277)</f>
        <v>0</v>
      </c>
      <c r="AP277" s="101" t="n">
        <f aca="false">SUM(AM277:AO277)</f>
        <v>0</v>
      </c>
      <c r="AR277" s="87" t="n">
        <f aca="false">CHOOSE($G$3,AC277-AD277,AD277-AC277)</f>
        <v>0</v>
      </c>
      <c r="AS277" s="87" t="n">
        <f aca="false">CHOOSE($G$3,AF277-AG277,AG277-AF277)</f>
        <v>0</v>
      </c>
      <c r="AT277" s="87" t="n">
        <f aca="false">CHOOSE($G$3,AI277-AJ277,AJ277-AI277)</f>
        <v>0</v>
      </c>
      <c r="AU277" s="101" t="n">
        <f aca="false">AR277+AS277+AT277</f>
        <v>0</v>
      </c>
      <c r="AV277" s="101"/>
      <c r="AW277" s="88" t="n">
        <f aca="false">AU277+AP277</f>
        <v>0</v>
      </c>
      <c r="AY277" s="88" t="n">
        <f aca="false">AK277+AH277+AE277</f>
        <v>0</v>
      </c>
      <c r="AZ277" s="102"/>
    </row>
    <row r="278" customFormat="false" ht="12" hidden="false" customHeight="true" outlineLevel="0" collapsed="false">
      <c r="A278" s="93" t="n">
        <f aca="false">EDATE(A277,1)</f>
        <v>45200</v>
      </c>
      <c r="B278" s="94" t="n">
        <f aca="false">B277</f>
        <v>4590.16393442623</v>
      </c>
      <c r="C278" s="104"/>
      <c r="D278" s="96" t="n">
        <f aca="false">B278+C278</f>
        <v>4590.16393442623</v>
      </c>
      <c r="E278" s="82" t="n">
        <f aca="false">IF(Z278=0,0,IF(AND(Z278=1,$H$3=1),D278*U278,IF($H$3=2,D278,"N/A")))</f>
        <v>0</v>
      </c>
      <c r="F278" s="82" t="n">
        <f aca="false">E278*Y278</f>
        <v>0</v>
      </c>
      <c r="G278" s="28" t="n">
        <f aca="false">VLOOKUP($A278,Table,MATCH(G$4,Curves,0))</f>
        <v>5.67</v>
      </c>
      <c r="H278" s="97" t="n">
        <f aca="false">VLOOKUP($A278,Table,MATCH(H$4,Curves,0))</f>
        <v>5.67</v>
      </c>
      <c r="I278" s="98" t="n">
        <f aca="false">I277</f>
        <v>0</v>
      </c>
      <c r="J278" s="28" t="n">
        <f aca="false">VLOOKUP($A278,Table,MATCH(J$4,Curves,0))</f>
        <v>-0.0475</v>
      </c>
      <c r="K278" s="97" t="n">
        <f aca="false">VLOOKUP($A278,Table,MATCH(K$4,Curves,0))</f>
        <v>-0.06</v>
      </c>
      <c r="L278" s="98" t="n">
        <v>0</v>
      </c>
      <c r="M278" s="28" t="n">
        <f aca="false">VLOOKUP($A278,Table,MATCH(M$4,Curves,0))</f>
        <v>0.01</v>
      </c>
      <c r="N278" s="97" t="n">
        <f aca="false">VLOOKUP($A278,Table,MATCH(N$4,Curves,0))</f>
        <v>0</v>
      </c>
      <c r="O278" s="98" t="n">
        <v>0</v>
      </c>
      <c r="P278" s="99"/>
      <c r="Q278" s="98" t="n">
        <f aca="false">M278+J278+G278</f>
        <v>5.6325</v>
      </c>
      <c r="R278" s="98" t="n">
        <f aca="false">N278+K278+H278</f>
        <v>5.61</v>
      </c>
      <c r="S278" s="98" t="n">
        <f aca="false">O278+L278+I278</f>
        <v>0</v>
      </c>
      <c r="T278" s="99"/>
      <c r="U278" s="33" t="n">
        <f aca="false">A279-A278</f>
        <v>31</v>
      </c>
      <c r="V278" s="100" t="n">
        <f aca="false">CHOOSE(F$3,A279+24,A278)</f>
        <v>45200</v>
      </c>
      <c r="W278" s="33" t="n">
        <f aca="false">V278-C$3</f>
        <v>8284</v>
      </c>
      <c r="X278" s="28" t="n">
        <f aca="false">VLOOKUP($A278,Table,MATCH(X$4,Curves,0))</f>
        <v>0.053904348595426</v>
      </c>
      <c r="Y278" s="91" t="n">
        <f aca="false">1/(1+CHOOSE(F$3,(X279+($K$3/10000))/2,(X278+($K$3/10000))/2))^(2*W278/365.25)</f>
        <v>0.299277354191548</v>
      </c>
      <c r="Z278" s="33" t="n">
        <f aca="false">IF(AND(mthbeg&lt;=A278,mthend&gt;=A278),1,0)</f>
        <v>0</v>
      </c>
      <c r="AA278" s="33" t="n">
        <f aca="false">U278*Z278</f>
        <v>0</v>
      </c>
      <c r="AC278" s="87" t="n">
        <f aca="false">F278*G278</f>
        <v>0</v>
      </c>
      <c r="AD278" s="87" t="n">
        <f aca="false">$F278*H278</f>
        <v>0</v>
      </c>
      <c r="AE278" s="87" t="n">
        <f aca="false">$F278*I278</f>
        <v>0</v>
      </c>
      <c r="AF278" s="87" t="n">
        <f aca="false">$F278*J278</f>
        <v>-0</v>
      </c>
      <c r="AG278" s="87" t="n">
        <f aca="false">$F278*K278</f>
        <v>-0</v>
      </c>
      <c r="AH278" s="87" t="n">
        <f aca="false">$F278*L278</f>
        <v>0</v>
      </c>
      <c r="AI278" s="87" t="n">
        <f aca="false">$F278*M278</f>
        <v>0</v>
      </c>
      <c r="AJ278" s="87" t="n">
        <f aca="false">$F278*N278</f>
        <v>0</v>
      </c>
      <c r="AK278" s="87" t="n">
        <f aca="false">F278*O278</f>
        <v>0</v>
      </c>
      <c r="AL278" s="92"/>
      <c r="AM278" s="87" t="n">
        <f aca="false">CHOOSE($G$3,AD278-AE278,AE278-AD278)</f>
        <v>0</v>
      </c>
      <c r="AN278" s="87" t="n">
        <f aca="false">CHOOSE($G$3,AG278-AH278,AH278-AG278)</f>
        <v>0</v>
      </c>
      <c r="AO278" s="87" t="n">
        <f aca="false">CHOOSE($G$3,AJ278-AK278,AK278-AJ278)</f>
        <v>0</v>
      </c>
      <c r="AP278" s="101" t="n">
        <f aca="false">SUM(AM278:AO278)</f>
        <v>0</v>
      </c>
      <c r="AR278" s="87" t="n">
        <f aca="false">CHOOSE($G$3,AC278-AD278,AD278-AC278)</f>
        <v>0</v>
      </c>
      <c r="AS278" s="87" t="n">
        <f aca="false">CHOOSE($G$3,AF278-AG278,AG278-AF278)</f>
        <v>0</v>
      </c>
      <c r="AT278" s="87" t="n">
        <f aca="false">CHOOSE($G$3,AI278-AJ278,AJ278-AI278)</f>
        <v>0</v>
      </c>
      <c r="AU278" s="101" t="n">
        <f aca="false">AR278+AS278+AT278</f>
        <v>0</v>
      </c>
      <c r="AV278" s="101"/>
      <c r="AW278" s="88" t="n">
        <f aca="false">AU278+AP278</f>
        <v>0</v>
      </c>
      <c r="AY278" s="88" t="n">
        <f aca="false">AK278+AH278+AE278</f>
        <v>0</v>
      </c>
      <c r="AZ278" s="102"/>
    </row>
    <row r="279" customFormat="false" ht="12" hidden="false" customHeight="true" outlineLevel="0" collapsed="false">
      <c r="A279" s="93" t="n">
        <f aca="false">EDATE(A278,1)</f>
        <v>45231</v>
      </c>
      <c r="B279" s="94" t="n">
        <f aca="false">B278</f>
        <v>4590.16393442623</v>
      </c>
      <c r="C279" s="104"/>
      <c r="D279" s="96" t="n">
        <f aca="false">B279+C279</f>
        <v>4590.16393442623</v>
      </c>
      <c r="E279" s="82" t="n">
        <f aca="false">IF(Z279=0,0,IF(AND(Z279=1,$H$3=1),D279*U279,IF($H$3=2,D279,"N/A")))</f>
        <v>0</v>
      </c>
      <c r="F279" s="82" t="n">
        <f aca="false">E279*Y279</f>
        <v>0</v>
      </c>
      <c r="G279" s="28" t="n">
        <f aca="false">VLOOKUP($A279,Table,MATCH(G$4,Curves,0))</f>
        <v>5.67</v>
      </c>
      <c r="H279" s="97" t="n">
        <f aca="false">VLOOKUP($A279,Table,MATCH(H$4,Curves,0))</f>
        <v>5.67</v>
      </c>
      <c r="I279" s="98" t="n">
        <f aca="false">I278</f>
        <v>0</v>
      </c>
      <c r="J279" s="28" t="n">
        <f aca="false">VLOOKUP($A279,Table,MATCH(J$4,Curves,0))</f>
        <v>-0.0475</v>
      </c>
      <c r="K279" s="97" t="n">
        <f aca="false">VLOOKUP($A279,Table,MATCH(K$4,Curves,0))</f>
        <v>-0.06</v>
      </c>
      <c r="L279" s="98" t="n">
        <v>0</v>
      </c>
      <c r="M279" s="28" t="n">
        <f aca="false">VLOOKUP($A279,Table,MATCH(M$4,Curves,0))</f>
        <v>0.01</v>
      </c>
      <c r="N279" s="97" t="n">
        <f aca="false">VLOOKUP($A279,Table,MATCH(N$4,Curves,0))</f>
        <v>0</v>
      </c>
      <c r="O279" s="98" t="n">
        <v>0</v>
      </c>
      <c r="P279" s="99"/>
      <c r="Q279" s="98" t="n">
        <f aca="false">M279+J279+G279</f>
        <v>5.6325</v>
      </c>
      <c r="R279" s="98" t="n">
        <f aca="false">N279+K279+H279</f>
        <v>5.61</v>
      </c>
      <c r="S279" s="98" t="n">
        <f aca="false">O279+L279+I279</f>
        <v>0</v>
      </c>
      <c r="T279" s="99"/>
      <c r="U279" s="33" t="n">
        <f aca="false">A280-A279</f>
        <v>30</v>
      </c>
      <c r="V279" s="100" t="n">
        <f aca="false">CHOOSE(F$3,A280+24,A279)</f>
        <v>45231</v>
      </c>
      <c r="W279" s="33" t="n">
        <f aca="false">V279-C$3</f>
        <v>8315</v>
      </c>
      <c r="X279" s="28" t="n">
        <f aca="false">VLOOKUP($A279,Table,MATCH(X$4,Curves,0))</f>
        <v>0.053904348595426</v>
      </c>
      <c r="Y279" s="91" t="n">
        <f aca="false">1/(1+CHOOSE(F$3,(X280+($K$3/10000))/2,(X279+($K$3/10000))/2))^(2*W279/365.25)</f>
        <v>0.297929318840373</v>
      </c>
      <c r="Z279" s="33" t="n">
        <f aca="false">IF(AND(mthbeg&lt;=A279,mthend&gt;=A279),1,0)</f>
        <v>0</v>
      </c>
      <c r="AA279" s="33" t="n">
        <f aca="false">U279*Z279</f>
        <v>0</v>
      </c>
      <c r="AC279" s="87" t="n">
        <f aca="false">F279*G279</f>
        <v>0</v>
      </c>
      <c r="AD279" s="87" t="n">
        <f aca="false">$F279*H279</f>
        <v>0</v>
      </c>
      <c r="AE279" s="87" t="n">
        <f aca="false">$F279*I279</f>
        <v>0</v>
      </c>
      <c r="AF279" s="87" t="n">
        <f aca="false">$F279*J279</f>
        <v>-0</v>
      </c>
      <c r="AG279" s="87" t="n">
        <f aca="false">$F279*K279</f>
        <v>-0</v>
      </c>
      <c r="AH279" s="87" t="n">
        <f aca="false">$F279*L279</f>
        <v>0</v>
      </c>
      <c r="AI279" s="87" t="n">
        <f aca="false">$F279*M279</f>
        <v>0</v>
      </c>
      <c r="AJ279" s="87" t="n">
        <f aca="false">$F279*N279</f>
        <v>0</v>
      </c>
      <c r="AK279" s="87" t="n">
        <f aca="false">F279*O279</f>
        <v>0</v>
      </c>
      <c r="AL279" s="92"/>
      <c r="AM279" s="87" t="n">
        <f aca="false">CHOOSE($G$3,AD279-AE279,AE279-AD279)</f>
        <v>0</v>
      </c>
      <c r="AN279" s="87" t="n">
        <f aca="false">CHOOSE($G$3,AG279-AH279,AH279-AG279)</f>
        <v>0</v>
      </c>
      <c r="AO279" s="87" t="n">
        <f aca="false">CHOOSE($G$3,AJ279-AK279,AK279-AJ279)</f>
        <v>0</v>
      </c>
      <c r="AP279" s="101" t="n">
        <f aca="false">SUM(AM279:AO279)</f>
        <v>0</v>
      </c>
      <c r="AR279" s="87" t="n">
        <f aca="false">CHOOSE($G$3,AC279-AD279,AD279-AC279)</f>
        <v>0</v>
      </c>
      <c r="AS279" s="87" t="n">
        <f aca="false">CHOOSE($G$3,AF279-AG279,AG279-AF279)</f>
        <v>0</v>
      </c>
      <c r="AT279" s="87" t="n">
        <f aca="false">CHOOSE($G$3,AI279-AJ279,AJ279-AI279)</f>
        <v>0</v>
      </c>
      <c r="AU279" s="101" t="n">
        <f aca="false">AR279+AS279+AT279</f>
        <v>0</v>
      </c>
      <c r="AV279" s="101"/>
      <c r="AW279" s="88" t="n">
        <f aca="false">AU279+AP279</f>
        <v>0</v>
      </c>
      <c r="AY279" s="88" t="n">
        <f aca="false">AK279+AH279+AE279</f>
        <v>0</v>
      </c>
      <c r="AZ279" s="102"/>
    </row>
    <row r="280" customFormat="false" ht="12" hidden="false" customHeight="true" outlineLevel="0" collapsed="false">
      <c r="A280" s="93" t="n">
        <f aca="false">EDATE(A279,1)</f>
        <v>45261</v>
      </c>
      <c r="B280" s="94" t="n">
        <f aca="false">B279</f>
        <v>4590.16393442623</v>
      </c>
      <c r="C280" s="104"/>
      <c r="D280" s="96" t="n">
        <f aca="false">B280+C280</f>
        <v>4590.16393442623</v>
      </c>
      <c r="E280" s="82" t="n">
        <f aca="false">IF(Z280=0,0,IF(AND(Z280=1,$H$3=1),D280*U280,IF($H$3=2,D280,"N/A")))</f>
        <v>0</v>
      </c>
      <c r="F280" s="82" t="n">
        <f aca="false">E280*Y280</f>
        <v>0</v>
      </c>
      <c r="G280" s="28" t="n">
        <f aca="false">VLOOKUP($A280,Table,MATCH(G$4,Curves,0))</f>
        <v>5.67</v>
      </c>
      <c r="H280" s="97" t="n">
        <f aca="false">VLOOKUP($A280,Table,MATCH(H$4,Curves,0))</f>
        <v>5.67</v>
      </c>
      <c r="I280" s="98" t="n">
        <f aca="false">I279</f>
        <v>0</v>
      </c>
      <c r="J280" s="28" t="n">
        <f aca="false">VLOOKUP($A280,Table,MATCH(J$4,Curves,0))</f>
        <v>-0.0475</v>
      </c>
      <c r="K280" s="97" t="n">
        <f aca="false">VLOOKUP($A280,Table,MATCH(K$4,Curves,0))</f>
        <v>-0.06</v>
      </c>
      <c r="L280" s="98" t="n">
        <v>0</v>
      </c>
      <c r="M280" s="28" t="n">
        <f aca="false">VLOOKUP($A280,Table,MATCH(M$4,Curves,0))</f>
        <v>0.01</v>
      </c>
      <c r="N280" s="97" t="n">
        <f aca="false">VLOOKUP($A280,Table,MATCH(N$4,Curves,0))</f>
        <v>0</v>
      </c>
      <c r="O280" s="98" t="n">
        <v>0</v>
      </c>
      <c r="P280" s="99"/>
      <c r="Q280" s="98" t="n">
        <f aca="false">M280+J280+G280</f>
        <v>5.6325</v>
      </c>
      <c r="R280" s="98" t="n">
        <f aca="false">N280+K280+H280</f>
        <v>5.61</v>
      </c>
      <c r="S280" s="98" t="n">
        <f aca="false">O280+L280+I280</f>
        <v>0</v>
      </c>
      <c r="T280" s="99"/>
      <c r="U280" s="33" t="n">
        <f aca="false">A281-A280</f>
        <v>31</v>
      </c>
      <c r="V280" s="100" t="n">
        <f aca="false">CHOOSE(F$3,A281+24,A280)</f>
        <v>45261</v>
      </c>
      <c r="W280" s="33" t="n">
        <f aca="false">V280-C$3</f>
        <v>8345</v>
      </c>
      <c r="X280" s="28" t="n">
        <f aca="false">VLOOKUP($A280,Table,MATCH(X$4,Curves,0))</f>
        <v>0.053904348595426</v>
      </c>
      <c r="Y280" s="91" t="n">
        <f aca="false">1/(1+CHOOSE(F$3,(X281+($K$3/10000))/2,(X280+($K$3/10000))/2))^(2*W280/365.25)</f>
        <v>0.296630550092939</v>
      </c>
      <c r="Z280" s="33" t="n">
        <f aca="false">IF(AND(mthbeg&lt;=A280,mthend&gt;=A280),1,0)</f>
        <v>0</v>
      </c>
      <c r="AA280" s="33" t="n">
        <f aca="false">U280*Z280</f>
        <v>0</v>
      </c>
      <c r="AC280" s="87" t="n">
        <f aca="false">F280*G280</f>
        <v>0</v>
      </c>
      <c r="AD280" s="87" t="n">
        <f aca="false">$F280*H280</f>
        <v>0</v>
      </c>
      <c r="AE280" s="87" t="n">
        <f aca="false">$F280*I280</f>
        <v>0</v>
      </c>
      <c r="AF280" s="87" t="n">
        <f aca="false">$F280*J280</f>
        <v>-0</v>
      </c>
      <c r="AG280" s="87" t="n">
        <f aca="false">$F280*K280</f>
        <v>-0</v>
      </c>
      <c r="AH280" s="87" t="n">
        <f aca="false">$F280*L280</f>
        <v>0</v>
      </c>
      <c r="AI280" s="87" t="n">
        <f aca="false">$F280*M280</f>
        <v>0</v>
      </c>
      <c r="AJ280" s="87" t="n">
        <f aca="false">$F280*N280</f>
        <v>0</v>
      </c>
      <c r="AK280" s="87" t="n">
        <f aca="false">F280*O280</f>
        <v>0</v>
      </c>
      <c r="AL280" s="92"/>
      <c r="AM280" s="87" t="n">
        <f aca="false">CHOOSE($G$3,AD280-AE280,AE280-AD280)</f>
        <v>0</v>
      </c>
      <c r="AN280" s="87" t="n">
        <f aca="false">CHOOSE($G$3,AG280-AH280,AH280-AG280)</f>
        <v>0</v>
      </c>
      <c r="AO280" s="87" t="n">
        <f aca="false">CHOOSE($G$3,AJ280-AK280,AK280-AJ280)</f>
        <v>0</v>
      </c>
      <c r="AP280" s="101" t="n">
        <f aca="false">SUM(AM280:AO280)</f>
        <v>0</v>
      </c>
      <c r="AR280" s="87" t="n">
        <f aca="false">CHOOSE($G$3,AC280-AD280,AD280-AC280)</f>
        <v>0</v>
      </c>
      <c r="AS280" s="87" t="n">
        <f aca="false">CHOOSE($G$3,AF280-AG280,AG280-AF280)</f>
        <v>0</v>
      </c>
      <c r="AT280" s="87" t="n">
        <f aca="false">CHOOSE($G$3,AI280-AJ280,AJ280-AI280)</f>
        <v>0</v>
      </c>
      <c r="AU280" s="101" t="n">
        <f aca="false">AR280+AS280+AT280</f>
        <v>0</v>
      </c>
      <c r="AV280" s="101"/>
      <c r="AW280" s="88" t="n">
        <f aca="false">AU280+AP280</f>
        <v>0</v>
      </c>
      <c r="AY280" s="88" t="n">
        <f aca="false">AK280+AH280+AE280</f>
        <v>0</v>
      </c>
      <c r="AZ280" s="102"/>
    </row>
    <row r="281" customFormat="false" ht="12" hidden="false" customHeight="true" outlineLevel="0" collapsed="false">
      <c r="A281" s="93" t="n">
        <f aca="false">EDATE(A280,1)</f>
        <v>45292</v>
      </c>
      <c r="B281" s="94" t="n">
        <f aca="false">B280</f>
        <v>4590.16393442623</v>
      </c>
      <c r="C281" s="104"/>
      <c r="D281" s="96" t="n">
        <f aca="false">B281+C281</f>
        <v>4590.16393442623</v>
      </c>
      <c r="E281" s="82" t="n">
        <f aca="false">IF(Z281=0,0,IF(AND(Z281=1,$H$3=1),D281*U281,IF($H$3=2,D281,"N/A")))</f>
        <v>0</v>
      </c>
      <c r="F281" s="82" t="n">
        <f aca="false">E281*Y281</f>
        <v>0</v>
      </c>
      <c r="G281" s="28" t="n">
        <f aca="false">VLOOKUP($A281,Table,MATCH(G$4,Curves,0))</f>
        <v>5.67</v>
      </c>
      <c r="H281" s="97" t="n">
        <f aca="false">VLOOKUP($A281,Table,MATCH(H$4,Curves,0))</f>
        <v>5.67</v>
      </c>
      <c r="I281" s="98" t="n">
        <f aca="false">I280</f>
        <v>0</v>
      </c>
      <c r="J281" s="28" t="n">
        <f aca="false">VLOOKUP($A281,Table,MATCH(J$4,Curves,0))</f>
        <v>-0.0475</v>
      </c>
      <c r="K281" s="97" t="n">
        <f aca="false">VLOOKUP($A281,Table,MATCH(K$4,Curves,0))</f>
        <v>-0.06</v>
      </c>
      <c r="L281" s="98" t="n">
        <v>0</v>
      </c>
      <c r="M281" s="28" t="n">
        <f aca="false">VLOOKUP($A281,Table,MATCH(M$4,Curves,0))</f>
        <v>0.01</v>
      </c>
      <c r="N281" s="97" t="n">
        <f aca="false">VLOOKUP($A281,Table,MATCH(N$4,Curves,0))</f>
        <v>0</v>
      </c>
      <c r="O281" s="98" t="n">
        <v>0</v>
      </c>
      <c r="P281" s="99"/>
      <c r="Q281" s="98" t="n">
        <f aca="false">M281+J281+G281</f>
        <v>5.6325</v>
      </c>
      <c r="R281" s="98" t="n">
        <f aca="false">N281+K281+H281</f>
        <v>5.61</v>
      </c>
      <c r="S281" s="98" t="n">
        <f aca="false">O281+L281+I281</f>
        <v>0</v>
      </c>
      <c r="T281" s="99"/>
      <c r="U281" s="33" t="n">
        <f aca="false">A282-A281</f>
        <v>31</v>
      </c>
      <c r="V281" s="100" t="n">
        <f aca="false">CHOOSE(F$3,A282+24,A281)</f>
        <v>45292</v>
      </c>
      <c r="W281" s="33" t="n">
        <f aca="false">V281-C$3</f>
        <v>8376</v>
      </c>
      <c r="X281" s="28" t="n">
        <f aca="false">VLOOKUP($A281,Table,MATCH(X$4,Curves,0))</f>
        <v>0.053904348595426</v>
      </c>
      <c r="Y281" s="91" t="n">
        <f aca="false">1/(1+CHOOSE(F$3,(X282+($K$3/10000))/2,(X281+($K$3/10000))/2))^(2*W281/365.25)</f>
        <v>0.295294436744691</v>
      </c>
      <c r="Z281" s="33" t="n">
        <f aca="false">IF(AND(mthbeg&lt;=A281,mthend&gt;=A281),1,0)</f>
        <v>0</v>
      </c>
      <c r="AA281" s="33" t="n">
        <f aca="false">U281*Z281</f>
        <v>0</v>
      </c>
      <c r="AC281" s="87" t="n">
        <f aca="false">F281*G281</f>
        <v>0</v>
      </c>
      <c r="AD281" s="87" t="n">
        <f aca="false">$F281*H281</f>
        <v>0</v>
      </c>
      <c r="AE281" s="87" t="n">
        <f aca="false">$F281*I281</f>
        <v>0</v>
      </c>
      <c r="AF281" s="87" t="n">
        <f aca="false">$F281*J281</f>
        <v>-0</v>
      </c>
      <c r="AG281" s="87" t="n">
        <f aca="false">$F281*K281</f>
        <v>-0</v>
      </c>
      <c r="AH281" s="87" t="n">
        <f aca="false">$F281*L281</f>
        <v>0</v>
      </c>
      <c r="AI281" s="87" t="n">
        <f aca="false">$F281*M281</f>
        <v>0</v>
      </c>
      <c r="AJ281" s="87" t="n">
        <f aca="false">$F281*N281</f>
        <v>0</v>
      </c>
      <c r="AK281" s="87" t="n">
        <f aca="false">F281*O281</f>
        <v>0</v>
      </c>
      <c r="AL281" s="92"/>
      <c r="AM281" s="87" t="n">
        <f aca="false">CHOOSE($G$3,AD281-AE281,AE281-AD281)</f>
        <v>0</v>
      </c>
      <c r="AN281" s="87" t="n">
        <f aca="false">CHOOSE($G$3,AG281-AH281,AH281-AG281)</f>
        <v>0</v>
      </c>
      <c r="AO281" s="87" t="n">
        <f aca="false">CHOOSE($G$3,AJ281-AK281,AK281-AJ281)</f>
        <v>0</v>
      </c>
      <c r="AP281" s="101" t="n">
        <f aca="false">SUM(AM281:AO281)</f>
        <v>0</v>
      </c>
      <c r="AR281" s="87" t="n">
        <f aca="false">CHOOSE($G$3,AC281-AD281,AD281-AC281)</f>
        <v>0</v>
      </c>
      <c r="AS281" s="87" t="n">
        <f aca="false">CHOOSE($G$3,AF281-AG281,AG281-AF281)</f>
        <v>0</v>
      </c>
      <c r="AT281" s="87" t="n">
        <f aca="false">CHOOSE($G$3,AI281-AJ281,AJ281-AI281)</f>
        <v>0</v>
      </c>
      <c r="AU281" s="101" t="n">
        <f aca="false">AR281+AS281+AT281</f>
        <v>0</v>
      </c>
      <c r="AV281" s="101"/>
      <c r="AW281" s="88" t="n">
        <f aca="false">AU281+AP281</f>
        <v>0</v>
      </c>
      <c r="AY281" s="88" t="n">
        <f aca="false">AK281+AH281+AE281</f>
        <v>0</v>
      </c>
      <c r="AZ281" s="102"/>
    </row>
    <row r="282" customFormat="false" ht="12" hidden="false" customHeight="true" outlineLevel="0" collapsed="false">
      <c r="A282" s="93" t="n">
        <f aca="false">EDATE(A281,1)</f>
        <v>45323</v>
      </c>
      <c r="B282" s="94" t="n">
        <f aca="false">B281</f>
        <v>4590.16393442623</v>
      </c>
      <c r="C282" s="104"/>
      <c r="D282" s="96" t="n">
        <f aca="false">B282+C282</f>
        <v>4590.16393442623</v>
      </c>
      <c r="E282" s="82" t="n">
        <f aca="false">IF(Z282=0,0,IF(AND(Z282=1,$H$3=1),D282*U282,IF($H$3=2,D282,"N/A")))</f>
        <v>0</v>
      </c>
      <c r="F282" s="82" t="n">
        <f aca="false">E282*Y282</f>
        <v>0</v>
      </c>
      <c r="G282" s="28" t="n">
        <f aca="false">VLOOKUP($A282,Table,MATCH(G$4,Curves,0))</f>
        <v>5.67</v>
      </c>
      <c r="H282" s="97" t="n">
        <f aca="false">VLOOKUP($A282,Table,MATCH(H$4,Curves,0))</f>
        <v>5.67</v>
      </c>
      <c r="I282" s="98" t="n">
        <f aca="false">I281</f>
        <v>0</v>
      </c>
      <c r="J282" s="28" t="n">
        <f aca="false">VLOOKUP($A282,Table,MATCH(J$4,Curves,0))</f>
        <v>-0.0475</v>
      </c>
      <c r="K282" s="97" t="n">
        <f aca="false">VLOOKUP($A282,Table,MATCH(K$4,Curves,0))</f>
        <v>-0.06</v>
      </c>
      <c r="L282" s="98" t="n">
        <v>0</v>
      </c>
      <c r="M282" s="28" t="n">
        <f aca="false">VLOOKUP($A282,Table,MATCH(M$4,Curves,0))</f>
        <v>0.01</v>
      </c>
      <c r="N282" s="97" t="n">
        <f aca="false">VLOOKUP($A282,Table,MATCH(N$4,Curves,0))</f>
        <v>0</v>
      </c>
      <c r="O282" s="98" t="n">
        <v>0</v>
      </c>
      <c r="P282" s="99"/>
      <c r="Q282" s="98" t="n">
        <f aca="false">M282+J282+G282</f>
        <v>5.6325</v>
      </c>
      <c r="R282" s="98" t="n">
        <f aca="false">N282+K282+H282</f>
        <v>5.61</v>
      </c>
      <c r="S282" s="98" t="n">
        <f aca="false">O282+L282+I282</f>
        <v>0</v>
      </c>
      <c r="T282" s="99"/>
      <c r="U282" s="33" t="n">
        <f aca="false">A283-A282</f>
        <v>29</v>
      </c>
      <c r="V282" s="100" t="n">
        <f aca="false">CHOOSE(F$3,A283+24,A282)</f>
        <v>45323</v>
      </c>
      <c r="W282" s="33" t="n">
        <f aca="false">V282-C$3</f>
        <v>8407</v>
      </c>
      <c r="X282" s="28" t="n">
        <f aca="false">VLOOKUP($A282,Table,MATCH(X$4,Curves,0))</f>
        <v>0.053904348595426</v>
      </c>
      <c r="Y282" s="91" t="n">
        <f aca="false">1/(1+CHOOSE(F$3,(X283+($K$3/10000))/2,(X282+($K$3/10000))/2))^(2*W282/365.25)</f>
        <v>0.293964341653425</v>
      </c>
      <c r="Z282" s="33" t="n">
        <f aca="false">IF(AND(mthbeg&lt;=A282,mthend&gt;=A282),1,0)</f>
        <v>0</v>
      </c>
      <c r="AA282" s="33" t="n">
        <f aca="false">U282*Z282</f>
        <v>0</v>
      </c>
      <c r="AC282" s="87" t="n">
        <f aca="false">F282*G282</f>
        <v>0</v>
      </c>
      <c r="AD282" s="87" t="n">
        <f aca="false">$F282*H282</f>
        <v>0</v>
      </c>
      <c r="AE282" s="87" t="n">
        <f aca="false">$F282*I282</f>
        <v>0</v>
      </c>
      <c r="AF282" s="87" t="n">
        <f aca="false">$F282*J282</f>
        <v>-0</v>
      </c>
      <c r="AG282" s="87" t="n">
        <f aca="false">$F282*K282</f>
        <v>-0</v>
      </c>
      <c r="AH282" s="87" t="n">
        <f aca="false">$F282*L282</f>
        <v>0</v>
      </c>
      <c r="AI282" s="87" t="n">
        <f aca="false">$F282*M282</f>
        <v>0</v>
      </c>
      <c r="AJ282" s="87" t="n">
        <f aca="false">$F282*N282</f>
        <v>0</v>
      </c>
      <c r="AK282" s="87" t="n">
        <f aca="false">F282*O282</f>
        <v>0</v>
      </c>
      <c r="AL282" s="92"/>
      <c r="AM282" s="87" t="n">
        <f aca="false">CHOOSE($G$3,AD282-AE282,AE282-AD282)</f>
        <v>0</v>
      </c>
      <c r="AN282" s="87" t="n">
        <f aca="false">CHOOSE($G$3,AG282-AH282,AH282-AG282)</f>
        <v>0</v>
      </c>
      <c r="AO282" s="87" t="n">
        <f aca="false">CHOOSE($G$3,AJ282-AK282,AK282-AJ282)</f>
        <v>0</v>
      </c>
      <c r="AP282" s="101" t="n">
        <f aca="false">SUM(AM282:AO282)</f>
        <v>0</v>
      </c>
      <c r="AR282" s="87" t="n">
        <f aca="false">CHOOSE($G$3,AC282-AD282,AD282-AC282)</f>
        <v>0</v>
      </c>
      <c r="AS282" s="87" t="n">
        <f aca="false">CHOOSE($G$3,AF282-AG282,AG282-AF282)</f>
        <v>0</v>
      </c>
      <c r="AT282" s="87" t="n">
        <f aca="false">CHOOSE($G$3,AI282-AJ282,AJ282-AI282)</f>
        <v>0</v>
      </c>
      <c r="AU282" s="101" t="n">
        <f aca="false">AR282+AS282+AT282</f>
        <v>0</v>
      </c>
      <c r="AV282" s="101"/>
      <c r="AW282" s="88" t="n">
        <f aca="false">AU282+AP282</f>
        <v>0</v>
      </c>
      <c r="AY282" s="88" t="n">
        <f aca="false">AK282+AH282+AE282</f>
        <v>0</v>
      </c>
      <c r="AZ282" s="102"/>
    </row>
    <row r="283" customFormat="false" ht="12" hidden="false" customHeight="true" outlineLevel="0" collapsed="false">
      <c r="A283" s="93" t="n">
        <f aca="false">EDATE(A282,1)</f>
        <v>45352</v>
      </c>
      <c r="B283" s="94" t="n">
        <f aca="false">B282</f>
        <v>4590.16393442623</v>
      </c>
      <c r="C283" s="104"/>
      <c r="D283" s="96" t="n">
        <f aca="false">B283+C283</f>
        <v>4590.16393442623</v>
      </c>
      <c r="E283" s="82" t="n">
        <f aca="false">IF(Z283=0,0,IF(AND(Z283=1,$H$3=1),D283*U283,IF($H$3=2,D283,"N/A")))</f>
        <v>0</v>
      </c>
      <c r="F283" s="82" t="n">
        <f aca="false">E283*Y283</f>
        <v>0</v>
      </c>
      <c r="G283" s="28" t="n">
        <f aca="false">VLOOKUP($A283,Table,MATCH(G$4,Curves,0))</f>
        <v>5.67</v>
      </c>
      <c r="H283" s="97" t="n">
        <f aca="false">VLOOKUP($A283,Table,MATCH(H$4,Curves,0))</f>
        <v>5.67</v>
      </c>
      <c r="I283" s="98" t="n">
        <f aca="false">I282</f>
        <v>0</v>
      </c>
      <c r="J283" s="28" t="n">
        <f aca="false">VLOOKUP($A283,Table,MATCH(J$4,Curves,0))</f>
        <v>-0.0475</v>
      </c>
      <c r="K283" s="97" t="n">
        <f aca="false">VLOOKUP($A283,Table,MATCH(K$4,Curves,0))</f>
        <v>-0.06</v>
      </c>
      <c r="L283" s="98" t="n">
        <v>0</v>
      </c>
      <c r="M283" s="28" t="n">
        <f aca="false">VLOOKUP($A283,Table,MATCH(M$4,Curves,0))</f>
        <v>0.01</v>
      </c>
      <c r="N283" s="97" t="n">
        <f aca="false">VLOOKUP($A283,Table,MATCH(N$4,Curves,0))</f>
        <v>0</v>
      </c>
      <c r="O283" s="98" t="n">
        <v>0</v>
      </c>
      <c r="P283" s="99"/>
      <c r="Q283" s="98" t="n">
        <f aca="false">M283+J283+G283</f>
        <v>5.6325</v>
      </c>
      <c r="R283" s="98" t="n">
        <f aca="false">N283+K283+H283</f>
        <v>5.61</v>
      </c>
      <c r="S283" s="98" t="n">
        <f aca="false">O283+L283+I283</f>
        <v>0</v>
      </c>
      <c r="T283" s="99"/>
      <c r="U283" s="33" t="n">
        <f aca="false">A284-A283</f>
        <v>31</v>
      </c>
      <c r="V283" s="100" t="n">
        <f aca="false">CHOOSE(F$3,A284+24,A283)</f>
        <v>45352</v>
      </c>
      <c r="W283" s="33" t="n">
        <f aca="false">V283-C$3</f>
        <v>8436</v>
      </c>
      <c r="X283" s="28" t="n">
        <f aca="false">VLOOKUP($A283,Table,MATCH(X$4,Curves,0))</f>
        <v>0.053904348595426</v>
      </c>
      <c r="Y283" s="91" t="n">
        <f aca="false">1/(1+CHOOSE(F$3,(X284+($K$3/10000))/2,(X283+($K$3/10000))/2))^(2*W283/365.25)</f>
        <v>0.292725483503618</v>
      </c>
      <c r="Z283" s="33" t="n">
        <f aca="false">IF(AND(mthbeg&lt;=A283,mthend&gt;=A283),1,0)</f>
        <v>0</v>
      </c>
      <c r="AA283" s="33" t="n">
        <f aca="false">U283*Z283</f>
        <v>0</v>
      </c>
      <c r="AC283" s="87" t="n">
        <f aca="false">F283*G283</f>
        <v>0</v>
      </c>
      <c r="AD283" s="87" t="n">
        <f aca="false">$F283*H283</f>
        <v>0</v>
      </c>
      <c r="AE283" s="87" t="n">
        <f aca="false">$F283*I283</f>
        <v>0</v>
      </c>
      <c r="AF283" s="87" t="n">
        <f aca="false">$F283*J283</f>
        <v>-0</v>
      </c>
      <c r="AG283" s="87" t="n">
        <f aca="false">$F283*K283</f>
        <v>-0</v>
      </c>
      <c r="AH283" s="87" t="n">
        <f aca="false">$F283*L283</f>
        <v>0</v>
      </c>
      <c r="AI283" s="87" t="n">
        <f aca="false">$F283*M283</f>
        <v>0</v>
      </c>
      <c r="AJ283" s="87" t="n">
        <f aca="false">$F283*N283</f>
        <v>0</v>
      </c>
      <c r="AK283" s="87" t="n">
        <f aca="false">F283*O283</f>
        <v>0</v>
      </c>
      <c r="AL283" s="92"/>
      <c r="AM283" s="87" t="n">
        <f aca="false">CHOOSE($G$3,AD283-AE283,AE283-AD283)</f>
        <v>0</v>
      </c>
      <c r="AN283" s="87" t="n">
        <f aca="false">CHOOSE($G$3,AG283-AH283,AH283-AG283)</f>
        <v>0</v>
      </c>
      <c r="AO283" s="87" t="n">
        <f aca="false">CHOOSE($G$3,AJ283-AK283,AK283-AJ283)</f>
        <v>0</v>
      </c>
      <c r="AP283" s="101" t="n">
        <f aca="false">SUM(AM283:AO283)</f>
        <v>0</v>
      </c>
      <c r="AR283" s="87" t="n">
        <f aca="false">CHOOSE($G$3,AC283-AD283,AD283-AC283)</f>
        <v>0</v>
      </c>
      <c r="AS283" s="87" t="n">
        <f aca="false">CHOOSE($G$3,AF283-AG283,AG283-AF283)</f>
        <v>0</v>
      </c>
      <c r="AT283" s="87" t="n">
        <f aca="false">CHOOSE($G$3,AI283-AJ283,AJ283-AI283)</f>
        <v>0</v>
      </c>
      <c r="AU283" s="101" t="n">
        <f aca="false">AR283+AS283+AT283</f>
        <v>0</v>
      </c>
      <c r="AV283" s="101"/>
      <c r="AW283" s="88" t="n">
        <f aca="false">AU283+AP283</f>
        <v>0</v>
      </c>
      <c r="AY283" s="88" t="n">
        <f aca="false">AK283+AH283+AE283</f>
        <v>0</v>
      </c>
      <c r="AZ283" s="102"/>
    </row>
    <row r="284" customFormat="false" ht="12" hidden="false" customHeight="true" outlineLevel="0" collapsed="false">
      <c r="A284" s="93" t="n">
        <f aca="false">EDATE(A283,1)</f>
        <v>45383</v>
      </c>
      <c r="B284" s="94" t="n">
        <f aca="false">B283</f>
        <v>4590.16393442623</v>
      </c>
      <c r="C284" s="104"/>
      <c r="D284" s="96" t="n">
        <f aca="false">B284+C284</f>
        <v>4590.16393442623</v>
      </c>
      <c r="E284" s="82" t="n">
        <f aca="false">IF(Z284=0,0,IF(AND(Z284=1,$H$3=1),D284*U284,IF($H$3=2,D284,"N/A")))</f>
        <v>0</v>
      </c>
      <c r="F284" s="82" t="n">
        <f aca="false">E284*Y284</f>
        <v>0</v>
      </c>
      <c r="G284" s="28" t="n">
        <f aca="false">VLOOKUP($A284,Table,MATCH(G$4,Curves,0))</f>
        <v>5.67</v>
      </c>
      <c r="H284" s="97" t="n">
        <f aca="false">VLOOKUP($A284,Table,MATCH(H$4,Curves,0))</f>
        <v>5.67</v>
      </c>
      <c r="I284" s="98" t="n">
        <f aca="false">I283</f>
        <v>0</v>
      </c>
      <c r="J284" s="28" t="n">
        <f aca="false">VLOOKUP($A284,Table,MATCH(J$4,Curves,0))</f>
        <v>-0.0475</v>
      </c>
      <c r="K284" s="97" t="n">
        <f aca="false">VLOOKUP($A284,Table,MATCH(K$4,Curves,0))</f>
        <v>-0.06</v>
      </c>
      <c r="L284" s="98" t="n">
        <v>0</v>
      </c>
      <c r="M284" s="28" t="n">
        <f aca="false">VLOOKUP($A284,Table,MATCH(M$4,Curves,0))</f>
        <v>0.01</v>
      </c>
      <c r="N284" s="97" t="n">
        <f aca="false">VLOOKUP($A284,Table,MATCH(N$4,Curves,0))</f>
        <v>0</v>
      </c>
      <c r="O284" s="98" t="n">
        <v>0</v>
      </c>
      <c r="P284" s="99"/>
      <c r="Q284" s="98" t="n">
        <f aca="false">M284+J284+G284</f>
        <v>5.6325</v>
      </c>
      <c r="R284" s="98" t="n">
        <f aca="false">N284+K284+H284</f>
        <v>5.61</v>
      </c>
      <c r="S284" s="98" t="n">
        <f aca="false">O284+L284+I284</f>
        <v>0</v>
      </c>
      <c r="T284" s="99"/>
      <c r="U284" s="33" t="n">
        <f aca="false">A285-A284</f>
        <v>30</v>
      </c>
      <c r="V284" s="100" t="n">
        <f aca="false">CHOOSE(F$3,A285+24,A284)</f>
        <v>45383</v>
      </c>
      <c r="W284" s="33" t="n">
        <f aca="false">V284-C$3</f>
        <v>8467</v>
      </c>
      <c r="X284" s="28" t="n">
        <f aca="false">VLOOKUP($A284,Table,MATCH(X$4,Curves,0))</f>
        <v>0.053904348595426</v>
      </c>
      <c r="Y284" s="91" t="n">
        <f aca="false">1/(1+CHOOSE(F$3,(X285+($K$3/10000))/2,(X284+($K$3/10000))/2))^(2*W284/365.25)</f>
        <v>0.291406959751567</v>
      </c>
      <c r="Z284" s="33" t="n">
        <f aca="false">IF(AND(mthbeg&lt;=A284,mthend&gt;=A284),1,0)</f>
        <v>0</v>
      </c>
      <c r="AA284" s="33" t="n">
        <f aca="false">U284*Z284</f>
        <v>0</v>
      </c>
      <c r="AC284" s="87" t="n">
        <f aca="false">F284*G284</f>
        <v>0</v>
      </c>
      <c r="AD284" s="87" t="n">
        <f aca="false">$F284*H284</f>
        <v>0</v>
      </c>
      <c r="AE284" s="87" t="n">
        <f aca="false">$F284*I284</f>
        <v>0</v>
      </c>
      <c r="AF284" s="87" t="n">
        <f aca="false">$F284*J284</f>
        <v>-0</v>
      </c>
      <c r="AG284" s="87" t="n">
        <f aca="false">$F284*K284</f>
        <v>-0</v>
      </c>
      <c r="AH284" s="87" t="n">
        <f aca="false">$F284*L284</f>
        <v>0</v>
      </c>
      <c r="AI284" s="87" t="n">
        <f aca="false">$F284*M284</f>
        <v>0</v>
      </c>
      <c r="AJ284" s="87" t="n">
        <f aca="false">$F284*N284</f>
        <v>0</v>
      </c>
      <c r="AK284" s="87" t="n">
        <f aca="false">F284*O284</f>
        <v>0</v>
      </c>
      <c r="AL284" s="92"/>
      <c r="AM284" s="87" t="n">
        <f aca="false">CHOOSE($G$3,AD284-AE284,AE284-AD284)</f>
        <v>0</v>
      </c>
      <c r="AN284" s="87" t="n">
        <f aca="false">CHOOSE($G$3,AG284-AH284,AH284-AG284)</f>
        <v>0</v>
      </c>
      <c r="AO284" s="87" t="n">
        <f aca="false">CHOOSE($G$3,AJ284-AK284,AK284-AJ284)</f>
        <v>0</v>
      </c>
      <c r="AP284" s="101" t="n">
        <f aca="false">SUM(AM284:AO284)</f>
        <v>0</v>
      </c>
      <c r="AR284" s="87" t="n">
        <f aca="false">CHOOSE($G$3,AC284-AD284,AD284-AC284)</f>
        <v>0</v>
      </c>
      <c r="AS284" s="87" t="n">
        <f aca="false">CHOOSE($G$3,AF284-AG284,AG284-AF284)</f>
        <v>0</v>
      </c>
      <c r="AT284" s="87" t="n">
        <f aca="false">CHOOSE($G$3,AI284-AJ284,AJ284-AI284)</f>
        <v>0</v>
      </c>
      <c r="AU284" s="101" t="n">
        <f aca="false">AR284+AS284+AT284</f>
        <v>0</v>
      </c>
      <c r="AV284" s="101"/>
      <c r="AW284" s="88" t="n">
        <f aca="false">AU284+AP284</f>
        <v>0</v>
      </c>
      <c r="AY284" s="88" t="n">
        <f aca="false">AK284+AH284+AE284</f>
        <v>0</v>
      </c>
      <c r="AZ284" s="102"/>
    </row>
    <row r="285" customFormat="false" ht="12" hidden="false" customHeight="true" outlineLevel="0" collapsed="false">
      <c r="A285" s="93" t="n">
        <f aca="false">EDATE(A284,1)</f>
        <v>45413</v>
      </c>
      <c r="B285" s="94" t="n">
        <f aca="false">B284</f>
        <v>4590.16393442623</v>
      </c>
      <c r="C285" s="104"/>
      <c r="D285" s="96" t="n">
        <f aca="false">B285+C285</f>
        <v>4590.16393442623</v>
      </c>
      <c r="E285" s="82" t="n">
        <f aca="false">IF(Z285=0,0,IF(AND(Z285=1,$H$3=1),D285*U285,IF($H$3=2,D285,"N/A")))</f>
        <v>0</v>
      </c>
      <c r="F285" s="82" t="n">
        <f aca="false">E285*Y285</f>
        <v>0</v>
      </c>
      <c r="G285" s="28" t="n">
        <f aca="false">VLOOKUP($A285,Table,MATCH(G$4,Curves,0))</f>
        <v>5.67</v>
      </c>
      <c r="H285" s="97" t="n">
        <f aca="false">VLOOKUP($A285,Table,MATCH(H$4,Curves,0))</f>
        <v>5.67</v>
      </c>
      <c r="I285" s="98" t="n">
        <f aca="false">I284</f>
        <v>0</v>
      </c>
      <c r="J285" s="28" t="n">
        <f aca="false">VLOOKUP($A285,Table,MATCH(J$4,Curves,0))</f>
        <v>-0.0475</v>
      </c>
      <c r="K285" s="97" t="n">
        <f aca="false">VLOOKUP($A285,Table,MATCH(K$4,Curves,0))</f>
        <v>-0.06</v>
      </c>
      <c r="L285" s="98" t="n">
        <v>0</v>
      </c>
      <c r="M285" s="28" t="n">
        <f aca="false">VLOOKUP($A285,Table,MATCH(M$4,Curves,0))</f>
        <v>0.01</v>
      </c>
      <c r="N285" s="97" t="n">
        <f aca="false">VLOOKUP($A285,Table,MATCH(N$4,Curves,0))</f>
        <v>0</v>
      </c>
      <c r="O285" s="98" t="n">
        <v>0</v>
      </c>
      <c r="P285" s="99"/>
      <c r="Q285" s="98" t="n">
        <f aca="false">M285+J285+G285</f>
        <v>5.6325</v>
      </c>
      <c r="R285" s="98" t="n">
        <f aca="false">N285+K285+H285</f>
        <v>5.61</v>
      </c>
      <c r="S285" s="98" t="n">
        <f aca="false">O285+L285+I285</f>
        <v>0</v>
      </c>
      <c r="T285" s="99"/>
      <c r="U285" s="33" t="n">
        <f aca="false">A286-A285</f>
        <v>31</v>
      </c>
      <c r="V285" s="100" t="n">
        <f aca="false">CHOOSE(F$3,A286+24,A285)</f>
        <v>45413</v>
      </c>
      <c r="W285" s="33" t="n">
        <f aca="false">V285-C$3</f>
        <v>8497</v>
      </c>
      <c r="X285" s="28" t="n">
        <f aca="false">VLOOKUP($A285,Table,MATCH(X$4,Curves,0))</f>
        <v>0.053904348595426</v>
      </c>
      <c r="Y285" s="91" t="n">
        <f aca="false">1/(1+CHOOSE(F$3,(X286+($K$3/10000))/2,(X285+($K$3/10000))/2))^(2*W285/365.25)</f>
        <v>0.290136624043811</v>
      </c>
      <c r="Z285" s="33" t="n">
        <f aca="false">IF(AND(mthbeg&lt;=A285,mthend&gt;=A285),1,0)</f>
        <v>0</v>
      </c>
      <c r="AA285" s="33" t="n">
        <f aca="false">U285*Z285</f>
        <v>0</v>
      </c>
      <c r="AC285" s="87" t="n">
        <f aca="false">F285*G285</f>
        <v>0</v>
      </c>
      <c r="AD285" s="87" t="n">
        <f aca="false">$F285*H285</f>
        <v>0</v>
      </c>
      <c r="AE285" s="87" t="n">
        <f aca="false">$F285*I285</f>
        <v>0</v>
      </c>
      <c r="AF285" s="87" t="n">
        <f aca="false">$F285*J285</f>
        <v>-0</v>
      </c>
      <c r="AG285" s="87" t="n">
        <f aca="false">$F285*K285</f>
        <v>-0</v>
      </c>
      <c r="AH285" s="87" t="n">
        <f aca="false">$F285*L285</f>
        <v>0</v>
      </c>
      <c r="AI285" s="87" t="n">
        <f aca="false">$F285*M285</f>
        <v>0</v>
      </c>
      <c r="AJ285" s="87" t="n">
        <f aca="false">$F285*N285</f>
        <v>0</v>
      </c>
      <c r="AK285" s="87" t="n">
        <f aca="false">F285*O285</f>
        <v>0</v>
      </c>
      <c r="AL285" s="92"/>
      <c r="AM285" s="87" t="n">
        <f aca="false">CHOOSE($G$3,AD285-AE285,AE285-AD285)</f>
        <v>0</v>
      </c>
      <c r="AN285" s="87" t="n">
        <f aca="false">CHOOSE($G$3,AG285-AH285,AH285-AG285)</f>
        <v>0</v>
      </c>
      <c r="AO285" s="87" t="n">
        <f aca="false">CHOOSE($G$3,AJ285-AK285,AK285-AJ285)</f>
        <v>0</v>
      </c>
      <c r="AP285" s="101" t="n">
        <f aca="false">SUM(AM285:AO285)</f>
        <v>0</v>
      </c>
      <c r="AR285" s="87" t="n">
        <f aca="false">CHOOSE($G$3,AC285-AD285,AD285-AC285)</f>
        <v>0</v>
      </c>
      <c r="AS285" s="87" t="n">
        <f aca="false">CHOOSE($G$3,AF285-AG285,AG285-AF285)</f>
        <v>0</v>
      </c>
      <c r="AT285" s="87" t="n">
        <f aca="false">CHOOSE($G$3,AI285-AJ285,AJ285-AI285)</f>
        <v>0</v>
      </c>
      <c r="AU285" s="101" t="n">
        <f aca="false">AR285+AS285+AT285</f>
        <v>0</v>
      </c>
      <c r="AV285" s="101"/>
      <c r="AW285" s="88" t="n">
        <f aca="false">AU285+AP285</f>
        <v>0</v>
      </c>
      <c r="AY285" s="88" t="n">
        <f aca="false">AK285+AH285+AE285</f>
        <v>0</v>
      </c>
      <c r="AZ285" s="102"/>
    </row>
    <row r="286" customFormat="false" ht="12" hidden="false" customHeight="true" outlineLevel="0" collapsed="false">
      <c r="A286" s="93" t="n">
        <f aca="false">EDATE(A285,1)</f>
        <v>45444</v>
      </c>
      <c r="B286" s="94" t="n">
        <f aca="false">B285</f>
        <v>4590.16393442623</v>
      </c>
      <c r="C286" s="104"/>
      <c r="D286" s="96" t="n">
        <f aca="false">B286+C286</f>
        <v>4590.16393442623</v>
      </c>
      <c r="E286" s="82" t="n">
        <f aca="false">IF(Z286=0,0,IF(AND(Z286=1,$H$3=1),D286*U286,IF($H$3=2,D286,"N/A")))</f>
        <v>0</v>
      </c>
      <c r="F286" s="82" t="n">
        <f aca="false">E286*Y286</f>
        <v>0</v>
      </c>
      <c r="G286" s="28" t="n">
        <f aca="false">VLOOKUP($A286,Table,MATCH(G$4,Curves,0))</f>
        <v>5.67</v>
      </c>
      <c r="H286" s="97" t="n">
        <f aca="false">VLOOKUP($A286,Table,MATCH(H$4,Curves,0))</f>
        <v>5.67</v>
      </c>
      <c r="I286" s="98" t="n">
        <f aca="false">I285</f>
        <v>0</v>
      </c>
      <c r="J286" s="28" t="n">
        <f aca="false">VLOOKUP($A286,Table,MATCH(J$4,Curves,0))</f>
        <v>-0.0475</v>
      </c>
      <c r="K286" s="97" t="n">
        <f aca="false">VLOOKUP($A286,Table,MATCH(K$4,Curves,0))</f>
        <v>-0.06</v>
      </c>
      <c r="L286" s="98" t="n">
        <v>0</v>
      </c>
      <c r="M286" s="28" t="n">
        <f aca="false">VLOOKUP($A286,Table,MATCH(M$4,Curves,0))</f>
        <v>0.01</v>
      </c>
      <c r="N286" s="97" t="n">
        <f aca="false">VLOOKUP($A286,Table,MATCH(N$4,Curves,0))</f>
        <v>0</v>
      </c>
      <c r="O286" s="98" t="n">
        <v>0</v>
      </c>
      <c r="P286" s="99"/>
      <c r="Q286" s="98" t="n">
        <f aca="false">M286+J286+G286</f>
        <v>5.6325</v>
      </c>
      <c r="R286" s="98" t="n">
        <f aca="false">N286+K286+H286</f>
        <v>5.61</v>
      </c>
      <c r="S286" s="98" t="n">
        <f aca="false">O286+L286+I286</f>
        <v>0</v>
      </c>
      <c r="T286" s="99"/>
      <c r="U286" s="33" t="n">
        <f aca="false">A287-A286</f>
        <v>30</v>
      </c>
      <c r="V286" s="100" t="n">
        <f aca="false">CHOOSE(F$3,A287+24,A286)</f>
        <v>45444</v>
      </c>
      <c r="W286" s="33" t="n">
        <f aca="false">V286-C$3</f>
        <v>8528</v>
      </c>
      <c r="X286" s="28" t="n">
        <f aca="false">VLOOKUP($A286,Table,MATCH(X$4,Curves,0))</f>
        <v>0.053904348595426</v>
      </c>
      <c r="Y286" s="91" t="n">
        <f aca="false">1/(1+CHOOSE(F$3,(X287+($K$3/10000))/2,(X286+($K$3/10000))/2))^(2*W286/365.25)</f>
        <v>0.28882976129458</v>
      </c>
      <c r="Z286" s="33" t="n">
        <f aca="false">IF(AND(mthbeg&lt;=A286,mthend&gt;=A286),1,0)</f>
        <v>0</v>
      </c>
      <c r="AA286" s="33" t="n">
        <f aca="false">U286*Z286</f>
        <v>0</v>
      </c>
      <c r="AC286" s="87" t="n">
        <f aca="false">F286*G286</f>
        <v>0</v>
      </c>
      <c r="AD286" s="87" t="n">
        <f aca="false">$F286*H286</f>
        <v>0</v>
      </c>
      <c r="AE286" s="87" t="n">
        <f aca="false">$F286*I286</f>
        <v>0</v>
      </c>
      <c r="AF286" s="87" t="n">
        <f aca="false">$F286*J286</f>
        <v>-0</v>
      </c>
      <c r="AG286" s="87" t="n">
        <f aca="false">$F286*K286</f>
        <v>-0</v>
      </c>
      <c r="AH286" s="87" t="n">
        <f aca="false">$F286*L286</f>
        <v>0</v>
      </c>
      <c r="AI286" s="87" t="n">
        <f aca="false">$F286*M286</f>
        <v>0</v>
      </c>
      <c r="AJ286" s="87" t="n">
        <f aca="false">$F286*N286</f>
        <v>0</v>
      </c>
      <c r="AK286" s="87" t="n">
        <f aca="false">F286*O286</f>
        <v>0</v>
      </c>
      <c r="AL286" s="92"/>
      <c r="AM286" s="87" t="n">
        <f aca="false">CHOOSE($G$3,AD286-AE286,AE286-AD286)</f>
        <v>0</v>
      </c>
      <c r="AN286" s="87" t="n">
        <f aca="false">CHOOSE($G$3,AG286-AH286,AH286-AG286)</f>
        <v>0</v>
      </c>
      <c r="AO286" s="87" t="n">
        <f aca="false">CHOOSE($G$3,AJ286-AK286,AK286-AJ286)</f>
        <v>0</v>
      </c>
      <c r="AP286" s="101" t="n">
        <f aca="false">SUM(AM286:AO286)</f>
        <v>0</v>
      </c>
      <c r="AR286" s="87" t="n">
        <f aca="false">CHOOSE($G$3,AC286-AD286,AD286-AC286)</f>
        <v>0</v>
      </c>
      <c r="AS286" s="87" t="n">
        <f aca="false">CHOOSE($G$3,AF286-AG286,AG286-AF286)</f>
        <v>0</v>
      </c>
      <c r="AT286" s="87" t="n">
        <f aca="false">CHOOSE($G$3,AI286-AJ286,AJ286-AI286)</f>
        <v>0</v>
      </c>
      <c r="AU286" s="101" t="n">
        <f aca="false">AR286+AS286+AT286</f>
        <v>0</v>
      </c>
      <c r="AV286" s="101"/>
      <c r="AW286" s="88" t="n">
        <f aca="false">AU286+AP286</f>
        <v>0</v>
      </c>
      <c r="AY286" s="88" t="n">
        <f aca="false">AK286+AH286+AE286</f>
        <v>0</v>
      </c>
      <c r="AZ286" s="102"/>
    </row>
    <row r="287" customFormat="false" ht="12" hidden="false" customHeight="true" outlineLevel="0" collapsed="false">
      <c r="A287" s="93" t="n">
        <f aca="false">EDATE(A286,1)</f>
        <v>45474</v>
      </c>
      <c r="B287" s="94" t="n">
        <f aca="false">B286</f>
        <v>4590.16393442623</v>
      </c>
      <c r="C287" s="104"/>
      <c r="D287" s="96" t="n">
        <f aca="false">B287+C287</f>
        <v>4590.16393442623</v>
      </c>
      <c r="E287" s="82" t="n">
        <f aca="false">IF(Z287=0,0,IF(AND(Z287=1,$H$3=1),D287*U287,IF($H$3=2,D287,"N/A")))</f>
        <v>0</v>
      </c>
      <c r="F287" s="82" t="n">
        <f aca="false">E287*Y287</f>
        <v>0</v>
      </c>
      <c r="G287" s="28" t="n">
        <f aca="false">VLOOKUP($A287,Table,MATCH(G$4,Curves,0))</f>
        <v>5.67</v>
      </c>
      <c r="H287" s="97" t="n">
        <f aca="false">VLOOKUP($A287,Table,MATCH(H$4,Curves,0))</f>
        <v>5.67</v>
      </c>
      <c r="I287" s="98" t="n">
        <f aca="false">I286</f>
        <v>0</v>
      </c>
      <c r="J287" s="28" t="n">
        <f aca="false">VLOOKUP($A287,Table,MATCH(J$4,Curves,0))</f>
        <v>-0.0475</v>
      </c>
      <c r="K287" s="97" t="n">
        <f aca="false">VLOOKUP($A287,Table,MATCH(K$4,Curves,0))</f>
        <v>-0.06</v>
      </c>
      <c r="L287" s="98" t="n">
        <v>0</v>
      </c>
      <c r="M287" s="28" t="n">
        <f aca="false">VLOOKUP($A287,Table,MATCH(M$4,Curves,0))</f>
        <v>0.01</v>
      </c>
      <c r="N287" s="97" t="n">
        <f aca="false">VLOOKUP($A287,Table,MATCH(N$4,Curves,0))</f>
        <v>0</v>
      </c>
      <c r="O287" s="98" t="n">
        <v>0</v>
      </c>
      <c r="P287" s="99"/>
      <c r="Q287" s="98" t="n">
        <f aca="false">M287+J287+G287</f>
        <v>5.6325</v>
      </c>
      <c r="R287" s="98" t="n">
        <f aca="false">N287+K287+H287</f>
        <v>5.61</v>
      </c>
      <c r="S287" s="98" t="n">
        <f aca="false">O287+L287+I287</f>
        <v>0</v>
      </c>
      <c r="T287" s="99"/>
      <c r="U287" s="33" t="n">
        <f aca="false">A288-A287</f>
        <v>31</v>
      </c>
      <c r="V287" s="100" t="n">
        <f aca="false">CHOOSE(F$3,A288+24,A287)</f>
        <v>45474</v>
      </c>
      <c r="W287" s="33" t="n">
        <f aca="false">V287-C$3</f>
        <v>8558</v>
      </c>
      <c r="X287" s="28" t="n">
        <f aca="false">VLOOKUP($A287,Table,MATCH(X$4,Curves,0))</f>
        <v>0.053904348595426</v>
      </c>
      <c r="Y287" s="91" t="n">
        <f aca="false">1/(1+CHOOSE(F$3,(X288+($K$3/10000))/2,(X287+($K$3/10000))/2))^(2*W287/365.25)</f>
        <v>0.287570660415356</v>
      </c>
      <c r="Z287" s="33" t="n">
        <f aca="false">IF(AND(mthbeg&lt;=A287,mthend&gt;=A287),1,0)</f>
        <v>0</v>
      </c>
      <c r="AA287" s="33" t="n">
        <f aca="false">U287*Z287</f>
        <v>0</v>
      </c>
      <c r="AC287" s="87" t="n">
        <f aca="false">F287*G287</f>
        <v>0</v>
      </c>
      <c r="AD287" s="87" t="n">
        <f aca="false">$F287*H287</f>
        <v>0</v>
      </c>
      <c r="AE287" s="87" t="n">
        <f aca="false">$F287*I287</f>
        <v>0</v>
      </c>
      <c r="AF287" s="87" t="n">
        <f aca="false">$F287*J287</f>
        <v>-0</v>
      </c>
      <c r="AG287" s="87" t="n">
        <f aca="false">$F287*K287</f>
        <v>-0</v>
      </c>
      <c r="AH287" s="87" t="n">
        <f aca="false">$F287*L287</f>
        <v>0</v>
      </c>
      <c r="AI287" s="87" t="n">
        <f aca="false">$F287*M287</f>
        <v>0</v>
      </c>
      <c r="AJ287" s="87" t="n">
        <f aca="false">$F287*N287</f>
        <v>0</v>
      </c>
      <c r="AK287" s="87" t="n">
        <f aca="false">F287*O287</f>
        <v>0</v>
      </c>
      <c r="AL287" s="92"/>
      <c r="AM287" s="87" t="n">
        <f aca="false">CHOOSE($G$3,AD287-AE287,AE287-AD287)</f>
        <v>0</v>
      </c>
      <c r="AN287" s="87" t="n">
        <f aca="false">CHOOSE($G$3,AG287-AH287,AH287-AG287)</f>
        <v>0</v>
      </c>
      <c r="AO287" s="87" t="n">
        <f aca="false">CHOOSE($G$3,AJ287-AK287,AK287-AJ287)</f>
        <v>0</v>
      </c>
      <c r="AP287" s="101" t="n">
        <f aca="false">SUM(AM287:AO287)</f>
        <v>0</v>
      </c>
      <c r="AR287" s="87" t="n">
        <f aca="false">CHOOSE($G$3,AC287-AD287,AD287-AC287)</f>
        <v>0</v>
      </c>
      <c r="AS287" s="87" t="n">
        <f aca="false">CHOOSE($G$3,AF287-AG287,AG287-AF287)</f>
        <v>0</v>
      </c>
      <c r="AT287" s="87" t="n">
        <f aca="false">CHOOSE($G$3,AI287-AJ287,AJ287-AI287)</f>
        <v>0</v>
      </c>
      <c r="AU287" s="101" t="n">
        <f aca="false">AR287+AS287+AT287</f>
        <v>0</v>
      </c>
      <c r="AV287" s="101"/>
      <c r="AW287" s="88" t="n">
        <f aca="false">AU287+AP287</f>
        <v>0</v>
      </c>
      <c r="AY287" s="88" t="n">
        <f aca="false">AK287+AH287+AE287</f>
        <v>0</v>
      </c>
      <c r="AZ287" s="102"/>
    </row>
    <row r="288" customFormat="false" ht="12" hidden="false" customHeight="true" outlineLevel="0" collapsed="false">
      <c r="A288" s="93" t="n">
        <f aca="false">EDATE(A287,1)</f>
        <v>45505</v>
      </c>
      <c r="B288" s="94" t="n">
        <f aca="false">B287</f>
        <v>4590.16393442623</v>
      </c>
      <c r="C288" s="104"/>
      <c r="D288" s="96" t="n">
        <f aca="false">B288+C288</f>
        <v>4590.16393442623</v>
      </c>
      <c r="E288" s="82" t="n">
        <f aca="false">IF(Z288=0,0,IF(AND(Z288=1,$H$3=1),D288*U288,IF($H$3=2,D288,"N/A")))</f>
        <v>0</v>
      </c>
      <c r="F288" s="82" t="n">
        <f aca="false">E288*Y288</f>
        <v>0</v>
      </c>
      <c r="G288" s="28" t="n">
        <f aca="false">VLOOKUP($A288,Table,MATCH(G$4,Curves,0))</f>
        <v>5.67</v>
      </c>
      <c r="H288" s="97" t="n">
        <f aca="false">VLOOKUP($A288,Table,MATCH(H$4,Curves,0))</f>
        <v>5.67</v>
      </c>
      <c r="I288" s="98" t="n">
        <f aca="false">I287</f>
        <v>0</v>
      </c>
      <c r="J288" s="28" t="n">
        <f aca="false">VLOOKUP($A288,Table,MATCH(J$4,Curves,0))</f>
        <v>-0.0475</v>
      </c>
      <c r="K288" s="97" t="n">
        <f aca="false">VLOOKUP($A288,Table,MATCH(K$4,Curves,0))</f>
        <v>-0.06</v>
      </c>
      <c r="L288" s="98" t="n">
        <v>0</v>
      </c>
      <c r="M288" s="28" t="n">
        <f aca="false">VLOOKUP($A288,Table,MATCH(M$4,Curves,0))</f>
        <v>0.01</v>
      </c>
      <c r="N288" s="97" t="n">
        <f aca="false">VLOOKUP($A288,Table,MATCH(N$4,Curves,0))</f>
        <v>0</v>
      </c>
      <c r="O288" s="98" t="n">
        <v>0</v>
      </c>
      <c r="P288" s="99"/>
      <c r="Q288" s="98" t="n">
        <f aca="false">M288+J288+G288</f>
        <v>5.6325</v>
      </c>
      <c r="R288" s="98" t="n">
        <f aca="false">N288+K288+H288</f>
        <v>5.61</v>
      </c>
      <c r="S288" s="98" t="n">
        <f aca="false">O288+L288+I288</f>
        <v>0</v>
      </c>
      <c r="T288" s="99"/>
      <c r="U288" s="33" t="n">
        <f aca="false">A289-A288</f>
        <v>31</v>
      </c>
      <c r="V288" s="100" t="n">
        <f aca="false">CHOOSE(F$3,A289+24,A288)</f>
        <v>45505</v>
      </c>
      <c r="W288" s="33" t="n">
        <f aca="false">V288-C$3</f>
        <v>8589</v>
      </c>
      <c r="X288" s="28" t="n">
        <f aca="false">VLOOKUP($A288,Table,MATCH(X$4,Curves,0))</f>
        <v>0.053904348595426</v>
      </c>
      <c r="Y288" s="91" t="n">
        <f aca="false">1/(1+CHOOSE(F$3,(X289+($K$3/10000))/2,(X288+($K$3/10000))/2))^(2*W288/365.25)</f>
        <v>0.286275355539223</v>
      </c>
      <c r="Z288" s="33" t="n">
        <f aca="false">IF(AND(mthbeg&lt;=A288,mthend&gt;=A288),1,0)</f>
        <v>0</v>
      </c>
      <c r="AA288" s="33" t="n">
        <f aca="false">U288*Z288</f>
        <v>0</v>
      </c>
      <c r="AC288" s="87" t="n">
        <f aca="false">F288*G288</f>
        <v>0</v>
      </c>
      <c r="AD288" s="87" t="n">
        <f aca="false">$F288*H288</f>
        <v>0</v>
      </c>
      <c r="AE288" s="87" t="n">
        <f aca="false">$F288*I288</f>
        <v>0</v>
      </c>
      <c r="AF288" s="87" t="n">
        <f aca="false">$F288*J288</f>
        <v>-0</v>
      </c>
      <c r="AG288" s="87" t="n">
        <f aca="false">$F288*K288</f>
        <v>-0</v>
      </c>
      <c r="AH288" s="87" t="n">
        <f aca="false">$F288*L288</f>
        <v>0</v>
      </c>
      <c r="AI288" s="87" t="n">
        <f aca="false">$F288*M288</f>
        <v>0</v>
      </c>
      <c r="AJ288" s="87" t="n">
        <f aca="false">$F288*N288</f>
        <v>0</v>
      </c>
      <c r="AK288" s="87" t="n">
        <f aca="false">F288*O288</f>
        <v>0</v>
      </c>
      <c r="AL288" s="92"/>
      <c r="AM288" s="87" t="n">
        <f aca="false">CHOOSE($G$3,AD288-AE288,AE288-AD288)</f>
        <v>0</v>
      </c>
      <c r="AN288" s="87" t="n">
        <f aca="false">CHOOSE($G$3,AG288-AH288,AH288-AG288)</f>
        <v>0</v>
      </c>
      <c r="AO288" s="87" t="n">
        <f aca="false">CHOOSE($G$3,AJ288-AK288,AK288-AJ288)</f>
        <v>0</v>
      </c>
      <c r="AP288" s="101" t="n">
        <f aca="false">SUM(AM288:AO288)</f>
        <v>0</v>
      </c>
      <c r="AR288" s="87" t="n">
        <f aca="false">CHOOSE($G$3,AC288-AD288,AD288-AC288)</f>
        <v>0</v>
      </c>
      <c r="AS288" s="87" t="n">
        <f aca="false">CHOOSE($G$3,AF288-AG288,AG288-AF288)</f>
        <v>0</v>
      </c>
      <c r="AT288" s="87" t="n">
        <f aca="false">CHOOSE($G$3,AI288-AJ288,AJ288-AI288)</f>
        <v>0</v>
      </c>
      <c r="AU288" s="101" t="n">
        <f aca="false">AR288+AS288+AT288</f>
        <v>0</v>
      </c>
      <c r="AV288" s="101"/>
      <c r="AW288" s="88" t="n">
        <f aca="false">AU288+AP288</f>
        <v>0</v>
      </c>
      <c r="AY288" s="88" t="n">
        <f aca="false">AK288+AH288+AE288</f>
        <v>0</v>
      </c>
      <c r="AZ288" s="102"/>
    </row>
    <row r="289" customFormat="false" ht="12" hidden="false" customHeight="true" outlineLevel="0" collapsed="false">
      <c r="A289" s="93" t="n">
        <f aca="false">EDATE(A288,1)</f>
        <v>45536</v>
      </c>
      <c r="B289" s="94" t="n">
        <f aca="false">B288</f>
        <v>4590.16393442623</v>
      </c>
      <c r="C289" s="104"/>
      <c r="D289" s="96" t="n">
        <f aca="false">B289+C289</f>
        <v>4590.16393442623</v>
      </c>
      <c r="E289" s="82" t="n">
        <f aca="false">IF(Z289=0,0,IF(AND(Z289=1,$H$3=1),D289*U289,IF($H$3=2,D289,"N/A")))</f>
        <v>0</v>
      </c>
      <c r="F289" s="82" t="n">
        <f aca="false">E289*Y289</f>
        <v>0</v>
      </c>
      <c r="G289" s="28" t="n">
        <f aca="false">VLOOKUP($A289,Table,MATCH(G$4,Curves,0))</f>
        <v>5.67</v>
      </c>
      <c r="H289" s="97" t="n">
        <f aca="false">VLOOKUP($A289,Table,MATCH(H$4,Curves,0))</f>
        <v>5.67</v>
      </c>
      <c r="I289" s="98" t="n">
        <f aca="false">I288</f>
        <v>0</v>
      </c>
      <c r="J289" s="28" t="n">
        <f aca="false">VLOOKUP($A289,Table,MATCH(J$4,Curves,0))</f>
        <v>-0.0475</v>
      </c>
      <c r="K289" s="97" t="n">
        <f aca="false">VLOOKUP($A289,Table,MATCH(K$4,Curves,0))</f>
        <v>-0.06</v>
      </c>
      <c r="L289" s="98" t="n">
        <v>0</v>
      </c>
      <c r="M289" s="28" t="n">
        <f aca="false">VLOOKUP($A289,Table,MATCH(M$4,Curves,0))</f>
        <v>0.01</v>
      </c>
      <c r="N289" s="97" t="n">
        <f aca="false">VLOOKUP($A289,Table,MATCH(N$4,Curves,0))</f>
        <v>0</v>
      </c>
      <c r="O289" s="98" t="n">
        <v>0</v>
      </c>
      <c r="P289" s="99"/>
      <c r="Q289" s="98" t="n">
        <f aca="false">M289+J289+G289</f>
        <v>5.6325</v>
      </c>
      <c r="R289" s="98" t="n">
        <f aca="false">N289+K289+H289</f>
        <v>5.61</v>
      </c>
      <c r="S289" s="98" t="n">
        <f aca="false">O289+L289+I289</f>
        <v>0</v>
      </c>
      <c r="T289" s="99"/>
      <c r="U289" s="33" t="n">
        <f aca="false">A290-A289</f>
        <v>30</v>
      </c>
      <c r="V289" s="100" t="n">
        <f aca="false">CHOOSE(F$3,A290+24,A289)</f>
        <v>45536</v>
      </c>
      <c r="W289" s="33" t="n">
        <f aca="false">V289-C$3</f>
        <v>8620</v>
      </c>
      <c r="X289" s="28" t="n">
        <f aca="false">VLOOKUP($A289,Table,MATCH(X$4,Curves,0))</f>
        <v>0.053904348595426</v>
      </c>
      <c r="Y289" s="91" t="n">
        <f aca="false">1/(1+CHOOSE(F$3,(X290+($K$3/10000))/2,(X289+($K$3/10000))/2))^(2*W289/365.25)</f>
        <v>0.284985885106422</v>
      </c>
      <c r="Z289" s="33" t="n">
        <f aca="false">IF(AND(mthbeg&lt;=A289,mthend&gt;=A289),1,0)</f>
        <v>0</v>
      </c>
      <c r="AA289" s="33" t="n">
        <f aca="false">U289*Z289</f>
        <v>0</v>
      </c>
      <c r="AC289" s="87" t="n">
        <f aca="false">F289*G289</f>
        <v>0</v>
      </c>
      <c r="AD289" s="87" t="n">
        <f aca="false">$F289*H289</f>
        <v>0</v>
      </c>
      <c r="AE289" s="87" t="n">
        <f aca="false">$F289*I289</f>
        <v>0</v>
      </c>
      <c r="AF289" s="87" t="n">
        <f aca="false">$F289*J289</f>
        <v>-0</v>
      </c>
      <c r="AG289" s="87" t="n">
        <f aca="false">$F289*K289</f>
        <v>-0</v>
      </c>
      <c r="AH289" s="87" t="n">
        <f aca="false">$F289*L289</f>
        <v>0</v>
      </c>
      <c r="AI289" s="87" t="n">
        <f aca="false">$F289*M289</f>
        <v>0</v>
      </c>
      <c r="AJ289" s="87" t="n">
        <f aca="false">$F289*N289</f>
        <v>0</v>
      </c>
      <c r="AK289" s="87" t="n">
        <f aca="false">F289*O289</f>
        <v>0</v>
      </c>
      <c r="AL289" s="92"/>
      <c r="AM289" s="87" t="n">
        <f aca="false">CHOOSE($G$3,AD289-AE289,AE289-AD289)</f>
        <v>0</v>
      </c>
      <c r="AN289" s="87" t="n">
        <f aca="false">CHOOSE($G$3,AG289-AH289,AH289-AG289)</f>
        <v>0</v>
      </c>
      <c r="AO289" s="87" t="n">
        <f aca="false">CHOOSE($G$3,AJ289-AK289,AK289-AJ289)</f>
        <v>0</v>
      </c>
      <c r="AP289" s="101" t="n">
        <f aca="false">SUM(AM289:AO289)</f>
        <v>0</v>
      </c>
      <c r="AR289" s="87" t="n">
        <f aca="false">CHOOSE($G$3,AC289-AD289,AD289-AC289)</f>
        <v>0</v>
      </c>
      <c r="AS289" s="87" t="n">
        <f aca="false">CHOOSE($G$3,AF289-AG289,AG289-AF289)</f>
        <v>0</v>
      </c>
      <c r="AT289" s="87" t="n">
        <f aca="false">CHOOSE($G$3,AI289-AJ289,AJ289-AI289)</f>
        <v>0</v>
      </c>
      <c r="AU289" s="101" t="n">
        <f aca="false">AR289+AS289+AT289</f>
        <v>0</v>
      </c>
      <c r="AV289" s="101"/>
      <c r="AW289" s="88" t="n">
        <f aca="false">AU289+AP289</f>
        <v>0</v>
      </c>
      <c r="AY289" s="88" t="n">
        <f aca="false">AK289+AH289+AE289</f>
        <v>0</v>
      </c>
      <c r="AZ289" s="102"/>
    </row>
    <row r="290" customFormat="false" ht="12" hidden="false" customHeight="true" outlineLevel="0" collapsed="false">
      <c r="A290" s="93" t="n">
        <f aca="false">EDATE(A289,1)</f>
        <v>45566</v>
      </c>
      <c r="B290" s="94" t="n">
        <f aca="false">B289</f>
        <v>4590.16393442623</v>
      </c>
      <c r="C290" s="104"/>
      <c r="D290" s="96" t="n">
        <f aca="false">B290+C290</f>
        <v>4590.16393442623</v>
      </c>
      <c r="E290" s="82" t="n">
        <f aca="false">IF(Z290=0,0,IF(AND(Z290=1,$H$3=1),D290*U290,IF($H$3=2,D290,"N/A")))</f>
        <v>0</v>
      </c>
      <c r="F290" s="82" t="n">
        <f aca="false">E290*Y290</f>
        <v>0</v>
      </c>
      <c r="G290" s="28" t="n">
        <f aca="false">VLOOKUP($A290,Table,MATCH(G$4,Curves,0))</f>
        <v>5.67</v>
      </c>
      <c r="H290" s="97" t="n">
        <f aca="false">VLOOKUP($A290,Table,MATCH(H$4,Curves,0))</f>
        <v>5.67</v>
      </c>
      <c r="I290" s="98" t="n">
        <f aca="false">I289</f>
        <v>0</v>
      </c>
      <c r="J290" s="28" t="n">
        <f aca="false">VLOOKUP($A290,Table,MATCH(J$4,Curves,0))</f>
        <v>-0.0475</v>
      </c>
      <c r="K290" s="97" t="n">
        <f aca="false">VLOOKUP($A290,Table,MATCH(K$4,Curves,0))</f>
        <v>-0.06</v>
      </c>
      <c r="L290" s="98" t="n">
        <v>0</v>
      </c>
      <c r="M290" s="28" t="n">
        <f aca="false">VLOOKUP($A290,Table,MATCH(M$4,Curves,0))</f>
        <v>0.01</v>
      </c>
      <c r="N290" s="97" t="n">
        <f aca="false">VLOOKUP($A290,Table,MATCH(N$4,Curves,0))</f>
        <v>0</v>
      </c>
      <c r="O290" s="98" t="n">
        <v>0</v>
      </c>
      <c r="P290" s="99"/>
      <c r="Q290" s="98" t="n">
        <f aca="false">M290+J290+G290</f>
        <v>5.6325</v>
      </c>
      <c r="R290" s="98" t="n">
        <f aca="false">N290+K290+H290</f>
        <v>5.61</v>
      </c>
      <c r="S290" s="98" t="n">
        <f aca="false">O290+L290+I290</f>
        <v>0</v>
      </c>
      <c r="T290" s="99"/>
      <c r="U290" s="33" t="n">
        <f aca="false">A291-A290</f>
        <v>31</v>
      </c>
      <c r="V290" s="100" t="n">
        <f aca="false">CHOOSE(F$3,A291+24,A290)</f>
        <v>45566</v>
      </c>
      <c r="W290" s="33" t="n">
        <f aca="false">V290-C$3</f>
        <v>8650</v>
      </c>
      <c r="X290" s="28" t="n">
        <f aca="false">VLOOKUP($A290,Table,MATCH(X$4,Curves,0))</f>
        <v>0.053904348595426</v>
      </c>
      <c r="Y290" s="91" t="n">
        <f aca="false">1/(1+CHOOSE(F$3,(X291+($K$3/10000))/2,(X290+($K$3/10000))/2))^(2*W290/365.25)</f>
        <v>0.283743540907211</v>
      </c>
      <c r="Z290" s="33" t="n">
        <f aca="false">IF(AND(mthbeg&lt;=A290,mthend&gt;=A290),1,0)</f>
        <v>0</v>
      </c>
      <c r="AA290" s="33" t="n">
        <f aca="false">U290*Z290</f>
        <v>0</v>
      </c>
      <c r="AC290" s="87" t="n">
        <f aca="false">F290*G290</f>
        <v>0</v>
      </c>
      <c r="AD290" s="87" t="n">
        <f aca="false">$F290*H290</f>
        <v>0</v>
      </c>
      <c r="AE290" s="87" t="n">
        <f aca="false">$F290*I290</f>
        <v>0</v>
      </c>
      <c r="AF290" s="87" t="n">
        <f aca="false">$F290*J290</f>
        <v>-0</v>
      </c>
      <c r="AG290" s="87" t="n">
        <f aca="false">$F290*K290</f>
        <v>-0</v>
      </c>
      <c r="AH290" s="87" t="n">
        <f aca="false">$F290*L290</f>
        <v>0</v>
      </c>
      <c r="AI290" s="87" t="n">
        <f aca="false">$F290*M290</f>
        <v>0</v>
      </c>
      <c r="AJ290" s="87" t="n">
        <f aca="false">$F290*N290</f>
        <v>0</v>
      </c>
      <c r="AK290" s="87" t="n">
        <f aca="false">F290*O290</f>
        <v>0</v>
      </c>
      <c r="AL290" s="92"/>
      <c r="AM290" s="87" t="n">
        <f aca="false">CHOOSE($G$3,AD290-AE290,AE290-AD290)</f>
        <v>0</v>
      </c>
      <c r="AN290" s="87" t="n">
        <f aca="false">CHOOSE($G$3,AG290-AH290,AH290-AG290)</f>
        <v>0</v>
      </c>
      <c r="AO290" s="87" t="n">
        <f aca="false">CHOOSE($G$3,AJ290-AK290,AK290-AJ290)</f>
        <v>0</v>
      </c>
      <c r="AP290" s="101" t="n">
        <f aca="false">SUM(AM290:AO290)</f>
        <v>0</v>
      </c>
      <c r="AR290" s="87" t="n">
        <f aca="false">CHOOSE($G$3,AC290-AD290,AD290-AC290)</f>
        <v>0</v>
      </c>
      <c r="AS290" s="87" t="n">
        <f aca="false">CHOOSE($G$3,AF290-AG290,AG290-AF290)</f>
        <v>0</v>
      </c>
      <c r="AT290" s="87" t="n">
        <f aca="false">CHOOSE($G$3,AI290-AJ290,AJ290-AI290)</f>
        <v>0</v>
      </c>
      <c r="AU290" s="101" t="n">
        <f aca="false">AR290+AS290+AT290</f>
        <v>0</v>
      </c>
      <c r="AV290" s="101"/>
      <c r="AW290" s="88" t="n">
        <f aca="false">AU290+AP290</f>
        <v>0</v>
      </c>
      <c r="AY290" s="88" t="n">
        <f aca="false">AK290+AH290+AE290</f>
        <v>0</v>
      </c>
      <c r="AZ290" s="102"/>
    </row>
    <row r="291" customFormat="false" ht="12" hidden="false" customHeight="true" outlineLevel="0" collapsed="false">
      <c r="A291" s="93" t="n">
        <f aca="false">EDATE(A290,1)</f>
        <v>45597</v>
      </c>
      <c r="B291" s="94" t="n">
        <f aca="false">B290</f>
        <v>4590.16393442623</v>
      </c>
      <c r="C291" s="104"/>
      <c r="D291" s="96" t="n">
        <f aca="false">B291+C291</f>
        <v>4590.16393442623</v>
      </c>
      <c r="E291" s="82" t="n">
        <f aca="false">IF(Z291=0,0,IF(AND(Z291=1,$H$3=1),D291*U291,IF($H$3=2,D291,"N/A")))</f>
        <v>0</v>
      </c>
      <c r="F291" s="82" t="n">
        <f aca="false">E291*Y291</f>
        <v>0</v>
      </c>
      <c r="G291" s="28" t="n">
        <f aca="false">VLOOKUP($A291,Table,MATCH(G$4,Curves,0))</f>
        <v>5.67</v>
      </c>
      <c r="H291" s="97" t="n">
        <f aca="false">VLOOKUP($A291,Table,MATCH(H$4,Curves,0))</f>
        <v>5.67</v>
      </c>
      <c r="I291" s="98" t="n">
        <f aca="false">I290</f>
        <v>0</v>
      </c>
      <c r="J291" s="28" t="n">
        <f aca="false">VLOOKUP($A291,Table,MATCH(J$4,Curves,0))</f>
        <v>-0.0475</v>
      </c>
      <c r="K291" s="97" t="n">
        <f aca="false">VLOOKUP($A291,Table,MATCH(K$4,Curves,0))</f>
        <v>-0.06</v>
      </c>
      <c r="L291" s="98" t="n">
        <v>0</v>
      </c>
      <c r="M291" s="28" t="n">
        <f aca="false">VLOOKUP($A291,Table,MATCH(M$4,Curves,0))</f>
        <v>0.01</v>
      </c>
      <c r="N291" s="97" t="n">
        <f aca="false">VLOOKUP($A291,Table,MATCH(N$4,Curves,0))</f>
        <v>0</v>
      </c>
      <c r="O291" s="98" t="n">
        <v>0</v>
      </c>
      <c r="P291" s="99"/>
      <c r="Q291" s="98" t="n">
        <f aca="false">M291+J291+G291</f>
        <v>5.6325</v>
      </c>
      <c r="R291" s="98" t="n">
        <f aca="false">N291+K291+H291</f>
        <v>5.61</v>
      </c>
      <c r="S291" s="98" t="n">
        <f aca="false">O291+L291+I291</f>
        <v>0</v>
      </c>
      <c r="T291" s="99"/>
      <c r="U291" s="33" t="n">
        <f aca="false">A292-A291</f>
        <v>30</v>
      </c>
      <c r="V291" s="100" t="n">
        <f aca="false">CHOOSE(F$3,A292+24,A291)</f>
        <v>45597</v>
      </c>
      <c r="W291" s="33" t="n">
        <f aca="false">V291-C$3</f>
        <v>8681</v>
      </c>
      <c r="X291" s="28" t="n">
        <f aca="false">VLOOKUP($A291,Table,MATCH(X$4,Curves,0))</f>
        <v>0.053904348595426</v>
      </c>
      <c r="Y291" s="91" t="n">
        <f aca="false">1/(1+CHOOSE(F$3,(X292+($K$3/10000))/2,(X291+($K$3/10000))/2))^(2*W291/365.25)</f>
        <v>0.282465474530142</v>
      </c>
      <c r="Z291" s="33" t="n">
        <f aca="false">IF(AND(mthbeg&lt;=A291,mthend&gt;=A291),1,0)</f>
        <v>0</v>
      </c>
      <c r="AA291" s="33" t="n">
        <f aca="false">U291*Z291</f>
        <v>0</v>
      </c>
      <c r="AC291" s="87" t="n">
        <f aca="false">F291*G291</f>
        <v>0</v>
      </c>
      <c r="AD291" s="87" t="n">
        <f aca="false">$F291*H291</f>
        <v>0</v>
      </c>
      <c r="AE291" s="87" t="n">
        <f aca="false">$F291*I291</f>
        <v>0</v>
      </c>
      <c r="AF291" s="87" t="n">
        <f aca="false">$F291*J291</f>
        <v>-0</v>
      </c>
      <c r="AG291" s="87" t="n">
        <f aca="false">$F291*K291</f>
        <v>-0</v>
      </c>
      <c r="AH291" s="87" t="n">
        <f aca="false">$F291*L291</f>
        <v>0</v>
      </c>
      <c r="AI291" s="87" t="n">
        <f aca="false">$F291*M291</f>
        <v>0</v>
      </c>
      <c r="AJ291" s="87" t="n">
        <f aca="false">$F291*N291</f>
        <v>0</v>
      </c>
      <c r="AK291" s="87" t="n">
        <f aca="false">F291*O291</f>
        <v>0</v>
      </c>
      <c r="AL291" s="92"/>
      <c r="AM291" s="87" t="n">
        <f aca="false">CHOOSE($G$3,AD291-AE291,AE291-AD291)</f>
        <v>0</v>
      </c>
      <c r="AN291" s="87" t="n">
        <f aca="false">CHOOSE($G$3,AG291-AH291,AH291-AG291)</f>
        <v>0</v>
      </c>
      <c r="AO291" s="87" t="n">
        <f aca="false">CHOOSE($G$3,AJ291-AK291,AK291-AJ291)</f>
        <v>0</v>
      </c>
      <c r="AP291" s="101" t="n">
        <f aca="false">SUM(AM291:AO291)</f>
        <v>0</v>
      </c>
      <c r="AR291" s="87" t="n">
        <f aca="false">CHOOSE($G$3,AC291-AD291,AD291-AC291)</f>
        <v>0</v>
      </c>
      <c r="AS291" s="87" t="n">
        <f aca="false">CHOOSE($G$3,AF291-AG291,AG291-AF291)</f>
        <v>0</v>
      </c>
      <c r="AT291" s="87" t="n">
        <f aca="false">CHOOSE($G$3,AI291-AJ291,AJ291-AI291)</f>
        <v>0</v>
      </c>
      <c r="AU291" s="101" t="n">
        <f aca="false">AR291+AS291+AT291</f>
        <v>0</v>
      </c>
      <c r="AV291" s="101"/>
      <c r="AW291" s="88" t="n">
        <f aca="false">AU291+AP291</f>
        <v>0</v>
      </c>
      <c r="AY291" s="88" t="n">
        <f aca="false">AK291+AH291+AE291</f>
        <v>0</v>
      </c>
      <c r="AZ291" s="102"/>
    </row>
    <row r="292" customFormat="false" ht="12" hidden="false" customHeight="true" outlineLevel="0" collapsed="false">
      <c r="A292" s="93" t="n">
        <f aca="false">EDATE(A291,1)</f>
        <v>45627</v>
      </c>
      <c r="B292" s="94" t="n">
        <f aca="false">B291</f>
        <v>4590.16393442623</v>
      </c>
      <c r="C292" s="104"/>
      <c r="D292" s="96" t="n">
        <f aca="false">B292+C292</f>
        <v>4590.16393442623</v>
      </c>
      <c r="E292" s="82" t="n">
        <f aca="false">IF(Z292=0,0,IF(AND(Z292=1,$H$3=1),D292*U292,IF($H$3=2,D292,"N/A")))</f>
        <v>0</v>
      </c>
      <c r="F292" s="82" t="n">
        <f aca="false">E292*Y292</f>
        <v>0</v>
      </c>
      <c r="G292" s="28" t="n">
        <f aca="false">VLOOKUP($A292,Table,MATCH(G$4,Curves,0))</f>
        <v>5.67</v>
      </c>
      <c r="H292" s="97" t="n">
        <f aca="false">VLOOKUP($A292,Table,MATCH(H$4,Curves,0))</f>
        <v>5.67</v>
      </c>
      <c r="I292" s="98" t="n">
        <f aca="false">I291</f>
        <v>0</v>
      </c>
      <c r="J292" s="28" t="n">
        <f aca="false">VLOOKUP($A292,Table,MATCH(J$4,Curves,0))</f>
        <v>-0.0475</v>
      </c>
      <c r="K292" s="97" t="n">
        <f aca="false">VLOOKUP($A292,Table,MATCH(K$4,Curves,0))</f>
        <v>-0.06</v>
      </c>
      <c r="L292" s="98" t="n">
        <v>0</v>
      </c>
      <c r="M292" s="28" t="n">
        <f aca="false">VLOOKUP($A292,Table,MATCH(M$4,Curves,0))</f>
        <v>0.01</v>
      </c>
      <c r="N292" s="97" t="n">
        <f aca="false">VLOOKUP($A292,Table,MATCH(N$4,Curves,0))</f>
        <v>0</v>
      </c>
      <c r="O292" s="98" t="n">
        <v>0</v>
      </c>
      <c r="P292" s="99"/>
      <c r="Q292" s="98" t="n">
        <f aca="false">M292+J292+G292</f>
        <v>5.6325</v>
      </c>
      <c r="R292" s="98" t="n">
        <f aca="false">N292+K292+H292</f>
        <v>5.61</v>
      </c>
      <c r="S292" s="98" t="n">
        <f aca="false">O292+L292+I292</f>
        <v>0</v>
      </c>
      <c r="T292" s="99"/>
      <c r="U292" s="33" t="n">
        <f aca="false">A293-A292</f>
        <v>31</v>
      </c>
      <c r="V292" s="100" t="n">
        <f aca="false">CHOOSE(F$3,A293+24,A292)</f>
        <v>45627</v>
      </c>
      <c r="W292" s="33" t="n">
        <f aca="false">V292-C$3</f>
        <v>8711</v>
      </c>
      <c r="X292" s="28" t="n">
        <f aca="false">VLOOKUP($A292,Table,MATCH(X$4,Curves,0))</f>
        <v>0.053904348595426</v>
      </c>
      <c r="Y292" s="91" t="n">
        <f aca="false">1/(1+CHOOSE(F$3,(X293+($K$3/10000))/2,(X292+($K$3/10000))/2))^(2*W292/365.25)</f>
        <v>0.281234117603013</v>
      </c>
      <c r="Z292" s="33" t="n">
        <f aca="false">IF(AND(mthbeg&lt;=A292,mthend&gt;=A292),1,0)</f>
        <v>0</v>
      </c>
      <c r="AA292" s="33" t="n">
        <f aca="false">U292*Z292</f>
        <v>0</v>
      </c>
      <c r="AC292" s="87" t="n">
        <f aca="false">F292*G292</f>
        <v>0</v>
      </c>
      <c r="AD292" s="87" t="n">
        <f aca="false">$F292*H292</f>
        <v>0</v>
      </c>
      <c r="AE292" s="87" t="n">
        <f aca="false">$F292*I292</f>
        <v>0</v>
      </c>
      <c r="AF292" s="87" t="n">
        <f aca="false">$F292*J292</f>
        <v>-0</v>
      </c>
      <c r="AG292" s="87" t="n">
        <f aca="false">$F292*K292</f>
        <v>-0</v>
      </c>
      <c r="AH292" s="87" t="n">
        <f aca="false">$F292*L292</f>
        <v>0</v>
      </c>
      <c r="AI292" s="87" t="n">
        <f aca="false">$F292*M292</f>
        <v>0</v>
      </c>
      <c r="AJ292" s="87" t="n">
        <f aca="false">$F292*N292</f>
        <v>0</v>
      </c>
      <c r="AK292" s="87" t="n">
        <f aca="false">F292*O292</f>
        <v>0</v>
      </c>
      <c r="AL292" s="92"/>
      <c r="AM292" s="87" t="n">
        <f aca="false">CHOOSE($G$3,AD292-AE292,AE292-AD292)</f>
        <v>0</v>
      </c>
      <c r="AN292" s="87" t="n">
        <f aca="false">CHOOSE($G$3,AG292-AH292,AH292-AG292)</f>
        <v>0</v>
      </c>
      <c r="AO292" s="87" t="n">
        <f aca="false">CHOOSE($G$3,AJ292-AK292,AK292-AJ292)</f>
        <v>0</v>
      </c>
      <c r="AP292" s="101" t="n">
        <f aca="false">SUM(AM292:AO292)</f>
        <v>0</v>
      </c>
      <c r="AR292" s="87" t="n">
        <f aca="false">CHOOSE($G$3,AC292-AD292,AD292-AC292)</f>
        <v>0</v>
      </c>
      <c r="AS292" s="87" t="n">
        <f aca="false">CHOOSE($G$3,AF292-AG292,AG292-AF292)</f>
        <v>0</v>
      </c>
      <c r="AT292" s="87" t="n">
        <f aca="false">CHOOSE($G$3,AI292-AJ292,AJ292-AI292)</f>
        <v>0</v>
      </c>
      <c r="AU292" s="101" t="n">
        <f aca="false">AR292+AS292+AT292</f>
        <v>0</v>
      </c>
      <c r="AV292" s="101"/>
      <c r="AW292" s="88" t="n">
        <f aca="false">AU292+AP292</f>
        <v>0</v>
      </c>
      <c r="AY292" s="88" t="n">
        <f aca="false">AK292+AH292+AE292</f>
        <v>0</v>
      </c>
      <c r="AZ292" s="102"/>
    </row>
    <row r="293" customFormat="false" ht="12" hidden="false" customHeight="true" outlineLevel="0" collapsed="false">
      <c r="A293" s="93" t="n">
        <f aca="false">EDATE(A292,1)</f>
        <v>45658</v>
      </c>
      <c r="B293" s="94" t="n">
        <f aca="false">B292</f>
        <v>4590.16393442623</v>
      </c>
      <c r="C293" s="104"/>
      <c r="D293" s="96" t="n">
        <f aca="false">B293+C293</f>
        <v>4590.16393442623</v>
      </c>
      <c r="E293" s="82" t="n">
        <f aca="false">IF(Z293=0,0,IF(AND(Z293=1,$H$3=1),D293*U293,IF($H$3=2,D293,"N/A")))</f>
        <v>0</v>
      </c>
      <c r="F293" s="82" t="n">
        <f aca="false">E293*Y293</f>
        <v>0</v>
      </c>
      <c r="G293" s="28" t="n">
        <f aca="false">VLOOKUP($A293,Table,MATCH(G$4,Curves,0))</f>
        <v>5.67</v>
      </c>
      <c r="H293" s="97" t="n">
        <f aca="false">VLOOKUP($A293,Table,MATCH(H$4,Curves,0))</f>
        <v>5.67</v>
      </c>
      <c r="I293" s="98" t="n">
        <f aca="false">I292</f>
        <v>0</v>
      </c>
      <c r="J293" s="28" t="n">
        <f aca="false">VLOOKUP($A293,Table,MATCH(J$4,Curves,0))</f>
        <v>-0.0475</v>
      </c>
      <c r="K293" s="97" t="n">
        <f aca="false">VLOOKUP($A293,Table,MATCH(K$4,Curves,0))</f>
        <v>-0.06</v>
      </c>
      <c r="L293" s="98" t="n">
        <v>0</v>
      </c>
      <c r="M293" s="28" t="n">
        <f aca="false">VLOOKUP($A293,Table,MATCH(M$4,Curves,0))</f>
        <v>0.01</v>
      </c>
      <c r="N293" s="97" t="n">
        <f aca="false">VLOOKUP($A293,Table,MATCH(N$4,Curves,0))</f>
        <v>0</v>
      </c>
      <c r="O293" s="98" t="n">
        <v>0</v>
      </c>
      <c r="P293" s="99"/>
      <c r="Q293" s="98" t="n">
        <f aca="false">M293+J293+G293</f>
        <v>5.6325</v>
      </c>
      <c r="R293" s="98" t="n">
        <f aca="false">N293+K293+H293</f>
        <v>5.61</v>
      </c>
      <c r="S293" s="98" t="n">
        <f aca="false">O293+L293+I293</f>
        <v>0</v>
      </c>
      <c r="T293" s="99"/>
      <c r="U293" s="33" t="n">
        <f aca="false">A294-A293</f>
        <v>31</v>
      </c>
      <c r="V293" s="100" t="n">
        <f aca="false">CHOOSE(F$3,A294+24,A293)</f>
        <v>45658</v>
      </c>
      <c r="W293" s="33" t="n">
        <f aca="false">V293-C$3</f>
        <v>8742</v>
      </c>
      <c r="X293" s="28" t="n">
        <f aca="false">VLOOKUP($A293,Table,MATCH(X$4,Curves,0))</f>
        <v>0.053904348595426</v>
      </c>
      <c r="Y293" s="91" t="n">
        <f aca="false">1/(1+CHOOSE(F$3,(X294+($K$3/10000))/2,(X293+($K$3/10000))/2))^(2*W293/365.25)</f>
        <v>0.279967354424391</v>
      </c>
      <c r="Z293" s="33" t="n">
        <f aca="false">IF(AND(mthbeg&lt;=A293,mthend&gt;=A293),1,0)</f>
        <v>0</v>
      </c>
      <c r="AA293" s="33" t="n">
        <f aca="false">U293*Z293</f>
        <v>0</v>
      </c>
      <c r="AC293" s="87" t="n">
        <f aca="false">F293*G293</f>
        <v>0</v>
      </c>
      <c r="AD293" s="87" t="n">
        <f aca="false">$F293*H293</f>
        <v>0</v>
      </c>
      <c r="AE293" s="87" t="n">
        <f aca="false">$F293*I293</f>
        <v>0</v>
      </c>
      <c r="AF293" s="87" t="n">
        <f aca="false">$F293*J293</f>
        <v>-0</v>
      </c>
      <c r="AG293" s="87" t="n">
        <f aca="false">$F293*K293</f>
        <v>-0</v>
      </c>
      <c r="AH293" s="87" t="n">
        <f aca="false">$F293*L293</f>
        <v>0</v>
      </c>
      <c r="AI293" s="87" t="n">
        <f aca="false">$F293*M293</f>
        <v>0</v>
      </c>
      <c r="AJ293" s="87" t="n">
        <f aca="false">$F293*N293</f>
        <v>0</v>
      </c>
      <c r="AK293" s="87" t="n">
        <f aca="false">F293*O293</f>
        <v>0</v>
      </c>
      <c r="AL293" s="92"/>
      <c r="AM293" s="87" t="n">
        <f aca="false">CHOOSE($G$3,AD293-AE293,AE293-AD293)</f>
        <v>0</v>
      </c>
      <c r="AN293" s="87" t="n">
        <f aca="false">CHOOSE($G$3,AG293-AH293,AH293-AG293)</f>
        <v>0</v>
      </c>
      <c r="AO293" s="87" t="n">
        <f aca="false">CHOOSE($G$3,AJ293-AK293,AK293-AJ293)</f>
        <v>0</v>
      </c>
      <c r="AP293" s="101" t="n">
        <f aca="false">SUM(AM293:AO293)</f>
        <v>0</v>
      </c>
      <c r="AR293" s="87" t="n">
        <f aca="false">CHOOSE($G$3,AC293-AD293,AD293-AC293)</f>
        <v>0</v>
      </c>
      <c r="AS293" s="87" t="n">
        <f aca="false">CHOOSE($G$3,AF293-AG293,AG293-AF293)</f>
        <v>0</v>
      </c>
      <c r="AT293" s="87" t="n">
        <f aca="false">CHOOSE($G$3,AI293-AJ293,AJ293-AI293)</f>
        <v>0</v>
      </c>
      <c r="AU293" s="101" t="n">
        <f aca="false">AR293+AS293+AT293</f>
        <v>0</v>
      </c>
      <c r="AV293" s="101"/>
      <c r="AW293" s="88" t="n">
        <f aca="false">AU293+AP293</f>
        <v>0</v>
      </c>
      <c r="AY293" s="88" t="n">
        <f aca="false">AK293+AH293+AE293</f>
        <v>0</v>
      </c>
      <c r="AZ293" s="102"/>
    </row>
    <row r="294" customFormat="false" ht="12" hidden="false" customHeight="true" outlineLevel="0" collapsed="false">
      <c r="A294" s="93" t="n">
        <f aca="false">EDATE(A293,1)</f>
        <v>45689</v>
      </c>
      <c r="B294" s="94" t="n">
        <f aca="false">B293</f>
        <v>4590.16393442623</v>
      </c>
      <c r="C294" s="104"/>
      <c r="D294" s="96" t="n">
        <f aca="false">B294+C294</f>
        <v>4590.16393442623</v>
      </c>
      <c r="E294" s="82" t="n">
        <f aca="false">IF(Z294=0,0,IF(AND(Z294=1,$H$3=1),D294*U294,IF($H$3=2,D294,"N/A")))</f>
        <v>0</v>
      </c>
      <c r="F294" s="82" t="n">
        <f aca="false">E294*Y294</f>
        <v>0</v>
      </c>
      <c r="G294" s="28" t="n">
        <f aca="false">VLOOKUP($A294,Table,MATCH(G$4,Curves,0))</f>
        <v>5.67</v>
      </c>
      <c r="H294" s="97" t="n">
        <f aca="false">VLOOKUP($A294,Table,MATCH(H$4,Curves,0))</f>
        <v>5.67</v>
      </c>
      <c r="I294" s="98" t="n">
        <f aca="false">I293</f>
        <v>0</v>
      </c>
      <c r="J294" s="28" t="n">
        <f aca="false">VLOOKUP($A294,Table,MATCH(J$4,Curves,0))</f>
        <v>-0.0475</v>
      </c>
      <c r="K294" s="97" t="n">
        <f aca="false">VLOOKUP($A294,Table,MATCH(K$4,Curves,0))</f>
        <v>-0.06</v>
      </c>
      <c r="L294" s="98" t="n">
        <v>0</v>
      </c>
      <c r="M294" s="28" t="n">
        <f aca="false">VLOOKUP($A294,Table,MATCH(M$4,Curves,0))</f>
        <v>0.01</v>
      </c>
      <c r="N294" s="97" t="n">
        <f aca="false">VLOOKUP($A294,Table,MATCH(N$4,Curves,0))</f>
        <v>0</v>
      </c>
      <c r="O294" s="98" t="n">
        <v>0</v>
      </c>
      <c r="P294" s="99"/>
      <c r="Q294" s="98" t="n">
        <f aca="false">M294+J294+G294</f>
        <v>5.6325</v>
      </c>
      <c r="R294" s="98" t="n">
        <f aca="false">N294+K294+H294</f>
        <v>5.61</v>
      </c>
      <c r="S294" s="98" t="n">
        <f aca="false">O294+L294+I294</f>
        <v>0</v>
      </c>
      <c r="T294" s="99"/>
      <c r="U294" s="33" t="n">
        <f aca="false">A295-A294</f>
        <v>28</v>
      </c>
      <c r="V294" s="100" t="n">
        <f aca="false">CHOOSE(F$3,A295+24,A294)</f>
        <v>45689</v>
      </c>
      <c r="W294" s="33" t="n">
        <f aca="false">V294-C$3</f>
        <v>8773</v>
      </c>
      <c r="X294" s="28" t="n">
        <f aca="false">VLOOKUP($A294,Table,MATCH(X$4,Curves,0))</f>
        <v>0.053904348595426</v>
      </c>
      <c r="Y294" s="91" t="n">
        <f aca="false">1/(1+CHOOSE(F$3,(X295+($K$3/10000))/2,(X294+($K$3/10000))/2))^(2*W294/365.25)</f>
        <v>0.278706297128698</v>
      </c>
      <c r="Z294" s="33" t="n">
        <f aca="false">IF(AND(mthbeg&lt;=A294,mthend&gt;=A294),1,0)</f>
        <v>0</v>
      </c>
      <c r="AA294" s="33" t="n">
        <f aca="false">U294*Z294</f>
        <v>0</v>
      </c>
      <c r="AC294" s="87" t="n">
        <f aca="false">F294*G294</f>
        <v>0</v>
      </c>
      <c r="AD294" s="87" t="n">
        <f aca="false">$F294*H294</f>
        <v>0</v>
      </c>
      <c r="AE294" s="87" t="n">
        <f aca="false">$F294*I294</f>
        <v>0</v>
      </c>
      <c r="AF294" s="87" t="n">
        <f aca="false">$F294*J294</f>
        <v>-0</v>
      </c>
      <c r="AG294" s="87" t="n">
        <f aca="false">$F294*K294</f>
        <v>-0</v>
      </c>
      <c r="AH294" s="87" t="n">
        <f aca="false">$F294*L294</f>
        <v>0</v>
      </c>
      <c r="AI294" s="87" t="n">
        <f aca="false">$F294*M294</f>
        <v>0</v>
      </c>
      <c r="AJ294" s="87" t="n">
        <f aca="false">$F294*N294</f>
        <v>0</v>
      </c>
      <c r="AK294" s="87" t="n">
        <f aca="false">F294*O294</f>
        <v>0</v>
      </c>
      <c r="AL294" s="92"/>
      <c r="AM294" s="87" t="n">
        <f aca="false">CHOOSE($G$3,AD294-AE294,AE294-AD294)</f>
        <v>0</v>
      </c>
      <c r="AN294" s="87" t="n">
        <f aca="false">CHOOSE($G$3,AG294-AH294,AH294-AG294)</f>
        <v>0</v>
      </c>
      <c r="AO294" s="87" t="n">
        <f aca="false">CHOOSE($G$3,AJ294-AK294,AK294-AJ294)</f>
        <v>0</v>
      </c>
      <c r="AP294" s="101" t="n">
        <f aca="false">SUM(AM294:AO294)</f>
        <v>0</v>
      </c>
      <c r="AR294" s="87" t="n">
        <f aca="false">CHOOSE($G$3,AC294-AD294,AD294-AC294)</f>
        <v>0</v>
      </c>
      <c r="AS294" s="87" t="n">
        <f aca="false">CHOOSE($G$3,AF294-AG294,AG294-AF294)</f>
        <v>0</v>
      </c>
      <c r="AT294" s="87" t="n">
        <f aca="false">CHOOSE($G$3,AI294-AJ294,AJ294-AI294)</f>
        <v>0</v>
      </c>
      <c r="AU294" s="101" t="n">
        <f aca="false">AR294+AS294+AT294</f>
        <v>0</v>
      </c>
      <c r="AV294" s="101"/>
      <c r="AW294" s="88" t="n">
        <f aca="false">AU294+AP294</f>
        <v>0</v>
      </c>
      <c r="AY294" s="88" t="n">
        <f aca="false">AK294+AH294+AE294</f>
        <v>0</v>
      </c>
      <c r="AZ294" s="102"/>
    </row>
    <row r="295" customFormat="false" ht="12" hidden="false" customHeight="true" outlineLevel="0" collapsed="false">
      <c r="A295" s="93" t="n">
        <f aca="false">EDATE(A294,1)</f>
        <v>45717</v>
      </c>
      <c r="B295" s="94" t="n">
        <f aca="false">B294</f>
        <v>4590.16393442623</v>
      </c>
      <c r="C295" s="104"/>
      <c r="D295" s="96" t="n">
        <f aca="false">B295+C295</f>
        <v>4590.16393442623</v>
      </c>
      <c r="E295" s="82" t="n">
        <f aca="false">IF(Z295=0,0,IF(AND(Z295=1,$H$3=1),D295*U295,IF($H$3=2,D295,"N/A")))</f>
        <v>0</v>
      </c>
      <c r="F295" s="82" t="n">
        <f aca="false">E295*Y295</f>
        <v>0</v>
      </c>
      <c r="G295" s="28" t="n">
        <f aca="false">VLOOKUP($A295,Table,MATCH(G$4,Curves,0))</f>
        <v>5.67</v>
      </c>
      <c r="H295" s="97" t="n">
        <f aca="false">VLOOKUP($A295,Table,MATCH(H$4,Curves,0))</f>
        <v>5.67</v>
      </c>
      <c r="I295" s="98" t="n">
        <f aca="false">I294</f>
        <v>0</v>
      </c>
      <c r="J295" s="28" t="n">
        <f aca="false">VLOOKUP($A295,Table,MATCH(J$4,Curves,0))</f>
        <v>-0.0475</v>
      </c>
      <c r="K295" s="97" t="n">
        <f aca="false">VLOOKUP($A295,Table,MATCH(K$4,Curves,0))</f>
        <v>-0.06</v>
      </c>
      <c r="L295" s="98" t="n">
        <v>0</v>
      </c>
      <c r="M295" s="28" t="n">
        <f aca="false">VLOOKUP($A295,Table,MATCH(M$4,Curves,0))</f>
        <v>0.01</v>
      </c>
      <c r="N295" s="97" t="n">
        <f aca="false">VLOOKUP($A295,Table,MATCH(N$4,Curves,0))</f>
        <v>0</v>
      </c>
      <c r="O295" s="98" t="n">
        <v>0</v>
      </c>
      <c r="P295" s="99"/>
      <c r="Q295" s="98" t="n">
        <f aca="false">M295+J295+G295</f>
        <v>5.6325</v>
      </c>
      <c r="R295" s="98" t="n">
        <f aca="false">N295+K295+H295</f>
        <v>5.61</v>
      </c>
      <c r="S295" s="98" t="n">
        <f aca="false">O295+L295+I295</f>
        <v>0</v>
      </c>
      <c r="T295" s="99"/>
      <c r="U295" s="33" t="n">
        <f aca="false">A296-A295</f>
        <v>31</v>
      </c>
      <c r="V295" s="100" t="n">
        <f aca="false">CHOOSE(F$3,A296+24,A295)</f>
        <v>45717</v>
      </c>
      <c r="W295" s="33" t="n">
        <f aca="false">V295-C$3</f>
        <v>8801</v>
      </c>
      <c r="X295" s="28" t="n">
        <f aca="false">VLOOKUP($A295,Table,MATCH(X$4,Curves,0))</f>
        <v>0.053904348595426</v>
      </c>
      <c r="Y295" s="91" t="n">
        <f aca="false">1/(1+CHOOSE(F$3,(X296+($K$3/10000))/2,(X295+($K$3/10000))/2))^(2*W295/365.25)</f>
        <v>0.277572160583605</v>
      </c>
      <c r="Z295" s="33" t="n">
        <f aca="false">IF(AND(mthbeg&lt;=A295,mthend&gt;=A295),1,0)</f>
        <v>0</v>
      </c>
      <c r="AA295" s="33" t="n">
        <f aca="false">U295*Z295</f>
        <v>0</v>
      </c>
      <c r="AC295" s="87" t="n">
        <f aca="false">F295*G295</f>
        <v>0</v>
      </c>
      <c r="AD295" s="87" t="n">
        <f aca="false">$F295*H295</f>
        <v>0</v>
      </c>
      <c r="AE295" s="87" t="n">
        <f aca="false">$F295*I295</f>
        <v>0</v>
      </c>
      <c r="AF295" s="87" t="n">
        <f aca="false">$F295*J295</f>
        <v>-0</v>
      </c>
      <c r="AG295" s="87" t="n">
        <f aca="false">$F295*K295</f>
        <v>-0</v>
      </c>
      <c r="AH295" s="87" t="n">
        <f aca="false">$F295*L295</f>
        <v>0</v>
      </c>
      <c r="AI295" s="87" t="n">
        <f aca="false">$F295*M295</f>
        <v>0</v>
      </c>
      <c r="AJ295" s="87" t="n">
        <f aca="false">$F295*N295</f>
        <v>0</v>
      </c>
      <c r="AK295" s="87" t="n">
        <f aca="false">F295*O295</f>
        <v>0</v>
      </c>
      <c r="AL295" s="92"/>
      <c r="AM295" s="87" t="n">
        <f aca="false">CHOOSE($G$3,AD295-AE295,AE295-AD295)</f>
        <v>0</v>
      </c>
      <c r="AN295" s="87" t="n">
        <f aca="false">CHOOSE($G$3,AG295-AH295,AH295-AG295)</f>
        <v>0</v>
      </c>
      <c r="AO295" s="87" t="n">
        <f aca="false">CHOOSE($G$3,AJ295-AK295,AK295-AJ295)</f>
        <v>0</v>
      </c>
      <c r="AP295" s="101" t="n">
        <f aca="false">SUM(AM295:AO295)</f>
        <v>0</v>
      </c>
      <c r="AR295" s="87" t="n">
        <f aca="false">CHOOSE($G$3,AC295-AD295,AD295-AC295)</f>
        <v>0</v>
      </c>
      <c r="AS295" s="87" t="n">
        <f aca="false">CHOOSE($G$3,AF295-AG295,AG295-AF295)</f>
        <v>0</v>
      </c>
      <c r="AT295" s="87" t="n">
        <f aca="false">CHOOSE($G$3,AI295-AJ295,AJ295-AI295)</f>
        <v>0</v>
      </c>
      <c r="AU295" s="101" t="n">
        <f aca="false">AR295+AS295+AT295</f>
        <v>0</v>
      </c>
      <c r="AV295" s="101"/>
      <c r="AW295" s="88" t="n">
        <f aca="false">AU295+AP295</f>
        <v>0</v>
      </c>
      <c r="AY295" s="88" t="n">
        <f aca="false">AK295+AH295+AE295</f>
        <v>0</v>
      </c>
      <c r="AZ295" s="102"/>
    </row>
    <row r="296" customFormat="false" ht="12" hidden="false" customHeight="true" outlineLevel="0" collapsed="false">
      <c r="A296" s="93" t="n">
        <f aca="false">EDATE(A295,1)</f>
        <v>45748</v>
      </c>
      <c r="B296" s="94" t="n">
        <f aca="false">B295</f>
        <v>4590.16393442623</v>
      </c>
      <c r="C296" s="104"/>
      <c r="D296" s="96" t="n">
        <f aca="false">B296+C296</f>
        <v>4590.16393442623</v>
      </c>
      <c r="E296" s="82" t="n">
        <f aca="false">IF(Z296=0,0,IF(AND(Z296=1,$H$3=1),D296*U296,IF($H$3=2,D296,"N/A")))</f>
        <v>0</v>
      </c>
      <c r="F296" s="82" t="n">
        <f aca="false">E296*Y296</f>
        <v>0</v>
      </c>
      <c r="G296" s="28" t="n">
        <f aca="false">VLOOKUP($A296,Table,MATCH(G$4,Curves,0))</f>
        <v>5.67</v>
      </c>
      <c r="H296" s="97" t="n">
        <f aca="false">VLOOKUP($A296,Table,MATCH(H$4,Curves,0))</f>
        <v>5.67</v>
      </c>
      <c r="I296" s="98" t="n">
        <f aca="false">I295</f>
        <v>0</v>
      </c>
      <c r="J296" s="28" t="n">
        <f aca="false">VLOOKUP($A296,Table,MATCH(J$4,Curves,0))</f>
        <v>-0.0475</v>
      </c>
      <c r="K296" s="97" t="n">
        <f aca="false">VLOOKUP($A296,Table,MATCH(K$4,Curves,0))</f>
        <v>-0.06</v>
      </c>
      <c r="L296" s="98" t="n">
        <v>0</v>
      </c>
      <c r="M296" s="28" t="n">
        <f aca="false">VLOOKUP($A296,Table,MATCH(M$4,Curves,0))</f>
        <v>0.01</v>
      </c>
      <c r="N296" s="97" t="n">
        <f aca="false">VLOOKUP($A296,Table,MATCH(N$4,Curves,0))</f>
        <v>0</v>
      </c>
      <c r="O296" s="98" t="n">
        <v>0</v>
      </c>
      <c r="P296" s="99"/>
      <c r="Q296" s="98" t="n">
        <f aca="false">M296+J296+G296</f>
        <v>5.6325</v>
      </c>
      <c r="R296" s="98" t="n">
        <f aca="false">N296+K296+H296</f>
        <v>5.61</v>
      </c>
      <c r="S296" s="98" t="n">
        <f aca="false">O296+L296+I296</f>
        <v>0</v>
      </c>
      <c r="T296" s="99"/>
      <c r="U296" s="33" t="n">
        <f aca="false">A297-A296</f>
        <v>30</v>
      </c>
      <c r="V296" s="100" t="n">
        <f aca="false">CHOOSE(F$3,A297+24,A296)</f>
        <v>45748</v>
      </c>
      <c r="W296" s="33" t="n">
        <f aca="false">V296-C$3</f>
        <v>8832</v>
      </c>
      <c r="X296" s="28" t="n">
        <f aca="false">VLOOKUP($A296,Table,MATCH(X$4,Curves,0))</f>
        <v>0.053904348595426</v>
      </c>
      <c r="Y296" s="91" t="n">
        <f aca="false">1/(1+CHOOSE(F$3,(X297+($K$3/10000))/2,(X296+($K$3/10000))/2))^(2*W296/365.25)</f>
        <v>0.276321891962448</v>
      </c>
      <c r="Z296" s="33" t="n">
        <f aca="false">IF(AND(mthbeg&lt;=A296,mthend&gt;=A296),1,0)</f>
        <v>0</v>
      </c>
      <c r="AA296" s="33" t="n">
        <f aca="false">U296*Z296</f>
        <v>0</v>
      </c>
      <c r="AC296" s="87" t="n">
        <f aca="false">F296*G296</f>
        <v>0</v>
      </c>
      <c r="AD296" s="87" t="n">
        <f aca="false">$F296*H296</f>
        <v>0</v>
      </c>
      <c r="AE296" s="87" t="n">
        <f aca="false">$F296*I296</f>
        <v>0</v>
      </c>
      <c r="AF296" s="87" t="n">
        <f aca="false">$F296*J296</f>
        <v>-0</v>
      </c>
      <c r="AG296" s="87" t="n">
        <f aca="false">$F296*K296</f>
        <v>-0</v>
      </c>
      <c r="AH296" s="87" t="n">
        <f aca="false">$F296*L296</f>
        <v>0</v>
      </c>
      <c r="AI296" s="87" t="n">
        <f aca="false">$F296*M296</f>
        <v>0</v>
      </c>
      <c r="AJ296" s="87" t="n">
        <f aca="false">$F296*N296</f>
        <v>0</v>
      </c>
      <c r="AK296" s="87" t="n">
        <f aca="false">F296*O296</f>
        <v>0</v>
      </c>
      <c r="AL296" s="92"/>
      <c r="AM296" s="87" t="n">
        <f aca="false">CHOOSE($G$3,AD296-AE296,AE296-AD296)</f>
        <v>0</v>
      </c>
      <c r="AN296" s="87" t="n">
        <f aca="false">CHOOSE($G$3,AG296-AH296,AH296-AG296)</f>
        <v>0</v>
      </c>
      <c r="AO296" s="87" t="n">
        <f aca="false">CHOOSE($G$3,AJ296-AK296,AK296-AJ296)</f>
        <v>0</v>
      </c>
      <c r="AP296" s="101" t="n">
        <f aca="false">SUM(AM296:AO296)</f>
        <v>0</v>
      </c>
      <c r="AR296" s="87" t="n">
        <f aca="false">CHOOSE($G$3,AC296-AD296,AD296-AC296)</f>
        <v>0</v>
      </c>
      <c r="AS296" s="87" t="n">
        <f aca="false">CHOOSE($G$3,AF296-AG296,AG296-AF296)</f>
        <v>0</v>
      </c>
      <c r="AT296" s="87" t="n">
        <f aca="false">CHOOSE($G$3,AI296-AJ296,AJ296-AI296)</f>
        <v>0</v>
      </c>
      <c r="AU296" s="101" t="n">
        <f aca="false">AR296+AS296+AT296</f>
        <v>0</v>
      </c>
      <c r="AV296" s="101"/>
      <c r="AW296" s="88" t="n">
        <f aca="false">AU296+AP296</f>
        <v>0</v>
      </c>
      <c r="AY296" s="88" t="n">
        <f aca="false">AK296+AH296+AE296</f>
        <v>0</v>
      </c>
      <c r="AZ296" s="102"/>
    </row>
    <row r="297" customFormat="false" ht="12" hidden="false" customHeight="true" outlineLevel="0" collapsed="false">
      <c r="A297" s="93" t="n">
        <f aca="false">EDATE(A296,1)</f>
        <v>45778</v>
      </c>
      <c r="B297" s="94" t="n">
        <f aca="false">B296</f>
        <v>4590.16393442623</v>
      </c>
      <c r="C297" s="104"/>
      <c r="D297" s="96" t="n">
        <f aca="false">B297+C297</f>
        <v>4590.16393442623</v>
      </c>
      <c r="E297" s="82" t="n">
        <f aca="false">IF(Z297=0,0,IF(AND(Z297=1,$H$3=1),D297*U297,IF($H$3=2,D297,"N/A")))</f>
        <v>0</v>
      </c>
      <c r="F297" s="82" t="n">
        <f aca="false">E297*Y297</f>
        <v>0</v>
      </c>
      <c r="G297" s="28" t="n">
        <f aca="false">VLOOKUP($A297,Table,MATCH(G$4,Curves,0))</f>
        <v>5.67</v>
      </c>
      <c r="H297" s="97" t="n">
        <f aca="false">VLOOKUP($A297,Table,MATCH(H$4,Curves,0))</f>
        <v>5.67</v>
      </c>
      <c r="I297" s="98" t="n">
        <f aca="false">I296</f>
        <v>0</v>
      </c>
      <c r="J297" s="28" t="n">
        <f aca="false">VLOOKUP($A297,Table,MATCH(J$4,Curves,0))</f>
        <v>-0.0475</v>
      </c>
      <c r="K297" s="97" t="n">
        <f aca="false">VLOOKUP($A297,Table,MATCH(K$4,Curves,0))</f>
        <v>-0.06</v>
      </c>
      <c r="L297" s="98" t="n">
        <v>0</v>
      </c>
      <c r="M297" s="28" t="n">
        <f aca="false">VLOOKUP($A297,Table,MATCH(M$4,Curves,0))</f>
        <v>0.01</v>
      </c>
      <c r="N297" s="97" t="n">
        <f aca="false">VLOOKUP($A297,Table,MATCH(N$4,Curves,0))</f>
        <v>0</v>
      </c>
      <c r="O297" s="98" t="n">
        <v>0</v>
      </c>
      <c r="P297" s="99"/>
      <c r="Q297" s="98" t="n">
        <f aca="false">M297+J297+G297</f>
        <v>5.6325</v>
      </c>
      <c r="R297" s="98" t="n">
        <f aca="false">N297+K297+H297</f>
        <v>5.61</v>
      </c>
      <c r="S297" s="98" t="n">
        <f aca="false">O297+L297+I297</f>
        <v>0</v>
      </c>
      <c r="T297" s="99"/>
      <c r="U297" s="33" t="n">
        <f aca="false">A298-A297</f>
        <v>31</v>
      </c>
      <c r="V297" s="100" t="n">
        <f aca="false">CHOOSE(F$3,A298+24,A297)</f>
        <v>45778</v>
      </c>
      <c r="W297" s="33" t="n">
        <f aca="false">V297-C$3</f>
        <v>8862</v>
      </c>
      <c r="X297" s="28" t="n">
        <f aca="false">VLOOKUP($A297,Table,MATCH(X$4,Curves,0))</f>
        <v>0.053904348595426</v>
      </c>
      <c r="Y297" s="91" t="n">
        <f aca="false">1/(1+CHOOSE(F$3,(X298+($K$3/10000))/2,(X297+($K$3/10000))/2))^(2*W297/365.25)</f>
        <v>0.275117316867557</v>
      </c>
      <c r="Z297" s="33" t="n">
        <f aca="false">IF(AND(mthbeg&lt;=A297,mthend&gt;=A297),1,0)</f>
        <v>0</v>
      </c>
      <c r="AA297" s="33" t="n">
        <f aca="false">U297*Z297</f>
        <v>0</v>
      </c>
      <c r="AC297" s="87" t="n">
        <f aca="false">F297*G297</f>
        <v>0</v>
      </c>
      <c r="AD297" s="87" t="n">
        <f aca="false">$F297*H297</f>
        <v>0</v>
      </c>
      <c r="AE297" s="87" t="n">
        <f aca="false">$F297*I297</f>
        <v>0</v>
      </c>
      <c r="AF297" s="87" t="n">
        <f aca="false">$F297*J297</f>
        <v>-0</v>
      </c>
      <c r="AG297" s="87" t="n">
        <f aca="false">$F297*K297</f>
        <v>-0</v>
      </c>
      <c r="AH297" s="87" t="n">
        <f aca="false">$F297*L297</f>
        <v>0</v>
      </c>
      <c r="AI297" s="87" t="n">
        <f aca="false">$F297*M297</f>
        <v>0</v>
      </c>
      <c r="AJ297" s="87" t="n">
        <f aca="false">$F297*N297</f>
        <v>0</v>
      </c>
      <c r="AK297" s="87" t="n">
        <f aca="false">F297*O297</f>
        <v>0</v>
      </c>
      <c r="AL297" s="92"/>
      <c r="AM297" s="87" t="n">
        <f aca="false">CHOOSE($G$3,AD297-AE297,AE297-AD297)</f>
        <v>0</v>
      </c>
      <c r="AN297" s="87" t="n">
        <f aca="false">CHOOSE($G$3,AG297-AH297,AH297-AG297)</f>
        <v>0</v>
      </c>
      <c r="AO297" s="87" t="n">
        <f aca="false">CHOOSE($G$3,AJ297-AK297,AK297-AJ297)</f>
        <v>0</v>
      </c>
      <c r="AP297" s="101" t="n">
        <f aca="false">SUM(AM297:AO297)</f>
        <v>0</v>
      </c>
      <c r="AR297" s="87" t="n">
        <f aca="false">CHOOSE($G$3,AC297-AD297,AD297-AC297)</f>
        <v>0</v>
      </c>
      <c r="AS297" s="87" t="n">
        <f aca="false">CHOOSE($G$3,AF297-AG297,AG297-AF297)</f>
        <v>0</v>
      </c>
      <c r="AT297" s="87" t="n">
        <f aca="false">CHOOSE($G$3,AI297-AJ297,AJ297-AI297)</f>
        <v>0</v>
      </c>
      <c r="AU297" s="101" t="n">
        <f aca="false">AR297+AS297+AT297</f>
        <v>0</v>
      </c>
      <c r="AV297" s="101"/>
      <c r="AW297" s="88" t="n">
        <f aca="false">AU297+AP297</f>
        <v>0</v>
      </c>
      <c r="AY297" s="88" t="n">
        <f aca="false">AK297+AH297+AE297</f>
        <v>0</v>
      </c>
      <c r="AZ297" s="102"/>
    </row>
    <row r="298" customFormat="false" ht="12" hidden="false" customHeight="true" outlineLevel="0" collapsed="false">
      <c r="A298" s="93" t="n">
        <f aca="false">EDATE(A297,1)</f>
        <v>45809</v>
      </c>
      <c r="B298" s="94" t="n">
        <f aca="false">B297</f>
        <v>4590.16393442623</v>
      </c>
      <c r="C298" s="104"/>
      <c r="D298" s="96" t="n">
        <f aca="false">B298+C298</f>
        <v>4590.16393442623</v>
      </c>
      <c r="E298" s="82" t="n">
        <f aca="false">IF(Z298=0,0,IF(AND(Z298=1,$H$3=1),D298*U298,IF($H$3=2,D298,"N/A")))</f>
        <v>0</v>
      </c>
      <c r="F298" s="82" t="n">
        <f aca="false">E298*Y298</f>
        <v>0</v>
      </c>
      <c r="G298" s="28" t="n">
        <f aca="false">VLOOKUP($A298,Table,MATCH(G$4,Curves,0))</f>
        <v>5.67</v>
      </c>
      <c r="H298" s="97" t="n">
        <f aca="false">VLOOKUP($A298,Table,MATCH(H$4,Curves,0))</f>
        <v>5.67</v>
      </c>
      <c r="I298" s="98" t="n">
        <f aca="false">I297</f>
        <v>0</v>
      </c>
      <c r="J298" s="28" t="n">
        <f aca="false">VLOOKUP($A298,Table,MATCH(J$4,Curves,0))</f>
        <v>-0.0475</v>
      </c>
      <c r="K298" s="97" t="n">
        <f aca="false">VLOOKUP($A298,Table,MATCH(K$4,Curves,0))</f>
        <v>-0.06</v>
      </c>
      <c r="L298" s="98" t="n">
        <v>0</v>
      </c>
      <c r="M298" s="28" t="n">
        <f aca="false">VLOOKUP($A298,Table,MATCH(M$4,Curves,0))</f>
        <v>0.01</v>
      </c>
      <c r="N298" s="97" t="n">
        <f aca="false">VLOOKUP($A298,Table,MATCH(N$4,Curves,0))</f>
        <v>0</v>
      </c>
      <c r="O298" s="98" t="n">
        <v>0</v>
      </c>
      <c r="P298" s="99"/>
      <c r="Q298" s="98" t="n">
        <f aca="false">M298+J298+G298</f>
        <v>5.6325</v>
      </c>
      <c r="R298" s="98" t="n">
        <f aca="false">N298+K298+H298</f>
        <v>5.61</v>
      </c>
      <c r="S298" s="98" t="n">
        <f aca="false">O298+L298+I298</f>
        <v>0</v>
      </c>
      <c r="T298" s="99"/>
      <c r="U298" s="33" t="n">
        <f aca="false">A299-A298</f>
        <v>30</v>
      </c>
      <c r="V298" s="100" t="n">
        <f aca="false">CHOOSE(F$3,A299+24,A298)</f>
        <v>45809</v>
      </c>
      <c r="W298" s="33" t="n">
        <f aca="false">V298-C$3</f>
        <v>8893</v>
      </c>
      <c r="X298" s="28" t="n">
        <f aca="false">VLOOKUP($A298,Table,MATCH(X$4,Curves,0))</f>
        <v>0.053904348595426</v>
      </c>
      <c r="Y298" s="91" t="n">
        <f aca="false">1/(1+CHOOSE(F$3,(X299+($K$3/10000))/2,(X298+($K$3/10000))/2))^(2*W298/365.25)</f>
        <v>0.273878105601942</v>
      </c>
      <c r="Z298" s="33" t="n">
        <f aca="false">IF(AND(mthbeg&lt;=A298,mthend&gt;=A298),1,0)</f>
        <v>0</v>
      </c>
      <c r="AA298" s="33" t="n">
        <f aca="false">U298*Z298</f>
        <v>0</v>
      </c>
      <c r="AC298" s="87" t="n">
        <f aca="false">F298*G298</f>
        <v>0</v>
      </c>
      <c r="AD298" s="87" t="n">
        <f aca="false">$F298*H298</f>
        <v>0</v>
      </c>
      <c r="AE298" s="87" t="n">
        <f aca="false">$F298*I298</f>
        <v>0</v>
      </c>
      <c r="AF298" s="87" t="n">
        <f aca="false">$F298*J298</f>
        <v>-0</v>
      </c>
      <c r="AG298" s="87" t="n">
        <f aca="false">$F298*K298</f>
        <v>-0</v>
      </c>
      <c r="AH298" s="87" t="n">
        <f aca="false">$F298*L298</f>
        <v>0</v>
      </c>
      <c r="AI298" s="87" t="n">
        <f aca="false">$F298*M298</f>
        <v>0</v>
      </c>
      <c r="AJ298" s="87" t="n">
        <f aca="false">$F298*N298</f>
        <v>0</v>
      </c>
      <c r="AK298" s="87" t="n">
        <f aca="false">F298*O298</f>
        <v>0</v>
      </c>
      <c r="AL298" s="92"/>
      <c r="AM298" s="87" t="n">
        <f aca="false">CHOOSE($G$3,AD298-AE298,AE298-AD298)</f>
        <v>0</v>
      </c>
      <c r="AN298" s="87" t="n">
        <f aca="false">CHOOSE($G$3,AG298-AH298,AH298-AG298)</f>
        <v>0</v>
      </c>
      <c r="AO298" s="87" t="n">
        <f aca="false">CHOOSE($G$3,AJ298-AK298,AK298-AJ298)</f>
        <v>0</v>
      </c>
      <c r="AP298" s="101" t="n">
        <f aca="false">SUM(AM298:AO298)</f>
        <v>0</v>
      </c>
      <c r="AR298" s="87" t="n">
        <f aca="false">CHOOSE($G$3,AC298-AD298,AD298-AC298)</f>
        <v>0</v>
      </c>
      <c r="AS298" s="87" t="n">
        <f aca="false">CHOOSE($G$3,AF298-AG298,AG298-AF298)</f>
        <v>0</v>
      </c>
      <c r="AT298" s="87" t="n">
        <f aca="false">CHOOSE($G$3,AI298-AJ298,AJ298-AI298)</f>
        <v>0</v>
      </c>
      <c r="AU298" s="101" t="n">
        <f aca="false">AR298+AS298+AT298</f>
        <v>0</v>
      </c>
      <c r="AV298" s="101"/>
      <c r="AW298" s="88" t="n">
        <f aca="false">AU298+AP298</f>
        <v>0</v>
      </c>
      <c r="AY298" s="88" t="n">
        <f aca="false">AK298+AH298+AE298</f>
        <v>0</v>
      </c>
      <c r="AZ298" s="102"/>
    </row>
    <row r="299" customFormat="false" ht="12" hidden="false" customHeight="true" outlineLevel="0" collapsed="false">
      <c r="A299" s="93" t="n">
        <f aca="false">EDATE(A298,1)</f>
        <v>45839</v>
      </c>
      <c r="B299" s="94" t="n">
        <f aca="false">B298</f>
        <v>4590.16393442623</v>
      </c>
      <c r="C299" s="104"/>
      <c r="D299" s="96" t="n">
        <f aca="false">B299+C299</f>
        <v>4590.16393442623</v>
      </c>
      <c r="E299" s="82" t="n">
        <f aca="false">IF(Z299=0,0,IF(AND(Z299=1,$H$3=1),D299*U299,IF($H$3=2,D299,"N/A")))</f>
        <v>0</v>
      </c>
      <c r="F299" s="82" t="n">
        <f aca="false">E299*Y299</f>
        <v>0</v>
      </c>
      <c r="G299" s="28" t="n">
        <f aca="false">VLOOKUP($A299,Table,MATCH(G$4,Curves,0))</f>
        <v>5.67</v>
      </c>
      <c r="H299" s="97" t="n">
        <f aca="false">VLOOKUP($A299,Table,MATCH(H$4,Curves,0))</f>
        <v>5.67</v>
      </c>
      <c r="I299" s="98" t="n">
        <f aca="false">I298</f>
        <v>0</v>
      </c>
      <c r="J299" s="28" t="n">
        <f aca="false">VLOOKUP($A299,Table,MATCH(J$4,Curves,0))</f>
        <v>-0.0475</v>
      </c>
      <c r="K299" s="97" t="n">
        <f aca="false">VLOOKUP($A299,Table,MATCH(K$4,Curves,0))</f>
        <v>-0.06</v>
      </c>
      <c r="L299" s="98" t="n">
        <v>0</v>
      </c>
      <c r="M299" s="28" t="n">
        <f aca="false">VLOOKUP($A299,Table,MATCH(M$4,Curves,0))</f>
        <v>0.01</v>
      </c>
      <c r="N299" s="97" t="n">
        <f aca="false">VLOOKUP($A299,Table,MATCH(N$4,Curves,0))</f>
        <v>0</v>
      </c>
      <c r="O299" s="98" t="n">
        <v>0</v>
      </c>
      <c r="P299" s="99"/>
      <c r="Q299" s="98" t="n">
        <f aca="false">M299+J299+G299</f>
        <v>5.6325</v>
      </c>
      <c r="R299" s="98" t="n">
        <f aca="false">N299+K299+H299</f>
        <v>5.61</v>
      </c>
      <c r="S299" s="98" t="n">
        <f aca="false">O299+L299+I299</f>
        <v>0</v>
      </c>
      <c r="T299" s="99"/>
      <c r="U299" s="33" t="n">
        <f aca="false">A300-A299</f>
        <v>31</v>
      </c>
      <c r="V299" s="100" t="n">
        <f aca="false">CHOOSE(F$3,A300+24,A299)</f>
        <v>45839</v>
      </c>
      <c r="W299" s="33" t="n">
        <f aca="false">V299-C$3</f>
        <v>8923</v>
      </c>
      <c r="X299" s="28" t="n">
        <f aca="false">VLOOKUP($A299,Table,MATCH(X$4,Curves,0))</f>
        <v>0.053904348595426</v>
      </c>
      <c r="Y299" s="91" t="n">
        <f aca="false">1/(1+CHOOSE(F$3,(X300+($K$3/10000))/2,(X299+($K$3/10000))/2))^(2*W299/365.25)</f>
        <v>0.272684183749783</v>
      </c>
      <c r="Z299" s="33" t="n">
        <f aca="false">IF(AND(mthbeg&lt;=A299,mthend&gt;=A299),1,0)</f>
        <v>0</v>
      </c>
      <c r="AA299" s="33" t="n">
        <f aca="false">U299*Z299</f>
        <v>0</v>
      </c>
      <c r="AC299" s="87" t="n">
        <f aca="false">F299*G299</f>
        <v>0</v>
      </c>
      <c r="AD299" s="87" t="n">
        <f aca="false">$F299*H299</f>
        <v>0</v>
      </c>
      <c r="AE299" s="87" t="n">
        <f aca="false">$F299*I299</f>
        <v>0</v>
      </c>
      <c r="AF299" s="87" t="n">
        <f aca="false">$F299*J299</f>
        <v>-0</v>
      </c>
      <c r="AG299" s="87" t="n">
        <f aca="false">$F299*K299</f>
        <v>-0</v>
      </c>
      <c r="AH299" s="87" t="n">
        <f aca="false">$F299*L299</f>
        <v>0</v>
      </c>
      <c r="AI299" s="87" t="n">
        <f aca="false">$F299*M299</f>
        <v>0</v>
      </c>
      <c r="AJ299" s="87" t="n">
        <f aca="false">$F299*N299</f>
        <v>0</v>
      </c>
      <c r="AK299" s="87" t="n">
        <f aca="false">F299*O299</f>
        <v>0</v>
      </c>
      <c r="AL299" s="92"/>
      <c r="AM299" s="87" t="n">
        <f aca="false">CHOOSE($G$3,AD299-AE299,AE299-AD299)</f>
        <v>0</v>
      </c>
      <c r="AN299" s="87" t="n">
        <f aca="false">CHOOSE($G$3,AG299-AH299,AH299-AG299)</f>
        <v>0</v>
      </c>
      <c r="AO299" s="87" t="n">
        <f aca="false">CHOOSE($G$3,AJ299-AK299,AK299-AJ299)</f>
        <v>0</v>
      </c>
      <c r="AP299" s="101" t="n">
        <f aca="false">SUM(AM299:AO299)</f>
        <v>0</v>
      </c>
      <c r="AR299" s="87" t="n">
        <f aca="false">CHOOSE($G$3,AC299-AD299,AD299-AC299)</f>
        <v>0</v>
      </c>
      <c r="AS299" s="87" t="n">
        <f aca="false">CHOOSE($G$3,AF299-AG299,AG299-AF299)</f>
        <v>0</v>
      </c>
      <c r="AT299" s="87" t="n">
        <f aca="false">CHOOSE($G$3,AI299-AJ299,AJ299-AI299)</f>
        <v>0</v>
      </c>
      <c r="AU299" s="101" t="n">
        <f aca="false">AR299+AS299+AT299</f>
        <v>0</v>
      </c>
      <c r="AV299" s="101"/>
      <c r="AW299" s="88" t="n">
        <f aca="false">AU299+AP299</f>
        <v>0</v>
      </c>
      <c r="AY299" s="88" t="n">
        <f aca="false">AK299+AH299+AE299</f>
        <v>0</v>
      </c>
      <c r="AZ299" s="102"/>
    </row>
    <row r="300" customFormat="false" ht="12" hidden="false" customHeight="true" outlineLevel="0" collapsed="false">
      <c r="A300" s="93" t="n">
        <f aca="false">EDATE(A299,1)</f>
        <v>45870</v>
      </c>
      <c r="B300" s="94" t="n">
        <f aca="false">B299</f>
        <v>4590.16393442623</v>
      </c>
      <c r="C300" s="104"/>
      <c r="D300" s="96" t="n">
        <f aca="false">B300+C300</f>
        <v>4590.16393442623</v>
      </c>
      <c r="E300" s="82" t="n">
        <f aca="false">IF(Z300=0,0,IF(AND(Z300=1,$H$3=1),D300*U300,IF($H$3=2,D300,"N/A")))</f>
        <v>0</v>
      </c>
      <c r="F300" s="82" t="n">
        <f aca="false">E300*Y300</f>
        <v>0</v>
      </c>
      <c r="G300" s="28" t="n">
        <f aca="false">VLOOKUP($A300,Table,MATCH(G$4,Curves,0))</f>
        <v>5.67</v>
      </c>
      <c r="H300" s="97" t="n">
        <f aca="false">VLOOKUP($A300,Table,MATCH(H$4,Curves,0))</f>
        <v>5.67</v>
      </c>
      <c r="I300" s="98" t="n">
        <f aca="false">I299</f>
        <v>0</v>
      </c>
      <c r="J300" s="28" t="n">
        <f aca="false">VLOOKUP($A300,Table,MATCH(J$4,Curves,0))</f>
        <v>-0.0475</v>
      </c>
      <c r="K300" s="97" t="n">
        <f aca="false">VLOOKUP($A300,Table,MATCH(K$4,Curves,0))</f>
        <v>-0.06</v>
      </c>
      <c r="L300" s="98" t="n">
        <v>0</v>
      </c>
      <c r="M300" s="28" t="n">
        <f aca="false">VLOOKUP($A300,Table,MATCH(M$4,Curves,0))</f>
        <v>0.01</v>
      </c>
      <c r="N300" s="97" t="n">
        <f aca="false">VLOOKUP($A300,Table,MATCH(N$4,Curves,0))</f>
        <v>0</v>
      </c>
      <c r="O300" s="98" t="n">
        <v>0</v>
      </c>
      <c r="P300" s="99"/>
      <c r="Q300" s="98" t="n">
        <f aca="false">M300+J300+G300</f>
        <v>5.6325</v>
      </c>
      <c r="R300" s="98" t="n">
        <f aca="false">N300+K300+H300</f>
        <v>5.61</v>
      </c>
      <c r="S300" s="98" t="n">
        <f aca="false">O300+L300+I300</f>
        <v>0</v>
      </c>
      <c r="T300" s="99"/>
      <c r="U300" s="33" t="n">
        <f aca="false">A301-A300</f>
        <v>31</v>
      </c>
      <c r="V300" s="100" t="n">
        <f aca="false">CHOOSE(F$3,A301+24,A300)</f>
        <v>45870</v>
      </c>
      <c r="W300" s="33" t="n">
        <f aca="false">V300-C$3</f>
        <v>8954</v>
      </c>
      <c r="X300" s="28" t="n">
        <f aca="false">VLOOKUP($A300,Table,MATCH(X$4,Curves,0))</f>
        <v>0.053904348595426</v>
      </c>
      <c r="Y300" s="91" t="n">
        <f aca="false">1/(1+CHOOSE(F$3,(X301+($K$3/10000))/2,(X300+($K$3/10000))/2))^(2*W300/365.25)</f>
        <v>0.271455932048635</v>
      </c>
      <c r="Z300" s="33" t="n">
        <f aca="false">IF(AND(mthbeg&lt;=A300,mthend&gt;=A300),1,0)</f>
        <v>0</v>
      </c>
      <c r="AA300" s="33" t="n">
        <f aca="false">U300*Z300</f>
        <v>0</v>
      </c>
      <c r="AC300" s="87" t="n">
        <f aca="false">F300*G300</f>
        <v>0</v>
      </c>
      <c r="AD300" s="87" t="n">
        <f aca="false">$F300*H300</f>
        <v>0</v>
      </c>
      <c r="AE300" s="87" t="n">
        <f aca="false">$F300*I300</f>
        <v>0</v>
      </c>
      <c r="AF300" s="87" t="n">
        <f aca="false">$F300*J300</f>
        <v>-0</v>
      </c>
      <c r="AG300" s="87" t="n">
        <f aca="false">$F300*K300</f>
        <v>-0</v>
      </c>
      <c r="AH300" s="87" t="n">
        <f aca="false">$F300*L300</f>
        <v>0</v>
      </c>
      <c r="AI300" s="87" t="n">
        <f aca="false">$F300*M300</f>
        <v>0</v>
      </c>
      <c r="AJ300" s="87" t="n">
        <f aca="false">$F300*N300</f>
        <v>0</v>
      </c>
      <c r="AK300" s="87" t="n">
        <f aca="false">F300*O300</f>
        <v>0</v>
      </c>
      <c r="AL300" s="92"/>
      <c r="AM300" s="87" t="n">
        <f aca="false">CHOOSE($G$3,AD300-AE300,AE300-AD300)</f>
        <v>0</v>
      </c>
      <c r="AN300" s="87" t="n">
        <f aca="false">CHOOSE($G$3,AG300-AH300,AH300-AG300)</f>
        <v>0</v>
      </c>
      <c r="AO300" s="87" t="n">
        <f aca="false">CHOOSE($G$3,AJ300-AK300,AK300-AJ300)</f>
        <v>0</v>
      </c>
      <c r="AP300" s="101" t="n">
        <f aca="false">SUM(AM300:AO300)</f>
        <v>0</v>
      </c>
      <c r="AR300" s="87" t="n">
        <f aca="false">CHOOSE($G$3,AC300-AD300,AD300-AC300)</f>
        <v>0</v>
      </c>
      <c r="AS300" s="87" t="n">
        <f aca="false">CHOOSE($G$3,AF300-AG300,AG300-AF300)</f>
        <v>0</v>
      </c>
      <c r="AT300" s="87" t="n">
        <f aca="false">CHOOSE($G$3,AI300-AJ300,AJ300-AI300)</f>
        <v>0</v>
      </c>
      <c r="AU300" s="101" t="n">
        <f aca="false">AR300+AS300+AT300</f>
        <v>0</v>
      </c>
      <c r="AV300" s="101"/>
      <c r="AW300" s="88" t="n">
        <f aca="false">AU300+AP300</f>
        <v>0</v>
      </c>
      <c r="AY300" s="88" t="n">
        <f aca="false">AK300+AH300+AE300</f>
        <v>0</v>
      </c>
      <c r="AZ300" s="102"/>
    </row>
    <row r="301" customFormat="false" ht="12" hidden="false" customHeight="true" outlineLevel="0" collapsed="false">
      <c r="A301" s="93" t="n">
        <f aca="false">EDATE(A300,1)</f>
        <v>45901</v>
      </c>
      <c r="B301" s="94" t="n">
        <f aca="false">B300</f>
        <v>4590.16393442623</v>
      </c>
      <c r="C301" s="104"/>
      <c r="D301" s="96" t="n">
        <f aca="false">B301+C301</f>
        <v>4590.16393442623</v>
      </c>
      <c r="E301" s="82" t="n">
        <f aca="false">IF(Z301=0,0,IF(AND(Z301=1,$H$3=1),D301*U301,IF($H$3=2,D301,"N/A")))</f>
        <v>0</v>
      </c>
      <c r="F301" s="82" t="n">
        <f aca="false">E301*Y301</f>
        <v>0</v>
      </c>
      <c r="G301" s="28" t="n">
        <f aca="false">VLOOKUP($A301,Table,MATCH(G$4,Curves,0))</f>
        <v>5.67</v>
      </c>
      <c r="H301" s="97" t="n">
        <f aca="false">VLOOKUP($A301,Table,MATCH(H$4,Curves,0))</f>
        <v>5.67</v>
      </c>
      <c r="I301" s="98" t="n">
        <f aca="false">I300</f>
        <v>0</v>
      </c>
      <c r="J301" s="28" t="n">
        <f aca="false">VLOOKUP($A301,Table,MATCH(J$4,Curves,0))</f>
        <v>-0.0475</v>
      </c>
      <c r="K301" s="97" t="n">
        <f aca="false">VLOOKUP($A301,Table,MATCH(K$4,Curves,0))</f>
        <v>-0.06</v>
      </c>
      <c r="L301" s="98" t="n">
        <v>0</v>
      </c>
      <c r="M301" s="28" t="n">
        <f aca="false">VLOOKUP($A301,Table,MATCH(M$4,Curves,0))</f>
        <v>0.01</v>
      </c>
      <c r="N301" s="97" t="n">
        <f aca="false">VLOOKUP($A301,Table,MATCH(N$4,Curves,0))</f>
        <v>0</v>
      </c>
      <c r="O301" s="98" t="n">
        <v>0</v>
      </c>
      <c r="P301" s="99"/>
      <c r="Q301" s="98" t="n">
        <f aca="false">M301+J301+G301</f>
        <v>5.6325</v>
      </c>
      <c r="R301" s="98" t="n">
        <f aca="false">N301+K301+H301</f>
        <v>5.61</v>
      </c>
      <c r="S301" s="98" t="n">
        <f aca="false">O301+L301+I301</f>
        <v>0</v>
      </c>
      <c r="T301" s="99"/>
      <c r="U301" s="33" t="n">
        <f aca="false">A302-A301</f>
        <v>30</v>
      </c>
      <c r="V301" s="100" t="n">
        <f aca="false">CHOOSE(F$3,A302+24,A301)</f>
        <v>45901</v>
      </c>
      <c r="W301" s="33" t="n">
        <f aca="false">V301-C$3</f>
        <v>8985</v>
      </c>
      <c r="X301" s="28" t="n">
        <f aca="false">VLOOKUP($A301,Table,MATCH(X$4,Curves,0))</f>
        <v>0.053904348595426</v>
      </c>
      <c r="Y301" s="91" t="n">
        <f aca="false">1/(1+CHOOSE(F$3,(X302+($K$3/10000))/2,(X301+($K$3/10000))/2))^(2*W301/365.25)</f>
        <v>0.270233212763121</v>
      </c>
      <c r="Z301" s="33" t="n">
        <f aca="false">IF(AND(mthbeg&lt;=A301,mthend&gt;=A301),1,0)</f>
        <v>0</v>
      </c>
      <c r="AA301" s="33" t="n">
        <f aca="false">U301*Z301</f>
        <v>0</v>
      </c>
      <c r="AC301" s="87" t="n">
        <f aca="false">F301*G301</f>
        <v>0</v>
      </c>
      <c r="AD301" s="87" t="n">
        <f aca="false">$F301*H301</f>
        <v>0</v>
      </c>
      <c r="AE301" s="87" t="n">
        <f aca="false">$F301*I301</f>
        <v>0</v>
      </c>
      <c r="AF301" s="87" t="n">
        <f aca="false">$F301*J301</f>
        <v>-0</v>
      </c>
      <c r="AG301" s="87" t="n">
        <f aca="false">$F301*K301</f>
        <v>-0</v>
      </c>
      <c r="AH301" s="87" t="n">
        <f aca="false">$F301*L301</f>
        <v>0</v>
      </c>
      <c r="AI301" s="87" t="n">
        <f aca="false">$F301*M301</f>
        <v>0</v>
      </c>
      <c r="AJ301" s="87" t="n">
        <f aca="false">$F301*N301</f>
        <v>0</v>
      </c>
      <c r="AK301" s="87" t="n">
        <f aca="false">F301*O301</f>
        <v>0</v>
      </c>
      <c r="AL301" s="92"/>
      <c r="AM301" s="87" t="n">
        <f aca="false">CHOOSE($G$3,AD301-AE301,AE301-AD301)</f>
        <v>0</v>
      </c>
      <c r="AN301" s="87" t="n">
        <f aca="false">CHOOSE($G$3,AG301-AH301,AH301-AG301)</f>
        <v>0</v>
      </c>
      <c r="AO301" s="87" t="n">
        <f aca="false">CHOOSE($G$3,AJ301-AK301,AK301-AJ301)</f>
        <v>0</v>
      </c>
      <c r="AP301" s="101" t="n">
        <f aca="false">SUM(AM301:AO301)</f>
        <v>0</v>
      </c>
      <c r="AR301" s="87" t="n">
        <f aca="false">CHOOSE($G$3,AC301-AD301,AD301-AC301)</f>
        <v>0</v>
      </c>
      <c r="AS301" s="87" t="n">
        <f aca="false">CHOOSE($G$3,AF301-AG301,AG301-AF301)</f>
        <v>0</v>
      </c>
      <c r="AT301" s="87" t="n">
        <f aca="false">CHOOSE($G$3,AI301-AJ301,AJ301-AI301)</f>
        <v>0</v>
      </c>
      <c r="AU301" s="101" t="n">
        <f aca="false">AR301+AS301+AT301</f>
        <v>0</v>
      </c>
      <c r="AV301" s="101"/>
      <c r="AW301" s="88" t="n">
        <f aca="false">AU301+AP301</f>
        <v>0</v>
      </c>
      <c r="AY301" s="88" t="n">
        <f aca="false">AK301+AH301+AE301</f>
        <v>0</v>
      </c>
      <c r="AZ301" s="102"/>
    </row>
    <row r="302" customFormat="false" ht="12" hidden="false" customHeight="true" outlineLevel="0" collapsed="false">
      <c r="A302" s="93" t="n">
        <f aca="false">EDATE(A301,1)</f>
        <v>45931</v>
      </c>
      <c r="B302" s="94" t="n">
        <f aca="false">B301</f>
        <v>4590.16393442623</v>
      </c>
      <c r="C302" s="104"/>
      <c r="D302" s="96" t="n">
        <f aca="false">B302+C302</f>
        <v>4590.16393442623</v>
      </c>
      <c r="E302" s="82" t="n">
        <f aca="false">IF(Z302=0,0,IF(AND(Z302=1,$H$3=1),D302*U302,IF($H$3=2,D302,"N/A")))</f>
        <v>0</v>
      </c>
      <c r="F302" s="82" t="n">
        <f aca="false">E302*Y302</f>
        <v>0</v>
      </c>
      <c r="G302" s="28" t="n">
        <f aca="false">VLOOKUP($A302,Table,MATCH(G$4,Curves,0))</f>
        <v>5.67</v>
      </c>
      <c r="H302" s="97" t="n">
        <f aca="false">VLOOKUP($A302,Table,MATCH(H$4,Curves,0))</f>
        <v>5.67</v>
      </c>
      <c r="I302" s="98" t="n">
        <f aca="false">I301</f>
        <v>0</v>
      </c>
      <c r="J302" s="28" t="n">
        <f aca="false">VLOOKUP($A302,Table,MATCH(J$4,Curves,0))</f>
        <v>-0.0475</v>
      </c>
      <c r="K302" s="97" t="n">
        <f aca="false">VLOOKUP($A302,Table,MATCH(K$4,Curves,0))</f>
        <v>-0.06</v>
      </c>
      <c r="L302" s="98" t="n">
        <v>0</v>
      </c>
      <c r="M302" s="28" t="n">
        <f aca="false">VLOOKUP($A302,Table,MATCH(M$4,Curves,0))</f>
        <v>0.01</v>
      </c>
      <c r="N302" s="97" t="n">
        <f aca="false">VLOOKUP($A302,Table,MATCH(N$4,Curves,0))</f>
        <v>0</v>
      </c>
      <c r="O302" s="98" t="n">
        <v>0</v>
      </c>
      <c r="P302" s="99"/>
      <c r="Q302" s="98" t="n">
        <f aca="false">M302+J302+G302</f>
        <v>5.6325</v>
      </c>
      <c r="R302" s="98" t="n">
        <f aca="false">N302+K302+H302</f>
        <v>5.61</v>
      </c>
      <c r="S302" s="98" t="n">
        <f aca="false">O302+L302+I302</f>
        <v>0</v>
      </c>
      <c r="T302" s="99"/>
      <c r="U302" s="33" t="n">
        <f aca="false">A303-A302</f>
        <v>31</v>
      </c>
      <c r="V302" s="100" t="n">
        <f aca="false">CHOOSE(F$3,A303+24,A302)</f>
        <v>45931</v>
      </c>
      <c r="W302" s="33" t="n">
        <f aca="false">V302-C$3</f>
        <v>9015</v>
      </c>
      <c r="X302" s="28" t="n">
        <f aca="false">VLOOKUP($A302,Table,MATCH(X$4,Curves,0))</f>
        <v>0.053904348595426</v>
      </c>
      <c r="Y302" s="91" t="n">
        <f aca="false">1/(1+CHOOSE(F$3,(X303+($K$3/10000))/2,(X302+($K$3/10000))/2))^(2*W302/365.25)</f>
        <v>0.269055180159208</v>
      </c>
      <c r="Z302" s="33" t="n">
        <f aca="false">IF(AND(mthbeg&lt;=A302,mthend&gt;=A302),1,0)</f>
        <v>0</v>
      </c>
      <c r="AA302" s="33" t="n">
        <f aca="false">U302*Z302</f>
        <v>0</v>
      </c>
      <c r="AC302" s="87" t="n">
        <f aca="false">F302*G302</f>
        <v>0</v>
      </c>
      <c r="AD302" s="87" t="n">
        <f aca="false">$F302*H302</f>
        <v>0</v>
      </c>
      <c r="AE302" s="87" t="n">
        <f aca="false">$F302*I302</f>
        <v>0</v>
      </c>
      <c r="AF302" s="87" t="n">
        <f aca="false">$F302*J302</f>
        <v>-0</v>
      </c>
      <c r="AG302" s="87" t="n">
        <f aca="false">$F302*K302</f>
        <v>-0</v>
      </c>
      <c r="AH302" s="87" t="n">
        <f aca="false">$F302*L302</f>
        <v>0</v>
      </c>
      <c r="AI302" s="87" t="n">
        <f aca="false">$F302*M302</f>
        <v>0</v>
      </c>
      <c r="AJ302" s="87" t="n">
        <f aca="false">$F302*N302</f>
        <v>0</v>
      </c>
      <c r="AK302" s="87" t="n">
        <f aca="false">F302*O302</f>
        <v>0</v>
      </c>
      <c r="AL302" s="92"/>
      <c r="AM302" s="87" t="n">
        <f aca="false">CHOOSE($G$3,AD302-AE302,AE302-AD302)</f>
        <v>0</v>
      </c>
      <c r="AN302" s="87" t="n">
        <f aca="false">CHOOSE($G$3,AG302-AH302,AH302-AG302)</f>
        <v>0</v>
      </c>
      <c r="AO302" s="87" t="n">
        <f aca="false">CHOOSE($G$3,AJ302-AK302,AK302-AJ302)</f>
        <v>0</v>
      </c>
      <c r="AP302" s="101" t="n">
        <f aca="false">SUM(AM302:AO302)</f>
        <v>0</v>
      </c>
      <c r="AR302" s="87" t="n">
        <f aca="false">CHOOSE($G$3,AC302-AD302,AD302-AC302)</f>
        <v>0</v>
      </c>
      <c r="AS302" s="87" t="n">
        <f aca="false">CHOOSE($G$3,AF302-AG302,AG302-AF302)</f>
        <v>0</v>
      </c>
      <c r="AT302" s="87" t="n">
        <f aca="false">CHOOSE($G$3,AI302-AJ302,AJ302-AI302)</f>
        <v>0</v>
      </c>
      <c r="AU302" s="101" t="n">
        <f aca="false">AR302+AS302+AT302</f>
        <v>0</v>
      </c>
      <c r="AV302" s="101"/>
      <c r="AW302" s="88" t="n">
        <f aca="false">AU302+AP302</f>
        <v>0</v>
      </c>
      <c r="AY302" s="88" t="n">
        <f aca="false">AK302+AH302+AE302</f>
        <v>0</v>
      </c>
      <c r="AZ302" s="102"/>
    </row>
    <row r="303" customFormat="false" ht="12" hidden="false" customHeight="true" outlineLevel="0" collapsed="false">
      <c r="A303" s="93" t="n">
        <f aca="false">EDATE(A302,1)</f>
        <v>45962</v>
      </c>
      <c r="B303" s="94" t="n">
        <f aca="false">B302</f>
        <v>4590.16393442623</v>
      </c>
      <c r="C303" s="104"/>
      <c r="D303" s="96" t="n">
        <f aca="false">B303+C303</f>
        <v>4590.16393442623</v>
      </c>
      <c r="E303" s="82" t="n">
        <f aca="false">IF(Z303=0,0,IF(AND(Z303=1,$H$3=1),D303*U303,IF($H$3=2,D303,"N/A")))</f>
        <v>0</v>
      </c>
      <c r="F303" s="82" t="n">
        <f aca="false">E303*Y303</f>
        <v>0</v>
      </c>
      <c r="G303" s="28" t="n">
        <f aca="false">VLOOKUP($A303,Table,MATCH(G$4,Curves,0))</f>
        <v>5.67</v>
      </c>
      <c r="H303" s="97" t="n">
        <f aca="false">VLOOKUP($A303,Table,MATCH(H$4,Curves,0))</f>
        <v>5.67</v>
      </c>
      <c r="I303" s="98" t="n">
        <f aca="false">I302</f>
        <v>0</v>
      </c>
      <c r="J303" s="28" t="n">
        <f aca="false">VLOOKUP($A303,Table,MATCH(J$4,Curves,0))</f>
        <v>-0.0475</v>
      </c>
      <c r="K303" s="97" t="n">
        <f aca="false">VLOOKUP($A303,Table,MATCH(K$4,Curves,0))</f>
        <v>-0.06</v>
      </c>
      <c r="L303" s="98" t="n">
        <v>0</v>
      </c>
      <c r="M303" s="28" t="n">
        <f aca="false">VLOOKUP($A303,Table,MATCH(M$4,Curves,0))</f>
        <v>0.01</v>
      </c>
      <c r="N303" s="97" t="n">
        <f aca="false">VLOOKUP($A303,Table,MATCH(N$4,Curves,0))</f>
        <v>0</v>
      </c>
      <c r="O303" s="98" t="n">
        <v>0</v>
      </c>
      <c r="P303" s="99"/>
      <c r="Q303" s="98" t="n">
        <f aca="false">M303+J303+G303</f>
        <v>5.6325</v>
      </c>
      <c r="R303" s="98" t="n">
        <f aca="false">N303+K303+H303</f>
        <v>5.61</v>
      </c>
      <c r="S303" s="98" t="n">
        <f aca="false">O303+L303+I303</f>
        <v>0</v>
      </c>
      <c r="T303" s="99"/>
      <c r="U303" s="33" t="n">
        <f aca="false">A304-A303</f>
        <v>30</v>
      </c>
      <c r="V303" s="100" t="n">
        <f aca="false">CHOOSE(F$3,A304+24,A303)</f>
        <v>45962</v>
      </c>
      <c r="W303" s="33" t="n">
        <f aca="false">V303-C$3</f>
        <v>9046</v>
      </c>
      <c r="X303" s="28" t="n">
        <f aca="false">VLOOKUP($A303,Table,MATCH(X$4,Curves,0))</f>
        <v>0.053904348595426</v>
      </c>
      <c r="Y303" s="91" t="n">
        <f aca="false">1/(1+CHOOSE(F$3,(X304+($K$3/10000))/2,(X303+($K$3/10000))/2))^(2*W303/365.25)</f>
        <v>0.267843274583355</v>
      </c>
      <c r="Z303" s="33" t="n">
        <f aca="false">IF(AND(mthbeg&lt;=A303,mthend&gt;=A303),1,0)</f>
        <v>0</v>
      </c>
      <c r="AA303" s="33" t="n">
        <f aca="false">U303*Z303</f>
        <v>0</v>
      </c>
      <c r="AC303" s="87" t="n">
        <f aca="false">F303*G303</f>
        <v>0</v>
      </c>
      <c r="AD303" s="87" t="n">
        <f aca="false">$F303*H303</f>
        <v>0</v>
      </c>
      <c r="AE303" s="87" t="n">
        <f aca="false">$F303*I303</f>
        <v>0</v>
      </c>
      <c r="AF303" s="87" t="n">
        <f aca="false">$F303*J303</f>
        <v>-0</v>
      </c>
      <c r="AG303" s="87" t="n">
        <f aca="false">$F303*K303</f>
        <v>-0</v>
      </c>
      <c r="AH303" s="87" t="n">
        <f aca="false">$F303*L303</f>
        <v>0</v>
      </c>
      <c r="AI303" s="87" t="n">
        <f aca="false">$F303*M303</f>
        <v>0</v>
      </c>
      <c r="AJ303" s="87" t="n">
        <f aca="false">$F303*N303</f>
        <v>0</v>
      </c>
      <c r="AK303" s="87" t="n">
        <f aca="false">F303*O303</f>
        <v>0</v>
      </c>
      <c r="AL303" s="92"/>
      <c r="AM303" s="87" t="n">
        <f aca="false">CHOOSE($G$3,AD303-AE303,AE303-AD303)</f>
        <v>0</v>
      </c>
      <c r="AN303" s="87" t="n">
        <f aca="false">CHOOSE($G$3,AG303-AH303,AH303-AG303)</f>
        <v>0</v>
      </c>
      <c r="AO303" s="87" t="n">
        <f aca="false">CHOOSE($G$3,AJ303-AK303,AK303-AJ303)</f>
        <v>0</v>
      </c>
      <c r="AP303" s="101" t="n">
        <f aca="false">SUM(AM303:AO303)</f>
        <v>0</v>
      </c>
      <c r="AR303" s="87" t="n">
        <f aca="false">CHOOSE($G$3,AC303-AD303,AD303-AC303)</f>
        <v>0</v>
      </c>
      <c r="AS303" s="87" t="n">
        <f aca="false">CHOOSE($G$3,AF303-AG303,AG303-AF303)</f>
        <v>0</v>
      </c>
      <c r="AT303" s="87" t="n">
        <f aca="false">CHOOSE($G$3,AI303-AJ303,AJ303-AI303)</f>
        <v>0</v>
      </c>
      <c r="AU303" s="101" t="n">
        <f aca="false">AR303+AS303+AT303</f>
        <v>0</v>
      </c>
      <c r="AV303" s="101"/>
      <c r="AW303" s="88" t="n">
        <f aca="false">AU303+AP303</f>
        <v>0</v>
      </c>
      <c r="AY303" s="88" t="n">
        <f aca="false">AK303+AH303+AE303</f>
        <v>0</v>
      </c>
      <c r="AZ303" s="102"/>
    </row>
    <row r="304" customFormat="false" ht="12" hidden="false" customHeight="true" outlineLevel="0" collapsed="false">
      <c r="A304" s="93" t="n">
        <f aca="false">EDATE(A303,1)</f>
        <v>45992</v>
      </c>
      <c r="B304" s="94" t="n">
        <f aca="false">B303</f>
        <v>4590.16393442623</v>
      </c>
      <c r="C304" s="104"/>
      <c r="D304" s="96" t="n">
        <f aca="false">B304+C304</f>
        <v>4590.16393442623</v>
      </c>
      <c r="E304" s="82" t="n">
        <f aca="false">IF(Z304=0,0,IF(AND(Z304=1,$H$3=1),D304*U304,IF($H$3=2,D304,"N/A")))</f>
        <v>0</v>
      </c>
      <c r="F304" s="82" t="n">
        <f aca="false">E304*Y304</f>
        <v>0</v>
      </c>
      <c r="G304" s="28" t="n">
        <f aca="false">VLOOKUP($A304,Table,MATCH(G$4,Curves,0))</f>
        <v>5.67</v>
      </c>
      <c r="H304" s="97" t="n">
        <f aca="false">VLOOKUP($A304,Table,MATCH(H$4,Curves,0))</f>
        <v>5.67</v>
      </c>
      <c r="I304" s="98" t="n">
        <f aca="false">I303</f>
        <v>0</v>
      </c>
      <c r="J304" s="28" t="n">
        <f aca="false">VLOOKUP($A304,Table,MATCH(J$4,Curves,0))</f>
        <v>-0.0475</v>
      </c>
      <c r="K304" s="97" t="n">
        <f aca="false">VLOOKUP($A304,Table,MATCH(K$4,Curves,0))</f>
        <v>-0.06</v>
      </c>
      <c r="L304" s="98" t="n">
        <v>0</v>
      </c>
      <c r="M304" s="28" t="n">
        <f aca="false">VLOOKUP($A304,Table,MATCH(M$4,Curves,0))</f>
        <v>0.01</v>
      </c>
      <c r="N304" s="97" t="n">
        <f aca="false">VLOOKUP($A304,Table,MATCH(N$4,Curves,0))</f>
        <v>0</v>
      </c>
      <c r="O304" s="98" t="n">
        <v>0</v>
      </c>
      <c r="P304" s="99"/>
      <c r="Q304" s="98" t="n">
        <f aca="false">M304+J304+G304</f>
        <v>5.6325</v>
      </c>
      <c r="R304" s="98" t="n">
        <f aca="false">N304+K304+H304</f>
        <v>5.61</v>
      </c>
      <c r="S304" s="98" t="n">
        <f aca="false">O304+L304+I304</f>
        <v>0</v>
      </c>
      <c r="T304" s="99"/>
      <c r="U304" s="33" t="n">
        <f aca="false">A305-A304</f>
        <v>31</v>
      </c>
      <c r="V304" s="100" t="n">
        <f aca="false">CHOOSE(F$3,A305+24,A304)</f>
        <v>45992</v>
      </c>
      <c r="W304" s="33" t="n">
        <f aca="false">V304-C$3</f>
        <v>9076</v>
      </c>
      <c r="X304" s="28" t="n">
        <f aca="false">VLOOKUP($A304,Table,MATCH(X$4,Curves,0))</f>
        <v>0.053904348595426</v>
      </c>
      <c r="Y304" s="91" t="n">
        <f aca="false">1/(1+CHOOSE(F$3,(X305+($K$3/10000))/2,(X304+($K$3/10000))/2))^(2*W304/365.25)</f>
        <v>0.26667566048081</v>
      </c>
      <c r="Z304" s="33" t="n">
        <f aca="false">IF(AND(mthbeg&lt;=A304,mthend&gt;=A304),1,0)</f>
        <v>0</v>
      </c>
      <c r="AA304" s="33" t="n">
        <f aca="false">U304*Z304</f>
        <v>0</v>
      </c>
      <c r="AC304" s="87" t="n">
        <f aca="false">F304*G304</f>
        <v>0</v>
      </c>
      <c r="AD304" s="87" t="n">
        <f aca="false">$F304*H304</f>
        <v>0</v>
      </c>
      <c r="AE304" s="87" t="n">
        <f aca="false">$F304*I304</f>
        <v>0</v>
      </c>
      <c r="AF304" s="87" t="n">
        <f aca="false">$F304*J304</f>
        <v>-0</v>
      </c>
      <c r="AG304" s="87" t="n">
        <f aca="false">$F304*K304</f>
        <v>-0</v>
      </c>
      <c r="AH304" s="87" t="n">
        <f aca="false">$F304*L304</f>
        <v>0</v>
      </c>
      <c r="AI304" s="87" t="n">
        <f aca="false">$F304*M304</f>
        <v>0</v>
      </c>
      <c r="AJ304" s="87" t="n">
        <f aca="false">$F304*N304</f>
        <v>0</v>
      </c>
      <c r="AK304" s="87" t="n">
        <f aca="false">F304*O304</f>
        <v>0</v>
      </c>
      <c r="AL304" s="92"/>
      <c r="AM304" s="87" t="n">
        <f aca="false">CHOOSE($G$3,AD304-AE304,AE304-AD304)</f>
        <v>0</v>
      </c>
      <c r="AN304" s="87" t="n">
        <f aca="false">CHOOSE($G$3,AG304-AH304,AH304-AG304)</f>
        <v>0</v>
      </c>
      <c r="AO304" s="87" t="n">
        <f aca="false">CHOOSE($G$3,AJ304-AK304,AK304-AJ304)</f>
        <v>0</v>
      </c>
      <c r="AP304" s="101" t="n">
        <f aca="false">SUM(AM304:AO304)</f>
        <v>0</v>
      </c>
      <c r="AR304" s="87" t="n">
        <f aca="false">CHOOSE($G$3,AC304-AD304,AD304-AC304)</f>
        <v>0</v>
      </c>
      <c r="AS304" s="87" t="n">
        <f aca="false">CHOOSE($G$3,AF304-AG304,AG304-AF304)</f>
        <v>0</v>
      </c>
      <c r="AT304" s="87" t="n">
        <f aca="false">CHOOSE($G$3,AI304-AJ304,AJ304-AI304)</f>
        <v>0</v>
      </c>
      <c r="AU304" s="101" t="n">
        <f aca="false">AR304+AS304+AT304</f>
        <v>0</v>
      </c>
      <c r="AV304" s="101"/>
      <c r="AW304" s="88" t="n">
        <f aca="false">AU304+AP304</f>
        <v>0</v>
      </c>
      <c r="AY304" s="88" t="n">
        <f aca="false">AK304+AH304+AE304</f>
        <v>0</v>
      </c>
      <c r="AZ304" s="102"/>
    </row>
    <row r="305" customFormat="false" ht="12" hidden="false" customHeight="true" outlineLevel="0" collapsed="false">
      <c r="A305" s="93" t="n">
        <f aca="false">EDATE(A304,1)</f>
        <v>46023</v>
      </c>
      <c r="B305" s="94" t="n">
        <f aca="false">B304</f>
        <v>4590.16393442623</v>
      </c>
      <c r="C305" s="104"/>
      <c r="D305" s="96" t="n">
        <f aca="false">B305+C305</f>
        <v>4590.16393442623</v>
      </c>
      <c r="E305" s="82" t="n">
        <f aca="false">IF(Z305=0,0,IF(AND(Z305=1,$H$3=1),D305*U305,IF($H$3=2,D305,"N/A")))</f>
        <v>0</v>
      </c>
      <c r="F305" s="82" t="n">
        <f aca="false">E305*Y305</f>
        <v>0</v>
      </c>
      <c r="G305" s="28" t="n">
        <f aca="false">VLOOKUP($A305,Table,MATCH(G$4,Curves,0))</f>
        <v>5.67</v>
      </c>
      <c r="H305" s="97" t="n">
        <f aca="false">VLOOKUP($A305,Table,MATCH(H$4,Curves,0))</f>
        <v>5.67</v>
      </c>
      <c r="I305" s="98" t="n">
        <f aca="false">I304</f>
        <v>0</v>
      </c>
      <c r="J305" s="28" t="n">
        <f aca="false">VLOOKUP($A305,Table,MATCH(J$4,Curves,0))</f>
        <v>-0.0475</v>
      </c>
      <c r="K305" s="97" t="n">
        <f aca="false">VLOOKUP($A305,Table,MATCH(K$4,Curves,0))</f>
        <v>-0.06</v>
      </c>
      <c r="L305" s="98" t="n">
        <v>0</v>
      </c>
      <c r="M305" s="28" t="n">
        <f aca="false">VLOOKUP($A305,Table,MATCH(M$4,Curves,0))</f>
        <v>0.01</v>
      </c>
      <c r="N305" s="97" t="n">
        <f aca="false">VLOOKUP($A305,Table,MATCH(N$4,Curves,0))</f>
        <v>0</v>
      </c>
      <c r="O305" s="98" t="n">
        <v>0</v>
      </c>
      <c r="P305" s="99"/>
      <c r="Q305" s="98" t="n">
        <f aca="false">M305+J305+G305</f>
        <v>5.6325</v>
      </c>
      <c r="R305" s="98" t="n">
        <f aca="false">N305+K305+H305</f>
        <v>5.61</v>
      </c>
      <c r="S305" s="98" t="n">
        <f aca="false">O305+L305+I305</f>
        <v>0</v>
      </c>
      <c r="T305" s="99"/>
      <c r="U305" s="33" t="n">
        <f aca="false">A306-A305</f>
        <v>31</v>
      </c>
      <c r="V305" s="100" t="n">
        <f aca="false">CHOOSE(F$3,A306+24,A305)</f>
        <v>46023</v>
      </c>
      <c r="W305" s="33" t="n">
        <f aca="false">V305-C$3</f>
        <v>9107</v>
      </c>
      <c r="X305" s="28" t="n">
        <f aca="false">VLOOKUP($A305,Table,MATCH(X$4,Curves,0))</f>
        <v>0.053904348595426</v>
      </c>
      <c r="Y305" s="91" t="n">
        <f aca="false">1/(1+CHOOSE(F$3,(X306+($K$3/10000))/2,(X305+($K$3/10000))/2))^(2*W305/365.25)</f>
        <v>0.265474472978344</v>
      </c>
      <c r="Z305" s="33" t="n">
        <f aca="false">IF(AND(mthbeg&lt;=A305,mthend&gt;=A305),1,0)</f>
        <v>0</v>
      </c>
      <c r="AA305" s="33" t="n">
        <f aca="false">U305*Z305</f>
        <v>0</v>
      </c>
      <c r="AC305" s="87" t="n">
        <f aca="false">F305*G305</f>
        <v>0</v>
      </c>
      <c r="AD305" s="87" t="n">
        <f aca="false">$F305*H305</f>
        <v>0</v>
      </c>
      <c r="AE305" s="87" t="n">
        <f aca="false">$F305*I305</f>
        <v>0</v>
      </c>
      <c r="AF305" s="87" t="n">
        <f aca="false">$F305*J305</f>
        <v>-0</v>
      </c>
      <c r="AG305" s="87" t="n">
        <f aca="false">$F305*K305</f>
        <v>-0</v>
      </c>
      <c r="AH305" s="87" t="n">
        <f aca="false">$F305*L305</f>
        <v>0</v>
      </c>
      <c r="AI305" s="87" t="n">
        <f aca="false">$F305*M305</f>
        <v>0</v>
      </c>
      <c r="AJ305" s="87" t="n">
        <f aca="false">$F305*N305</f>
        <v>0</v>
      </c>
      <c r="AK305" s="87" t="n">
        <f aca="false">F305*O305</f>
        <v>0</v>
      </c>
      <c r="AL305" s="92"/>
      <c r="AM305" s="87" t="n">
        <f aca="false">CHOOSE($G$3,AD305-AE305,AE305-AD305)</f>
        <v>0</v>
      </c>
      <c r="AN305" s="87" t="n">
        <f aca="false">CHOOSE($G$3,AG305-AH305,AH305-AG305)</f>
        <v>0</v>
      </c>
      <c r="AO305" s="87" t="n">
        <f aca="false">CHOOSE($G$3,AJ305-AK305,AK305-AJ305)</f>
        <v>0</v>
      </c>
      <c r="AP305" s="101" t="n">
        <f aca="false">SUM(AM305:AO305)</f>
        <v>0</v>
      </c>
      <c r="AR305" s="87" t="n">
        <f aca="false">CHOOSE($G$3,AC305-AD305,AD305-AC305)</f>
        <v>0</v>
      </c>
      <c r="AS305" s="87" t="n">
        <f aca="false">CHOOSE($G$3,AF305-AG305,AG305-AF305)</f>
        <v>0</v>
      </c>
      <c r="AT305" s="87" t="n">
        <f aca="false">CHOOSE($G$3,AI305-AJ305,AJ305-AI305)</f>
        <v>0</v>
      </c>
      <c r="AU305" s="101" t="n">
        <f aca="false">AR305+AS305+AT305</f>
        <v>0</v>
      </c>
      <c r="AV305" s="101"/>
      <c r="AW305" s="88" t="n">
        <f aca="false">AU305+AP305</f>
        <v>0</v>
      </c>
      <c r="AY305" s="88" t="n">
        <f aca="false">AK305+AH305+AE305</f>
        <v>0</v>
      </c>
      <c r="AZ305" s="102"/>
    </row>
    <row r="306" customFormat="false" ht="12" hidden="false" customHeight="true" outlineLevel="0" collapsed="false">
      <c r="A306" s="93" t="n">
        <f aca="false">EDATE(A305,1)</f>
        <v>46054</v>
      </c>
      <c r="B306" s="94" t="n">
        <f aca="false">B305</f>
        <v>4590.16393442623</v>
      </c>
      <c r="C306" s="104"/>
      <c r="D306" s="96" t="n">
        <f aca="false">B306+C306</f>
        <v>4590.16393442623</v>
      </c>
      <c r="E306" s="82" t="n">
        <f aca="false">IF(Z306=0,0,IF(AND(Z306=1,$H$3=1),D306*U306,IF($H$3=2,D306,"N/A")))</f>
        <v>0</v>
      </c>
      <c r="F306" s="82" t="n">
        <f aca="false">E306*Y306</f>
        <v>0</v>
      </c>
      <c r="G306" s="28" t="n">
        <f aca="false">VLOOKUP($A306,Table,MATCH(G$4,Curves,0))</f>
        <v>5.67</v>
      </c>
      <c r="H306" s="97" t="n">
        <f aca="false">VLOOKUP($A306,Table,MATCH(H$4,Curves,0))</f>
        <v>5.67</v>
      </c>
      <c r="I306" s="98" t="n">
        <f aca="false">I305</f>
        <v>0</v>
      </c>
      <c r="J306" s="28" t="n">
        <f aca="false">VLOOKUP($A306,Table,MATCH(J$4,Curves,0))</f>
        <v>-0.0475</v>
      </c>
      <c r="K306" s="97" t="n">
        <f aca="false">VLOOKUP($A306,Table,MATCH(K$4,Curves,0))</f>
        <v>-0.06</v>
      </c>
      <c r="L306" s="98" t="n">
        <v>0</v>
      </c>
      <c r="M306" s="28" t="n">
        <f aca="false">VLOOKUP($A306,Table,MATCH(M$4,Curves,0))</f>
        <v>0.01</v>
      </c>
      <c r="N306" s="97" t="n">
        <f aca="false">VLOOKUP($A306,Table,MATCH(N$4,Curves,0))</f>
        <v>0</v>
      </c>
      <c r="O306" s="98" t="n">
        <v>0</v>
      </c>
      <c r="P306" s="99"/>
      <c r="Q306" s="98" t="n">
        <f aca="false">M306+J306+G306</f>
        <v>5.6325</v>
      </c>
      <c r="R306" s="98" t="n">
        <f aca="false">N306+K306+H306</f>
        <v>5.61</v>
      </c>
      <c r="S306" s="98" t="n">
        <f aca="false">O306+L306+I306</f>
        <v>0</v>
      </c>
      <c r="T306" s="99"/>
      <c r="U306" s="33" t="n">
        <f aca="false">A307-A306</f>
        <v>28</v>
      </c>
      <c r="V306" s="100" t="n">
        <f aca="false">CHOOSE(F$3,A307+24,A306)</f>
        <v>46054</v>
      </c>
      <c r="W306" s="33" t="n">
        <f aca="false">V306-C$3</f>
        <v>9138</v>
      </c>
      <c r="X306" s="28" t="n">
        <f aca="false">VLOOKUP($A306,Table,MATCH(X$4,Curves,0))</f>
        <v>0.053904348595426</v>
      </c>
      <c r="Y306" s="91" t="n">
        <f aca="false">1/(1+CHOOSE(F$3,(X307+($K$3/10000))/2,(X306+($K$3/10000))/2))^(2*W306/365.25)</f>
        <v>0.264278695986209</v>
      </c>
      <c r="Z306" s="33" t="n">
        <f aca="false">IF(AND(mthbeg&lt;=A306,mthend&gt;=A306),1,0)</f>
        <v>0</v>
      </c>
      <c r="AA306" s="33" t="n">
        <f aca="false">U306*Z306</f>
        <v>0</v>
      </c>
      <c r="AC306" s="87" t="n">
        <f aca="false">F306*G306</f>
        <v>0</v>
      </c>
      <c r="AD306" s="87" t="n">
        <f aca="false">$F306*H306</f>
        <v>0</v>
      </c>
      <c r="AE306" s="87" t="n">
        <f aca="false">$F306*I306</f>
        <v>0</v>
      </c>
      <c r="AF306" s="87" t="n">
        <f aca="false">$F306*J306</f>
        <v>-0</v>
      </c>
      <c r="AG306" s="87" t="n">
        <f aca="false">$F306*K306</f>
        <v>-0</v>
      </c>
      <c r="AH306" s="87" t="n">
        <f aca="false">$F306*L306</f>
        <v>0</v>
      </c>
      <c r="AI306" s="87" t="n">
        <f aca="false">$F306*M306</f>
        <v>0</v>
      </c>
      <c r="AJ306" s="87" t="n">
        <f aca="false">$F306*N306</f>
        <v>0</v>
      </c>
      <c r="AK306" s="87" t="n">
        <f aca="false">F306*O306</f>
        <v>0</v>
      </c>
      <c r="AL306" s="92"/>
      <c r="AM306" s="87" t="n">
        <f aca="false">CHOOSE($G$3,AD306-AE306,AE306-AD306)</f>
        <v>0</v>
      </c>
      <c r="AN306" s="87" t="n">
        <f aca="false">CHOOSE($G$3,AG306-AH306,AH306-AG306)</f>
        <v>0</v>
      </c>
      <c r="AO306" s="87" t="n">
        <f aca="false">CHOOSE($G$3,AJ306-AK306,AK306-AJ306)</f>
        <v>0</v>
      </c>
      <c r="AP306" s="101" t="n">
        <f aca="false">SUM(AM306:AO306)</f>
        <v>0</v>
      </c>
      <c r="AR306" s="87" t="n">
        <f aca="false">CHOOSE($G$3,AC306-AD306,AD306-AC306)</f>
        <v>0</v>
      </c>
      <c r="AS306" s="87" t="n">
        <f aca="false">CHOOSE($G$3,AF306-AG306,AG306-AF306)</f>
        <v>0</v>
      </c>
      <c r="AT306" s="87" t="n">
        <f aca="false">CHOOSE($G$3,AI306-AJ306,AJ306-AI306)</f>
        <v>0</v>
      </c>
      <c r="AU306" s="101" t="n">
        <f aca="false">AR306+AS306+AT306</f>
        <v>0</v>
      </c>
      <c r="AV306" s="101"/>
      <c r="AW306" s="88" t="n">
        <f aca="false">AU306+AP306</f>
        <v>0</v>
      </c>
      <c r="AY306" s="88" t="n">
        <f aca="false">AK306+AH306+AE306</f>
        <v>0</v>
      </c>
      <c r="AZ306" s="102"/>
    </row>
    <row r="307" customFormat="false" ht="12" hidden="false" customHeight="true" outlineLevel="0" collapsed="false">
      <c r="A307" s="93" t="n">
        <f aca="false">EDATE(A306,1)</f>
        <v>46082</v>
      </c>
      <c r="B307" s="94" t="n">
        <f aca="false">B306</f>
        <v>4590.16393442623</v>
      </c>
      <c r="C307" s="104"/>
      <c r="D307" s="96" t="n">
        <f aca="false">B307+C307</f>
        <v>4590.16393442623</v>
      </c>
      <c r="E307" s="82" t="n">
        <f aca="false">IF(Z307=0,0,IF(AND(Z307=1,$H$3=1),D307*U307,IF($H$3=2,D307,"N/A")))</f>
        <v>0</v>
      </c>
      <c r="F307" s="82" t="n">
        <f aca="false">E307*Y307</f>
        <v>0</v>
      </c>
      <c r="G307" s="28" t="n">
        <f aca="false">VLOOKUP($A307,Table,MATCH(G$4,Curves,0))</f>
        <v>5.67</v>
      </c>
      <c r="H307" s="97" t="n">
        <f aca="false">VLOOKUP($A307,Table,MATCH(H$4,Curves,0))</f>
        <v>5.67</v>
      </c>
      <c r="I307" s="98" t="n">
        <f aca="false">I306</f>
        <v>0</v>
      </c>
      <c r="J307" s="28" t="n">
        <f aca="false">VLOOKUP($A307,Table,MATCH(J$4,Curves,0))</f>
        <v>-0.0475</v>
      </c>
      <c r="K307" s="97" t="n">
        <f aca="false">VLOOKUP($A307,Table,MATCH(K$4,Curves,0))</f>
        <v>-0.06</v>
      </c>
      <c r="L307" s="98" t="n">
        <v>0</v>
      </c>
      <c r="M307" s="28" t="n">
        <f aca="false">VLOOKUP($A307,Table,MATCH(M$4,Curves,0))</f>
        <v>0.01</v>
      </c>
      <c r="N307" s="97" t="n">
        <f aca="false">VLOOKUP($A307,Table,MATCH(N$4,Curves,0))</f>
        <v>0</v>
      </c>
      <c r="O307" s="98" t="n">
        <v>0</v>
      </c>
      <c r="P307" s="99"/>
      <c r="Q307" s="98" t="n">
        <f aca="false">M307+J307+G307</f>
        <v>5.6325</v>
      </c>
      <c r="R307" s="98" t="n">
        <f aca="false">N307+K307+H307</f>
        <v>5.61</v>
      </c>
      <c r="S307" s="98" t="n">
        <f aca="false">O307+L307+I307</f>
        <v>0</v>
      </c>
      <c r="T307" s="99"/>
      <c r="U307" s="33" t="n">
        <f aca="false">A308-A307</f>
        <v>31</v>
      </c>
      <c r="V307" s="100" t="n">
        <f aca="false">CHOOSE(F$3,A308+24,A307)</f>
        <v>46082</v>
      </c>
      <c r="W307" s="33" t="n">
        <f aca="false">V307-C$3</f>
        <v>9166</v>
      </c>
      <c r="X307" s="28" t="n">
        <f aca="false">VLOOKUP($A307,Table,MATCH(X$4,Curves,0))</f>
        <v>0.053904348595426</v>
      </c>
      <c r="Y307" s="91" t="n">
        <f aca="false">1/(1+CHOOSE(F$3,(X308+($K$3/10000))/2,(X307+($K$3/10000))/2))^(2*W307/365.25)</f>
        <v>0.263203269523674</v>
      </c>
      <c r="Z307" s="33" t="n">
        <f aca="false">IF(AND(mthbeg&lt;=A307,mthend&gt;=A307),1,0)</f>
        <v>0</v>
      </c>
      <c r="AA307" s="33" t="n">
        <f aca="false">U307*Z307</f>
        <v>0</v>
      </c>
      <c r="AC307" s="87" t="n">
        <f aca="false">F307*G307</f>
        <v>0</v>
      </c>
      <c r="AD307" s="87" t="n">
        <f aca="false">$F307*H307</f>
        <v>0</v>
      </c>
      <c r="AE307" s="87" t="n">
        <f aca="false">$F307*I307</f>
        <v>0</v>
      </c>
      <c r="AF307" s="87" t="n">
        <f aca="false">$F307*J307</f>
        <v>-0</v>
      </c>
      <c r="AG307" s="87" t="n">
        <f aca="false">$F307*K307</f>
        <v>-0</v>
      </c>
      <c r="AH307" s="87" t="n">
        <f aca="false">$F307*L307</f>
        <v>0</v>
      </c>
      <c r="AI307" s="87" t="n">
        <f aca="false">$F307*M307</f>
        <v>0</v>
      </c>
      <c r="AJ307" s="87" t="n">
        <f aca="false">$F307*N307</f>
        <v>0</v>
      </c>
      <c r="AK307" s="87" t="n">
        <f aca="false">F307*O307</f>
        <v>0</v>
      </c>
      <c r="AL307" s="92"/>
      <c r="AM307" s="87" t="n">
        <f aca="false">CHOOSE($G$3,AD307-AE307,AE307-AD307)</f>
        <v>0</v>
      </c>
      <c r="AN307" s="87" t="n">
        <f aca="false">CHOOSE($G$3,AG307-AH307,AH307-AG307)</f>
        <v>0</v>
      </c>
      <c r="AO307" s="87" t="n">
        <f aca="false">CHOOSE($G$3,AJ307-AK307,AK307-AJ307)</f>
        <v>0</v>
      </c>
      <c r="AP307" s="101" t="n">
        <f aca="false">SUM(AM307:AO307)</f>
        <v>0</v>
      </c>
      <c r="AR307" s="87" t="n">
        <f aca="false">CHOOSE($G$3,AC307-AD307,AD307-AC307)</f>
        <v>0</v>
      </c>
      <c r="AS307" s="87" t="n">
        <f aca="false">CHOOSE($G$3,AF307-AG307,AG307-AF307)</f>
        <v>0</v>
      </c>
      <c r="AT307" s="87" t="n">
        <f aca="false">CHOOSE($G$3,AI307-AJ307,AJ307-AI307)</f>
        <v>0</v>
      </c>
      <c r="AU307" s="101" t="n">
        <f aca="false">AR307+AS307+AT307</f>
        <v>0</v>
      </c>
      <c r="AV307" s="101"/>
      <c r="AW307" s="88" t="n">
        <f aca="false">AU307+AP307</f>
        <v>0</v>
      </c>
      <c r="AY307" s="88" t="n">
        <f aca="false">AK307+AH307+AE307</f>
        <v>0</v>
      </c>
      <c r="AZ307" s="102"/>
    </row>
    <row r="308" customFormat="false" ht="12" hidden="false" customHeight="true" outlineLevel="0" collapsed="false">
      <c r="A308" s="93" t="n">
        <f aca="false">EDATE(A307,1)</f>
        <v>46113</v>
      </c>
      <c r="B308" s="94" t="n">
        <f aca="false">B307</f>
        <v>4590.16393442623</v>
      </c>
      <c r="C308" s="104"/>
      <c r="D308" s="96" t="n">
        <f aca="false">B308+C308</f>
        <v>4590.16393442623</v>
      </c>
      <c r="E308" s="82" t="n">
        <f aca="false">IF(Z308=0,0,IF(AND(Z308=1,$H$3=1),D308*U308,IF($H$3=2,D308,"N/A")))</f>
        <v>0</v>
      </c>
      <c r="F308" s="82" t="n">
        <f aca="false">E308*Y308</f>
        <v>0</v>
      </c>
      <c r="G308" s="28" t="n">
        <f aca="false">VLOOKUP($A308,Table,MATCH(G$4,Curves,0))</f>
        <v>5.67</v>
      </c>
      <c r="H308" s="97" t="n">
        <f aca="false">VLOOKUP($A308,Table,MATCH(H$4,Curves,0))</f>
        <v>5.67</v>
      </c>
      <c r="I308" s="98" t="n">
        <f aca="false">I307</f>
        <v>0</v>
      </c>
      <c r="J308" s="28" t="n">
        <f aca="false">VLOOKUP($A308,Table,MATCH(J$4,Curves,0))</f>
        <v>-0.0475</v>
      </c>
      <c r="K308" s="97" t="n">
        <f aca="false">VLOOKUP($A308,Table,MATCH(K$4,Curves,0))</f>
        <v>-0.06</v>
      </c>
      <c r="L308" s="98" t="n">
        <v>0</v>
      </c>
      <c r="M308" s="28" t="n">
        <f aca="false">VLOOKUP($A308,Table,MATCH(M$4,Curves,0))</f>
        <v>0.01</v>
      </c>
      <c r="N308" s="97" t="n">
        <f aca="false">VLOOKUP($A308,Table,MATCH(N$4,Curves,0))</f>
        <v>0</v>
      </c>
      <c r="O308" s="98" t="n">
        <v>0</v>
      </c>
      <c r="P308" s="99"/>
      <c r="Q308" s="98" t="n">
        <f aca="false">M308+J308+G308</f>
        <v>5.6325</v>
      </c>
      <c r="R308" s="98" t="n">
        <f aca="false">N308+K308+H308</f>
        <v>5.61</v>
      </c>
      <c r="S308" s="98" t="n">
        <f aca="false">O308+L308+I308</f>
        <v>0</v>
      </c>
      <c r="T308" s="99"/>
      <c r="U308" s="33" t="n">
        <f aca="false">A309-A308</f>
        <v>30</v>
      </c>
      <c r="V308" s="100" t="n">
        <f aca="false">CHOOSE(F$3,A309+24,A308)</f>
        <v>46113</v>
      </c>
      <c r="W308" s="33" t="n">
        <f aca="false">V308-C$3</f>
        <v>9197</v>
      </c>
      <c r="X308" s="28" t="n">
        <f aca="false">VLOOKUP($A308,Table,MATCH(X$4,Curves,0))</f>
        <v>0.053904348595426</v>
      </c>
      <c r="Y308" s="91" t="n">
        <f aca="false">1/(1+CHOOSE(F$3,(X309+($K$3/10000))/2,(X308+($K$3/10000))/2))^(2*W308/365.25)</f>
        <v>0.262017722716028</v>
      </c>
      <c r="Z308" s="33" t="n">
        <f aca="false">IF(AND(mthbeg&lt;=A308,mthend&gt;=A308),1,0)</f>
        <v>0</v>
      </c>
      <c r="AA308" s="33" t="n">
        <f aca="false">U308*Z308</f>
        <v>0</v>
      </c>
      <c r="AC308" s="87" t="n">
        <f aca="false">F308*G308</f>
        <v>0</v>
      </c>
      <c r="AD308" s="87" t="n">
        <f aca="false">$F308*H308</f>
        <v>0</v>
      </c>
      <c r="AE308" s="87" t="n">
        <f aca="false">$F308*I308</f>
        <v>0</v>
      </c>
      <c r="AF308" s="87" t="n">
        <f aca="false">$F308*J308</f>
        <v>-0</v>
      </c>
      <c r="AG308" s="87" t="n">
        <f aca="false">$F308*K308</f>
        <v>-0</v>
      </c>
      <c r="AH308" s="87" t="n">
        <f aca="false">$F308*L308</f>
        <v>0</v>
      </c>
      <c r="AI308" s="87" t="n">
        <f aca="false">$F308*M308</f>
        <v>0</v>
      </c>
      <c r="AJ308" s="87" t="n">
        <f aca="false">$F308*N308</f>
        <v>0</v>
      </c>
      <c r="AK308" s="87" t="n">
        <f aca="false">F308*O308</f>
        <v>0</v>
      </c>
      <c r="AL308" s="92"/>
      <c r="AM308" s="87" t="n">
        <f aca="false">CHOOSE($G$3,AD308-AE308,AE308-AD308)</f>
        <v>0</v>
      </c>
      <c r="AN308" s="87" t="n">
        <f aca="false">CHOOSE($G$3,AG308-AH308,AH308-AG308)</f>
        <v>0</v>
      </c>
      <c r="AO308" s="87" t="n">
        <f aca="false">CHOOSE($G$3,AJ308-AK308,AK308-AJ308)</f>
        <v>0</v>
      </c>
      <c r="AP308" s="101" t="n">
        <f aca="false">SUM(AM308:AO308)</f>
        <v>0</v>
      </c>
      <c r="AR308" s="87" t="n">
        <f aca="false">CHOOSE($G$3,AC308-AD308,AD308-AC308)</f>
        <v>0</v>
      </c>
      <c r="AS308" s="87" t="n">
        <f aca="false">CHOOSE($G$3,AF308-AG308,AG308-AF308)</f>
        <v>0</v>
      </c>
      <c r="AT308" s="87" t="n">
        <f aca="false">CHOOSE($G$3,AI308-AJ308,AJ308-AI308)</f>
        <v>0</v>
      </c>
      <c r="AU308" s="101" t="n">
        <f aca="false">AR308+AS308+AT308</f>
        <v>0</v>
      </c>
      <c r="AV308" s="101"/>
      <c r="AW308" s="88" t="n">
        <f aca="false">AU308+AP308</f>
        <v>0</v>
      </c>
      <c r="AY308" s="88" t="n">
        <f aca="false">AK308+AH308+AE308</f>
        <v>0</v>
      </c>
      <c r="AZ308" s="102"/>
    </row>
    <row r="309" customFormat="false" ht="12" hidden="false" customHeight="true" outlineLevel="0" collapsed="false">
      <c r="A309" s="93" t="n">
        <f aca="false">EDATE(A308,1)</f>
        <v>46143</v>
      </c>
      <c r="B309" s="94" t="n">
        <f aca="false">B308</f>
        <v>4590.16393442623</v>
      </c>
      <c r="C309" s="104"/>
      <c r="D309" s="96" t="n">
        <f aca="false">B309+C309</f>
        <v>4590.16393442623</v>
      </c>
      <c r="E309" s="82" t="n">
        <f aca="false">IF(Z309=0,0,IF(AND(Z309=1,$H$3=1),D309*U309,IF($H$3=2,D309,"N/A")))</f>
        <v>0</v>
      </c>
      <c r="F309" s="82" t="n">
        <f aca="false">E309*Y309</f>
        <v>0</v>
      </c>
      <c r="G309" s="28" t="n">
        <f aca="false">VLOOKUP($A309,Table,MATCH(G$4,Curves,0))</f>
        <v>5.67</v>
      </c>
      <c r="H309" s="97" t="n">
        <f aca="false">VLOOKUP($A309,Table,MATCH(H$4,Curves,0))</f>
        <v>5.67</v>
      </c>
      <c r="I309" s="98" t="n">
        <f aca="false">I308</f>
        <v>0</v>
      </c>
      <c r="J309" s="28" t="n">
        <f aca="false">VLOOKUP($A309,Table,MATCH(J$4,Curves,0))</f>
        <v>-0.0475</v>
      </c>
      <c r="K309" s="97" t="n">
        <f aca="false">VLOOKUP($A309,Table,MATCH(K$4,Curves,0))</f>
        <v>-0.06</v>
      </c>
      <c r="L309" s="98" t="n">
        <v>0</v>
      </c>
      <c r="M309" s="28" t="n">
        <f aca="false">VLOOKUP($A309,Table,MATCH(M$4,Curves,0))</f>
        <v>0.01</v>
      </c>
      <c r="N309" s="97" t="n">
        <f aca="false">VLOOKUP($A309,Table,MATCH(N$4,Curves,0))</f>
        <v>0</v>
      </c>
      <c r="O309" s="98" t="n">
        <v>0</v>
      </c>
      <c r="P309" s="99"/>
      <c r="Q309" s="98" t="n">
        <f aca="false">M309+J309+G309</f>
        <v>5.6325</v>
      </c>
      <c r="R309" s="98" t="n">
        <f aca="false">N309+K309+H309</f>
        <v>5.61</v>
      </c>
      <c r="S309" s="98" t="n">
        <f aca="false">O309+L309+I309</f>
        <v>0</v>
      </c>
      <c r="T309" s="99"/>
      <c r="U309" s="33" t="n">
        <f aca="false">A310-A309</f>
        <v>31</v>
      </c>
      <c r="V309" s="100" t="n">
        <f aca="false">CHOOSE(F$3,A310+24,A309)</f>
        <v>46143</v>
      </c>
      <c r="W309" s="33" t="n">
        <f aca="false">V309-C$3</f>
        <v>9227</v>
      </c>
      <c r="X309" s="28" t="n">
        <f aca="false">VLOOKUP($A309,Table,MATCH(X$4,Curves,0))</f>
        <v>0.053904348595426</v>
      </c>
      <c r="Y309" s="91" t="n">
        <f aca="false">1/(1+CHOOSE(F$3,(X310+($K$3/10000))/2,(X309+($K$3/10000))/2))^(2*W309/365.25)</f>
        <v>0.260875504048654</v>
      </c>
      <c r="Z309" s="33" t="n">
        <f aca="false">IF(AND(mthbeg&lt;=A309,mthend&gt;=A309),1,0)</f>
        <v>0</v>
      </c>
      <c r="AA309" s="33" t="n">
        <f aca="false">U309*Z309</f>
        <v>0</v>
      </c>
      <c r="AC309" s="87" t="n">
        <f aca="false">F309*G309</f>
        <v>0</v>
      </c>
      <c r="AD309" s="87" t="n">
        <f aca="false">$F309*H309</f>
        <v>0</v>
      </c>
      <c r="AE309" s="87" t="n">
        <f aca="false">$F309*I309</f>
        <v>0</v>
      </c>
      <c r="AF309" s="87" t="n">
        <f aca="false">$F309*J309</f>
        <v>-0</v>
      </c>
      <c r="AG309" s="87" t="n">
        <f aca="false">$F309*K309</f>
        <v>-0</v>
      </c>
      <c r="AH309" s="87" t="n">
        <f aca="false">$F309*L309</f>
        <v>0</v>
      </c>
      <c r="AI309" s="87" t="n">
        <f aca="false">$F309*M309</f>
        <v>0</v>
      </c>
      <c r="AJ309" s="87" t="n">
        <f aca="false">$F309*N309</f>
        <v>0</v>
      </c>
      <c r="AK309" s="87" t="n">
        <f aca="false">F309*O309</f>
        <v>0</v>
      </c>
      <c r="AL309" s="92"/>
      <c r="AM309" s="87" t="n">
        <f aca="false">CHOOSE($G$3,AD309-AE309,AE309-AD309)</f>
        <v>0</v>
      </c>
      <c r="AN309" s="87" t="n">
        <f aca="false">CHOOSE($G$3,AG309-AH309,AH309-AG309)</f>
        <v>0</v>
      </c>
      <c r="AO309" s="87" t="n">
        <f aca="false">CHOOSE($G$3,AJ309-AK309,AK309-AJ309)</f>
        <v>0</v>
      </c>
      <c r="AP309" s="101" t="n">
        <f aca="false">SUM(AM309:AO309)</f>
        <v>0</v>
      </c>
      <c r="AR309" s="87" t="n">
        <f aca="false">CHOOSE($G$3,AC309-AD309,AD309-AC309)</f>
        <v>0</v>
      </c>
      <c r="AS309" s="87" t="n">
        <f aca="false">CHOOSE($G$3,AF309-AG309,AG309-AF309)</f>
        <v>0</v>
      </c>
      <c r="AT309" s="87" t="n">
        <f aca="false">CHOOSE($G$3,AI309-AJ309,AJ309-AI309)</f>
        <v>0</v>
      </c>
      <c r="AU309" s="101" t="n">
        <f aca="false">AR309+AS309+AT309</f>
        <v>0</v>
      </c>
      <c r="AV309" s="101"/>
      <c r="AW309" s="88" t="n">
        <f aca="false">AU309+AP309</f>
        <v>0</v>
      </c>
      <c r="AY309" s="88" t="n">
        <f aca="false">AK309+AH309+AE309</f>
        <v>0</v>
      </c>
      <c r="AZ309" s="102"/>
    </row>
    <row r="310" customFormat="false" ht="12" hidden="false" customHeight="true" outlineLevel="0" collapsed="false">
      <c r="A310" s="93" t="n">
        <f aca="false">EDATE(A309,1)</f>
        <v>46174</v>
      </c>
      <c r="B310" s="94" t="n">
        <f aca="false">B309</f>
        <v>4590.16393442623</v>
      </c>
      <c r="C310" s="104"/>
      <c r="D310" s="96" t="n">
        <f aca="false">B310+C310</f>
        <v>4590.16393442623</v>
      </c>
      <c r="E310" s="82" t="n">
        <f aca="false">IF(Z310=0,0,IF(AND(Z310=1,$H$3=1),D310*U310,IF($H$3=2,D310,"N/A")))</f>
        <v>0</v>
      </c>
      <c r="F310" s="82" t="n">
        <f aca="false">E310*Y310</f>
        <v>0</v>
      </c>
      <c r="G310" s="28" t="n">
        <f aca="false">VLOOKUP($A310,Table,MATCH(G$4,Curves,0))</f>
        <v>5.67</v>
      </c>
      <c r="H310" s="97" t="n">
        <f aca="false">VLOOKUP($A310,Table,MATCH(H$4,Curves,0))</f>
        <v>5.67</v>
      </c>
      <c r="I310" s="98" t="n">
        <f aca="false">I309</f>
        <v>0</v>
      </c>
      <c r="J310" s="28" t="n">
        <f aca="false">VLOOKUP($A310,Table,MATCH(J$4,Curves,0))</f>
        <v>-0.0475</v>
      </c>
      <c r="K310" s="97" t="n">
        <f aca="false">VLOOKUP($A310,Table,MATCH(K$4,Curves,0))</f>
        <v>-0.06</v>
      </c>
      <c r="L310" s="98" t="n">
        <v>0</v>
      </c>
      <c r="M310" s="28" t="n">
        <f aca="false">VLOOKUP($A310,Table,MATCH(M$4,Curves,0))</f>
        <v>0.01</v>
      </c>
      <c r="N310" s="97" t="n">
        <f aca="false">VLOOKUP($A310,Table,MATCH(N$4,Curves,0))</f>
        <v>0</v>
      </c>
      <c r="O310" s="98" t="n">
        <v>0</v>
      </c>
      <c r="P310" s="99"/>
      <c r="Q310" s="98" t="n">
        <f aca="false">M310+J310+G310</f>
        <v>5.6325</v>
      </c>
      <c r="R310" s="98" t="n">
        <f aca="false">N310+K310+H310</f>
        <v>5.61</v>
      </c>
      <c r="S310" s="98" t="n">
        <f aca="false">O310+L310+I310</f>
        <v>0</v>
      </c>
      <c r="T310" s="99"/>
      <c r="U310" s="33" t="n">
        <f aca="false">A311-A310</f>
        <v>30</v>
      </c>
      <c r="V310" s="100" t="n">
        <f aca="false">CHOOSE(F$3,A311+24,A310)</f>
        <v>46174</v>
      </c>
      <c r="W310" s="33" t="n">
        <f aca="false">V310-C$3</f>
        <v>9258</v>
      </c>
      <c r="X310" s="28" t="n">
        <f aca="false">VLOOKUP($A310,Table,MATCH(X$4,Curves,0))</f>
        <v>0.053904348595426</v>
      </c>
      <c r="Y310" s="91" t="n">
        <f aca="false">1/(1+CHOOSE(F$3,(X311+($K$3/10000))/2,(X310+($K$3/10000))/2))^(2*W310/365.25)</f>
        <v>0.259700442197873</v>
      </c>
      <c r="Z310" s="33" t="n">
        <f aca="false">IF(AND(mthbeg&lt;=A310,mthend&gt;=A310),1,0)</f>
        <v>0</v>
      </c>
      <c r="AA310" s="33" t="n">
        <f aca="false">U310*Z310</f>
        <v>0</v>
      </c>
      <c r="AC310" s="87" t="n">
        <f aca="false">F310*G310</f>
        <v>0</v>
      </c>
      <c r="AD310" s="87" t="n">
        <f aca="false">$F310*H310</f>
        <v>0</v>
      </c>
      <c r="AE310" s="87" t="n">
        <f aca="false">$F310*I310</f>
        <v>0</v>
      </c>
      <c r="AF310" s="87" t="n">
        <f aca="false">$F310*J310</f>
        <v>-0</v>
      </c>
      <c r="AG310" s="87" t="n">
        <f aca="false">$F310*K310</f>
        <v>-0</v>
      </c>
      <c r="AH310" s="87" t="n">
        <f aca="false">$F310*L310</f>
        <v>0</v>
      </c>
      <c r="AI310" s="87" t="n">
        <f aca="false">$F310*M310</f>
        <v>0</v>
      </c>
      <c r="AJ310" s="87" t="n">
        <f aca="false">$F310*N310</f>
        <v>0</v>
      </c>
      <c r="AK310" s="87" t="n">
        <f aca="false">F310*O310</f>
        <v>0</v>
      </c>
      <c r="AL310" s="92"/>
      <c r="AM310" s="87" t="n">
        <f aca="false">CHOOSE($G$3,AD310-AE310,AE310-AD310)</f>
        <v>0</v>
      </c>
      <c r="AN310" s="87" t="n">
        <f aca="false">CHOOSE($G$3,AG310-AH310,AH310-AG310)</f>
        <v>0</v>
      </c>
      <c r="AO310" s="87" t="n">
        <f aca="false">CHOOSE($G$3,AJ310-AK310,AK310-AJ310)</f>
        <v>0</v>
      </c>
      <c r="AP310" s="101" t="n">
        <f aca="false">SUM(AM310:AO310)</f>
        <v>0</v>
      </c>
      <c r="AR310" s="87" t="n">
        <f aca="false">CHOOSE($G$3,AC310-AD310,AD310-AC310)</f>
        <v>0</v>
      </c>
      <c r="AS310" s="87" t="n">
        <f aca="false">CHOOSE($G$3,AF310-AG310,AG310-AF310)</f>
        <v>0</v>
      </c>
      <c r="AT310" s="87" t="n">
        <f aca="false">CHOOSE($G$3,AI310-AJ310,AJ310-AI310)</f>
        <v>0</v>
      </c>
      <c r="AU310" s="101" t="n">
        <f aca="false">AR310+AS310+AT310</f>
        <v>0</v>
      </c>
      <c r="AV310" s="101"/>
      <c r="AW310" s="88" t="n">
        <f aca="false">AU310+AP310</f>
        <v>0</v>
      </c>
      <c r="AY310" s="88" t="n">
        <f aca="false">AK310+AH310+AE310</f>
        <v>0</v>
      </c>
      <c r="AZ310" s="102"/>
    </row>
    <row r="311" customFormat="false" ht="12" hidden="false" customHeight="true" outlineLevel="0" collapsed="false">
      <c r="A311" s="93" t="n">
        <f aca="false">EDATE(A310,1)</f>
        <v>46204</v>
      </c>
      <c r="B311" s="94" t="n">
        <f aca="false">B310</f>
        <v>4590.16393442623</v>
      </c>
      <c r="C311" s="104"/>
      <c r="D311" s="96" t="n">
        <f aca="false">B311+C311</f>
        <v>4590.16393442623</v>
      </c>
      <c r="E311" s="82" t="n">
        <f aca="false">IF(Z311=0,0,IF(AND(Z311=1,$H$3=1),D311*U311,IF($H$3=2,D311,"N/A")))</f>
        <v>0</v>
      </c>
      <c r="F311" s="82" t="n">
        <f aca="false">E311*Y311</f>
        <v>0</v>
      </c>
      <c r="G311" s="28" t="n">
        <f aca="false">VLOOKUP($A311,Table,MATCH(G$4,Curves,0))</f>
        <v>5.67</v>
      </c>
      <c r="H311" s="97" t="n">
        <f aca="false">VLOOKUP($A311,Table,MATCH(H$4,Curves,0))</f>
        <v>5.67</v>
      </c>
      <c r="I311" s="98" t="n">
        <f aca="false">I310</f>
        <v>0</v>
      </c>
      <c r="J311" s="28" t="n">
        <f aca="false">VLOOKUP($A311,Table,MATCH(J$4,Curves,0))</f>
        <v>-0.0475</v>
      </c>
      <c r="K311" s="97" t="n">
        <f aca="false">VLOOKUP($A311,Table,MATCH(K$4,Curves,0))</f>
        <v>-0.06</v>
      </c>
      <c r="L311" s="98" t="n">
        <v>0</v>
      </c>
      <c r="M311" s="28" t="n">
        <f aca="false">VLOOKUP($A311,Table,MATCH(M$4,Curves,0))</f>
        <v>0.01</v>
      </c>
      <c r="N311" s="97" t="n">
        <f aca="false">VLOOKUP($A311,Table,MATCH(N$4,Curves,0))</f>
        <v>0</v>
      </c>
      <c r="O311" s="98" t="n">
        <v>0</v>
      </c>
      <c r="P311" s="99"/>
      <c r="Q311" s="98" t="n">
        <f aca="false">M311+J311+G311</f>
        <v>5.6325</v>
      </c>
      <c r="R311" s="98" t="n">
        <f aca="false">N311+K311+H311</f>
        <v>5.61</v>
      </c>
      <c r="S311" s="98" t="n">
        <f aca="false">O311+L311+I311</f>
        <v>0</v>
      </c>
      <c r="T311" s="99"/>
      <c r="U311" s="33" t="n">
        <f aca="false">A312-A311</f>
        <v>31</v>
      </c>
      <c r="V311" s="100" t="n">
        <f aca="false">CHOOSE(F$3,A312+24,A311)</f>
        <v>46204</v>
      </c>
      <c r="W311" s="33" t="n">
        <f aca="false">V311-C$3</f>
        <v>9288</v>
      </c>
      <c r="X311" s="28" t="n">
        <f aca="false">VLOOKUP($A311,Table,MATCH(X$4,Curves,0))</f>
        <v>0.053904348595426</v>
      </c>
      <c r="Y311" s="91" t="n">
        <f aca="false">1/(1+CHOOSE(F$3,(X312+($K$3/10000))/2,(X311+($K$3/10000))/2))^(2*W311/365.25)</f>
        <v>0.25856832529399</v>
      </c>
      <c r="Z311" s="33" t="n">
        <f aca="false">IF(AND(mthbeg&lt;=A311,mthend&gt;=A311),1,0)</f>
        <v>0</v>
      </c>
      <c r="AA311" s="33" t="n">
        <f aca="false">U311*Z311</f>
        <v>0</v>
      </c>
      <c r="AC311" s="87" t="n">
        <f aca="false">F311*G311</f>
        <v>0</v>
      </c>
      <c r="AD311" s="87" t="n">
        <f aca="false">$F311*H311</f>
        <v>0</v>
      </c>
      <c r="AE311" s="87" t="n">
        <f aca="false">$F311*I311</f>
        <v>0</v>
      </c>
      <c r="AF311" s="87" t="n">
        <f aca="false">$F311*J311</f>
        <v>-0</v>
      </c>
      <c r="AG311" s="87" t="n">
        <f aca="false">$F311*K311</f>
        <v>-0</v>
      </c>
      <c r="AH311" s="87" t="n">
        <f aca="false">$F311*L311</f>
        <v>0</v>
      </c>
      <c r="AI311" s="87" t="n">
        <f aca="false">$F311*M311</f>
        <v>0</v>
      </c>
      <c r="AJ311" s="87" t="n">
        <f aca="false">$F311*N311</f>
        <v>0</v>
      </c>
      <c r="AK311" s="87" t="n">
        <f aca="false">F311*O311</f>
        <v>0</v>
      </c>
      <c r="AL311" s="92"/>
      <c r="AM311" s="87" t="n">
        <f aca="false">CHOOSE($G$3,AD311-AE311,AE311-AD311)</f>
        <v>0</v>
      </c>
      <c r="AN311" s="87" t="n">
        <f aca="false">CHOOSE($G$3,AG311-AH311,AH311-AG311)</f>
        <v>0</v>
      </c>
      <c r="AO311" s="87" t="n">
        <f aca="false">CHOOSE($G$3,AJ311-AK311,AK311-AJ311)</f>
        <v>0</v>
      </c>
      <c r="AP311" s="101" t="n">
        <f aca="false">SUM(AM311:AO311)</f>
        <v>0</v>
      </c>
      <c r="AR311" s="87" t="n">
        <f aca="false">CHOOSE($G$3,AC311-AD311,AD311-AC311)</f>
        <v>0</v>
      </c>
      <c r="AS311" s="87" t="n">
        <f aca="false">CHOOSE($G$3,AF311-AG311,AG311-AF311)</f>
        <v>0</v>
      </c>
      <c r="AT311" s="87" t="n">
        <f aca="false">CHOOSE($G$3,AI311-AJ311,AJ311-AI311)</f>
        <v>0</v>
      </c>
      <c r="AU311" s="101" t="n">
        <f aca="false">AR311+AS311+AT311</f>
        <v>0</v>
      </c>
      <c r="AV311" s="101"/>
      <c r="AW311" s="88" t="n">
        <f aca="false">AU311+AP311</f>
        <v>0</v>
      </c>
      <c r="AY311" s="88" t="n">
        <f aca="false">AK311+AH311+AE311</f>
        <v>0</v>
      </c>
      <c r="AZ311" s="102"/>
    </row>
    <row r="312" customFormat="false" ht="12" hidden="false" customHeight="true" outlineLevel="0" collapsed="false">
      <c r="A312" s="93" t="n">
        <f aca="false">EDATE(A311,1)</f>
        <v>46235</v>
      </c>
      <c r="B312" s="94" t="n">
        <f aca="false">B311</f>
        <v>4590.16393442623</v>
      </c>
      <c r="C312" s="104"/>
      <c r="D312" s="96" t="n">
        <f aca="false">B312+C312</f>
        <v>4590.16393442623</v>
      </c>
      <c r="E312" s="82" t="n">
        <f aca="false">IF(Z312=0,0,IF(AND(Z312=1,$H$3=1),D312*U312,IF($H$3=2,D312,"N/A")))</f>
        <v>0</v>
      </c>
      <c r="F312" s="82" t="n">
        <f aca="false">E312*Y312</f>
        <v>0</v>
      </c>
      <c r="G312" s="28" t="n">
        <f aca="false">VLOOKUP($A312,Table,MATCH(G$4,Curves,0))</f>
        <v>5.67</v>
      </c>
      <c r="H312" s="97" t="n">
        <f aca="false">VLOOKUP($A312,Table,MATCH(H$4,Curves,0))</f>
        <v>5.67</v>
      </c>
      <c r="I312" s="98" t="n">
        <f aca="false">I311</f>
        <v>0</v>
      </c>
      <c r="J312" s="28" t="n">
        <f aca="false">VLOOKUP($A312,Table,MATCH(J$4,Curves,0))</f>
        <v>-0.0475</v>
      </c>
      <c r="K312" s="97" t="n">
        <f aca="false">VLOOKUP($A312,Table,MATCH(K$4,Curves,0))</f>
        <v>-0.06</v>
      </c>
      <c r="L312" s="98" t="n">
        <v>0</v>
      </c>
      <c r="M312" s="28" t="n">
        <f aca="false">VLOOKUP($A312,Table,MATCH(M$4,Curves,0))</f>
        <v>0.01</v>
      </c>
      <c r="N312" s="97" t="n">
        <f aca="false">VLOOKUP($A312,Table,MATCH(N$4,Curves,0))</f>
        <v>0</v>
      </c>
      <c r="O312" s="98" t="n">
        <v>0</v>
      </c>
      <c r="P312" s="99"/>
      <c r="Q312" s="98" t="n">
        <f aca="false">M312+J312+G312</f>
        <v>5.6325</v>
      </c>
      <c r="R312" s="98" t="n">
        <f aca="false">N312+K312+H312</f>
        <v>5.61</v>
      </c>
      <c r="S312" s="98" t="n">
        <f aca="false">O312+L312+I312</f>
        <v>0</v>
      </c>
      <c r="T312" s="99"/>
      <c r="U312" s="33" t="n">
        <f aca="false">A313-A312</f>
        <v>31</v>
      </c>
      <c r="V312" s="100" t="n">
        <f aca="false">CHOOSE(F$3,A313+24,A312)</f>
        <v>46235</v>
      </c>
      <c r="W312" s="33" t="n">
        <f aca="false">V312-C$3</f>
        <v>9319</v>
      </c>
      <c r="X312" s="28" t="n">
        <f aca="false">VLOOKUP($A312,Table,MATCH(X$4,Curves,0))</f>
        <v>0.053904348595426</v>
      </c>
      <c r="Y312" s="91" t="n">
        <f aca="false">1/(1+CHOOSE(F$3,(X313+($K$3/10000))/2,(X312+($K$3/10000))/2))^(2*W312/365.25)</f>
        <v>0.257403655671285</v>
      </c>
      <c r="Z312" s="33" t="n">
        <f aca="false">IF(AND(mthbeg&lt;=A312,mthend&gt;=A312),1,0)</f>
        <v>0</v>
      </c>
      <c r="AA312" s="33" t="n">
        <f aca="false">U312*Z312</f>
        <v>0</v>
      </c>
      <c r="AC312" s="87" t="n">
        <f aca="false">F312*G312</f>
        <v>0</v>
      </c>
      <c r="AD312" s="87" t="n">
        <f aca="false">$F312*H312</f>
        <v>0</v>
      </c>
      <c r="AE312" s="87" t="n">
        <f aca="false">$F312*I312</f>
        <v>0</v>
      </c>
      <c r="AF312" s="87" t="n">
        <f aca="false">$F312*J312</f>
        <v>-0</v>
      </c>
      <c r="AG312" s="87" t="n">
        <f aca="false">$F312*K312</f>
        <v>-0</v>
      </c>
      <c r="AH312" s="87" t="n">
        <f aca="false">$F312*L312</f>
        <v>0</v>
      </c>
      <c r="AI312" s="87" t="n">
        <f aca="false">$F312*M312</f>
        <v>0</v>
      </c>
      <c r="AJ312" s="87" t="n">
        <f aca="false">$F312*N312</f>
        <v>0</v>
      </c>
      <c r="AK312" s="87" t="n">
        <f aca="false">F312*O312</f>
        <v>0</v>
      </c>
      <c r="AL312" s="92"/>
      <c r="AM312" s="87" t="n">
        <f aca="false">CHOOSE($G$3,AD312-AE312,AE312-AD312)</f>
        <v>0</v>
      </c>
      <c r="AN312" s="87" t="n">
        <f aca="false">CHOOSE($G$3,AG312-AH312,AH312-AG312)</f>
        <v>0</v>
      </c>
      <c r="AO312" s="87" t="n">
        <f aca="false">CHOOSE($G$3,AJ312-AK312,AK312-AJ312)</f>
        <v>0</v>
      </c>
      <c r="AP312" s="101" t="n">
        <f aca="false">SUM(AM312:AO312)</f>
        <v>0</v>
      </c>
      <c r="AR312" s="87" t="n">
        <f aca="false">CHOOSE($G$3,AC312-AD312,AD312-AC312)</f>
        <v>0</v>
      </c>
      <c r="AS312" s="87" t="n">
        <f aca="false">CHOOSE($G$3,AF312-AG312,AG312-AF312)</f>
        <v>0</v>
      </c>
      <c r="AT312" s="87" t="n">
        <f aca="false">CHOOSE($G$3,AI312-AJ312,AJ312-AI312)</f>
        <v>0</v>
      </c>
      <c r="AU312" s="101" t="n">
        <f aca="false">AR312+AS312+AT312</f>
        <v>0</v>
      </c>
      <c r="AV312" s="101"/>
      <c r="AW312" s="88" t="n">
        <f aca="false">AU312+AP312</f>
        <v>0</v>
      </c>
      <c r="AY312" s="88" t="n">
        <f aca="false">AK312+AH312+AE312</f>
        <v>0</v>
      </c>
      <c r="AZ312" s="102"/>
    </row>
    <row r="313" customFormat="false" ht="12" hidden="false" customHeight="true" outlineLevel="0" collapsed="false">
      <c r="A313" s="93" t="n">
        <f aca="false">EDATE(A312,1)</f>
        <v>46266</v>
      </c>
      <c r="B313" s="94" t="n">
        <f aca="false">B312</f>
        <v>4590.16393442623</v>
      </c>
      <c r="C313" s="104"/>
      <c r="D313" s="96" t="n">
        <f aca="false">B313+C313</f>
        <v>4590.16393442623</v>
      </c>
      <c r="E313" s="82" t="n">
        <f aca="false">IF(Z313=0,0,IF(AND(Z313=1,$H$3=1),D313*U313,IF($H$3=2,D313,"N/A")))</f>
        <v>0</v>
      </c>
      <c r="F313" s="82" t="n">
        <f aca="false">E313*Y313</f>
        <v>0</v>
      </c>
      <c r="G313" s="28" t="n">
        <f aca="false">VLOOKUP($A313,Table,MATCH(G$4,Curves,0))</f>
        <v>5.67</v>
      </c>
      <c r="H313" s="97" t="n">
        <f aca="false">VLOOKUP($A313,Table,MATCH(H$4,Curves,0))</f>
        <v>5.67</v>
      </c>
      <c r="I313" s="98" t="n">
        <f aca="false">I312</f>
        <v>0</v>
      </c>
      <c r="J313" s="28" t="n">
        <f aca="false">VLOOKUP($A313,Table,MATCH(J$4,Curves,0))</f>
        <v>-0.0475</v>
      </c>
      <c r="K313" s="97" t="n">
        <f aca="false">VLOOKUP($A313,Table,MATCH(K$4,Curves,0))</f>
        <v>-0.06</v>
      </c>
      <c r="L313" s="98" t="n">
        <v>0</v>
      </c>
      <c r="M313" s="28" t="n">
        <f aca="false">VLOOKUP($A313,Table,MATCH(M$4,Curves,0))</f>
        <v>0.01</v>
      </c>
      <c r="N313" s="97" t="n">
        <f aca="false">VLOOKUP($A313,Table,MATCH(N$4,Curves,0))</f>
        <v>0</v>
      </c>
      <c r="O313" s="98" t="n">
        <v>0</v>
      </c>
      <c r="P313" s="99"/>
      <c r="Q313" s="98" t="n">
        <f aca="false">M313+J313+G313</f>
        <v>5.6325</v>
      </c>
      <c r="R313" s="98" t="n">
        <f aca="false">N313+K313+H313</f>
        <v>5.61</v>
      </c>
      <c r="S313" s="98" t="n">
        <f aca="false">O313+L313+I313</f>
        <v>0</v>
      </c>
      <c r="T313" s="99"/>
      <c r="U313" s="33" t="n">
        <f aca="false">A314-A313</f>
        <v>30</v>
      </c>
      <c r="V313" s="100" t="n">
        <f aca="false">CHOOSE(F$3,A314+24,A313)</f>
        <v>46266</v>
      </c>
      <c r="W313" s="33" t="n">
        <f aca="false">V313-C$3</f>
        <v>9350</v>
      </c>
      <c r="X313" s="28" t="n">
        <f aca="false">VLOOKUP($A313,Table,MATCH(X$4,Curves,0))</f>
        <v>0.053904348595426</v>
      </c>
      <c r="Y313" s="91" t="n">
        <f aca="false">1/(1+CHOOSE(F$3,(X314+($K$3/10000))/2,(X313+($K$3/10000))/2))^(2*W313/365.25)</f>
        <v>0.256244232071381</v>
      </c>
      <c r="Z313" s="33" t="n">
        <f aca="false">IF(AND(mthbeg&lt;=A313,mthend&gt;=A313),1,0)</f>
        <v>0</v>
      </c>
      <c r="AA313" s="33" t="n">
        <f aca="false">U313*Z313</f>
        <v>0</v>
      </c>
      <c r="AC313" s="87" t="n">
        <f aca="false">F313*G313</f>
        <v>0</v>
      </c>
      <c r="AD313" s="87" t="n">
        <f aca="false">$F313*H313</f>
        <v>0</v>
      </c>
      <c r="AE313" s="87" t="n">
        <f aca="false">$F313*I313</f>
        <v>0</v>
      </c>
      <c r="AF313" s="87" t="n">
        <f aca="false">$F313*J313</f>
        <v>-0</v>
      </c>
      <c r="AG313" s="87" t="n">
        <f aca="false">$F313*K313</f>
        <v>-0</v>
      </c>
      <c r="AH313" s="87" t="n">
        <f aca="false">$F313*L313</f>
        <v>0</v>
      </c>
      <c r="AI313" s="87" t="n">
        <f aca="false">$F313*M313</f>
        <v>0</v>
      </c>
      <c r="AJ313" s="87" t="n">
        <f aca="false">$F313*N313</f>
        <v>0</v>
      </c>
      <c r="AK313" s="87" t="n">
        <f aca="false">F313*O313</f>
        <v>0</v>
      </c>
      <c r="AL313" s="92"/>
      <c r="AM313" s="87" t="n">
        <f aca="false">CHOOSE($G$3,AD313-AE313,AE313-AD313)</f>
        <v>0</v>
      </c>
      <c r="AN313" s="87" t="n">
        <f aca="false">CHOOSE($G$3,AG313-AH313,AH313-AG313)</f>
        <v>0</v>
      </c>
      <c r="AO313" s="87" t="n">
        <f aca="false">CHOOSE($G$3,AJ313-AK313,AK313-AJ313)</f>
        <v>0</v>
      </c>
      <c r="AP313" s="101" t="n">
        <f aca="false">SUM(AM313:AO313)</f>
        <v>0</v>
      </c>
      <c r="AR313" s="87" t="n">
        <f aca="false">CHOOSE($G$3,AC313-AD313,AD313-AC313)</f>
        <v>0</v>
      </c>
      <c r="AS313" s="87" t="n">
        <f aca="false">CHOOSE($G$3,AF313-AG313,AG313-AF313)</f>
        <v>0</v>
      </c>
      <c r="AT313" s="87" t="n">
        <f aca="false">CHOOSE($G$3,AI313-AJ313,AJ313-AI313)</f>
        <v>0</v>
      </c>
      <c r="AU313" s="101" t="n">
        <f aca="false">AR313+AS313+AT313</f>
        <v>0</v>
      </c>
      <c r="AV313" s="101"/>
      <c r="AW313" s="88" t="n">
        <f aca="false">AU313+AP313</f>
        <v>0</v>
      </c>
      <c r="AY313" s="88" t="n">
        <f aca="false">AK313+AH313+AE313</f>
        <v>0</v>
      </c>
      <c r="AZ313" s="102"/>
    </row>
    <row r="314" customFormat="false" ht="12" hidden="false" customHeight="true" outlineLevel="0" collapsed="false">
      <c r="A314" s="93" t="n">
        <f aca="false">EDATE(A313,1)</f>
        <v>46296</v>
      </c>
      <c r="B314" s="94" t="n">
        <f aca="false">B313</f>
        <v>4590.16393442623</v>
      </c>
      <c r="C314" s="104"/>
      <c r="D314" s="96" t="n">
        <f aca="false">B314+C314</f>
        <v>4590.16393442623</v>
      </c>
      <c r="E314" s="82" t="n">
        <f aca="false">IF(Z314=0,0,IF(AND(Z314=1,$H$3=1),D314*U314,IF($H$3=2,D314,"N/A")))</f>
        <v>0</v>
      </c>
      <c r="F314" s="82" t="n">
        <f aca="false">E314*Y314</f>
        <v>0</v>
      </c>
      <c r="G314" s="28" t="n">
        <f aca="false">VLOOKUP($A314,Table,MATCH(G$4,Curves,0))</f>
        <v>5.67</v>
      </c>
      <c r="H314" s="97" t="n">
        <f aca="false">VLOOKUP($A314,Table,MATCH(H$4,Curves,0))</f>
        <v>5.67</v>
      </c>
      <c r="I314" s="98" t="n">
        <f aca="false">I313</f>
        <v>0</v>
      </c>
      <c r="J314" s="28" t="n">
        <f aca="false">VLOOKUP($A314,Table,MATCH(J$4,Curves,0))</f>
        <v>-0.0475</v>
      </c>
      <c r="K314" s="97" t="n">
        <f aca="false">VLOOKUP($A314,Table,MATCH(K$4,Curves,0))</f>
        <v>-0.06</v>
      </c>
      <c r="L314" s="98" t="n">
        <v>0</v>
      </c>
      <c r="M314" s="28" t="n">
        <f aca="false">VLOOKUP($A314,Table,MATCH(M$4,Curves,0))</f>
        <v>0.01</v>
      </c>
      <c r="N314" s="97" t="n">
        <f aca="false">VLOOKUP($A314,Table,MATCH(N$4,Curves,0))</f>
        <v>0</v>
      </c>
      <c r="O314" s="98" t="n">
        <v>0</v>
      </c>
      <c r="P314" s="99"/>
      <c r="Q314" s="98" t="n">
        <f aca="false">M314+J314+G314</f>
        <v>5.6325</v>
      </c>
      <c r="R314" s="98" t="n">
        <f aca="false">N314+K314+H314</f>
        <v>5.61</v>
      </c>
      <c r="S314" s="98" t="n">
        <f aca="false">O314+L314+I314</f>
        <v>0</v>
      </c>
      <c r="T314" s="99"/>
      <c r="U314" s="33" t="n">
        <f aca="false">A315-A314</f>
        <v>31</v>
      </c>
      <c r="V314" s="100" t="n">
        <f aca="false">CHOOSE(F$3,A315+24,A314)</f>
        <v>46296</v>
      </c>
      <c r="W314" s="33" t="n">
        <f aca="false">V314-C$3</f>
        <v>9380</v>
      </c>
      <c r="X314" s="28" t="n">
        <f aca="false">VLOOKUP($A314,Table,MATCH(X$4,Curves,0))</f>
        <v>0.053904348595426</v>
      </c>
      <c r="Y314" s="91" t="n">
        <f aca="false">1/(1+CHOOSE(F$3,(X315+($K$3/10000))/2,(X314+($K$3/10000))/2))^(2*W314/365.25)</f>
        <v>0.255127181887734</v>
      </c>
      <c r="Z314" s="33" t="n">
        <f aca="false">IF(AND(mthbeg&lt;=A314,mthend&gt;=A314),1,0)</f>
        <v>0</v>
      </c>
      <c r="AA314" s="33" t="n">
        <f aca="false">U314*Z314</f>
        <v>0</v>
      </c>
      <c r="AC314" s="87" t="n">
        <f aca="false">F314*G314</f>
        <v>0</v>
      </c>
      <c r="AD314" s="87" t="n">
        <f aca="false">$F314*H314</f>
        <v>0</v>
      </c>
      <c r="AE314" s="87" t="n">
        <f aca="false">$F314*I314</f>
        <v>0</v>
      </c>
      <c r="AF314" s="87" t="n">
        <f aca="false">$F314*J314</f>
        <v>-0</v>
      </c>
      <c r="AG314" s="87" t="n">
        <f aca="false">$F314*K314</f>
        <v>-0</v>
      </c>
      <c r="AH314" s="87" t="n">
        <f aca="false">$F314*L314</f>
        <v>0</v>
      </c>
      <c r="AI314" s="87" t="n">
        <f aca="false">$F314*M314</f>
        <v>0</v>
      </c>
      <c r="AJ314" s="87" t="n">
        <f aca="false">$F314*N314</f>
        <v>0</v>
      </c>
      <c r="AK314" s="87" t="n">
        <f aca="false">F314*O314</f>
        <v>0</v>
      </c>
      <c r="AL314" s="92"/>
      <c r="AM314" s="87" t="n">
        <f aca="false">CHOOSE($G$3,AD314-AE314,AE314-AD314)</f>
        <v>0</v>
      </c>
      <c r="AN314" s="87" t="n">
        <f aca="false">CHOOSE($G$3,AG314-AH314,AH314-AG314)</f>
        <v>0</v>
      </c>
      <c r="AO314" s="87" t="n">
        <f aca="false">CHOOSE($G$3,AJ314-AK314,AK314-AJ314)</f>
        <v>0</v>
      </c>
      <c r="AP314" s="101" t="n">
        <f aca="false">SUM(AM314:AO314)</f>
        <v>0</v>
      </c>
      <c r="AR314" s="87" t="n">
        <f aca="false">CHOOSE($G$3,AC314-AD314,AD314-AC314)</f>
        <v>0</v>
      </c>
      <c r="AS314" s="87" t="n">
        <f aca="false">CHOOSE($G$3,AF314-AG314,AG314-AF314)</f>
        <v>0</v>
      </c>
      <c r="AT314" s="87" t="n">
        <f aca="false">CHOOSE($G$3,AI314-AJ314,AJ314-AI314)</f>
        <v>0</v>
      </c>
      <c r="AU314" s="101" t="n">
        <f aca="false">AR314+AS314+AT314</f>
        <v>0</v>
      </c>
      <c r="AV314" s="101"/>
      <c r="AW314" s="88" t="n">
        <f aca="false">AU314+AP314</f>
        <v>0</v>
      </c>
      <c r="AY314" s="88" t="n">
        <f aca="false">AK314+AH314+AE314</f>
        <v>0</v>
      </c>
      <c r="AZ314" s="102"/>
    </row>
    <row r="315" customFormat="false" ht="12" hidden="false" customHeight="true" outlineLevel="0" collapsed="false">
      <c r="A315" s="93" t="n">
        <f aca="false">EDATE(A314,1)</f>
        <v>46327</v>
      </c>
      <c r="B315" s="94" t="n">
        <f aca="false">B314</f>
        <v>4590.16393442623</v>
      </c>
      <c r="C315" s="104"/>
      <c r="D315" s="96" t="n">
        <f aca="false">B315+C315</f>
        <v>4590.16393442623</v>
      </c>
      <c r="E315" s="82" t="n">
        <f aca="false">IF(Z315=0,0,IF(AND(Z315=1,$H$3=1),D315*U315,IF($H$3=2,D315,"N/A")))</f>
        <v>0</v>
      </c>
      <c r="F315" s="82" t="n">
        <f aca="false">E315*Y315</f>
        <v>0</v>
      </c>
      <c r="G315" s="28" t="n">
        <f aca="false">VLOOKUP($A315,Table,MATCH(G$4,Curves,0))</f>
        <v>5.67</v>
      </c>
      <c r="H315" s="97" t="n">
        <f aca="false">VLOOKUP($A315,Table,MATCH(H$4,Curves,0))</f>
        <v>5.67</v>
      </c>
      <c r="I315" s="98" t="n">
        <f aca="false">I314</f>
        <v>0</v>
      </c>
      <c r="J315" s="28" t="n">
        <f aca="false">VLOOKUP($A315,Table,MATCH(J$4,Curves,0))</f>
        <v>-0.0475</v>
      </c>
      <c r="K315" s="97" t="n">
        <f aca="false">VLOOKUP($A315,Table,MATCH(K$4,Curves,0))</f>
        <v>-0.06</v>
      </c>
      <c r="L315" s="98" t="n">
        <v>0</v>
      </c>
      <c r="M315" s="28" t="n">
        <f aca="false">VLOOKUP($A315,Table,MATCH(M$4,Curves,0))</f>
        <v>0.01</v>
      </c>
      <c r="N315" s="97" t="n">
        <f aca="false">VLOOKUP($A315,Table,MATCH(N$4,Curves,0))</f>
        <v>0</v>
      </c>
      <c r="O315" s="98" t="n">
        <v>0</v>
      </c>
      <c r="P315" s="99"/>
      <c r="Q315" s="98" t="n">
        <f aca="false">M315+J315+G315</f>
        <v>5.6325</v>
      </c>
      <c r="R315" s="98" t="n">
        <f aca="false">N315+K315+H315</f>
        <v>5.61</v>
      </c>
      <c r="S315" s="98" t="n">
        <f aca="false">O315+L315+I315</f>
        <v>0</v>
      </c>
      <c r="T315" s="99"/>
      <c r="U315" s="33" t="n">
        <f aca="false">A316-A315</f>
        <v>30</v>
      </c>
      <c r="V315" s="100" t="n">
        <f aca="false">CHOOSE(F$3,A316+24,A315)</f>
        <v>46327</v>
      </c>
      <c r="W315" s="33" t="n">
        <f aca="false">V315-C$3</f>
        <v>9411</v>
      </c>
      <c r="X315" s="28" t="n">
        <f aca="false">VLOOKUP($A315,Table,MATCH(X$4,Curves,0))</f>
        <v>0.053904348595426</v>
      </c>
      <c r="Y315" s="91" t="n">
        <f aca="false">1/(1+CHOOSE(F$3,(X316+($K$3/10000))/2,(X315+($K$3/10000))/2))^(2*W315/365.25)</f>
        <v>0.253978012211467</v>
      </c>
      <c r="Z315" s="33" t="n">
        <f aca="false">IF(AND(mthbeg&lt;=A315,mthend&gt;=A315),1,0)</f>
        <v>0</v>
      </c>
      <c r="AA315" s="33" t="n">
        <f aca="false">U315*Z315</f>
        <v>0</v>
      </c>
      <c r="AC315" s="87" t="n">
        <f aca="false">F315*G315</f>
        <v>0</v>
      </c>
      <c r="AD315" s="87" t="n">
        <f aca="false">$F315*H315</f>
        <v>0</v>
      </c>
      <c r="AE315" s="87" t="n">
        <f aca="false">$F315*I315</f>
        <v>0</v>
      </c>
      <c r="AF315" s="87" t="n">
        <f aca="false">$F315*J315</f>
        <v>-0</v>
      </c>
      <c r="AG315" s="87" t="n">
        <f aca="false">$F315*K315</f>
        <v>-0</v>
      </c>
      <c r="AH315" s="87" t="n">
        <f aca="false">$F315*L315</f>
        <v>0</v>
      </c>
      <c r="AI315" s="87" t="n">
        <f aca="false">$F315*M315</f>
        <v>0</v>
      </c>
      <c r="AJ315" s="87" t="n">
        <f aca="false">$F315*N315</f>
        <v>0</v>
      </c>
      <c r="AK315" s="87" t="n">
        <f aca="false">F315*O315</f>
        <v>0</v>
      </c>
      <c r="AL315" s="92"/>
      <c r="AM315" s="87" t="n">
        <f aca="false">CHOOSE($G$3,AD315-AE315,AE315-AD315)</f>
        <v>0</v>
      </c>
      <c r="AN315" s="87" t="n">
        <f aca="false">CHOOSE($G$3,AG315-AH315,AH315-AG315)</f>
        <v>0</v>
      </c>
      <c r="AO315" s="87" t="n">
        <f aca="false">CHOOSE($G$3,AJ315-AK315,AK315-AJ315)</f>
        <v>0</v>
      </c>
      <c r="AP315" s="101" t="n">
        <f aca="false">SUM(AM315:AO315)</f>
        <v>0</v>
      </c>
      <c r="AR315" s="87" t="n">
        <f aca="false">CHOOSE($G$3,AC315-AD315,AD315-AC315)</f>
        <v>0</v>
      </c>
      <c r="AS315" s="87" t="n">
        <f aca="false">CHOOSE($G$3,AF315-AG315,AG315-AF315)</f>
        <v>0</v>
      </c>
      <c r="AT315" s="87" t="n">
        <f aca="false">CHOOSE($G$3,AI315-AJ315,AJ315-AI315)</f>
        <v>0</v>
      </c>
      <c r="AU315" s="101" t="n">
        <f aca="false">AR315+AS315+AT315</f>
        <v>0</v>
      </c>
      <c r="AV315" s="101"/>
      <c r="AW315" s="88" t="n">
        <f aca="false">AU315+AP315</f>
        <v>0</v>
      </c>
      <c r="AY315" s="88" t="n">
        <f aca="false">AK315+AH315+AE315</f>
        <v>0</v>
      </c>
      <c r="AZ315" s="102"/>
    </row>
    <row r="316" customFormat="false" ht="12" hidden="false" customHeight="true" outlineLevel="0" collapsed="false">
      <c r="A316" s="93" t="n">
        <f aca="false">EDATE(A315,1)</f>
        <v>46357</v>
      </c>
      <c r="B316" s="94" t="n">
        <f aca="false">B315</f>
        <v>4590.16393442623</v>
      </c>
      <c r="C316" s="104"/>
      <c r="D316" s="96" t="n">
        <f aca="false">B316+C316</f>
        <v>4590.16393442623</v>
      </c>
      <c r="E316" s="82" t="n">
        <f aca="false">IF(Z316=0,0,IF(AND(Z316=1,$H$3=1),D316*U316,IF($H$3=2,D316,"N/A")))</f>
        <v>0</v>
      </c>
      <c r="F316" s="82" t="n">
        <f aca="false">E316*Y316</f>
        <v>0</v>
      </c>
      <c r="G316" s="28" t="n">
        <f aca="false">VLOOKUP($A316,Table,MATCH(G$4,Curves,0))</f>
        <v>5.67</v>
      </c>
      <c r="H316" s="97" t="n">
        <f aca="false">VLOOKUP($A316,Table,MATCH(H$4,Curves,0))</f>
        <v>5.67</v>
      </c>
      <c r="I316" s="98" t="n">
        <f aca="false">I315</f>
        <v>0</v>
      </c>
      <c r="J316" s="28" t="n">
        <f aca="false">VLOOKUP($A316,Table,MATCH(J$4,Curves,0))</f>
        <v>-0.0475</v>
      </c>
      <c r="K316" s="97" t="n">
        <f aca="false">VLOOKUP($A316,Table,MATCH(K$4,Curves,0))</f>
        <v>-0.06</v>
      </c>
      <c r="L316" s="98" t="n">
        <v>0</v>
      </c>
      <c r="M316" s="28" t="n">
        <f aca="false">VLOOKUP($A316,Table,MATCH(M$4,Curves,0))</f>
        <v>0.01</v>
      </c>
      <c r="N316" s="97" t="n">
        <f aca="false">VLOOKUP($A316,Table,MATCH(N$4,Curves,0))</f>
        <v>0</v>
      </c>
      <c r="O316" s="98" t="n">
        <v>0</v>
      </c>
      <c r="P316" s="99"/>
      <c r="Q316" s="98" t="n">
        <f aca="false">M316+J316+G316</f>
        <v>5.6325</v>
      </c>
      <c r="R316" s="98" t="n">
        <f aca="false">N316+K316+H316</f>
        <v>5.61</v>
      </c>
      <c r="S316" s="98" t="n">
        <f aca="false">O316+L316+I316</f>
        <v>0</v>
      </c>
      <c r="T316" s="99"/>
      <c r="U316" s="33" t="n">
        <f aca="false">A317-A316</f>
        <v>31</v>
      </c>
      <c r="V316" s="100" t="n">
        <f aca="false">CHOOSE(F$3,A317+24,A316)</f>
        <v>46357</v>
      </c>
      <c r="W316" s="33" t="n">
        <f aca="false">V316-C$3</f>
        <v>9441</v>
      </c>
      <c r="X316" s="28" t="n">
        <f aca="false">VLOOKUP($A316,Table,MATCH(X$4,Curves,0))</f>
        <v>0.053904348595426</v>
      </c>
      <c r="Y316" s="91" t="n">
        <f aca="false">1/(1+CHOOSE(F$3,(X317+($K$3/10000))/2,(X316+($K$3/10000))/2))^(2*W316/365.25)</f>
        <v>0.252870841201646</v>
      </c>
      <c r="Z316" s="33" t="n">
        <f aca="false">IF(AND(mthbeg&lt;=A316,mthend&gt;=A316),1,0)</f>
        <v>0</v>
      </c>
      <c r="AA316" s="33" t="n">
        <f aca="false">U316*Z316</f>
        <v>0</v>
      </c>
      <c r="AC316" s="87" t="n">
        <f aca="false">F316*G316</f>
        <v>0</v>
      </c>
      <c r="AD316" s="87" t="n">
        <f aca="false">$F316*H316</f>
        <v>0</v>
      </c>
      <c r="AE316" s="87" t="n">
        <f aca="false">$F316*I316</f>
        <v>0</v>
      </c>
      <c r="AF316" s="87" t="n">
        <f aca="false">$F316*J316</f>
        <v>-0</v>
      </c>
      <c r="AG316" s="87" t="n">
        <f aca="false">$F316*K316</f>
        <v>-0</v>
      </c>
      <c r="AH316" s="87" t="n">
        <f aca="false">$F316*L316</f>
        <v>0</v>
      </c>
      <c r="AI316" s="87" t="n">
        <f aca="false">$F316*M316</f>
        <v>0</v>
      </c>
      <c r="AJ316" s="87" t="n">
        <f aca="false">$F316*N316</f>
        <v>0</v>
      </c>
      <c r="AK316" s="87" t="n">
        <f aca="false">F316*O316</f>
        <v>0</v>
      </c>
      <c r="AL316" s="92"/>
      <c r="AM316" s="87" t="n">
        <f aca="false">CHOOSE($G$3,AD316-AE316,AE316-AD316)</f>
        <v>0</v>
      </c>
      <c r="AN316" s="87" t="n">
        <f aca="false">CHOOSE($G$3,AG316-AH316,AH316-AG316)</f>
        <v>0</v>
      </c>
      <c r="AO316" s="87" t="n">
        <f aca="false">CHOOSE($G$3,AJ316-AK316,AK316-AJ316)</f>
        <v>0</v>
      </c>
      <c r="AP316" s="101" t="n">
        <f aca="false">SUM(AM316:AO316)</f>
        <v>0</v>
      </c>
      <c r="AR316" s="87" t="n">
        <f aca="false">CHOOSE($G$3,AC316-AD316,AD316-AC316)</f>
        <v>0</v>
      </c>
      <c r="AS316" s="87" t="n">
        <f aca="false">CHOOSE($G$3,AF316-AG316,AG316-AF316)</f>
        <v>0</v>
      </c>
      <c r="AT316" s="87" t="n">
        <f aca="false">CHOOSE($G$3,AI316-AJ316,AJ316-AI316)</f>
        <v>0</v>
      </c>
      <c r="AU316" s="101" t="n">
        <f aca="false">AR316+AS316+AT316</f>
        <v>0</v>
      </c>
      <c r="AV316" s="101"/>
      <c r="AW316" s="88" t="n">
        <f aca="false">AU316+AP316</f>
        <v>0</v>
      </c>
      <c r="AY316" s="88" t="n">
        <f aca="false">AK316+AH316+AE316</f>
        <v>0</v>
      </c>
      <c r="AZ316" s="102"/>
    </row>
    <row r="317" customFormat="false" ht="12" hidden="false" customHeight="true" outlineLevel="0" collapsed="false">
      <c r="A317" s="93" t="n">
        <f aca="false">EDATE(A316,1)</f>
        <v>46388</v>
      </c>
      <c r="B317" s="94" t="n">
        <f aca="false">B316</f>
        <v>4590.16393442623</v>
      </c>
      <c r="C317" s="104"/>
      <c r="D317" s="96" t="n">
        <f aca="false">B317+C317</f>
        <v>4590.16393442623</v>
      </c>
      <c r="E317" s="82" t="n">
        <f aca="false">IF(Z317=0,0,IF(AND(Z317=1,$H$3=1),D317*U317,IF($H$3=2,D317,"N/A")))</f>
        <v>0</v>
      </c>
      <c r="F317" s="82" t="n">
        <f aca="false">E317*Y317</f>
        <v>0</v>
      </c>
      <c r="G317" s="28" t="n">
        <f aca="false">VLOOKUP($A317,Table,MATCH(G$4,Curves,0))</f>
        <v>5.67</v>
      </c>
      <c r="H317" s="97" t="n">
        <f aca="false">VLOOKUP($A317,Table,MATCH(H$4,Curves,0))</f>
        <v>5.67</v>
      </c>
      <c r="I317" s="98" t="n">
        <f aca="false">I316</f>
        <v>0</v>
      </c>
      <c r="J317" s="28" t="n">
        <f aca="false">VLOOKUP($A317,Table,MATCH(J$4,Curves,0))</f>
        <v>-0.0475</v>
      </c>
      <c r="K317" s="97" t="n">
        <f aca="false">VLOOKUP($A317,Table,MATCH(K$4,Curves,0))</f>
        <v>-0.06</v>
      </c>
      <c r="L317" s="98" t="n">
        <v>0</v>
      </c>
      <c r="M317" s="28" t="n">
        <f aca="false">VLOOKUP($A317,Table,MATCH(M$4,Curves,0))</f>
        <v>0.01</v>
      </c>
      <c r="N317" s="97" t="n">
        <f aca="false">VLOOKUP($A317,Table,MATCH(N$4,Curves,0))</f>
        <v>0</v>
      </c>
      <c r="O317" s="98" t="n">
        <v>0</v>
      </c>
      <c r="P317" s="99"/>
      <c r="Q317" s="98" t="n">
        <f aca="false">M317+J317+G317</f>
        <v>5.6325</v>
      </c>
      <c r="R317" s="98" t="n">
        <f aca="false">N317+K317+H317</f>
        <v>5.61</v>
      </c>
      <c r="S317" s="98" t="n">
        <f aca="false">O317+L317+I317</f>
        <v>0</v>
      </c>
      <c r="T317" s="99"/>
      <c r="U317" s="33" t="n">
        <f aca="false">A318-A317</f>
        <v>31</v>
      </c>
      <c r="V317" s="100" t="n">
        <f aca="false">CHOOSE(F$3,A318+24,A317)</f>
        <v>46388</v>
      </c>
      <c r="W317" s="33" t="n">
        <f aca="false">V317-C$3</f>
        <v>9472</v>
      </c>
      <c r="X317" s="28" t="n">
        <f aca="false">VLOOKUP($A317,Table,MATCH(X$4,Curves,0))</f>
        <v>0.053904348595426</v>
      </c>
      <c r="Y317" s="91" t="n">
        <f aca="false">1/(1+CHOOSE(F$3,(X318+($K$3/10000))/2,(X317+($K$3/10000))/2))^(2*W317/365.25)</f>
        <v>0.251731834763481</v>
      </c>
      <c r="Z317" s="33" t="n">
        <f aca="false">IF(AND(mthbeg&lt;=A317,mthend&gt;=A317),1,0)</f>
        <v>0</v>
      </c>
      <c r="AA317" s="33" t="n">
        <f aca="false">U317*Z317</f>
        <v>0</v>
      </c>
      <c r="AC317" s="87" t="n">
        <f aca="false">F317*G317</f>
        <v>0</v>
      </c>
      <c r="AD317" s="87" t="n">
        <f aca="false">$F317*H317</f>
        <v>0</v>
      </c>
      <c r="AE317" s="87" t="n">
        <f aca="false">$F317*I317</f>
        <v>0</v>
      </c>
      <c r="AF317" s="87" t="n">
        <f aca="false">$F317*J317</f>
        <v>-0</v>
      </c>
      <c r="AG317" s="87" t="n">
        <f aca="false">$F317*K317</f>
        <v>-0</v>
      </c>
      <c r="AH317" s="87" t="n">
        <f aca="false">$F317*L317</f>
        <v>0</v>
      </c>
      <c r="AI317" s="87" t="n">
        <f aca="false">$F317*M317</f>
        <v>0</v>
      </c>
      <c r="AJ317" s="87" t="n">
        <f aca="false">$F317*N317</f>
        <v>0</v>
      </c>
      <c r="AK317" s="87" t="n">
        <f aca="false">F317*O317</f>
        <v>0</v>
      </c>
      <c r="AL317" s="92"/>
      <c r="AM317" s="87" t="n">
        <f aca="false">CHOOSE($G$3,AD317-AE317,AE317-AD317)</f>
        <v>0</v>
      </c>
      <c r="AN317" s="87" t="n">
        <f aca="false">CHOOSE($G$3,AG317-AH317,AH317-AG317)</f>
        <v>0</v>
      </c>
      <c r="AO317" s="87" t="n">
        <f aca="false">CHOOSE($G$3,AJ317-AK317,AK317-AJ317)</f>
        <v>0</v>
      </c>
      <c r="AP317" s="101" t="n">
        <f aca="false">SUM(AM317:AO317)</f>
        <v>0</v>
      </c>
      <c r="AR317" s="87" t="n">
        <f aca="false">CHOOSE($G$3,AC317-AD317,AD317-AC317)</f>
        <v>0</v>
      </c>
      <c r="AS317" s="87" t="n">
        <f aca="false">CHOOSE($G$3,AF317-AG317,AG317-AF317)</f>
        <v>0</v>
      </c>
      <c r="AT317" s="87" t="n">
        <f aca="false">CHOOSE($G$3,AI317-AJ317,AJ317-AI317)</f>
        <v>0</v>
      </c>
      <c r="AU317" s="101" t="n">
        <f aca="false">AR317+AS317+AT317</f>
        <v>0</v>
      </c>
      <c r="AV317" s="101"/>
      <c r="AW317" s="88" t="n">
        <f aca="false">AU317+AP317</f>
        <v>0</v>
      </c>
      <c r="AY317" s="88" t="n">
        <f aca="false">AK317+AH317+AE317</f>
        <v>0</v>
      </c>
      <c r="AZ317" s="102"/>
    </row>
    <row r="318" customFormat="false" ht="12" hidden="false" customHeight="true" outlineLevel="0" collapsed="false">
      <c r="A318" s="93" t="n">
        <f aca="false">EDATE(A317,1)</f>
        <v>46419</v>
      </c>
      <c r="B318" s="94" t="n">
        <f aca="false">B317</f>
        <v>4590.16393442623</v>
      </c>
      <c r="C318" s="104"/>
      <c r="D318" s="96" t="n">
        <f aca="false">B318+C318</f>
        <v>4590.16393442623</v>
      </c>
      <c r="E318" s="82" t="n">
        <f aca="false">IF(Z318=0,0,IF(AND(Z318=1,$H$3=1),D318*U318,IF($H$3=2,D318,"N/A")))</f>
        <v>0</v>
      </c>
      <c r="F318" s="82" t="n">
        <f aca="false">E318*Y318</f>
        <v>0</v>
      </c>
      <c r="G318" s="28" t="n">
        <f aca="false">VLOOKUP($A318,Table,MATCH(G$4,Curves,0))</f>
        <v>5.67</v>
      </c>
      <c r="H318" s="97" t="n">
        <f aca="false">VLOOKUP($A318,Table,MATCH(H$4,Curves,0))</f>
        <v>5.67</v>
      </c>
      <c r="I318" s="98" t="n">
        <f aca="false">I317</f>
        <v>0</v>
      </c>
      <c r="J318" s="28" t="n">
        <f aca="false">VLOOKUP($A318,Table,MATCH(J$4,Curves,0))</f>
        <v>-0.0475</v>
      </c>
      <c r="K318" s="97" t="n">
        <f aca="false">VLOOKUP($A318,Table,MATCH(K$4,Curves,0))</f>
        <v>-0.06</v>
      </c>
      <c r="L318" s="98" t="n">
        <v>0</v>
      </c>
      <c r="M318" s="28" t="n">
        <f aca="false">VLOOKUP($A318,Table,MATCH(M$4,Curves,0))</f>
        <v>0.01</v>
      </c>
      <c r="N318" s="97" t="n">
        <f aca="false">VLOOKUP($A318,Table,MATCH(N$4,Curves,0))</f>
        <v>0</v>
      </c>
      <c r="O318" s="98" t="n">
        <v>0</v>
      </c>
      <c r="P318" s="99"/>
      <c r="Q318" s="98" t="n">
        <f aca="false">M318+J318+G318</f>
        <v>5.6325</v>
      </c>
      <c r="R318" s="98" t="n">
        <f aca="false">N318+K318+H318</f>
        <v>5.61</v>
      </c>
      <c r="S318" s="98" t="n">
        <f aca="false">O318+L318+I318</f>
        <v>0</v>
      </c>
      <c r="T318" s="99"/>
      <c r="U318" s="33" t="n">
        <f aca="false">A319-A318</f>
        <v>28</v>
      </c>
      <c r="V318" s="100" t="n">
        <f aca="false">CHOOSE(F$3,A319+24,A318)</f>
        <v>46419</v>
      </c>
      <c r="W318" s="33" t="n">
        <f aca="false">V318-C$3</f>
        <v>9503</v>
      </c>
      <c r="X318" s="28" t="n">
        <f aca="false">VLOOKUP($A318,Table,MATCH(X$4,Curves,0))</f>
        <v>0.053904348595426</v>
      </c>
      <c r="Y318" s="91" t="n">
        <f aca="false">1/(1+CHOOSE(F$3,(X319+($K$3/10000))/2,(X318+($K$3/10000))/2))^(2*W318/365.25)</f>
        <v>0.250597958753404</v>
      </c>
      <c r="Z318" s="33" t="n">
        <f aca="false">IF(AND(mthbeg&lt;=A318,mthend&gt;=A318),1,0)</f>
        <v>0</v>
      </c>
      <c r="AA318" s="33" t="n">
        <f aca="false">U318*Z318</f>
        <v>0</v>
      </c>
      <c r="AC318" s="87" t="n">
        <f aca="false">F318*G318</f>
        <v>0</v>
      </c>
      <c r="AD318" s="87" t="n">
        <f aca="false">$F318*H318</f>
        <v>0</v>
      </c>
      <c r="AE318" s="87" t="n">
        <f aca="false">$F318*I318</f>
        <v>0</v>
      </c>
      <c r="AF318" s="87" t="n">
        <f aca="false">$F318*J318</f>
        <v>-0</v>
      </c>
      <c r="AG318" s="87" t="n">
        <f aca="false">$F318*K318</f>
        <v>-0</v>
      </c>
      <c r="AH318" s="87" t="n">
        <f aca="false">$F318*L318</f>
        <v>0</v>
      </c>
      <c r="AI318" s="87" t="n">
        <f aca="false">$F318*M318</f>
        <v>0</v>
      </c>
      <c r="AJ318" s="87" t="n">
        <f aca="false">$F318*N318</f>
        <v>0</v>
      </c>
      <c r="AK318" s="87" t="n">
        <f aca="false">F318*O318</f>
        <v>0</v>
      </c>
      <c r="AL318" s="92"/>
      <c r="AM318" s="87" t="n">
        <f aca="false">CHOOSE($G$3,AD318-AE318,AE318-AD318)</f>
        <v>0</v>
      </c>
      <c r="AN318" s="87" t="n">
        <f aca="false">CHOOSE($G$3,AG318-AH318,AH318-AG318)</f>
        <v>0</v>
      </c>
      <c r="AO318" s="87" t="n">
        <f aca="false">CHOOSE($G$3,AJ318-AK318,AK318-AJ318)</f>
        <v>0</v>
      </c>
      <c r="AP318" s="101" t="n">
        <f aca="false">SUM(AM318:AO318)</f>
        <v>0</v>
      </c>
      <c r="AR318" s="87" t="n">
        <f aca="false">CHOOSE($G$3,AC318-AD318,AD318-AC318)</f>
        <v>0</v>
      </c>
      <c r="AS318" s="87" t="n">
        <f aca="false">CHOOSE($G$3,AF318-AG318,AG318-AF318)</f>
        <v>0</v>
      </c>
      <c r="AT318" s="87" t="n">
        <f aca="false">CHOOSE($G$3,AI318-AJ318,AJ318-AI318)</f>
        <v>0</v>
      </c>
      <c r="AU318" s="101" t="n">
        <f aca="false">AR318+AS318+AT318</f>
        <v>0</v>
      </c>
      <c r="AV318" s="101"/>
      <c r="AW318" s="88" t="n">
        <f aca="false">AU318+AP318</f>
        <v>0</v>
      </c>
      <c r="AY318" s="88" t="n">
        <f aca="false">AK318+AH318+AE318</f>
        <v>0</v>
      </c>
      <c r="AZ318" s="102"/>
    </row>
    <row r="319" customFormat="false" ht="12" hidden="false" customHeight="true" outlineLevel="0" collapsed="false">
      <c r="A319" s="93" t="n">
        <f aca="false">EDATE(A318,1)</f>
        <v>46447</v>
      </c>
      <c r="B319" s="94" t="n">
        <f aca="false">B318</f>
        <v>4590.16393442623</v>
      </c>
      <c r="C319" s="104"/>
      <c r="D319" s="96" t="n">
        <f aca="false">B319+C319</f>
        <v>4590.16393442623</v>
      </c>
      <c r="E319" s="82" t="n">
        <f aca="false">IF(Z319=0,0,IF(AND(Z319=1,$H$3=1),D319*U319,IF($H$3=2,D319,"N/A")))</f>
        <v>0</v>
      </c>
      <c r="F319" s="82" t="n">
        <f aca="false">E319*Y319</f>
        <v>0</v>
      </c>
      <c r="G319" s="28" t="n">
        <f aca="false">VLOOKUP($A319,Table,MATCH(G$4,Curves,0))</f>
        <v>5.67</v>
      </c>
      <c r="H319" s="97" t="n">
        <f aca="false">VLOOKUP($A319,Table,MATCH(H$4,Curves,0))</f>
        <v>5.67</v>
      </c>
      <c r="I319" s="98" t="n">
        <f aca="false">I318</f>
        <v>0</v>
      </c>
      <c r="J319" s="28" t="n">
        <f aca="false">VLOOKUP($A319,Table,MATCH(J$4,Curves,0))</f>
        <v>-0.0475</v>
      </c>
      <c r="K319" s="97" t="n">
        <f aca="false">VLOOKUP($A319,Table,MATCH(K$4,Curves,0))</f>
        <v>-0.06</v>
      </c>
      <c r="L319" s="98" t="n">
        <v>0</v>
      </c>
      <c r="M319" s="28" t="n">
        <f aca="false">VLOOKUP($A319,Table,MATCH(M$4,Curves,0))</f>
        <v>0.01</v>
      </c>
      <c r="N319" s="97" t="n">
        <f aca="false">VLOOKUP($A319,Table,MATCH(N$4,Curves,0))</f>
        <v>0</v>
      </c>
      <c r="O319" s="98" t="n">
        <v>0</v>
      </c>
      <c r="P319" s="99"/>
      <c r="Q319" s="98" t="n">
        <f aca="false">M319+J319+G319</f>
        <v>5.6325</v>
      </c>
      <c r="R319" s="98" t="n">
        <f aca="false">N319+K319+H319</f>
        <v>5.61</v>
      </c>
      <c r="S319" s="98" t="n">
        <f aca="false">O319+L319+I319</f>
        <v>0</v>
      </c>
      <c r="T319" s="99"/>
      <c r="U319" s="33" t="n">
        <f aca="false">A320-A319</f>
        <v>31</v>
      </c>
      <c r="V319" s="100" t="n">
        <f aca="false">CHOOSE(F$3,A320+24,A319)</f>
        <v>46447</v>
      </c>
      <c r="W319" s="33" t="n">
        <f aca="false">V319-C$3</f>
        <v>9531</v>
      </c>
      <c r="X319" s="28" t="n">
        <f aca="false">VLOOKUP($A319,Table,MATCH(X$4,Curves,0))</f>
        <v>0.053904348595426</v>
      </c>
      <c r="Y319" s="91" t="n">
        <f aca="false">1/(1+CHOOSE(F$3,(X320+($K$3/10000))/2,(X319+($K$3/10000))/2))^(2*W319/365.25)</f>
        <v>0.24957820316813</v>
      </c>
      <c r="Z319" s="33" t="n">
        <f aca="false">IF(AND(mthbeg&lt;=A319,mthend&gt;=A319),1,0)</f>
        <v>0</v>
      </c>
      <c r="AA319" s="33" t="n">
        <f aca="false">U319*Z319</f>
        <v>0</v>
      </c>
      <c r="AC319" s="87" t="n">
        <f aca="false">F319*G319</f>
        <v>0</v>
      </c>
      <c r="AD319" s="87" t="n">
        <f aca="false">$F319*H319</f>
        <v>0</v>
      </c>
      <c r="AE319" s="87" t="n">
        <f aca="false">$F319*I319</f>
        <v>0</v>
      </c>
      <c r="AF319" s="87" t="n">
        <f aca="false">$F319*J319</f>
        <v>-0</v>
      </c>
      <c r="AG319" s="87" t="n">
        <f aca="false">$F319*K319</f>
        <v>-0</v>
      </c>
      <c r="AH319" s="87" t="n">
        <f aca="false">$F319*L319</f>
        <v>0</v>
      </c>
      <c r="AI319" s="87" t="n">
        <f aca="false">$F319*M319</f>
        <v>0</v>
      </c>
      <c r="AJ319" s="87" t="n">
        <f aca="false">$F319*N319</f>
        <v>0</v>
      </c>
      <c r="AK319" s="87" t="n">
        <f aca="false">F319*O319</f>
        <v>0</v>
      </c>
      <c r="AL319" s="92"/>
      <c r="AM319" s="87" t="n">
        <f aca="false">CHOOSE($G$3,AD319-AE319,AE319-AD319)</f>
        <v>0</v>
      </c>
      <c r="AN319" s="87" t="n">
        <f aca="false">CHOOSE($G$3,AG319-AH319,AH319-AG319)</f>
        <v>0</v>
      </c>
      <c r="AO319" s="87" t="n">
        <f aca="false">CHOOSE($G$3,AJ319-AK319,AK319-AJ319)</f>
        <v>0</v>
      </c>
      <c r="AP319" s="101" t="n">
        <f aca="false">SUM(AM319:AO319)</f>
        <v>0</v>
      </c>
      <c r="AR319" s="87" t="n">
        <f aca="false">CHOOSE($G$3,AC319-AD319,AD319-AC319)</f>
        <v>0</v>
      </c>
      <c r="AS319" s="87" t="n">
        <f aca="false">CHOOSE($G$3,AF319-AG319,AG319-AF319)</f>
        <v>0</v>
      </c>
      <c r="AT319" s="87" t="n">
        <f aca="false">CHOOSE($G$3,AI319-AJ319,AJ319-AI319)</f>
        <v>0</v>
      </c>
      <c r="AU319" s="101" t="n">
        <f aca="false">AR319+AS319+AT319</f>
        <v>0</v>
      </c>
      <c r="AV319" s="101"/>
      <c r="AW319" s="88" t="n">
        <f aca="false">AU319+AP319</f>
        <v>0</v>
      </c>
      <c r="AY319" s="88" t="n">
        <f aca="false">AK319+AH319+AE319</f>
        <v>0</v>
      </c>
      <c r="AZ319" s="102"/>
    </row>
    <row r="320" customFormat="false" ht="12" hidden="false" customHeight="true" outlineLevel="0" collapsed="false">
      <c r="A320" s="93" t="n">
        <f aca="false">EDATE(A319,1)</f>
        <v>46478</v>
      </c>
      <c r="B320" s="94" t="n">
        <f aca="false">B319</f>
        <v>4590.16393442623</v>
      </c>
      <c r="C320" s="104"/>
      <c r="D320" s="96" t="n">
        <f aca="false">B320+C320</f>
        <v>4590.16393442623</v>
      </c>
      <c r="E320" s="82" t="n">
        <f aca="false">IF(Z320=0,0,IF(AND(Z320=1,$H$3=1),D320*U320,IF($H$3=2,D320,"N/A")))</f>
        <v>0</v>
      </c>
      <c r="F320" s="82" t="n">
        <f aca="false">E320*Y320</f>
        <v>0</v>
      </c>
      <c r="G320" s="28" t="n">
        <f aca="false">VLOOKUP($A320,Table,MATCH(G$4,Curves,0))</f>
        <v>5.67</v>
      </c>
      <c r="H320" s="97" t="n">
        <f aca="false">VLOOKUP($A320,Table,MATCH(H$4,Curves,0))</f>
        <v>5.67</v>
      </c>
      <c r="I320" s="98" t="n">
        <f aca="false">I319</f>
        <v>0</v>
      </c>
      <c r="J320" s="28" t="n">
        <f aca="false">VLOOKUP($A320,Table,MATCH(J$4,Curves,0))</f>
        <v>-0.0475</v>
      </c>
      <c r="K320" s="97" t="n">
        <f aca="false">VLOOKUP($A320,Table,MATCH(K$4,Curves,0))</f>
        <v>-0.06</v>
      </c>
      <c r="L320" s="98" t="n">
        <v>0</v>
      </c>
      <c r="M320" s="28" t="n">
        <f aca="false">VLOOKUP($A320,Table,MATCH(M$4,Curves,0))</f>
        <v>0.01</v>
      </c>
      <c r="N320" s="97" t="n">
        <f aca="false">VLOOKUP($A320,Table,MATCH(N$4,Curves,0))</f>
        <v>0</v>
      </c>
      <c r="O320" s="98" t="n">
        <v>0</v>
      </c>
      <c r="P320" s="99"/>
      <c r="Q320" s="98" t="n">
        <f aca="false">M320+J320+G320</f>
        <v>5.6325</v>
      </c>
      <c r="R320" s="98" t="n">
        <f aca="false">N320+K320+H320</f>
        <v>5.61</v>
      </c>
      <c r="S320" s="98" t="n">
        <f aca="false">O320+L320+I320</f>
        <v>0</v>
      </c>
      <c r="T320" s="99"/>
      <c r="U320" s="33" t="n">
        <f aca="false">A321-A320</f>
        <v>30</v>
      </c>
      <c r="V320" s="100" t="n">
        <f aca="false">CHOOSE(F$3,A321+24,A320)</f>
        <v>46478</v>
      </c>
      <c r="W320" s="33" t="n">
        <f aca="false">V320-C$3</f>
        <v>9562</v>
      </c>
      <c r="X320" s="28" t="n">
        <f aca="false">VLOOKUP($A320,Table,MATCH(X$4,Curves,0))</f>
        <v>0.053904348595426</v>
      </c>
      <c r="Y320" s="91" t="n">
        <f aca="false">1/(1+CHOOSE(F$3,(X321+($K$3/10000))/2,(X320+($K$3/10000))/2))^(2*W320/365.25)</f>
        <v>0.248454027763472</v>
      </c>
      <c r="Z320" s="33" t="n">
        <f aca="false">IF(AND(mthbeg&lt;=A320,mthend&gt;=A320),1,0)</f>
        <v>0</v>
      </c>
      <c r="AA320" s="33" t="n">
        <f aca="false">U320*Z320</f>
        <v>0</v>
      </c>
      <c r="AC320" s="87" t="n">
        <f aca="false">F320*G320</f>
        <v>0</v>
      </c>
      <c r="AD320" s="87" t="n">
        <f aca="false">$F320*H320</f>
        <v>0</v>
      </c>
      <c r="AE320" s="87" t="n">
        <f aca="false">$F320*I320</f>
        <v>0</v>
      </c>
      <c r="AF320" s="87" t="n">
        <f aca="false">$F320*J320</f>
        <v>-0</v>
      </c>
      <c r="AG320" s="87" t="n">
        <f aca="false">$F320*K320</f>
        <v>-0</v>
      </c>
      <c r="AH320" s="87" t="n">
        <f aca="false">$F320*L320</f>
        <v>0</v>
      </c>
      <c r="AI320" s="87" t="n">
        <f aca="false">$F320*M320</f>
        <v>0</v>
      </c>
      <c r="AJ320" s="87" t="n">
        <f aca="false">$F320*N320</f>
        <v>0</v>
      </c>
      <c r="AK320" s="87" t="n">
        <f aca="false">F320*O320</f>
        <v>0</v>
      </c>
      <c r="AL320" s="92"/>
      <c r="AM320" s="87" t="n">
        <f aca="false">CHOOSE($G$3,AD320-AE320,AE320-AD320)</f>
        <v>0</v>
      </c>
      <c r="AN320" s="87" t="n">
        <f aca="false">CHOOSE($G$3,AG320-AH320,AH320-AG320)</f>
        <v>0</v>
      </c>
      <c r="AO320" s="87" t="n">
        <f aca="false">CHOOSE($G$3,AJ320-AK320,AK320-AJ320)</f>
        <v>0</v>
      </c>
      <c r="AP320" s="101" t="n">
        <f aca="false">SUM(AM320:AO320)</f>
        <v>0</v>
      </c>
      <c r="AR320" s="87" t="n">
        <f aca="false">CHOOSE($G$3,AC320-AD320,AD320-AC320)</f>
        <v>0</v>
      </c>
      <c r="AS320" s="87" t="n">
        <f aca="false">CHOOSE($G$3,AF320-AG320,AG320-AF320)</f>
        <v>0</v>
      </c>
      <c r="AT320" s="87" t="n">
        <f aca="false">CHOOSE($G$3,AI320-AJ320,AJ320-AI320)</f>
        <v>0</v>
      </c>
      <c r="AU320" s="101" t="n">
        <f aca="false">AR320+AS320+AT320</f>
        <v>0</v>
      </c>
      <c r="AV320" s="101"/>
      <c r="AW320" s="88" t="n">
        <f aca="false">AU320+AP320</f>
        <v>0</v>
      </c>
      <c r="AY320" s="88" t="n">
        <f aca="false">AK320+AH320+AE320</f>
        <v>0</v>
      </c>
      <c r="AZ320" s="102"/>
    </row>
    <row r="321" customFormat="false" ht="12" hidden="false" customHeight="true" outlineLevel="0" collapsed="false">
      <c r="A321" s="93" t="n">
        <f aca="false">EDATE(A320,1)</f>
        <v>46508</v>
      </c>
      <c r="B321" s="94" t="n">
        <f aca="false">B320</f>
        <v>4590.16393442623</v>
      </c>
      <c r="C321" s="104"/>
      <c r="D321" s="96" t="n">
        <f aca="false">B321+C321</f>
        <v>4590.16393442623</v>
      </c>
      <c r="E321" s="82" t="n">
        <f aca="false">IF(Z321=0,0,IF(AND(Z321=1,$H$3=1),D321*U321,IF($H$3=2,D321,"N/A")))</f>
        <v>0</v>
      </c>
      <c r="F321" s="82" t="n">
        <f aca="false">E321*Y321</f>
        <v>0</v>
      </c>
      <c r="G321" s="28" t="n">
        <f aca="false">VLOOKUP($A321,Table,MATCH(G$4,Curves,0))</f>
        <v>5.67</v>
      </c>
      <c r="H321" s="97" t="n">
        <f aca="false">VLOOKUP($A321,Table,MATCH(H$4,Curves,0))</f>
        <v>5.67</v>
      </c>
      <c r="I321" s="98" t="n">
        <f aca="false">I320</f>
        <v>0</v>
      </c>
      <c r="J321" s="28" t="n">
        <f aca="false">VLOOKUP($A321,Table,MATCH(J$4,Curves,0))</f>
        <v>-0.0475</v>
      </c>
      <c r="K321" s="97" t="n">
        <f aca="false">VLOOKUP($A321,Table,MATCH(K$4,Curves,0))</f>
        <v>-0.06</v>
      </c>
      <c r="L321" s="98" t="n">
        <v>0</v>
      </c>
      <c r="M321" s="28" t="n">
        <f aca="false">VLOOKUP($A321,Table,MATCH(M$4,Curves,0))</f>
        <v>0.01</v>
      </c>
      <c r="N321" s="97" t="n">
        <f aca="false">VLOOKUP($A321,Table,MATCH(N$4,Curves,0))</f>
        <v>0</v>
      </c>
      <c r="O321" s="98" t="n">
        <v>0</v>
      </c>
      <c r="P321" s="99"/>
      <c r="Q321" s="98" t="n">
        <f aca="false">M321+J321+G321</f>
        <v>5.6325</v>
      </c>
      <c r="R321" s="98" t="n">
        <f aca="false">N321+K321+H321</f>
        <v>5.61</v>
      </c>
      <c r="S321" s="98" t="n">
        <f aca="false">O321+L321+I321</f>
        <v>0</v>
      </c>
      <c r="T321" s="99"/>
      <c r="U321" s="33" t="n">
        <f aca="false">A322-A321</f>
        <v>31</v>
      </c>
      <c r="V321" s="100" t="n">
        <f aca="false">CHOOSE(F$3,A322+24,A321)</f>
        <v>46508</v>
      </c>
      <c r="W321" s="33" t="n">
        <f aca="false">V321-C$3</f>
        <v>9592</v>
      </c>
      <c r="X321" s="28" t="n">
        <f aca="false">VLOOKUP($A321,Table,MATCH(X$4,Curves,0))</f>
        <v>0.053904348595426</v>
      </c>
      <c r="Y321" s="91" t="n">
        <f aca="false">1/(1+CHOOSE(F$3,(X322+($K$3/10000))/2,(X321+($K$3/10000))/2))^(2*W321/365.25)</f>
        <v>0.247370937560436</v>
      </c>
      <c r="Z321" s="33" t="n">
        <f aca="false">IF(AND(mthbeg&lt;=A321,mthend&gt;=A321),1,0)</f>
        <v>0</v>
      </c>
      <c r="AA321" s="33" t="n">
        <f aca="false">U321*Z321</f>
        <v>0</v>
      </c>
      <c r="AC321" s="87" t="n">
        <f aca="false">F321*G321</f>
        <v>0</v>
      </c>
      <c r="AD321" s="87" t="n">
        <f aca="false">$F321*H321</f>
        <v>0</v>
      </c>
      <c r="AE321" s="87" t="n">
        <f aca="false">$F321*I321</f>
        <v>0</v>
      </c>
      <c r="AF321" s="87" t="n">
        <f aca="false">$F321*J321</f>
        <v>-0</v>
      </c>
      <c r="AG321" s="87" t="n">
        <f aca="false">$F321*K321</f>
        <v>-0</v>
      </c>
      <c r="AH321" s="87" t="n">
        <f aca="false">$F321*L321</f>
        <v>0</v>
      </c>
      <c r="AI321" s="87" t="n">
        <f aca="false">$F321*M321</f>
        <v>0</v>
      </c>
      <c r="AJ321" s="87" t="n">
        <f aca="false">$F321*N321</f>
        <v>0</v>
      </c>
      <c r="AK321" s="87" t="n">
        <f aca="false">F321*O321</f>
        <v>0</v>
      </c>
      <c r="AL321" s="92"/>
      <c r="AM321" s="87" t="n">
        <f aca="false">CHOOSE($G$3,AD321-AE321,AE321-AD321)</f>
        <v>0</v>
      </c>
      <c r="AN321" s="87" t="n">
        <f aca="false">CHOOSE($G$3,AG321-AH321,AH321-AG321)</f>
        <v>0</v>
      </c>
      <c r="AO321" s="87" t="n">
        <f aca="false">CHOOSE($G$3,AJ321-AK321,AK321-AJ321)</f>
        <v>0</v>
      </c>
      <c r="AP321" s="101" t="n">
        <f aca="false">SUM(AM321:AO321)</f>
        <v>0</v>
      </c>
      <c r="AR321" s="87" t="n">
        <f aca="false">CHOOSE($G$3,AC321-AD321,AD321-AC321)</f>
        <v>0</v>
      </c>
      <c r="AS321" s="87" t="n">
        <f aca="false">CHOOSE($G$3,AF321-AG321,AG321-AF321)</f>
        <v>0</v>
      </c>
      <c r="AT321" s="87" t="n">
        <f aca="false">CHOOSE($G$3,AI321-AJ321,AJ321-AI321)</f>
        <v>0</v>
      </c>
      <c r="AU321" s="101" t="n">
        <f aca="false">AR321+AS321+AT321</f>
        <v>0</v>
      </c>
      <c r="AV321" s="101"/>
      <c r="AW321" s="88" t="n">
        <f aca="false">AU321+AP321</f>
        <v>0</v>
      </c>
      <c r="AY321" s="88" t="n">
        <f aca="false">AK321+AH321+AE321</f>
        <v>0</v>
      </c>
      <c r="AZ321" s="102"/>
    </row>
    <row r="322" customFormat="false" ht="12" hidden="false" customHeight="true" outlineLevel="0" collapsed="false">
      <c r="A322" s="93" t="n">
        <f aca="false">EDATE(A321,1)</f>
        <v>46539</v>
      </c>
      <c r="B322" s="94" t="n">
        <f aca="false">B321</f>
        <v>4590.16393442623</v>
      </c>
      <c r="C322" s="104"/>
      <c r="D322" s="96" t="n">
        <f aca="false">B322+C322</f>
        <v>4590.16393442623</v>
      </c>
      <c r="E322" s="82" t="n">
        <f aca="false">IF(Z322=0,0,IF(AND(Z322=1,$H$3=1),D322*U322,IF($H$3=2,D322,"N/A")))</f>
        <v>0</v>
      </c>
      <c r="F322" s="82" t="n">
        <f aca="false">E322*Y322</f>
        <v>0</v>
      </c>
      <c r="G322" s="28" t="n">
        <f aca="false">VLOOKUP($A322,Table,MATCH(G$4,Curves,0))</f>
        <v>5.67</v>
      </c>
      <c r="H322" s="97" t="n">
        <f aca="false">VLOOKUP($A322,Table,MATCH(H$4,Curves,0))</f>
        <v>5.67</v>
      </c>
      <c r="I322" s="98" t="n">
        <f aca="false">I321</f>
        <v>0</v>
      </c>
      <c r="J322" s="28" t="n">
        <f aca="false">VLOOKUP($A322,Table,MATCH(J$4,Curves,0))</f>
        <v>-0.0475</v>
      </c>
      <c r="K322" s="97" t="n">
        <f aca="false">VLOOKUP($A322,Table,MATCH(K$4,Curves,0))</f>
        <v>-0.06</v>
      </c>
      <c r="L322" s="98" t="n">
        <v>0</v>
      </c>
      <c r="M322" s="28" t="n">
        <f aca="false">VLOOKUP($A322,Table,MATCH(M$4,Curves,0))</f>
        <v>0.01</v>
      </c>
      <c r="N322" s="97" t="n">
        <f aca="false">VLOOKUP($A322,Table,MATCH(N$4,Curves,0))</f>
        <v>0</v>
      </c>
      <c r="O322" s="98" t="n">
        <v>0</v>
      </c>
      <c r="P322" s="99"/>
      <c r="Q322" s="98" t="n">
        <f aca="false">M322+J322+G322</f>
        <v>5.6325</v>
      </c>
      <c r="R322" s="98" t="n">
        <f aca="false">N322+K322+H322</f>
        <v>5.61</v>
      </c>
      <c r="S322" s="98" t="n">
        <f aca="false">O322+L322+I322</f>
        <v>0</v>
      </c>
      <c r="T322" s="99"/>
      <c r="U322" s="33" t="n">
        <f aca="false">A323-A322</f>
        <v>30</v>
      </c>
      <c r="V322" s="100" t="n">
        <f aca="false">CHOOSE(F$3,A323+24,A322)</f>
        <v>46539</v>
      </c>
      <c r="W322" s="33" t="n">
        <f aca="false">V322-C$3</f>
        <v>9623</v>
      </c>
      <c r="X322" s="28" t="n">
        <f aca="false">VLOOKUP($A322,Table,MATCH(X$4,Curves,0))</f>
        <v>0.053904348595426</v>
      </c>
      <c r="Y322" s="91" t="n">
        <f aca="false">1/(1+CHOOSE(F$3,(X323+($K$3/10000))/2,(X322+($K$3/10000))/2))^(2*W322/365.25)</f>
        <v>0.246256704344944</v>
      </c>
      <c r="Z322" s="33" t="n">
        <f aca="false">IF(AND(mthbeg&lt;=A322,mthend&gt;=A322),1,0)</f>
        <v>0</v>
      </c>
      <c r="AA322" s="33" t="n">
        <f aca="false">U322*Z322</f>
        <v>0</v>
      </c>
      <c r="AC322" s="87" t="n">
        <f aca="false">F322*G322</f>
        <v>0</v>
      </c>
      <c r="AD322" s="87" t="n">
        <f aca="false">$F322*H322</f>
        <v>0</v>
      </c>
      <c r="AE322" s="87" t="n">
        <f aca="false">$F322*I322</f>
        <v>0</v>
      </c>
      <c r="AF322" s="87" t="n">
        <f aca="false">$F322*J322</f>
        <v>-0</v>
      </c>
      <c r="AG322" s="87" t="n">
        <f aca="false">$F322*K322</f>
        <v>-0</v>
      </c>
      <c r="AH322" s="87" t="n">
        <f aca="false">$F322*L322</f>
        <v>0</v>
      </c>
      <c r="AI322" s="87" t="n">
        <f aca="false">$F322*M322</f>
        <v>0</v>
      </c>
      <c r="AJ322" s="87" t="n">
        <f aca="false">$F322*N322</f>
        <v>0</v>
      </c>
      <c r="AK322" s="87" t="n">
        <f aca="false">F322*O322</f>
        <v>0</v>
      </c>
      <c r="AL322" s="92"/>
      <c r="AM322" s="87" t="n">
        <f aca="false">CHOOSE($G$3,AD322-AE322,AE322-AD322)</f>
        <v>0</v>
      </c>
      <c r="AN322" s="87" t="n">
        <f aca="false">CHOOSE($G$3,AG322-AH322,AH322-AG322)</f>
        <v>0</v>
      </c>
      <c r="AO322" s="87" t="n">
        <f aca="false">CHOOSE($G$3,AJ322-AK322,AK322-AJ322)</f>
        <v>0</v>
      </c>
      <c r="AP322" s="101" t="n">
        <f aca="false">SUM(AM322:AO322)</f>
        <v>0</v>
      </c>
      <c r="AR322" s="87" t="n">
        <f aca="false">CHOOSE($G$3,AC322-AD322,AD322-AC322)</f>
        <v>0</v>
      </c>
      <c r="AS322" s="87" t="n">
        <f aca="false">CHOOSE($G$3,AF322-AG322,AG322-AF322)</f>
        <v>0</v>
      </c>
      <c r="AT322" s="87" t="n">
        <f aca="false">CHOOSE($G$3,AI322-AJ322,AJ322-AI322)</f>
        <v>0</v>
      </c>
      <c r="AU322" s="101" t="n">
        <f aca="false">AR322+AS322+AT322</f>
        <v>0</v>
      </c>
      <c r="AV322" s="101"/>
      <c r="AW322" s="88" t="n">
        <f aca="false">AU322+AP322</f>
        <v>0</v>
      </c>
      <c r="AY322" s="88" t="n">
        <f aca="false">AK322+AH322+AE322</f>
        <v>0</v>
      </c>
      <c r="AZ322" s="102"/>
    </row>
    <row r="323" customFormat="false" ht="12" hidden="false" customHeight="true" outlineLevel="0" collapsed="false">
      <c r="A323" s="93" t="n">
        <f aca="false">EDATE(A322,1)</f>
        <v>46569</v>
      </c>
      <c r="B323" s="94" t="n">
        <f aca="false">B322</f>
        <v>4590.16393442623</v>
      </c>
      <c r="C323" s="104"/>
      <c r="D323" s="96" t="n">
        <f aca="false">B323+C323</f>
        <v>4590.16393442623</v>
      </c>
      <c r="E323" s="82" t="n">
        <f aca="false">IF(Z323=0,0,IF(AND(Z323=1,$H$3=1),D323*U323,IF($H$3=2,D323,"N/A")))</f>
        <v>0</v>
      </c>
      <c r="F323" s="82" t="n">
        <f aca="false">E323*Y323</f>
        <v>0</v>
      </c>
      <c r="G323" s="28" t="n">
        <f aca="false">VLOOKUP($A323,Table,MATCH(G$4,Curves,0))</f>
        <v>5.67</v>
      </c>
      <c r="H323" s="97" t="n">
        <f aca="false">VLOOKUP($A323,Table,MATCH(H$4,Curves,0))</f>
        <v>5.67</v>
      </c>
      <c r="I323" s="98" t="n">
        <f aca="false">I322</f>
        <v>0</v>
      </c>
      <c r="J323" s="28" t="n">
        <f aca="false">VLOOKUP($A323,Table,MATCH(J$4,Curves,0))</f>
        <v>-0.0475</v>
      </c>
      <c r="K323" s="97" t="n">
        <f aca="false">VLOOKUP($A323,Table,MATCH(K$4,Curves,0))</f>
        <v>-0.06</v>
      </c>
      <c r="L323" s="98" t="n">
        <v>0</v>
      </c>
      <c r="M323" s="28" t="n">
        <f aca="false">VLOOKUP($A323,Table,MATCH(M$4,Curves,0))</f>
        <v>0.01</v>
      </c>
      <c r="N323" s="97" t="n">
        <f aca="false">VLOOKUP($A323,Table,MATCH(N$4,Curves,0))</f>
        <v>0</v>
      </c>
      <c r="O323" s="98" t="n">
        <v>0</v>
      </c>
      <c r="P323" s="99"/>
      <c r="Q323" s="98" t="n">
        <f aca="false">M323+J323+G323</f>
        <v>5.6325</v>
      </c>
      <c r="R323" s="98" t="n">
        <f aca="false">N323+K323+H323</f>
        <v>5.61</v>
      </c>
      <c r="S323" s="98" t="n">
        <f aca="false">O323+L323+I323</f>
        <v>0</v>
      </c>
      <c r="T323" s="99"/>
      <c r="U323" s="33" t="n">
        <f aca="false">A324-A323</f>
        <v>31</v>
      </c>
      <c r="V323" s="100" t="n">
        <f aca="false">CHOOSE(F$3,A324+24,A323)</f>
        <v>46569</v>
      </c>
      <c r="W323" s="33" t="n">
        <f aca="false">V323-C$3</f>
        <v>9653</v>
      </c>
      <c r="X323" s="28" t="n">
        <f aca="false">VLOOKUP($A323,Table,MATCH(X$4,Curves,0))</f>
        <v>0.053904348595426</v>
      </c>
      <c r="Y323" s="91" t="n">
        <f aca="false">1/(1+CHOOSE(F$3,(X324+($K$3/10000))/2,(X323+($K$3/10000))/2))^(2*W323/365.25)</f>
        <v>0.245183192974212</v>
      </c>
      <c r="Z323" s="33" t="n">
        <f aca="false">IF(AND(mthbeg&lt;=A323,mthend&gt;=A323),1,0)</f>
        <v>0</v>
      </c>
      <c r="AA323" s="33" t="n">
        <f aca="false">U323*Z323</f>
        <v>0</v>
      </c>
      <c r="AC323" s="87" t="n">
        <f aca="false">F323*G323</f>
        <v>0</v>
      </c>
      <c r="AD323" s="87" t="n">
        <f aca="false">$F323*H323</f>
        <v>0</v>
      </c>
      <c r="AE323" s="87" t="n">
        <f aca="false">$F323*I323</f>
        <v>0</v>
      </c>
      <c r="AF323" s="87" t="n">
        <f aca="false">$F323*J323</f>
        <v>-0</v>
      </c>
      <c r="AG323" s="87" t="n">
        <f aca="false">$F323*K323</f>
        <v>-0</v>
      </c>
      <c r="AH323" s="87" t="n">
        <f aca="false">$F323*L323</f>
        <v>0</v>
      </c>
      <c r="AI323" s="87" t="n">
        <f aca="false">$F323*M323</f>
        <v>0</v>
      </c>
      <c r="AJ323" s="87" t="n">
        <f aca="false">$F323*N323</f>
        <v>0</v>
      </c>
      <c r="AK323" s="87" t="n">
        <f aca="false">F323*O323</f>
        <v>0</v>
      </c>
      <c r="AL323" s="92"/>
      <c r="AM323" s="87" t="n">
        <f aca="false">CHOOSE($G$3,AD323-AE323,AE323-AD323)</f>
        <v>0</v>
      </c>
      <c r="AN323" s="87" t="n">
        <f aca="false">CHOOSE($G$3,AG323-AH323,AH323-AG323)</f>
        <v>0</v>
      </c>
      <c r="AO323" s="87" t="n">
        <f aca="false">CHOOSE($G$3,AJ323-AK323,AK323-AJ323)</f>
        <v>0</v>
      </c>
      <c r="AP323" s="101" t="n">
        <f aca="false">SUM(AM323:AO323)</f>
        <v>0</v>
      </c>
      <c r="AR323" s="87" t="n">
        <f aca="false">CHOOSE($G$3,AC323-AD323,AD323-AC323)</f>
        <v>0</v>
      </c>
      <c r="AS323" s="87" t="n">
        <f aca="false">CHOOSE($G$3,AF323-AG323,AG323-AF323)</f>
        <v>0</v>
      </c>
      <c r="AT323" s="87" t="n">
        <f aca="false">CHOOSE($G$3,AI323-AJ323,AJ323-AI323)</f>
        <v>0</v>
      </c>
      <c r="AU323" s="101" t="n">
        <f aca="false">AR323+AS323+AT323</f>
        <v>0</v>
      </c>
      <c r="AV323" s="101"/>
      <c r="AW323" s="88" t="n">
        <f aca="false">AU323+AP323</f>
        <v>0</v>
      </c>
      <c r="AY323" s="88" t="n">
        <f aca="false">AK323+AH323+AE323</f>
        <v>0</v>
      </c>
      <c r="AZ323" s="102"/>
    </row>
    <row r="324" customFormat="false" ht="12" hidden="false" customHeight="true" outlineLevel="0" collapsed="false">
      <c r="A324" s="93" t="n">
        <f aca="false">EDATE(A323,1)</f>
        <v>46600</v>
      </c>
      <c r="B324" s="94" t="n">
        <f aca="false">B323</f>
        <v>4590.16393442623</v>
      </c>
      <c r="C324" s="104"/>
      <c r="D324" s="96" t="n">
        <f aca="false">B324+C324</f>
        <v>4590.16393442623</v>
      </c>
      <c r="E324" s="82" t="n">
        <f aca="false">IF(Z324=0,0,IF(AND(Z324=1,$H$3=1),D324*U324,IF($H$3=2,D324,"N/A")))</f>
        <v>0</v>
      </c>
      <c r="F324" s="82" t="n">
        <f aca="false">E324*Y324</f>
        <v>0</v>
      </c>
      <c r="G324" s="28" t="n">
        <f aca="false">VLOOKUP($A324,Table,MATCH(G$4,Curves,0))</f>
        <v>5.67</v>
      </c>
      <c r="H324" s="97" t="n">
        <f aca="false">VLOOKUP($A324,Table,MATCH(H$4,Curves,0))</f>
        <v>5.67</v>
      </c>
      <c r="I324" s="98" t="n">
        <f aca="false">I323</f>
        <v>0</v>
      </c>
      <c r="J324" s="28" t="n">
        <f aca="false">VLOOKUP($A324,Table,MATCH(J$4,Curves,0))</f>
        <v>-0.0475</v>
      </c>
      <c r="K324" s="97" t="n">
        <f aca="false">VLOOKUP($A324,Table,MATCH(K$4,Curves,0))</f>
        <v>-0.06</v>
      </c>
      <c r="L324" s="98" t="n">
        <v>0</v>
      </c>
      <c r="M324" s="28" t="n">
        <f aca="false">VLOOKUP($A324,Table,MATCH(M$4,Curves,0))</f>
        <v>0.01</v>
      </c>
      <c r="N324" s="97" t="n">
        <f aca="false">VLOOKUP($A324,Table,MATCH(N$4,Curves,0))</f>
        <v>0</v>
      </c>
      <c r="O324" s="98" t="n">
        <v>0</v>
      </c>
      <c r="P324" s="99"/>
      <c r="Q324" s="98" t="n">
        <f aca="false">M324+J324+G324</f>
        <v>5.6325</v>
      </c>
      <c r="R324" s="98" t="n">
        <f aca="false">N324+K324+H324</f>
        <v>5.61</v>
      </c>
      <c r="S324" s="98" t="n">
        <f aca="false">O324+L324+I324</f>
        <v>0</v>
      </c>
      <c r="T324" s="99"/>
      <c r="U324" s="33" t="n">
        <f aca="false">A325-A324</f>
        <v>31</v>
      </c>
      <c r="V324" s="100" t="n">
        <f aca="false">CHOOSE(F$3,A325+24,A324)</f>
        <v>46600</v>
      </c>
      <c r="W324" s="33" t="n">
        <f aca="false">V324-C$3</f>
        <v>9684</v>
      </c>
      <c r="X324" s="28" t="n">
        <f aca="false">VLOOKUP($A324,Table,MATCH(X$4,Curves,0))</f>
        <v>0.053904348595426</v>
      </c>
      <c r="Y324" s="91" t="n">
        <f aca="false">1/(1+CHOOSE(F$3,(X325+($K$3/10000))/2,(X324+($K$3/10000))/2))^(2*W324/365.25)</f>
        <v>0.244078814019326</v>
      </c>
      <c r="Z324" s="33" t="n">
        <f aca="false">IF(AND(mthbeg&lt;=A324,mthend&gt;=A324),1,0)</f>
        <v>0</v>
      </c>
      <c r="AA324" s="33" t="n">
        <f aca="false">U324*Z324</f>
        <v>0</v>
      </c>
      <c r="AC324" s="87" t="n">
        <f aca="false">F324*G324</f>
        <v>0</v>
      </c>
      <c r="AD324" s="87" t="n">
        <f aca="false">$F324*H324</f>
        <v>0</v>
      </c>
      <c r="AE324" s="87" t="n">
        <f aca="false">$F324*I324</f>
        <v>0</v>
      </c>
      <c r="AF324" s="87" t="n">
        <f aca="false">$F324*J324</f>
        <v>-0</v>
      </c>
      <c r="AG324" s="87" t="n">
        <f aca="false">$F324*K324</f>
        <v>-0</v>
      </c>
      <c r="AH324" s="87" t="n">
        <f aca="false">$F324*L324</f>
        <v>0</v>
      </c>
      <c r="AI324" s="87" t="n">
        <f aca="false">$F324*M324</f>
        <v>0</v>
      </c>
      <c r="AJ324" s="87" t="n">
        <f aca="false">$F324*N324</f>
        <v>0</v>
      </c>
      <c r="AK324" s="87" t="n">
        <f aca="false">F324*O324</f>
        <v>0</v>
      </c>
      <c r="AL324" s="92"/>
      <c r="AM324" s="87" t="n">
        <f aca="false">CHOOSE($G$3,AD324-AE324,AE324-AD324)</f>
        <v>0</v>
      </c>
      <c r="AN324" s="87" t="n">
        <f aca="false">CHOOSE($G$3,AG324-AH324,AH324-AG324)</f>
        <v>0</v>
      </c>
      <c r="AO324" s="87" t="n">
        <f aca="false">CHOOSE($G$3,AJ324-AK324,AK324-AJ324)</f>
        <v>0</v>
      </c>
      <c r="AP324" s="101" t="n">
        <f aca="false">SUM(AM324:AO324)</f>
        <v>0</v>
      </c>
      <c r="AR324" s="87" t="n">
        <f aca="false">CHOOSE($G$3,AC324-AD324,AD324-AC324)</f>
        <v>0</v>
      </c>
      <c r="AS324" s="87" t="n">
        <f aca="false">CHOOSE($G$3,AF324-AG324,AG324-AF324)</f>
        <v>0</v>
      </c>
      <c r="AT324" s="87" t="n">
        <f aca="false">CHOOSE($G$3,AI324-AJ324,AJ324-AI324)</f>
        <v>0</v>
      </c>
      <c r="AU324" s="101" t="n">
        <f aca="false">AR324+AS324+AT324</f>
        <v>0</v>
      </c>
      <c r="AV324" s="101"/>
      <c r="AW324" s="88" t="n">
        <f aca="false">AU324+AP324</f>
        <v>0</v>
      </c>
      <c r="AY324" s="88" t="n">
        <f aca="false">AK324+AH324+AE324</f>
        <v>0</v>
      </c>
      <c r="AZ324" s="102"/>
    </row>
    <row r="325" customFormat="false" ht="12" hidden="false" customHeight="true" outlineLevel="0" collapsed="false">
      <c r="A325" s="93" t="n">
        <f aca="false">EDATE(A324,1)</f>
        <v>46631</v>
      </c>
      <c r="B325" s="94" t="n">
        <f aca="false">B324</f>
        <v>4590.16393442623</v>
      </c>
      <c r="C325" s="104"/>
      <c r="D325" s="96" t="n">
        <f aca="false">B325+C325</f>
        <v>4590.16393442623</v>
      </c>
      <c r="E325" s="82" t="n">
        <f aca="false">IF(Z325=0,0,IF(AND(Z325=1,$H$3=1),D325*U325,IF($H$3=2,D325,"N/A")))</f>
        <v>0</v>
      </c>
      <c r="F325" s="82" t="n">
        <f aca="false">E325*Y325</f>
        <v>0</v>
      </c>
      <c r="G325" s="28" t="n">
        <f aca="false">VLOOKUP($A325,Table,MATCH(G$4,Curves,0))</f>
        <v>5.67</v>
      </c>
      <c r="H325" s="97" t="n">
        <f aca="false">VLOOKUP($A325,Table,MATCH(H$4,Curves,0))</f>
        <v>5.67</v>
      </c>
      <c r="I325" s="98" t="n">
        <f aca="false">I324</f>
        <v>0</v>
      </c>
      <c r="J325" s="28" t="n">
        <f aca="false">VLOOKUP($A325,Table,MATCH(J$4,Curves,0))</f>
        <v>-0.0475</v>
      </c>
      <c r="K325" s="97" t="n">
        <f aca="false">VLOOKUP($A325,Table,MATCH(K$4,Curves,0))</f>
        <v>-0.06</v>
      </c>
      <c r="L325" s="98" t="n">
        <v>0</v>
      </c>
      <c r="M325" s="28" t="n">
        <f aca="false">VLOOKUP($A325,Table,MATCH(M$4,Curves,0))</f>
        <v>0.01</v>
      </c>
      <c r="N325" s="97" t="n">
        <f aca="false">VLOOKUP($A325,Table,MATCH(N$4,Curves,0))</f>
        <v>0</v>
      </c>
      <c r="O325" s="98" t="n">
        <v>0</v>
      </c>
      <c r="P325" s="99"/>
      <c r="Q325" s="98" t="n">
        <f aca="false">M325+J325+G325</f>
        <v>5.6325</v>
      </c>
      <c r="R325" s="98" t="n">
        <f aca="false">N325+K325+H325</f>
        <v>5.61</v>
      </c>
      <c r="S325" s="98" t="n">
        <f aca="false">O325+L325+I325</f>
        <v>0</v>
      </c>
      <c r="T325" s="99"/>
      <c r="U325" s="33" t="n">
        <f aca="false">A326-A325</f>
        <v>30</v>
      </c>
      <c r="V325" s="100" t="n">
        <f aca="false">CHOOSE(F$3,A326+24,A325)</f>
        <v>46631</v>
      </c>
      <c r="W325" s="33" t="n">
        <f aca="false">V325-C$3</f>
        <v>9715</v>
      </c>
      <c r="X325" s="28" t="n">
        <f aca="false">VLOOKUP($A325,Table,MATCH(X$4,Curves,0))</f>
        <v>0.053904348595426</v>
      </c>
      <c r="Y325" s="91" t="n">
        <f aca="false">1/(1+CHOOSE(F$3,(X326+($K$3/10000))/2,(X325+($K$3/10000))/2))^(2*W325/365.25)</f>
        <v>0.242979409519913</v>
      </c>
      <c r="Z325" s="33" t="n">
        <f aca="false">IF(AND(mthbeg&lt;=A325,mthend&gt;=A325),1,0)</f>
        <v>0</v>
      </c>
      <c r="AA325" s="33" t="n">
        <f aca="false">U325*Z325</f>
        <v>0</v>
      </c>
      <c r="AC325" s="87" t="n">
        <f aca="false">F325*G325</f>
        <v>0</v>
      </c>
      <c r="AD325" s="87" t="n">
        <f aca="false">$F325*H325</f>
        <v>0</v>
      </c>
      <c r="AE325" s="87" t="n">
        <f aca="false">$F325*I325</f>
        <v>0</v>
      </c>
      <c r="AF325" s="87" t="n">
        <f aca="false">$F325*J325</f>
        <v>-0</v>
      </c>
      <c r="AG325" s="87" t="n">
        <f aca="false">$F325*K325</f>
        <v>-0</v>
      </c>
      <c r="AH325" s="87" t="n">
        <f aca="false">$F325*L325</f>
        <v>0</v>
      </c>
      <c r="AI325" s="87" t="n">
        <f aca="false">$F325*M325</f>
        <v>0</v>
      </c>
      <c r="AJ325" s="87" t="n">
        <f aca="false">$F325*N325</f>
        <v>0</v>
      </c>
      <c r="AK325" s="87" t="n">
        <f aca="false">F325*O325</f>
        <v>0</v>
      </c>
      <c r="AL325" s="92"/>
      <c r="AM325" s="87" t="n">
        <f aca="false">CHOOSE($G$3,AD325-AE325,AE325-AD325)</f>
        <v>0</v>
      </c>
      <c r="AN325" s="87" t="n">
        <f aca="false">CHOOSE($G$3,AG325-AH325,AH325-AG325)</f>
        <v>0</v>
      </c>
      <c r="AO325" s="87" t="n">
        <f aca="false">CHOOSE($G$3,AJ325-AK325,AK325-AJ325)</f>
        <v>0</v>
      </c>
      <c r="AP325" s="101" t="n">
        <f aca="false">SUM(AM325:AO325)</f>
        <v>0</v>
      </c>
      <c r="AR325" s="87" t="n">
        <f aca="false">CHOOSE($G$3,AC325-AD325,AD325-AC325)</f>
        <v>0</v>
      </c>
      <c r="AS325" s="87" t="n">
        <f aca="false">CHOOSE($G$3,AF325-AG325,AG325-AF325)</f>
        <v>0</v>
      </c>
      <c r="AT325" s="87" t="n">
        <f aca="false">CHOOSE($G$3,AI325-AJ325,AJ325-AI325)</f>
        <v>0</v>
      </c>
      <c r="AU325" s="101" t="n">
        <f aca="false">AR325+AS325+AT325</f>
        <v>0</v>
      </c>
      <c r="AV325" s="101"/>
      <c r="AW325" s="88" t="n">
        <f aca="false">AU325+AP325</f>
        <v>0</v>
      </c>
      <c r="AY325" s="88" t="n">
        <f aca="false">AK325+AH325+AE325</f>
        <v>0</v>
      </c>
      <c r="AZ325" s="102"/>
    </row>
    <row r="326" customFormat="false" ht="12" hidden="false" customHeight="true" outlineLevel="0" collapsed="false">
      <c r="A326" s="93" t="n">
        <f aca="false">EDATE(A325,1)</f>
        <v>46661</v>
      </c>
      <c r="B326" s="94" t="n">
        <f aca="false">B325</f>
        <v>4590.16393442623</v>
      </c>
      <c r="C326" s="104"/>
      <c r="D326" s="96" t="n">
        <f aca="false">B326+C326</f>
        <v>4590.16393442623</v>
      </c>
      <c r="E326" s="82" t="n">
        <f aca="false">IF(Z326=0,0,IF(AND(Z326=1,$H$3=1),D326*U326,IF($H$3=2,D326,"N/A")))</f>
        <v>0</v>
      </c>
      <c r="F326" s="82" t="n">
        <f aca="false">E326*Y326</f>
        <v>0</v>
      </c>
      <c r="G326" s="28" t="n">
        <f aca="false">VLOOKUP($A326,Table,MATCH(G$4,Curves,0))</f>
        <v>5.67</v>
      </c>
      <c r="H326" s="97" t="n">
        <f aca="false">VLOOKUP($A326,Table,MATCH(H$4,Curves,0))</f>
        <v>5.67</v>
      </c>
      <c r="I326" s="98" t="n">
        <f aca="false">I325</f>
        <v>0</v>
      </c>
      <c r="J326" s="28" t="n">
        <f aca="false">VLOOKUP($A326,Table,MATCH(J$4,Curves,0))</f>
        <v>-0.0475</v>
      </c>
      <c r="K326" s="97" t="n">
        <f aca="false">VLOOKUP($A326,Table,MATCH(K$4,Curves,0))</f>
        <v>-0.06</v>
      </c>
      <c r="L326" s="98" t="n">
        <v>0</v>
      </c>
      <c r="M326" s="28" t="n">
        <f aca="false">VLOOKUP($A326,Table,MATCH(M$4,Curves,0))</f>
        <v>0.01</v>
      </c>
      <c r="N326" s="97" t="n">
        <f aca="false">VLOOKUP($A326,Table,MATCH(N$4,Curves,0))</f>
        <v>0</v>
      </c>
      <c r="O326" s="98" t="n">
        <v>0</v>
      </c>
      <c r="P326" s="99"/>
      <c r="Q326" s="98" t="n">
        <f aca="false">M326+J326+G326</f>
        <v>5.6325</v>
      </c>
      <c r="R326" s="98" t="n">
        <f aca="false">N326+K326+H326</f>
        <v>5.61</v>
      </c>
      <c r="S326" s="98" t="n">
        <f aca="false">O326+L326+I326</f>
        <v>0</v>
      </c>
      <c r="T326" s="99"/>
      <c r="U326" s="33" t="n">
        <f aca="false">A327-A326</f>
        <v>31</v>
      </c>
      <c r="V326" s="100" t="n">
        <f aca="false">CHOOSE(F$3,A327+24,A326)</f>
        <v>46661</v>
      </c>
      <c r="W326" s="33" t="n">
        <f aca="false">V326-C$3</f>
        <v>9745</v>
      </c>
      <c r="X326" s="28" t="n">
        <f aca="false">VLOOKUP($A326,Table,MATCH(X$4,Curves,0))</f>
        <v>0.053904348595426</v>
      </c>
      <c r="Y326" s="91" t="n">
        <f aca="false">1/(1+CHOOSE(F$3,(X327+($K$3/10000))/2,(X326+($K$3/10000))/2))^(2*W326/365.25)</f>
        <v>0.241920184920659</v>
      </c>
      <c r="Z326" s="33" t="n">
        <f aca="false">IF(AND(mthbeg&lt;=A326,mthend&gt;=A326),1,0)</f>
        <v>0</v>
      </c>
      <c r="AA326" s="33" t="n">
        <f aca="false">U326*Z326</f>
        <v>0</v>
      </c>
      <c r="AC326" s="87" t="n">
        <f aca="false">F326*G326</f>
        <v>0</v>
      </c>
      <c r="AD326" s="87" t="n">
        <f aca="false">$F326*H326</f>
        <v>0</v>
      </c>
      <c r="AE326" s="87" t="n">
        <f aca="false">$F326*I326</f>
        <v>0</v>
      </c>
      <c r="AF326" s="87" t="n">
        <f aca="false">$F326*J326</f>
        <v>-0</v>
      </c>
      <c r="AG326" s="87" t="n">
        <f aca="false">$F326*K326</f>
        <v>-0</v>
      </c>
      <c r="AH326" s="87" t="n">
        <f aca="false">$F326*L326</f>
        <v>0</v>
      </c>
      <c r="AI326" s="87" t="n">
        <f aca="false">$F326*M326</f>
        <v>0</v>
      </c>
      <c r="AJ326" s="87" t="n">
        <f aca="false">$F326*N326</f>
        <v>0</v>
      </c>
      <c r="AK326" s="87" t="n">
        <f aca="false">F326*O326</f>
        <v>0</v>
      </c>
      <c r="AL326" s="92"/>
      <c r="AM326" s="87" t="n">
        <f aca="false">CHOOSE($G$3,AD326-AE326,AE326-AD326)</f>
        <v>0</v>
      </c>
      <c r="AN326" s="87" t="n">
        <f aca="false">CHOOSE($G$3,AG326-AH326,AH326-AG326)</f>
        <v>0</v>
      </c>
      <c r="AO326" s="87" t="n">
        <f aca="false">CHOOSE($G$3,AJ326-AK326,AK326-AJ326)</f>
        <v>0</v>
      </c>
      <c r="AP326" s="101" t="n">
        <f aca="false">SUM(AM326:AO326)</f>
        <v>0</v>
      </c>
      <c r="AR326" s="87" t="n">
        <f aca="false">CHOOSE($G$3,AC326-AD326,AD326-AC326)</f>
        <v>0</v>
      </c>
      <c r="AS326" s="87" t="n">
        <f aca="false">CHOOSE($G$3,AF326-AG326,AG326-AF326)</f>
        <v>0</v>
      </c>
      <c r="AT326" s="87" t="n">
        <f aca="false">CHOOSE($G$3,AI326-AJ326,AJ326-AI326)</f>
        <v>0</v>
      </c>
      <c r="AU326" s="101" t="n">
        <f aca="false">AR326+AS326+AT326</f>
        <v>0</v>
      </c>
      <c r="AV326" s="101"/>
      <c r="AW326" s="88" t="n">
        <f aca="false">AU326+AP326</f>
        <v>0</v>
      </c>
      <c r="AY326" s="88" t="n">
        <f aca="false">AK326+AH326+AE326</f>
        <v>0</v>
      </c>
      <c r="AZ326" s="102"/>
    </row>
    <row r="327" customFormat="false" ht="12" hidden="false" customHeight="true" outlineLevel="0" collapsed="false">
      <c r="A327" s="93" t="n">
        <f aca="false">EDATE(A326,1)</f>
        <v>46692</v>
      </c>
      <c r="B327" s="94" t="n">
        <f aca="false">B326</f>
        <v>4590.16393442623</v>
      </c>
      <c r="C327" s="104"/>
      <c r="D327" s="96" t="n">
        <f aca="false">B327+C327</f>
        <v>4590.16393442623</v>
      </c>
      <c r="E327" s="82" t="n">
        <f aca="false">IF(Z327=0,0,IF(AND(Z327=1,$H$3=1),D327*U327,IF($H$3=2,D327,"N/A")))</f>
        <v>0</v>
      </c>
      <c r="F327" s="82" t="n">
        <f aca="false">E327*Y327</f>
        <v>0</v>
      </c>
      <c r="G327" s="28" t="n">
        <f aca="false">VLOOKUP($A327,Table,MATCH(G$4,Curves,0))</f>
        <v>5.67</v>
      </c>
      <c r="H327" s="97" t="n">
        <f aca="false">VLOOKUP($A327,Table,MATCH(H$4,Curves,0))</f>
        <v>5.67</v>
      </c>
      <c r="I327" s="98" t="n">
        <f aca="false">I326</f>
        <v>0</v>
      </c>
      <c r="J327" s="28" t="n">
        <f aca="false">VLOOKUP($A327,Table,MATCH(J$4,Curves,0))</f>
        <v>-0.0475</v>
      </c>
      <c r="K327" s="97" t="n">
        <f aca="false">VLOOKUP($A327,Table,MATCH(K$4,Curves,0))</f>
        <v>-0.06</v>
      </c>
      <c r="L327" s="98" t="n">
        <v>0</v>
      </c>
      <c r="M327" s="28" t="n">
        <f aca="false">VLOOKUP($A327,Table,MATCH(M$4,Curves,0))</f>
        <v>0.01</v>
      </c>
      <c r="N327" s="97" t="n">
        <f aca="false">VLOOKUP($A327,Table,MATCH(N$4,Curves,0))</f>
        <v>0</v>
      </c>
      <c r="O327" s="98" t="n">
        <v>0</v>
      </c>
      <c r="P327" s="99"/>
      <c r="Q327" s="98" t="n">
        <f aca="false">M327+J327+G327</f>
        <v>5.6325</v>
      </c>
      <c r="R327" s="98" t="n">
        <f aca="false">N327+K327+H327</f>
        <v>5.61</v>
      </c>
      <c r="S327" s="98" t="n">
        <f aca="false">O327+L327+I327</f>
        <v>0</v>
      </c>
      <c r="T327" s="99"/>
      <c r="U327" s="33" t="n">
        <f aca="false">A328-A327</f>
        <v>30</v>
      </c>
      <c r="V327" s="100" t="n">
        <f aca="false">CHOOSE(F$3,A328+24,A327)</f>
        <v>46692</v>
      </c>
      <c r="W327" s="33" t="n">
        <f aca="false">V327-C$3</f>
        <v>9776</v>
      </c>
      <c r="X327" s="28" t="n">
        <f aca="false">VLOOKUP($A327,Table,MATCH(X$4,Curves,0))</f>
        <v>0.053904348595426</v>
      </c>
      <c r="Y327" s="91" t="n">
        <f aca="false">1/(1+CHOOSE(F$3,(X328+($K$3/10000))/2,(X327+($K$3/10000))/2))^(2*W327/365.25)</f>
        <v>0.240830503536925</v>
      </c>
      <c r="Z327" s="33" t="n">
        <f aca="false">IF(AND(mthbeg&lt;=A327,mthend&gt;=A327),1,0)</f>
        <v>0</v>
      </c>
      <c r="AA327" s="33" t="n">
        <f aca="false">U327*Z327</f>
        <v>0</v>
      </c>
      <c r="AC327" s="87" t="n">
        <f aca="false">F327*G327</f>
        <v>0</v>
      </c>
      <c r="AD327" s="87" t="n">
        <f aca="false">$F327*H327</f>
        <v>0</v>
      </c>
      <c r="AE327" s="87" t="n">
        <f aca="false">$F327*I327</f>
        <v>0</v>
      </c>
      <c r="AF327" s="87" t="n">
        <f aca="false">$F327*J327</f>
        <v>-0</v>
      </c>
      <c r="AG327" s="87" t="n">
        <f aca="false">$F327*K327</f>
        <v>-0</v>
      </c>
      <c r="AH327" s="87" t="n">
        <f aca="false">$F327*L327</f>
        <v>0</v>
      </c>
      <c r="AI327" s="87" t="n">
        <f aca="false">$F327*M327</f>
        <v>0</v>
      </c>
      <c r="AJ327" s="87" t="n">
        <f aca="false">$F327*N327</f>
        <v>0</v>
      </c>
      <c r="AK327" s="87" t="n">
        <f aca="false">F327*O327</f>
        <v>0</v>
      </c>
      <c r="AL327" s="92"/>
      <c r="AM327" s="87" t="n">
        <f aca="false">CHOOSE($G$3,AD327-AE327,AE327-AD327)</f>
        <v>0</v>
      </c>
      <c r="AN327" s="87" t="n">
        <f aca="false">CHOOSE($G$3,AG327-AH327,AH327-AG327)</f>
        <v>0</v>
      </c>
      <c r="AO327" s="87" t="n">
        <f aca="false">CHOOSE($G$3,AJ327-AK327,AK327-AJ327)</f>
        <v>0</v>
      </c>
      <c r="AP327" s="101" t="n">
        <f aca="false">SUM(AM327:AO327)</f>
        <v>0</v>
      </c>
      <c r="AR327" s="87" t="n">
        <f aca="false">CHOOSE($G$3,AC327-AD327,AD327-AC327)</f>
        <v>0</v>
      </c>
      <c r="AS327" s="87" t="n">
        <f aca="false">CHOOSE($G$3,AF327-AG327,AG327-AF327)</f>
        <v>0</v>
      </c>
      <c r="AT327" s="87" t="n">
        <f aca="false">CHOOSE($G$3,AI327-AJ327,AJ327-AI327)</f>
        <v>0</v>
      </c>
      <c r="AU327" s="101" t="n">
        <f aca="false">AR327+AS327+AT327</f>
        <v>0</v>
      </c>
      <c r="AV327" s="101"/>
      <c r="AW327" s="88" t="n">
        <f aca="false">AU327+AP327</f>
        <v>0</v>
      </c>
      <c r="AY327" s="88" t="n">
        <f aca="false">AK327+AH327+AE327</f>
        <v>0</v>
      </c>
      <c r="AZ327" s="102"/>
    </row>
    <row r="328" customFormat="false" ht="12" hidden="false" customHeight="true" outlineLevel="0" collapsed="false">
      <c r="A328" s="93" t="n">
        <f aca="false">EDATE(A327,1)</f>
        <v>46722</v>
      </c>
      <c r="B328" s="94" t="n">
        <f aca="false">B327</f>
        <v>4590.16393442623</v>
      </c>
      <c r="C328" s="104"/>
      <c r="D328" s="96" t="n">
        <f aca="false">B328+C328</f>
        <v>4590.16393442623</v>
      </c>
      <c r="E328" s="82" t="n">
        <f aca="false">IF(Z328=0,0,IF(AND(Z328=1,$H$3=1),D328*U328,IF($H$3=2,D328,"N/A")))</f>
        <v>0</v>
      </c>
      <c r="F328" s="82" t="n">
        <f aca="false">E328*Y328</f>
        <v>0</v>
      </c>
      <c r="G328" s="28" t="n">
        <f aca="false">VLOOKUP($A328,Table,MATCH(G$4,Curves,0))</f>
        <v>5.67</v>
      </c>
      <c r="H328" s="97" t="n">
        <f aca="false">VLOOKUP($A328,Table,MATCH(H$4,Curves,0))</f>
        <v>5.67</v>
      </c>
      <c r="I328" s="98" t="n">
        <f aca="false">I327</f>
        <v>0</v>
      </c>
      <c r="J328" s="28" t="n">
        <f aca="false">VLOOKUP($A328,Table,MATCH(J$4,Curves,0))</f>
        <v>-0.0475</v>
      </c>
      <c r="K328" s="97" t="n">
        <f aca="false">VLOOKUP($A328,Table,MATCH(K$4,Curves,0))</f>
        <v>-0.06</v>
      </c>
      <c r="L328" s="98" t="n">
        <v>0</v>
      </c>
      <c r="M328" s="28" t="n">
        <f aca="false">VLOOKUP($A328,Table,MATCH(M$4,Curves,0))</f>
        <v>0.01</v>
      </c>
      <c r="N328" s="97" t="n">
        <f aca="false">VLOOKUP($A328,Table,MATCH(N$4,Curves,0))</f>
        <v>0</v>
      </c>
      <c r="O328" s="98" t="n">
        <v>0</v>
      </c>
      <c r="P328" s="99"/>
      <c r="Q328" s="98" t="n">
        <f aca="false">M328+J328+G328</f>
        <v>5.6325</v>
      </c>
      <c r="R328" s="98" t="n">
        <f aca="false">N328+K328+H328</f>
        <v>5.61</v>
      </c>
      <c r="S328" s="98" t="n">
        <f aca="false">O328+L328+I328</f>
        <v>0</v>
      </c>
      <c r="T328" s="99"/>
      <c r="U328" s="33" t="n">
        <f aca="false">A329-A328</f>
        <v>31</v>
      </c>
      <c r="V328" s="100" t="n">
        <f aca="false">CHOOSE(F$3,A329+24,A328)</f>
        <v>46722</v>
      </c>
      <c r="W328" s="33" t="n">
        <f aca="false">V328-C$3</f>
        <v>9806</v>
      </c>
      <c r="X328" s="28" t="n">
        <f aca="false">VLOOKUP($A328,Table,MATCH(X$4,Curves,0))</f>
        <v>0.053904348595426</v>
      </c>
      <c r="Y328" s="91" t="n">
        <f aca="false">1/(1+CHOOSE(F$3,(X329+($K$3/10000))/2,(X328+($K$3/10000))/2))^(2*W328/365.25)</f>
        <v>0.239780646702961</v>
      </c>
      <c r="Z328" s="33" t="n">
        <f aca="false">IF(AND(mthbeg&lt;=A328,mthend&gt;=A328),1,0)</f>
        <v>0</v>
      </c>
      <c r="AA328" s="33" t="n">
        <f aca="false">U328*Z328</f>
        <v>0</v>
      </c>
      <c r="AC328" s="87" t="n">
        <f aca="false">F328*G328</f>
        <v>0</v>
      </c>
      <c r="AD328" s="87" t="n">
        <f aca="false">$F328*H328</f>
        <v>0</v>
      </c>
      <c r="AE328" s="87" t="n">
        <f aca="false">$F328*I328</f>
        <v>0</v>
      </c>
      <c r="AF328" s="87" t="n">
        <f aca="false">$F328*J328</f>
        <v>-0</v>
      </c>
      <c r="AG328" s="87" t="n">
        <f aca="false">$F328*K328</f>
        <v>-0</v>
      </c>
      <c r="AH328" s="87" t="n">
        <f aca="false">$F328*L328</f>
        <v>0</v>
      </c>
      <c r="AI328" s="87" t="n">
        <f aca="false">$F328*M328</f>
        <v>0</v>
      </c>
      <c r="AJ328" s="87" t="n">
        <f aca="false">$F328*N328</f>
        <v>0</v>
      </c>
      <c r="AK328" s="87" t="n">
        <f aca="false">F328*O328</f>
        <v>0</v>
      </c>
      <c r="AL328" s="92"/>
      <c r="AM328" s="87" t="n">
        <f aca="false">CHOOSE($G$3,AD328-AE328,AE328-AD328)</f>
        <v>0</v>
      </c>
      <c r="AN328" s="87" t="n">
        <f aca="false">CHOOSE($G$3,AG328-AH328,AH328-AG328)</f>
        <v>0</v>
      </c>
      <c r="AO328" s="87" t="n">
        <f aca="false">CHOOSE($G$3,AJ328-AK328,AK328-AJ328)</f>
        <v>0</v>
      </c>
      <c r="AP328" s="101" t="n">
        <f aca="false">SUM(AM328:AO328)</f>
        <v>0</v>
      </c>
      <c r="AR328" s="87" t="n">
        <f aca="false">CHOOSE($G$3,AC328-AD328,AD328-AC328)</f>
        <v>0</v>
      </c>
      <c r="AS328" s="87" t="n">
        <f aca="false">CHOOSE($G$3,AF328-AG328,AG328-AF328)</f>
        <v>0</v>
      </c>
      <c r="AT328" s="87" t="n">
        <f aca="false">CHOOSE($G$3,AI328-AJ328,AJ328-AI328)</f>
        <v>0</v>
      </c>
      <c r="AU328" s="101" t="n">
        <f aca="false">AR328+AS328+AT328</f>
        <v>0</v>
      </c>
      <c r="AV328" s="101"/>
      <c r="AW328" s="88" t="n">
        <f aca="false">AU328+AP328</f>
        <v>0</v>
      </c>
      <c r="AY328" s="88" t="n">
        <f aca="false">AK328+AH328+AE328</f>
        <v>0</v>
      </c>
      <c r="AZ328" s="102"/>
    </row>
    <row r="329" customFormat="false" ht="12" hidden="false" customHeight="true" outlineLevel="0" collapsed="false">
      <c r="A329" s="93" t="n">
        <f aca="false">EDATE(A328,1)</f>
        <v>46753</v>
      </c>
      <c r="B329" s="94" t="n">
        <f aca="false">B328</f>
        <v>4590.16393442623</v>
      </c>
      <c r="C329" s="104"/>
      <c r="D329" s="96" t="n">
        <f aca="false">B329+C329</f>
        <v>4590.16393442623</v>
      </c>
      <c r="E329" s="82" t="n">
        <f aca="false">IF(Z329=0,0,IF(AND(Z329=1,$H$3=1),D329*U329,IF($H$3=2,D329,"N/A")))</f>
        <v>0</v>
      </c>
      <c r="F329" s="82" t="n">
        <f aca="false">E329*Y329</f>
        <v>0</v>
      </c>
      <c r="G329" s="28" t="n">
        <f aca="false">VLOOKUP($A329,Table,MATCH(G$4,Curves,0))</f>
        <v>5.67</v>
      </c>
      <c r="H329" s="97" t="n">
        <f aca="false">VLOOKUP($A329,Table,MATCH(H$4,Curves,0))</f>
        <v>5.67</v>
      </c>
      <c r="I329" s="98" t="n">
        <f aca="false">I328</f>
        <v>0</v>
      </c>
      <c r="J329" s="28" t="n">
        <f aca="false">VLOOKUP($A329,Table,MATCH(J$4,Curves,0))</f>
        <v>-0.0475</v>
      </c>
      <c r="K329" s="97" t="n">
        <f aca="false">VLOOKUP($A329,Table,MATCH(K$4,Curves,0))</f>
        <v>-0.06</v>
      </c>
      <c r="L329" s="98" t="n">
        <v>0</v>
      </c>
      <c r="M329" s="28" t="n">
        <f aca="false">VLOOKUP($A329,Table,MATCH(M$4,Curves,0))</f>
        <v>0.01</v>
      </c>
      <c r="N329" s="97" t="n">
        <f aca="false">VLOOKUP($A329,Table,MATCH(N$4,Curves,0))</f>
        <v>0</v>
      </c>
      <c r="O329" s="98" t="n">
        <v>0</v>
      </c>
      <c r="P329" s="99"/>
      <c r="Q329" s="98" t="n">
        <f aca="false">M329+J329+G329</f>
        <v>5.6325</v>
      </c>
      <c r="R329" s="98" t="n">
        <f aca="false">N329+K329+H329</f>
        <v>5.61</v>
      </c>
      <c r="S329" s="98" t="n">
        <f aca="false">O329+L329+I329</f>
        <v>0</v>
      </c>
      <c r="T329" s="99"/>
      <c r="U329" s="33" t="n">
        <f aca="false">A330-A329</f>
        <v>31</v>
      </c>
      <c r="V329" s="100" t="n">
        <f aca="false">CHOOSE(F$3,A330+24,A329)</f>
        <v>46753</v>
      </c>
      <c r="W329" s="33" t="n">
        <f aca="false">V329-C$3</f>
        <v>9837</v>
      </c>
      <c r="X329" s="28" t="n">
        <f aca="false">VLOOKUP($A329,Table,MATCH(X$4,Curves,0))</f>
        <v>0.053904348595426</v>
      </c>
      <c r="Y329" s="91" t="n">
        <f aca="false">1/(1+CHOOSE(F$3,(X330+($K$3/10000))/2,(X329+($K$3/10000))/2))^(2*W329/365.25)</f>
        <v>0.238700602443828</v>
      </c>
      <c r="Z329" s="33" t="n">
        <f aca="false">IF(AND(mthbeg&lt;=A329,mthend&gt;=A329),1,0)</f>
        <v>0</v>
      </c>
      <c r="AA329" s="33" t="n">
        <f aca="false">U329*Z329</f>
        <v>0</v>
      </c>
      <c r="AC329" s="87" t="n">
        <f aca="false">F329*G329</f>
        <v>0</v>
      </c>
      <c r="AD329" s="87" t="n">
        <f aca="false">$F329*H329</f>
        <v>0</v>
      </c>
      <c r="AE329" s="87" t="n">
        <f aca="false">$F329*I329</f>
        <v>0</v>
      </c>
      <c r="AF329" s="87" t="n">
        <f aca="false">$F329*J329</f>
        <v>-0</v>
      </c>
      <c r="AG329" s="87" t="n">
        <f aca="false">$F329*K329</f>
        <v>-0</v>
      </c>
      <c r="AH329" s="87" t="n">
        <f aca="false">$F329*L329</f>
        <v>0</v>
      </c>
      <c r="AI329" s="87" t="n">
        <f aca="false">$F329*M329</f>
        <v>0</v>
      </c>
      <c r="AJ329" s="87" t="n">
        <f aca="false">$F329*N329</f>
        <v>0</v>
      </c>
      <c r="AK329" s="87" t="n">
        <f aca="false">F329*O329</f>
        <v>0</v>
      </c>
      <c r="AL329" s="92"/>
      <c r="AM329" s="87" t="n">
        <f aca="false">CHOOSE($G$3,AD329-AE329,AE329-AD329)</f>
        <v>0</v>
      </c>
      <c r="AN329" s="87" t="n">
        <f aca="false">CHOOSE($G$3,AG329-AH329,AH329-AG329)</f>
        <v>0</v>
      </c>
      <c r="AO329" s="87" t="n">
        <f aca="false">CHOOSE($G$3,AJ329-AK329,AK329-AJ329)</f>
        <v>0</v>
      </c>
      <c r="AP329" s="101" t="n">
        <f aca="false">SUM(AM329:AO329)</f>
        <v>0</v>
      </c>
      <c r="AR329" s="87" t="n">
        <f aca="false">CHOOSE($G$3,AC329-AD329,AD329-AC329)</f>
        <v>0</v>
      </c>
      <c r="AS329" s="87" t="n">
        <f aca="false">CHOOSE($G$3,AF329-AG329,AG329-AF329)</f>
        <v>0</v>
      </c>
      <c r="AT329" s="87" t="n">
        <f aca="false">CHOOSE($G$3,AI329-AJ329,AJ329-AI329)</f>
        <v>0</v>
      </c>
      <c r="AU329" s="101" t="n">
        <f aca="false">AR329+AS329+AT329</f>
        <v>0</v>
      </c>
      <c r="AV329" s="101"/>
      <c r="AW329" s="88" t="n">
        <f aca="false">AU329+AP329</f>
        <v>0</v>
      </c>
      <c r="AY329" s="88" t="n">
        <f aca="false">AK329+AH329+AE329</f>
        <v>0</v>
      </c>
      <c r="AZ329" s="102"/>
    </row>
    <row r="330" customFormat="false" ht="12" hidden="false" customHeight="true" outlineLevel="0" collapsed="false">
      <c r="A330" s="93" t="n">
        <f aca="false">EDATE(A329,1)</f>
        <v>46784</v>
      </c>
      <c r="B330" s="94" t="n">
        <f aca="false">B329</f>
        <v>4590.16393442623</v>
      </c>
      <c r="C330" s="104"/>
      <c r="D330" s="96" t="n">
        <f aca="false">B330+C330</f>
        <v>4590.16393442623</v>
      </c>
      <c r="E330" s="82" t="n">
        <f aca="false">IF(Z330=0,0,IF(AND(Z330=1,$H$3=1),D330*U330,IF($H$3=2,D330,"N/A")))</f>
        <v>0</v>
      </c>
      <c r="F330" s="82" t="n">
        <f aca="false">E330*Y330</f>
        <v>0</v>
      </c>
      <c r="G330" s="28" t="n">
        <f aca="false">VLOOKUP($A330,Table,MATCH(G$4,Curves,0))</f>
        <v>5.67</v>
      </c>
      <c r="H330" s="97" t="n">
        <f aca="false">VLOOKUP($A330,Table,MATCH(H$4,Curves,0))</f>
        <v>5.67</v>
      </c>
      <c r="I330" s="98" t="n">
        <f aca="false">I329</f>
        <v>0</v>
      </c>
      <c r="J330" s="28" t="n">
        <f aca="false">VLOOKUP($A330,Table,MATCH(J$4,Curves,0))</f>
        <v>-0.0475</v>
      </c>
      <c r="K330" s="97" t="n">
        <f aca="false">VLOOKUP($A330,Table,MATCH(K$4,Curves,0))</f>
        <v>-0.06</v>
      </c>
      <c r="L330" s="98" t="n">
        <v>0</v>
      </c>
      <c r="M330" s="28" t="n">
        <f aca="false">VLOOKUP($A330,Table,MATCH(M$4,Curves,0))</f>
        <v>0.01</v>
      </c>
      <c r="N330" s="97" t="n">
        <f aca="false">VLOOKUP($A330,Table,MATCH(N$4,Curves,0))</f>
        <v>0</v>
      </c>
      <c r="O330" s="98" t="n">
        <v>0</v>
      </c>
      <c r="P330" s="99"/>
      <c r="Q330" s="98" t="n">
        <f aca="false">M330+J330+G330</f>
        <v>5.6325</v>
      </c>
      <c r="R330" s="98" t="n">
        <f aca="false">N330+K330+H330</f>
        <v>5.61</v>
      </c>
      <c r="S330" s="98" t="n">
        <f aca="false">O330+L330+I330</f>
        <v>0</v>
      </c>
      <c r="T330" s="99"/>
      <c r="U330" s="33" t="n">
        <f aca="false">A331-A330</f>
        <v>29</v>
      </c>
      <c r="V330" s="100" t="n">
        <f aca="false">CHOOSE(F$3,A331+24,A330)</f>
        <v>46784</v>
      </c>
      <c r="W330" s="33" t="n">
        <f aca="false">V330-C$3</f>
        <v>9868</v>
      </c>
      <c r="X330" s="28" t="n">
        <f aca="false">VLOOKUP($A330,Table,MATCH(X$4,Curves,0))</f>
        <v>0.053904348595426</v>
      </c>
      <c r="Y330" s="91" t="n">
        <f aca="false">1/(1+CHOOSE(F$3,(X331+($K$3/10000))/2,(X330+($K$3/10000))/2))^(2*W330/365.25)</f>
        <v>0.237625423029368</v>
      </c>
      <c r="Z330" s="33" t="n">
        <f aca="false">IF(AND(mthbeg&lt;=A330,mthend&gt;=A330),1,0)</f>
        <v>0</v>
      </c>
      <c r="AA330" s="33" t="n">
        <f aca="false">U330*Z330</f>
        <v>0</v>
      </c>
      <c r="AC330" s="87" t="n">
        <f aca="false">F330*G330</f>
        <v>0</v>
      </c>
      <c r="AD330" s="87" t="n">
        <f aca="false">$F330*H330</f>
        <v>0</v>
      </c>
      <c r="AE330" s="87" t="n">
        <f aca="false">$F330*I330</f>
        <v>0</v>
      </c>
      <c r="AF330" s="87" t="n">
        <f aca="false">$F330*J330</f>
        <v>-0</v>
      </c>
      <c r="AG330" s="87" t="n">
        <f aca="false">$F330*K330</f>
        <v>-0</v>
      </c>
      <c r="AH330" s="87" t="n">
        <f aca="false">$F330*L330</f>
        <v>0</v>
      </c>
      <c r="AI330" s="87" t="n">
        <f aca="false">$F330*M330</f>
        <v>0</v>
      </c>
      <c r="AJ330" s="87" t="n">
        <f aca="false">$F330*N330</f>
        <v>0</v>
      </c>
      <c r="AK330" s="87" t="n">
        <f aca="false">F330*O330</f>
        <v>0</v>
      </c>
      <c r="AL330" s="92"/>
      <c r="AM330" s="87" t="n">
        <f aca="false">CHOOSE($G$3,AD330-AE330,AE330-AD330)</f>
        <v>0</v>
      </c>
      <c r="AN330" s="87" t="n">
        <f aca="false">CHOOSE($G$3,AG330-AH330,AH330-AG330)</f>
        <v>0</v>
      </c>
      <c r="AO330" s="87" t="n">
        <f aca="false">CHOOSE($G$3,AJ330-AK330,AK330-AJ330)</f>
        <v>0</v>
      </c>
      <c r="AP330" s="101" t="n">
        <f aca="false">SUM(AM330:AO330)</f>
        <v>0</v>
      </c>
      <c r="AR330" s="87" t="n">
        <f aca="false">CHOOSE($G$3,AC330-AD330,AD330-AC330)</f>
        <v>0</v>
      </c>
      <c r="AS330" s="87" t="n">
        <f aca="false">CHOOSE($G$3,AF330-AG330,AG330-AF330)</f>
        <v>0</v>
      </c>
      <c r="AT330" s="87" t="n">
        <f aca="false">CHOOSE($G$3,AI330-AJ330,AJ330-AI330)</f>
        <v>0</v>
      </c>
      <c r="AU330" s="101" t="n">
        <f aca="false">AR330+AS330+AT330</f>
        <v>0</v>
      </c>
      <c r="AV330" s="101"/>
      <c r="AW330" s="88" t="n">
        <f aca="false">AU330+AP330</f>
        <v>0</v>
      </c>
      <c r="AY330" s="88" t="n">
        <f aca="false">AK330+AH330+AE330</f>
        <v>0</v>
      </c>
      <c r="AZ330" s="102"/>
    </row>
    <row r="331" customFormat="false" ht="12" hidden="false" customHeight="true" outlineLevel="0" collapsed="false">
      <c r="A331" s="93" t="n">
        <f aca="false">EDATE(A330,1)</f>
        <v>46813</v>
      </c>
      <c r="B331" s="94" t="n">
        <f aca="false">B330</f>
        <v>4590.16393442623</v>
      </c>
      <c r="C331" s="104"/>
      <c r="D331" s="96" t="n">
        <f aca="false">B331+C331</f>
        <v>4590.16393442623</v>
      </c>
      <c r="E331" s="82" t="n">
        <f aca="false">IF(Z331=0,0,IF(AND(Z331=1,$H$3=1),D331*U331,IF($H$3=2,D331,"N/A")))</f>
        <v>0</v>
      </c>
      <c r="F331" s="82" t="n">
        <f aca="false">E331*Y331</f>
        <v>0</v>
      </c>
      <c r="G331" s="28" t="n">
        <f aca="false">VLOOKUP($A331,Table,MATCH(G$4,Curves,0))</f>
        <v>5.67</v>
      </c>
      <c r="H331" s="97" t="n">
        <f aca="false">VLOOKUP($A331,Table,MATCH(H$4,Curves,0))</f>
        <v>5.67</v>
      </c>
      <c r="I331" s="98" t="n">
        <f aca="false">I330</f>
        <v>0</v>
      </c>
      <c r="J331" s="28" t="n">
        <f aca="false">VLOOKUP($A331,Table,MATCH(J$4,Curves,0))</f>
        <v>-0.0475</v>
      </c>
      <c r="K331" s="97" t="n">
        <f aca="false">VLOOKUP($A331,Table,MATCH(K$4,Curves,0))</f>
        <v>-0.06</v>
      </c>
      <c r="L331" s="98" t="n">
        <v>0</v>
      </c>
      <c r="M331" s="28" t="n">
        <f aca="false">VLOOKUP($A331,Table,MATCH(M$4,Curves,0))</f>
        <v>0.01</v>
      </c>
      <c r="N331" s="97" t="n">
        <f aca="false">VLOOKUP($A331,Table,MATCH(N$4,Curves,0))</f>
        <v>0</v>
      </c>
      <c r="O331" s="98" t="n">
        <v>0</v>
      </c>
      <c r="P331" s="99"/>
      <c r="Q331" s="98" t="n">
        <f aca="false">M331+J331+G331</f>
        <v>5.6325</v>
      </c>
      <c r="R331" s="98" t="n">
        <f aca="false">N331+K331+H331</f>
        <v>5.61</v>
      </c>
      <c r="S331" s="98" t="n">
        <f aca="false">O331+L331+I331</f>
        <v>0</v>
      </c>
      <c r="T331" s="99"/>
      <c r="U331" s="33" t="n">
        <f aca="false">A332-A331</f>
        <v>31</v>
      </c>
      <c r="V331" s="100" t="n">
        <f aca="false">CHOOSE(F$3,A332+24,A331)</f>
        <v>46813</v>
      </c>
      <c r="W331" s="33" t="n">
        <f aca="false">V331-C$3</f>
        <v>9897</v>
      </c>
      <c r="X331" s="28" t="n">
        <f aca="false">VLOOKUP($A331,Table,MATCH(X$4,Curves,0))</f>
        <v>0.053904348595426</v>
      </c>
      <c r="Y331" s="91" t="n">
        <f aca="false">1/(1+CHOOSE(F$3,(X332+($K$3/10000))/2,(X331+($K$3/10000))/2))^(2*W331/365.25)</f>
        <v>0.236623994794006</v>
      </c>
      <c r="Z331" s="33" t="n">
        <f aca="false">IF(AND(mthbeg&lt;=A331,mthend&gt;=A331),1,0)</f>
        <v>0</v>
      </c>
      <c r="AA331" s="33" t="n">
        <f aca="false">U331*Z331</f>
        <v>0</v>
      </c>
      <c r="AC331" s="87" t="n">
        <f aca="false">F331*G331</f>
        <v>0</v>
      </c>
      <c r="AD331" s="87" t="n">
        <f aca="false">$F331*H331</f>
        <v>0</v>
      </c>
      <c r="AE331" s="87" t="n">
        <f aca="false">$F331*I331</f>
        <v>0</v>
      </c>
      <c r="AF331" s="87" t="n">
        <f aca="false">$F331*J331</f>
        <v>-0</v>
      </c>
      <c r="AG331" s="87" t="n">
        <f aca="false">$F331*K331</f>
        <v>-0</v>
      </c>
      <c r="AH331" s="87" t="n">
        <f aca="false">$F331*L331</f>
        <v>0</v>
      </c>
      <c r="AI331" s="87" t="n">
        <f aca="false">$F331*M331</f>
        <v>0</v>
      </c>
      <c r="AJ331" s="87" t="n">
        <f aca="false">$F331*N331</f>
        <v>0</v>
      </c>
      <c r="AK331" s="87" t="n">
        <f aca="false">F331*O331</f>
        <v>0</v>
      </c>
      <c r="AL331" s="92"/>
      <c r="AM331" s="87" t="n">
        <f aca="false">CHOOSE($G$3,AD331-AE331,AE331-AD331)</f>
        <v>0</v>
      </c>
      <c r="AN331" s="87" t="n">
        <f aca="false">CHOOSE($G$3,AG331-AH331,AH331-AG331)</f>
        <v>0</v>
      </c>
      <c r="AO331" s="87" t="n">
        <f aca="false">CHOOSE($G$3,AJ331-AK331,AK331-AJ331)</f>
        <v>0</v>
      </c>
      <c r="AP331" s="101" t="n">
        <f aca="false">SUM(AM331:AO331)</f>
        <v>0</v>
      </c>
      <c r="AR331" s="87" t="n">
        <f aca="false">CHOOSE($G$3,AC331-AD331,AD331-AC331)</f>
        <v>0</v>
      </c>
      <c r="AS331" s="87" t="n">
        <f aca="false">CHOOSE($G$3,AF331-AG331,AG331-AF331)</f>
        <v>0</v>
      </c>
      <c r="AT331" s="87" t="n">
        <f aca="false">CHOOSE($G$3,AI331-AJ331,AJ331-AI331)</f>
        <v>0</v>
      </c>
      <c r="AU331" s="101" t="n">
        <f aca="false">AR331+AS331+AT331</f>
        <v>0</v>
      </c>
      <c r="AV331" s="101"/>
      <c r="AW331" s="88" t="n">
        <f aca="false">AU331+AP331</f>
        <v>0</v>
      </c>
      <c r="AY331" s="88" t="n">
        <f aca="false">AK331+AH331+AE331</f>
        <v>0</v>
      </c>
      <c r="AZ331" s="102"/>
    </row>
    <row r="332" customFormat="false" ht="12" hidden="false" customHeight="true" outlineLevel="0" collapsed="false">
      <c r="A332" s="93" t="n">
        <f aca="false">EDATE(A331,1)</f>
        <v>46844</v>
      </c>
      <c r="B332" s="94" t="n">
        <f aca="false">B331</f>
        <v>4590.16393442623</v>
      </c>
      <c r="C332" s="104"/>
      <c r="D332" s="96" t="n">
        <f aca="false">B332+C332</f>
        <v>4590.16393442623</v>
      </c>
      <c r="E332" s="82" t="n">
        <f aca="false">IF(Z332=0,0,IF(AND(Z332=1,$H$3=1),D332*U332,IF($H$3=2,D332,"N/A")))</f>
        <v>0</v>
      </c>
      <c r="F332" s="82" t="n">
        <f aca="false">E332*Y332</f>
        <v>0</v>
      </c>
      <c r="G332" s="28" t="n">
        <f aca="false">VLOOKUP($A332,Table,MATCH(G$4,Curves,0))</f>
        <v>5.67</v>
      </c>
      <c r="H332" s="97" t="n">
        <f aca="false">VLOOKUP($A332,Table,MATCH(H$4,Curves,0))</f>
        <v>5.67</v>
      </c>
      <c r="I332" s="98" t="n">
        <f aca="false">I331</f>
        <v>0</v>
      </c>
      <c r="J332" s="28" t="n">
        <f aca="false">VLOOKUP($A332,Table,MATCH(J$4,Curves,0))</f>
        <v>-0.0475</v>
      </c>
      <c r="K332" s="97" t="n">
        <f aca="false">VLOOKUP($A332,Table,MATCH(K$4,Curves,0))</f>
        <v>-0.06</v>
      </c>
      <c r="L332" s="98" t="n">
        <v>0</v>
      </c>
      <c r="M332" s="28" t="n">
        <f aca="false">VLOOKUP($A332,Table,MATCH(M$4,Curves,0))</f>
        <v>0.01</v>
      </c>
      <c r="N332" s="97" t="n">
        <f aca="false">VLOOKUP($A332,Table,MATCH(N$4,Curves,0))</f>
        <v>0</v>
      </c>
      <c r="O332" s="98" t="n">
        <v>0</v>
      </c>
      <c r="P332" s="99"/>
      <c r="Q332" s="98" t="n">
        <f aca="false">M332+J332+G332</f>
        <v>5.6325</v>
      </c>
      <c r="R332" s="98" t="n">
        <f aca="false">N332+K332+H332</f>
        <v>5.61</v>
      </c>
      <c r="S332" s="98" t="n">
        <f aca="false">O332+L332+I332</f>
        <v>0</v>
      </c>
      <c r="T332" s="99"/>
      <c r="U332" s="33" t="n">
        <f aca="false">A333-A332</f>
        <v>30</v>
      </c>
      <c r="V332" s="100" t="n">
        <f aca="false">CHOOSE(F$3,A333+24,A332)</f>
        <v>46844</v>
      </c>
      <c r="W332" s="33" t="n">
        <f aca="false">V332-C$3</f>
        <v>9928</v>
      </c>
      <c r="X332" s="28" t="n">
        <f aca="false">VLOOKUP($A332,Table,MATCH(X$4,Curves,0))</f>
        <v>0.053904348595426</v>
      </c>
      <c r="Y332" s="91" t="n">
        <f aca="false">1/(1+CHOOSE(F$3,(X333+($K$3/10000))/2,(X332+($K$3/10000))/2))^(2*W332/365.25)</f>
        <v>0.235558169045913</v>
      </c>
      <c r="Z332" s="33" t="n">
        <f aca="false">IF(AND(mthbeg&lt;=A332,mthend&gt;=A332),1,0)</f>
        <v>0</v>
      </c>
      <c r="AA332" s="33" t="n">
        <f aca="false">U332*Z332</f>
        <v>0</v>
      </c>
      <c r="AC332" s="87" t="n">
        <f aca="false">F332*G332</f>
        <v>0</v>
      </c>
      <c r="AD332" s="87" t="n">
        <f aca="false">$F332*H332</f>
        <v>0</v>
      </c>
      <c r="AE332" s="87" t="n">
        <f aca="false">$F332*I332</f>
        <v>0</v>
      </c>
      <c r="AF332" s="87" t="n">
        <f aca="false">$F332*J332</f>
        <v>-0</v>
      </c>
      <c r="AG332" s="87" t="n">
        <f aca="false">$F332*K332</f>
        <v>-0</v>
      </c>
      <c r="AH332" s="87" t="n">
        <f aca="false">$F332*L332</f>
        <v>0</v>
      </c>
      <c r="AI332" s="87" t="n">
        <f aca="false">$F332*M332</f>
        <v>0</v>
      </c>
      <c r="AJ332" s="87" t="n">
        <f aca="false">$F332*N332</f>
        <v>0</v>
      </c>
      <c r="AK332" s="87" t="n">
        <f aca="false">F332*O332</f>
        <v>0</v>
      </c>
      <c r="AL332" s="92"/>
      <c r="AM332" s="87" t="n">
        <f aca="false">CHOOSE($G$3,AD332-AE332,AE332-AD332)</f>
        <v>0</v>
      </c>
      <c r="AN332" s="87" t="n">
        <f aca="false">CHOOSE($G$3,AG332-AH332,AH332-AG332)</f>
        <v>0</v>
      </c>
      <c r="AO332" s="87" t="n">
        <f aca="false">CHOOSE($G$3,AJ332-AK332,AK332-AJ332)</f>
        <v>0</v>
      </c>
      <c r="AP332" s="101" t="n">
        <f aca="false">SUM(AM332:AO332)</f>
        <v>0</v>
      </c>
      <c r="AR332" s="87" t="n">
        <f aca="false">CHOOSE($G$3,AC332-AD332,AD332-AC332)</f>
        <v>0</v>
      </c>
      <c r="AS332" s="87" t="n">
        <f aca="false">CHOOSE($G$3,AF332-AG332,AG332-AF332)</f>
        <v>0</v>
      </c>
      <c r="AT332" s="87" t="n">
        <f aca="false">CHOOSE($G$3,AI332-AJ332,AJ332-AI332)</f>
        <v>0</v>
      </c>
      <c r="AU332" s="101" t="n">
        <f aca="false">AR332+AS332+AT332</f>
        <v>0</v>
      </c>
      <c r="AV332" s="101"/>
      <c r="AW332" s="88" t="n">
        <f aca="false">AU332+AP332</f>
        <v>0</v>
      </c>
      <c r="AY332" s="88" t="n">
        <f aca="false">AK332+AH332+AE332</f>
        <v>0</v>
      </c>
      <c r="AZ332" s="102"/>
    </row>
    <row r="333" customFormat="false" ht="12" hidden="false" customHeight="true" outlineLevel="0" collapsed="false">
      <c r="A333" s="93" t="n">
        <f aca="false">EDATE(A332,1)</f>
        <v>46874</v>
      </c>
      <c r="B333" s="94" t="n">
        <f aca="false">B332</f>
        <v>4590.16393442623</v>
      </c>
      <c r="C333" s="104"/>
      <c r="D333" s="96" t="n">
        <f aca="false">B333+C333</f>
        <v>4590.16393442623</v>
      </c>
      <c r="E333" s="82" t="n">
        <f aca="false">IF(Z333=0,0,IF(AND(Z333=1,$H$3=1),D333*U333,IF($H$3=2,D333,"N/A")))</f>
        <v>0</v>
      </c>
      <c r="F333" s="82" t="n">
        <f aca="false">E333*Y333</f>
        <v>0</v>
      </c>
      <c r="G333" s="28" t="n">
        <f aca="false">VLOOKUP($A333,Table,MATCH(G$4,Curves,0))</f>
        <v>5.67</v>
      </c>
      <c r="H333" s="97" t="n">
        <f aca="false">VLOOKUP($A333,Table,MATCH(H$4,Curves,0))</f>
        <v>5.67</v>
      </c>
      <c r="I333" s="98" t="n">
        <f aca="false">I332</f>
        <v>0</v>
      </c>
      <c r="J333" s="28" t="n">
        <f aca="false">VLOOKUP($A333,Table,MATCH(J$4,Curves,0))</f>
        <v>-0.0475</v>
      </c>
      <c r="K333" s="97" t="n">
        <f aca="false">VLOOKUP($A333,Table,MATCH(K$4,Curves,0))</f>
        <v>-0.06</v>
      </c>
      <c r="L333" s="98" t="n">
        <v>0</v>
      </c>
      <c r="M333" s="28" t="n">
        <f aca="false">VLOOKUP($A333,Table,MATCH(M$4,Curves,0))</f>
        <v>0.01</v>
      </c>
      <c r="N333" s="97" t="n">
        <f aca="false">VLOOKUP($A333,Table,MATCH(N$4,Curves,0))</f>
        <v>0</v>
      </c>
      <c r="O333" s="98" t="n">
        <v>0</v>
      </c>
      <c r="P333" s="99"/>
      <c r="Q333" s="98" t="n">
        <f aca="false">M333+J333+G333</f>
        <v>5.6325</v>
      </c>
      <c r="R333" s="98" t="n">
        <f aca="false">N333+K333+H333</f>
        <v>5.61</v>
      </c>
      <c r="S333" s="98" t="n">
        <f aca="false">O333+L333+I333</f>
        <v>0</v>
      </c>
      <c r="T333" s="99"/>
      <c r="U333" s="33" t="n">
        <f aca="false">A334-A333</f>
        <v>31</v>
      </c>
      <c r="V333" s="100" t="n">
        <f aca="false">CHOOSE(F$3,A334+24,A333)</f>
        <v>46874</v>
      </c>
      <c r="W333" s="33" t="n">
        <f aca="false">V333-C$3</f>
        <v>9958</v>
      </c>
      <c r="X333" s="28" t="n">
        <f aca="false">VLOOKUP($A333,Table,MATCH(X$4,Curves,0))</f>
        <v>0.053904348595426</v>
      </c>
      <c r="Y333" s="91" t="n">
        <f aca="false">1/(1+CHOOSE(F$3,(X334+($K$3/10000))/2,(X333+($K$3/10000))/2))^(2*W333/365.25)</f>
        <v>0.234531295996458</v>
      </c>
      <c r="Z333" s="33" t="n">
        <f aca="false">IF(AND(mthbeg&lt;=A333,mthend&gt;=A333),1,0)</f>
        <v>0</v>
      </c>
      <c r="AA333" s="33" t="n">
        <f aca="false">U333*Z333</f>
        <v>0</v>
      </c>
      <c r="AC333" s="87" t="n">
        <f aca="false">F333*G333</f>
        <v>0</v>
      </c>
      <c r="AD333" s="87" t="n">
        <f aca="false">$F333*H333</f>
        <v>0</v>
      </c>
      <c r="AE333" s="87" t="n">
        <f aca="false">$F333*I333</f>
        <v>0</v>
      </c>
      <c r="AF333" s="87" t="n">
        <f aca="false">$F333*J333</f>
        <v>-0</v>
      </c>
      <c r="AG333" s="87" t="n">
        <f aca="false">$F333*K333</f>
        <v>-0</v>
      </c>
      <c r="AH333" s="87" t="n">
        <f aca="false">$F333*L333</f>
        <v>0</v>
      </c>
      <c r="AI333" s="87" t="n">
        <f aca="false">$F333*M333</f>
        <v>0</v>
      </c>
      <c r="AJ333" s="87" t="n">
        <f aca="false">$F333*N333</f>
        <v>0</v>
      </c>
      <c r="AK333" s="87" t="n">
        <f aca="false">F333*O333</f>
        <v>0</v>
      </c>
      <c r="AL333" s="92"/>
      <c r="AM333" s="87" t="n">
        <f aca="false">CHOOSE($G$3,AD333-AE333,AE333-AD333)</f>
        <v>0</v>
      </c>
      <c r="AN333" s="87" t="n">
        <f aca="false">CHOOSE($G$3,AG333-AH333,AH333-AG333)</f>
        <v>0</v>
      </c>
      <c r="AO333" s="87" t="n">
        <f aca="false">CHOOSE($G$3,AJ333-AK333,AK333-AJ333)</f>
        <v>0</v>
      </c>
      <c r="AP333" s="101" t="n">
        <f aca="false">SUM(AM333:AO333)</f>
        <v>0</v>
      </c>
      <c r="AR333" s="87" t="n">
        <f aca="false">CHOOSE($G$3,AC333-AD333,AD333-AC333)</f>
        <v>0</v>
      </c>
      <c r="AS333" s="87" t="n">
        <f aca="false">CHOOSE($G$3,AF333-AG333,AG333-AF333)</f>
        <v>0</v>
      </c>
      <c r="AT333" s="87" t="n">
        <f aca="false">CHOOSE($G$3,AI333-AJ333,AJ333-AI333)</f>
        <v>0</v>
      </c>
      <c r="AU333" s="101" t="n">
        <f aca="false">AR333+AS333+AT333</f>
        <v>0</v>
      </c>
      <c r="AV333" s="101"/>
      <c r="AW333" s="88" t="n">
        <f aca="false">AU333+AP333</f>
        <v>0</v>
      </c>
      <c r="AY333" s="88" t="n">
        <f aca="false">AK333+AH333+AE333</f>
        <v>0</v>
      </c>
      <c r="AZ333" s="102"/>
    </row>
    <row r="334" customFormat="false" ht="12" hidden="false" customHeight="true" outlineLevel="0" collapsed="false">
      <c r="A334" s="93" t="n">
        <f aca="false">EDATE(A333,1)</f>
        <v>46905</v>
      </c>
      <c r="B334" s="94" t="n">
        <f aca="false">B333</f>
        <v>4590.16393442623</v>
      </c>
      <c r="C334" s="104"/>
      <c r="D334" s="96" t="n">
        <f aca="false">B334+C334</f>
        <v>4590.16393442623</v>
      </c>
      <c r="E334" s="82" t="n">
        <f aca="false">IF(Z334=0,0,IF(AND(Z334=1,$H$3=1),D334*U334,IF($H$3=2,D334,"N/A")))</f>
        <v>0</v>
      </c>
      <c r="F334" s="82" t="n">
        <f aca="false">E334*Y334</f>
        <v>0</v>
      </c>
      <c r="G334" s="28" t="n">
        <f aca="false">VLOOKUP($A334,Table,MATCH(G$4,Curves,0))</f>
        <v>5.67</v>
      </c>
      <c r="H334" s="97" t="n">
        <f aca="false">VLOOKUP($A334,Table,MATCH(H$4,Curves,0))</f>
        <v>5.67</v>
      </c>
      <c r="I334" s="98" t="n">
        <f aca="false">I333</f>
        <v>0</v>
      </c>
      <c r="J334" s="28" t="n">
        <f aca="false">VLOOKUP($A334,Table,MATCH(J$4,Curves,0))</f>
        <v>-0.0475</v>
      </c>
      <c r="K334" s="97" t="n">
        <f aca="false">VLOOKUP($A334,Table,MATCH(K$4,Curves,0))</f>
        <v>-0.06</v>
      </c>
      <c r="L334" s="98" t="n">
        <v>0</v>
      </c>
      <c r="M334" s="28" t="n">
        <f aca="false">VLOOKUP($A334,Table,MATCH(M$4,Curves,0))</f>
        <v>0.01</v>
      </c>
      <c r="N334" s="97" t="n">
        <f aca="false">VLOOKUP($A334,Table,MATCH(N$4,Curves,0))</f>
        <v>0</v>
      </c>
      <c r="O334" s="98" t="n">
        <v>0</v>
      </c>
      <c r="P334" s="99"/>
      <c r="Q334" s="98" t="n">
        <f aca="false">M334+J334+G334</f>
        <v>5.6325</v>
      </c>
      <c r="R334" s="98" t="n">
        <f aca="false">N334+K334+H334</f>
        <v>5.61</v>
      </c>
      <c r="S334" s="98" t="n">
        <f aca="false">O334+L334+I334</f>
        <v>0</v>
      </c>
      <c r="T334" s="99"/>
      <c r="U334" s="33" t="n">
        <f aca="false">A335-A334</f>
        <v>30</v>
      </c>
      <c r="V334" s="100" t="n">
        <f aca="false">CHOOSE(F$3,A335+24,A334)</f>
        <v>46905</v>
      </c>
      <c r="W334" s="33" t="n">
        <f aca="false">V334-C$3</f>
        <v>9989</v>
      </c>
      <c r="X334" s="28" t="n">
        <f aca="false">VLOOKUP($A334,Table,MATCH(X$4,Curves,0))</f>
        <v>0.053904348595426</v>
      </c>
      <c r="Y334" s="91" t="n">
        <f aca="false">1/(1+CHOOSE(F$3,(X335+($K$3/10000))/2,(X334+($K$3/10000))/2))^(2*W334/365.25)</f>
        <v>0.233474896394109</v>
      </c>
      <c r="Z334" s="33" t="n">
        <f aca="false">IF(AND(mthbeg&lt;=A334,mthend&gt;=A334),1,0)</f>
        <v>0</v>
      </c>
      <c r="AA334" s="33" t="n">
        <f aca="false">U334*Z334</f>
        <v>0</v>
      </c>
      <c r="AC334" s="87" t="n">
        <f aca="false">F334*G334</f>
        <v>0</v>
      </c>
      <c r="AD334" s="87" t="n">
        <f aca="false">$F334*H334</f>
        <v>0</v>
      </c>
      <c r="AE334" s="87" t="n">
        <f aca="false">$F334*I334</f>
        <v>0</v>
      </c>
      <c r="AF334" s="87" t="n">
        <f aca="false">$F334*J334</f>
        <v>-0</v>
      </c>
      <c r="AG334" s="87" t="n">
        <f aca="false">$F334*K334</f>
        <v>-0</v>
      </c>
      <c r="AH334" s="87" t="n">
        <f aca="false">$F334*L334</f>
        <v>0</v>
      </c>
      <c r="AI334" s="87" t="n">
        <f aca="false">$F334*M334</f>
        <v>0</v>
      </c>
      <c r="AJ334" s="87" t="n">
        <f aca="false">$F334*N334</f>
        <v>0</v>
      </c>
      <c r="AK334" s="87" t="n">
        <f aca="false">F334*O334</f>
        <v>0</v>
      </c>
      <c r="AL334" s="92"/>
      <c r="AM334" s="87" t="n">
        <f aca="false">CHOOSE($G$3,AD334-AE334,AE334-AD334)</f>
        <v>0</v>
      </c>
      <c r="AN334" s="87" t="n">
        <f aca="false">CHOOSE($G$3,AG334-AH334,AH334-AG334)</f>
        <v>0</v>
      </c>
      <c r="AO334" s="87" t="n">
        <f aca="false">CHOOSE($G$3,AJ334-AK334,AK334-AJ334)</f>
        <v>0</v>
      </c>
      <c r="AP334" s="101" t="n">
        <f aca="false">SUM(AM334:AO334)</f>
        <v>0</v>
      </c>
      <c r="AR334" s="87" t="n">
        <f aca="false">CHOOSE($G$3,AC334-AD334,AD334-AC334)</f>
        <v>0</v>
      </c>
      <c r="AS334" s="87" t="n">
        <f aca="false">CHOOSE($G$3,AF334-AG334,AG334-AF334)</f>
        <v>0</v>
      </c>
      <c r="AT334" s="87" t="n">
        <f aca="false">CHOOSE($G$3,AI334-AJ334,AJ334-AI334)</f>
        <v>0</v>
      </c>
      <c r="AU334" s="101" t="n">
        <f aca="false">AR334+AS334+AT334</f>
        <v>0</v>
      </c>
      <c r="AV334" s="101"/>
      <c r="AW334" s="88" t="n">
        <f aca="false">AU334+AP334</f>
        <v>0</v>
      </c>
      <c r="AY334" s="88" t="n">
        <f aca="false">AK334+AH334+AE334</f>
        <v>0</v>
      </c>
      <c r="AZ334" s="102"/>
    </row>
    <row r="335" customFormat="false" ht="12" hidden="false" customHeight="true" outlineLevel="0" collapsed="false">
      <c r="A335" s="93" t="n">
        <f aca="false">EDATE(A334,1)</f>
        <v>46935</v>
      </c>
      <c r="B335" s="94" t="n">
        <f aca="false">B334</f>
        <v>4590.16393442623</v>
      </c>
      <c r="C335" s="104"/>
      <c r="D335" s="96" t="n">
        <f aca="false">B335+C335</f>
        <v>4590.16393442623</v>
      </c>
      <c r="E335" s="82" t="n">
        <f aca="false">IF(Z335=0,0,IF(AND(Z335=1,$H$3=1),D335*U335,IF($H$3=2,D335,"N/A")))</f>
        <v>0</v>
      </c>
      <c r="F335" s="82" t="n">
        <f aca="false">E335*Y335</f>
        <v>0</v>
      </c>
      <c r="G335" s="28" t="n">
        <f aca="false">VLOOKUP($A335,Table,MATCH(G$4,Curves,0))</f>
        <v>5.67</v>
      </c>
      <c r="H335" s="97" t="n">
        <f aca="false">VLOOKUP($A335,Table,MATCH(H$4,Curves,0))</f>
        <v>5.67</v>
      </c>
      <c r="I335" s="98" t="n">
        <f aca="false">I334</f>
        <v>0</v>
      </c>
      <c r="J335" s="28" t="n">
        <f aca="false">VLOOKUP($A335,Table,MATCH(J$4,Curves,0))</f>
        <v>-0.0475</v>
      </c>
      <c r="K335" s="97" t="n">
        <f aca="false">VLOOKUP($A335,Table,MATCH(K$4,Curves,0))</f>
        <v>-0.06</v>
      </c>
      <c r="L335" s="98" t="n">
        <v>0</v>
      </c>
      <c r="M335" s="28" t="n">
        <f aca="false">VLOOKUP($A335,Table,MATCH(M$4,Curves,0))</f>
        <v>0.01</v>
      </c>
      <c r="N335" s="97" t="n">
        <f aca="false">VLOOKUP($A335,Table,MATCH(N$4,Curves,0))</f>
        <v>0</v>
      </c>
      <c r="O335" s="98" t="n">
        <v>0</v>
      </c>
      <c r="P335" s="99"/>
      <c r="Q335" s="98" t="n">
        <f aca="false">M335+J335+G335</f>
        <v>5.6325</v>
      </c>
      <c r="R335" s="98" t="n">
        <f aca="false">N335+K335+H335</f>
        <v>5.61</v>
      </c>
      <c r="S335" s="98" t="n">
        <f aca="false">O335+L335+I335</f>
        <v>0</v>
      </c>
      <c r="T335" s="99"/>
      <c r="U335" s="33" t="n">
        <f aca="false">A336-A335</f>
        <v>31</v>
      </c>
      <c r="V335" s="100" t="n">
        <f aca="false">CHOOSE(F$3,A336+24,A335)</f>
        <v>46935</v>
      </c>
      <c r="W335" s="33" t="n">
        <f aca="false">V335-C$3</f>
        <v>10019</v>
      </c>
      <c r="X335" s="28" t="n">
        <f aca="false">VLOOKUP($A335,Table,MATCH(X$4,Curves,0))</f>
        <v>0.053904348595426</v>
      </c>
      <c r="Y335" s="91" t="n">
        <f aca="false">1/(1+CHOOSE(F$3,(X336+($K$3/10000))/2,(X335+($K$3/10000))/2))^(2*W335/365.25)</f>
        <v>0.232457104993358</v>
      </c>
      <c r="Z335" s="33" t="n">
        <f aca="false">IF(AND(mthbeg&lt;=A335,mthend&gt;=A335),1,0)</f>
        <v>0</v>
      </c>
      <c r="AA335" s="33" t="n">
        <f aca="false">U335*Z335</f>
        <v>0</v>
      </c>
      <c r="AC335" s="87" t="n">
        <f aca="false">F335*G335</f>
        <v>0</v>
      </c>
      <c r="AD335" s="87" t="n">
        <f aca="false">$F335*H335</f>
        <v>0</v>
      </c>
      <c r="AE335" s="87" t="n">
        <f aca="false">$F335*I335</f>
        <v>0</v>
      </c>
      <c r="AF335" s="87" t="n">
        <f aca="false">$F335*J335</f>
        <v>-0</v>
      </c>
      <c r="AG335" s="87" t="n">
        <f aca="false">$F335*K335</f>
        <v>-0</v>
      </c>
      <c r="AH335" s="87" t="n">
        <f aca="false">$F335*L335</f>
        <v>0</v>
      </c>
      <c r="AI335" s="87" t="n">
        <f aca="false">$F335*M335</f>
        <v>0</v>
      </c>
      <c r="AJ335" s="87" t="n">
        <f aca="false">$F335*N335</f>
        <v>0</v>
      </c>
      <c r="AK335" s="87" t="n">
        <f aca="false">F335*O335</f>
        <v>0</v>
      </c>
      <c r="AL335" s="92"/>
      <c r="AM335" s="87" t="n">
        <f aca="false">CHOOSE($G$3,AD335-AE335,AE335-AD335)</f>
        <v>0</v>
      </c>
      <c r="AN335" s="87" t="n">
        <f aca="false">CHOOSE($G$3,AG335-AH335,AH335-AG335)</f>
        <v>0</v>
      </c>
      <c r="AO335" s="87" t="n">
        <f aca="false">CHOOSE($G$3,AJ335-AK335,AK335-AJ335)</f>
        <v>0</v>
      </c>
      <c r="AP335" s="101" t="n">
        <f aca="false">SUM(AM335:AO335)</f>
        <v>0</v>
      </c>
      <c r="AR335" s="87" t="n">
        <f aca="false">CHOOSE($G$3,AC335-AD335,AD335-AC335)</f>
        <v>0</v>
      </c>
      <c r="AS335" s="87" t="n">
        <f aca="false">CHOOSE($G$3,AF335-AG335,AG335-AF335)</f>
        <v>0</v>
      </c>
      <c r="AT335" s="87" t="n">
        <f aca="false">CHOOSE($G$3,AI335-AJ335,AJ335-AI335)</f>
        <v>0</v>
      </c>
      <c r="AU335" s="101" t="n">
        <f aca="false">AR335+AS335+AT335</f>
        <v>0</v>
      </c>
      <c r="AV335" s="101"/>
      <c r="AW335" s="88" t="n">
        <f aca="false">AU335+AP335</f>
        <v>0</v>
      </c>
      <c r="AY335" s="88" t="n">
        <f aca="false">AK335+AH335+AE335</f>
        <v>0</v>
      </c>
      <c r="AZ335" s="102"/>
    </row>
    <row r="336" customFormat="false" ht="12" hidden="false" customHeight="true" outlineLevel="0" collapsed="false">
      <c r="A336" s="93" t="n">
        <f aca="false">EDATE(A335,1)</f>
        <v>46966</v>
      </c>
      <c r="B336" s="94" t="n">
        <f aca="false">B335</f>
        <v>4590.16393442623</v>
      </c>
      <c r="C336" s="104"/>
      <c r="D336" s="96" t="n">
        <f aca="false">B336+C336</f>
        <v>4590.16393442623</v>
      </c>
      <c r="E336" s="82" t="n">
        <f aca="false">IF(Z336=0,0,IF(AND(Z336=1,$H$3=1),D336*U336,IF($H$3=2,D336,"N/A")))</f>
        <v>0</v>
      </c>
      <c r="F336" s="82" t="n">
        <f aca="false">E336*Y336</f>
        <v>0</v>
      </c>
      <c r="G336" s="28" t="n">
        <f aca="false">VLOOKUP($A336,Table,MATCH(G$4,Curves,0))</f>
        <v>5.67</v>
      </c>
      <c r="H336" s="97" t="n">
        <f aca="false">VLOOKUP($A336,Table,MATCH(H$4,Curves,0))</f>
        <v>5.67</v>
      </c>
      <c r="I336" s="98" t="n">
        <f aca="false">I335</f>
        <v>0</v>
      </c>
      <c r="J336" s="28" t="n">
        <f aca="false">VLOOKUP($A336,Table,MATCH(J$4,Curves,0))</f>
        <v>-0.0475</v>
      </c>
      <c r="K336" s="97" t="n">
        <f aca="false">VLOOKUP($A336,Table,MATCH(K$4,Curves,0))</f>
        <v>-0.06</v>
      </c>
      <c r="L336" s="98" t="n">
        <v>0</v>
      </c>
      <c r="M336" s="28" t="n">
        <f aca="false">VLOOKUP($A336,Table,MATCH(M$4,Curves,0))</f>
        <v>0.01</v>
      </c>
      <c r="N336" s="97" t="n">
        <f aca="false">VLOOKUP($A336,Table,MATCH(N$4,Curves,0))</f>
        <v>0</v>
      </c>
      <c r="O336" s="98" t="n">
        <v>0</v>
      </c>
      <c r="P336" s="99"/>
      <c r="Q336" s="98" t="n">
        <f aca="false">M336+J336+G336</f>
        <v>5.6325</v>
      </c>
      <c r="R336" s="98" t="n">
        <f aca="false">N336+K336+H336</f>
        <v>5.61</v>
      </c>
      <c r="S336" s="98" t="n">
        <f aca="false">O336+L336+I336</f>
        <v>0</v>
      </c>
      <c r="T336" s="99"/>
      <c r="U336" s="33" t="n">
        <f aca="false">A337-A336</f>
        <v>31</v>
      </c>
      <c r="V336" s="100" t="n">
        <f aca="false">CHOOSE(F$3,A337+24,A336)</f>
        <v>46966</v>
      </c>
      <c r="W336" s="33" t="n">
        <f aca="false">V336-C$3</f>
        <v>10050</v>
      </c>
      <c r="X336" s="28" t="n">
        <f aca="false">VLOOKUP($A336,Table,MATCH(X$4,Curves,0))</f>
        <v>0.053904348595426</v>
      </c>
      <c r="Y336" s="91" t="n">
        <f aca="false">1/(1+CHOOSE(F$3,(X337+($K$3/10000))/2,(X336+($K$3/10000))/2))^(2*W336/365.25)</f>
        <v>0.231410048172072</v>
      </c>
      <c r="Z336" s="33" t="n">
        <f aca="false">IF(AND(mthbeg&lt;=A336,mthend&gt;=A336),1,0)</f>
        <v>0</v>
      </c>
      <c r="AA336" s="33" t="n">
        <f aca="false">U336*Z336</f>
        <v>0</v>
      </c>
      <c r="AC336" s="87" t="n">
        <f aca="false">F336*G336</f>
        <v>0</v>
      </c>
      <c r="AD336" s="87" t="n">
        <f aca="false">$F336*H336</f>
        <v>0</v>
      </c>
      <c r="AE336" s="87" t="n">
        <f aca="false">$F336*I336</f>
        <v>0</v>
      </c>
      <c r="AF336" s="87" t="n">
        <f aca="false">$F336*J336</f>
        <v>-0</v>
      </c>
      <c r="AG336" s="87" t="n">
        <f aca="false">$F336*K336</f>
        <v>-0</v>
      </c>
      <c r="AH336" s="87" t="n">
        <f aca="false">$F336*L336</f>
        <v>0</v>
      </c>
      <c r="AI336" s="87" t="n">
        <f aca="false">$F336*M336</f>
        <v>0</v>
      </c>
      <c r="AJ336" s="87" t="n">
        <f aca="false">$F336*N336</f>
        <v>0</v>
      </c>
      <c r="AK336" s="87" t="n">
        <f aca="false">F336*O336</f>
        <v>0</v>
      </c>
      <c r="AL336" s="92"/>
      <c r="AM336" s="87" t="n">
        <f aca="false">CHOOSE($G$3,AD336-AE336,AE336-AD336)</f>
        <v>0</v>
      </c>
      <c r="AN336" s="87" t="n">
        <f aca="false">CHOOSE($G$3,AG336-AH336,AH336-AG336)</f>
        <v>0</v>
      </c>
      <c r="AO336" s="87" t="n">
        <f aca="false">CHOOSE($G$3,AJ336-AK336,AK336-AJ336)</f>
        <v>0</v>
      </c>
      <c r="AP336" s="101" t="n">
        <f aca="false">SUM(AM336:AO336)</f>
        <v>0</v>
      </c>
      <c r="AR336" s="87" t="n">
        <f aca="false">CHOOSE($G$3,AC336-AD336,AD336-AC336)</f>
        <v>0</v>
      </c>
      <c r="AS336" s="87" t="n">
        <f aca="false">CHOOSE($G$3,AF336-AG336,AG336-AF336)</f>
        <v>0</v>
      </c>
      <c r="AT336" s="87" t="n">
        <f aca="false">CHOOSE($G$3,AI336-AJ336,AJ336-AI336)</f>
        <v>0</v>
      </c>
      <c r="AU336" s="101" t="n">
        <f aca="false">AR336+AS336+AT336</f>
        <v>0</v>
      </c>
      <c r="AV336" s="101"/>
      <c r="AW336" s="88" t="n">
        <f aca="false">AU336+AP336</f>
        <v>0</v>
      </c>
      <c r="AY336" s="88" t="n">
        <f aca="false">AK336+AH336+AE336</f>
        <v>0</v>
      </c>
      <c r="AZ336" s="102"/>
    </row>
    <row r="337" customFormat="false" ht="12" hidden="false" customHeight="true" outlineLevel="0" collapsed="false">
      <c r="A337" s="93" t="n">
        <f aca="false">EDATE(A336,1)</f>
        <v>46997</v>
      </c>
      <c r="B337" s="94" t="n">
        <f aca="false">B336</f>
        <v>4590.16393442623</v>
      </c>
      <c r="C337" s="104"/>
      <c r="D337" s="96" t="n">
        <f aca="false">B337+C337</f>
        <v>4590.16393442623</v>
      </c>
      <c r="E337" s="82" t="n">
        <f aca="false">IF(Z337=0,0,IF(AND(Z337=1,$H$3=1),D337*U337,IF($H$3=2,D337,"N/A")))</f>
        <v>0</v>
      </c>
      <c r="F337" s="82" t="n">
        <f aca="false">E337*Y337</f>
        <v>0</v>
      </c>
      <c r="G337" s="28" t="n">
        <f aca="false">VLOOKUP($A337,Table,MATCH(G$4,Curves,0))</f>
        <v>5.67</v>
      </c>
      <c r="H337" s="97" t="n">
        <f aca="false">VLOOKUP($A337,Table,MATCH(H$4,Curves,0))</f>
        <v>5.67</v>
      </c>
      <c r="I337" s="98" t="n">
        <f aca="false">I336</f>
        <v>0</v>
      </c>
      <c r="J337" s="28" t="n">
        <f aca="false">VLOOKUP($A337,Table,MATCH(J$4,Curves,0))</f>
        <v>-0.0475</v>
      </c>
      <c r="K337" s="97" t="n">
        <f aca="false">VLOOKUP($A337,Table,MATCH(K$4,Curves,0))</f>
        <v>-0.06</v>
      </c>
      <c r="L337" s="98" t="n">
        <v>0</v>
      </c>
      <c r="M337" s="28" t="n">
        <f aca="false">VLOOKUP($A337,Table,MATCH(M$4,Curves,0))</f>
        <v>0.01</v>
      </c>
      <c r="N337" s="97" t="n">
        <f aca="false">VLOOKUP($A337,Table,MATCH(N$4,Curves,0))</f>
        <v>0</v>
      </c>
      <c r="O337" s="98" t="n">
        <v>0</v>
      </c>
      <c r="P337" s="99"/>
      <c r="Q337" s="98" t="n">
        <f aca="false">M337+J337+G337</f>
        <v>5.6325</v>
      </c>
      <c r="R337" s="98" t="n">
        <f aca="false">N337+K337+H337</f>
        <v>5.61</v>
      </c>
      <c r="S337" s="98" t="n">
        <f aca="false">O337+L337+I337</f>
        <v>0</v>
      </c>
      <c r="T337" s="99"/>
      <c r="U337" s="33" t="n">
        <f aca="false">A338-A337</f>
        <v>30</v>
      </c>
      <c r="V337" s="100" t="n">
        <f aca="false">CHOOSE(F$3,A338+24,A337)</f>
        <v>46997</v>
      </c>
      <c r="W337" s="33" t="n">
        <f aca="false">V337-C$3</f>
        <v>10081</v>
      </c>
      <c r="X337" s="28" t="n">
        <f aca="false">VLOOKUP($A337,Table,MATCH(X$4,Curves,0))</f>
        <v>0.053904348595426</v>
      </c>
      <c r="Y337" s="91" t="n">
        <f aca="false">1/(1+CHOOSE(F$3,(X338+($K$3/10000))/2,(X337+($K$3/10000))/2))^(2*W337/365.25)</f>
        <v>0.230367707610102</v>
      </c>
      <c r="Z337" s="33" t="n">
        <f aca="false">IF(AND(mthbeg&lt;=A337,mthend&gt;=A337),1,0)</f>
        <v>0</v>
      </c>
      <c r="AA337" s="33" t="n">
        <f aca="false">U337*Z337</f>
        <v>0</v>
      </c>
      <c r="AC337" s="87" t="n">
        <f aca="false">F337*G337</f>
        <v>0</v>
      </c>
      <c r="AD337" s="87" t="n">
        <f aca="false">$F337*H337</f>
        <v>0</v>
      </c>
      <c r="AE337" s="87" t="n">
        <f aca="false">$F337*I337</f>
        <v>0</v>
      </c>
      <c r="AF337" s="87" t="n">
        <f aca="false">$F337*J337</f>
        <v>-0</v>
      </c>
      <c r="AG337" s="87" t="n">
        <f aca="false">$F337*K337</f>
        <v>-0</v>
      </c>
      <c r="AH337" s="87" t="n">
        <f aca="false">$F337*L337</f>
        <v>0</v>
      </c>
      <c r="AI337" s="87" t="n">
        <f aca="false">$F337*M337</f>
        <v>0</v>
      </c>
      <c r="AJ337" s="87" t="n">
        <f aca="false">$F337*N337</f>
        <v>0</v>
      </c>
      <c r="AK337" s="87" t="n">
        <f aca="false">F337*O337</f>
        <v>0</v>
      </c>
      <c r="AL337" s="92"/>
      <c r="AM337" s="87" t="n">
        <f aca="false">CHOOSE($G$3,AD337-AE337,AE337-AD337)</f>
        <v>0</v>
      </c>
      <c r="AN337" s="87" t="n">
        <f aca="false">CHOOSE($G$3,AG337-AH337,AH337-AG337)</f>
        <v>0</v>
      </c>
      <c r="AO337" s="87" t="n">
        <f aca="false">CHOOSE($G$3,AJ337-AK337,AK337-AJ337)</f>
        <v>0</v>
      </c>
      <c r="AP337" s="101" t="n">
        <f aca="false">SUM(AM337:AO337)</f>
        <v>0</v>
      </c>
      <c r="AR337" s="87" t="n">
        <f aca="false">CHOOSE($G$3,AC337-AD337,AD337-AC337)</f>
        <v>0</v>
      </c>
      <c r="AS337" s="87" t="n">
        <f aca="false">CHOOSE($G$3,AF337-AG337,AG337-AF337)</f>
        <v>0</v>
      </c>
      <c r="AT337" s="87" t="n">
        <f aca="false">CHOOSE($G$3,AI337-AJ337,AJ337-AI337)</f>
        <v>0</v>
      </c>
      <c r="AU337" s="101" t="n">
        <f aca="false">AR337+AS337+AT337</f>
        <v>0</v>
      </c>
      <c r="AV337" s="101"/>
      <c r="AW337" s="88" t="n">
        <f aca="false">AU337+AP337</f>
        <v>0</v>
      </c>
      <c r="AY337" s="88" t="n">
        <f aca="false">AK337+AH337+AE337</f>
        <v>0</v>
      </c>
      <c r="AZ337" s="102"/>
    </row>
    <row r="338" customFormat="false" ht="12" hidden="false" customHeight="true" outlineLevel="0" collapsed="false">
      <c r="A338" s="93" t="n">
        <f aca="false">EDATE(A337,1)</f>
        <v>47027</v>
      </c>
      <c r="B338" s="94" t="n">
        <f aca="false">B337</f>
        <v>4590.16393442623</v>
      </c>
      <c r="C338" s="104"/>
      <c r="D338" s="96" t="n">
        <f aca="false">B338+C338</f>
        <v>4590.16393442623</v>
      </c>
      <c r="E338" s="82" t="n">
        <f aca="false">IF(Z338=0,0,IF(AND(Z338=1,$H$3=1),D338*U338,IF($H$3=2,D338,"N/A")))</f>
        <v>0</v>
      </c>
      <c r="F338" s="82" t="n">
        <f aca="false">E338*Y338</f>
        <v>0</v>
      </c>
      <c r="G338" s="28" t="n">
        <f aca="false">VLOOKUP($A338,Table,MATCH(G$4,Curves,0))</f>
        <v>5.67</v>
      </c>
      <c r="H338" s="97" t="n">
        <f aca="false">VLOOKUP($A338,Table,MATCH(H$4,Curves,0))</f>
        <v>5.67</v>
      </c>
      <c r="I338" s="98" t="n">
        <f aca="false">I337</f>
        <v>0</v>
      </c>
      <c r="J338" s="28" t="n">
        <f aca="false">VLOOKUP($A338,Table,MATCH(J$4,Curves,0))</f>
        <v>-0.0475</v>
      </c>
      <c r="K338" s="97" t="n">
        <f aca="false">VLOOKUP($A338,Table,MATCH(K$4,Curves,0))</f>
        <v>-0.06</v>
      </c>
      <c r="L338" s="98" t="n">
        <v>0</v>
      </c>
      <c r="M338" s="28" t="n">
        <f aca="false">VLOOKUP($A338,Table,MATCH(M$4,Curves,0))</f>
        <v>0.01</v>
      </c>
      <c r="N338" s="97" t="n">
        <f aca="false">VLOOKUP($A338,Table,MATCH(N$4,Curves,0))</f>
        <v>0</v>
      </c>
      <c r="O338" s="98" t="n">
        <v>0</v>
      </c>
      <c r="P338" s="99"/>
      <c r="Q338" s="98" t="n">
        <f aca="false">M338+J338+G338</f>
        <v>5.6325</v>
      </c>
      <c r="R338" s="98" t="n">
        <f aca="false">N338+K338+H338</f>
        <v>5.61</v>
      </c>
      <c r="S338" s="98" t="n">
        <f aca="false">O338+L338+I338</f>
        <v>0</v>
      </c>
      <c r="T338" s="99"/>
      <c r="U338" s="33" t="n">
        <f aca="false">A339-A338</f>
        <v>31</v>
      </c>
      <c r="V338" s="100" t="n">
        <f aca="false">CHOOSE(F$3,A339+24,A338)</f>
        <v>47027</v>
      </c>
      <c r="W338" s="33" t="n">
        <f aca="false">V338-C$3</f>
        <v>10111</v>
      </c>
      <c r="X338" s="28" t="n">
        <f aca="false">VLOOKUP($A338,Table,MATCH(X$4,Curves,0))</f>
        <v>0.053904348595426</v>
      </c>
      <c r="Y338" s="91" t="n">
        <f aca="false">1/(1+CHOOSE(F$3,(X339+($K$3/10000))/2,(X338+($K$3/10000))/2))^(2*W338/365.25)</f>
        <v>0.229363461434443</v>
      </c>
      <c r="Z338" s="33" t="n">
        <f aca="false">IF(AND(mthbeg&lt;=A338,mthend&gt;=A338),1,0)</f>
        <v>0</v>
      </c>
      <c r="AA338" s="33" t="n">
        <f aca="false">U338*Z338</f>
        <v>0</v>
      </c>
      <c r="AC338" s="87" t="n">
        <f aca="false">F338*G338</f>
        <v>0</v>
      </c>
      <c r="AD338" s="87" t="n">
        <f aca="false">$F338*H338</f>
        <v>0</v>
      </c>
      <c r="AE338" s="87" t="n">
        <f aca="false">$F338*I338</f>
        <v>0</v>
      </c>
      <c r="AF338" s="87" t="n">
        <f aca="false">$F338*J338</f>
        <v>-0</v>
      </c>
      <c r="AG338" s="87" t="n">
        <f aca="false">$F338*K338</f>
        <v>-0</v>
      </c>
      <c r="AH338" s="87" t="n">
        <f aca="false">$F338*L338</f>
        <v>0</v>
      </c>
      <c r="AI338" s="87" t="n">
        <f aca="false">$F338*M338</f>
        <v>0</v>
      </c>
      <c r="AJ338" s="87" t="n">
        <f aca="false">$F338*N338</f>
        <v>0</v>
      </c>
      <c r="AK338" s="87" t="n">
        <f aca="false">F338*O338</f>
        <v>0</v>
      </c>
      <c r="AL338" s="92"/>
      <c r="AM338" s="87" t="n">
        <f aca="false">CHOOSE($G$3,AD338-AE338,AE338-AD338)</f>
        <v>0</v>
      </c>
      <c r="AN338" s="87" t="n">
        <f aca="false">CHOOSE($G$3,AG338-AH338,AH338-AG338)</f>
        <v>0</v>
      </c>
      <c r="AO338" s="87" t="n">
        <f aca="false">CHOOSE($G$3,AJ338-AK338,AK338-AJ338)</f>
        <v>0</v>
      </c>
      <c r="AP338" s="101" t="n">
        <f aca="false">SUM(AM338:AO338)</f>
        <v>0</v>
      </c>
      <c r="AR338" s="87" t="n">
        <f aca="false">CHOOSE($G$3,AC338-AD338,AD338-AC338)</f>
        <v>0</v>
      </c>
      <c r="AS338" s="87" t="n">
        <f aca="false">CHOOSE($G$3,AF338-AG338,AG338-AF338)</f>
        <v>0</v>
      </c>
      <c r="AT338" s="87" t="n">
        <f aca="false">CHOOSE($G$3,AI338-AJ338,AJ338-AI338)</f>
        <v>0</v>
      </c>
      <c r="AU338" s="101" t="n">
        <f aca="false">AR338+AS338+AT338</f>
        <v>0</v>
      </c>
      <c r="AV338" s="101"/>
      <c r="AW338" s="88" t="n">
        <f aca="false">AU338+AP338</f>
        <v>0</v>
      </c>
      <c r="AY338" s="88" t="n">
        <f aca="false">AK338+AH338+AE338</f>
        <v>0</v>
      </c>
      <c r="AZ338" s="102"/>
    </row>
    <row r="339" customFormat="false" ht="12" hidden="false" customHeight="true" outlineLevel="0" collapsed="false">
      <c r="A339" s="93" t="n">
        <f aca="false">EDATE(A338,1)</f>
        <v>47058</v>
      </c>
      <c r="B339" s="94" t="n">
        <f aca="false">B338</f>
        <v>4590.16393442623</v>
      </c>
      <c r="C339" s="104"/>
      <c r="D339" s="96" t="n">
        <f aca="false">B339+C339</f>
        <v>4590.16393442623</v>
      </c>
      <c r="E339" s="82" t="n">
        <f aca="false">IF(Z339=0,0,IF(AND(Z339=1,$H$3=1),D339*U339,IF($H$3=2,D339,"N/A")))</f>
        <v>0</v>
      </c>
      <c r="F339" s="82" t="n">
        <f aca="false">E339*Y339</f>
        <v>0</v>
      </c>
      <c r="G339" s="28" t="n">
        <f aca="false">VLOOKUP($A339,Table,MATCH(G$4,Curves,0))</f>
        <v>5.67</v>
      </c>
      <c r="H339" s="97" t="n">
        <f aca="false">VLOOKUP($A339,Table,MATCH(H$4,Curves,0))</f>
        <v>5.67</v>
      </c>
      <c r="I339" s="98" t="n">
        <f aca="false">I338</f>
        <v>0</v>
      </c>
      <c r="J339" s="28" t="n">
        <f aca="false">VLOOKUP($A339,Table,MATCH(J$4,Curves,0))</f>
        <v>-0.0475</v>
      </c>
      <c r="K339" s="97" t="n">
        <f aca="false">VLOOKUP($A339,Table,MATCH(K$4,Curves,0))</f>
        <v>-0.06</v>
      </c>
      <c r="L339" s="98" t="n">
        <v>0</v>
      </c>
      <c r="M339" s="28" t="n">
        <f aca="false">VLOOKUP($A339,Table,MATCH(M$4,Curves,0))</f>
        <v>0.01</v>
      </c>
      <c r="N339" s="97" t="n">
        <f aca="false">VLOOKUP($A339,Table,MATCH(N$4,Curves,0))</f>
        <v>0</v>
      </c>
      <c r="O339" s="98" t="n">
        <v>0</v>
      </c>
      <c r="P339" s="99"/>
      <c r="Q339" s="98" t="n">
        <f aca="false">M339+J339+G339</f>
        <v>5.6325</v>
      </c>
      <c r="R339" s="98" t="n">
        <f aca="false">N339+K339+H339</f>
        <v>5.61</v>
      </c>
      <c r="S339" s="98" t="n">
        <f aca="false">O339+L339+I339</f>
        <v>0</v>
      </c>
      <c r="T339" s="99"/>
      <c r="U339" s="33" t="n">
        <f aca="false">A340-A339</f>
        <v>30</v>
      </c>
      <c r="V339" s="100" t="n">
        <f aca="false">CHOOSE(F$3,A340+24,A339)</f>
        <v>47058</v>
      </c>
      <c r="W339" s="33" t="n">
        <f aca="false">V339-C$3</f>
        <v>10142</v>
      </c>
      <c r="X339" s="28" t="n">
        <f aca="false">VLOOKUP($A339,Table,MATCH(X$4,Curves,0))</f>
        <v>0.053904348595426</v>
      </c>
      <c r="Y339" s="91" t="n">
        <f aca="false">1/(1+CHOOSE(F$3,(X340+($K$3/10000))/2,(X339+($K$3/10000))/2))^(2*W339/365.25)</f>
        <v>0.228330339315609</v>
      </c>
      <c r="Z339" s="33" t="n">
        <f aca="false">IF(AND(mthbeg&lt;=A339,mthend&gt;=A339),1,0)</f>
        <v>0</v>
      </c>
      <c r="AA339" s="33" t="n">
        <f aca="false">U339*Z339</f>
        <v>0</v>
      </c>
      <c r="AC339" s="87" t="n">
        <f aca="false">F339*G339</f>
        <v>0</v>
      </c>
      <c r="AD339" s="87" t="n">
        <f aca="false">$F339*H339</f>
        <v>0</v>
      </c>
      <c r="AE339" s="87" t="n">
        <f aca="false">$F339*I339</f>
        <v>0</v>
      </c>
      <c r="AF339" s="87" t="n">
        <f aca="false">$F339*J339</f>
        <v>-0</v>
      </c>
      <c r="AG339" s="87" t="n">
        <f aca="false">$F339*K339</f>
        <v>-0</v>
      </c>
      <c r="AH339" s="87" t="n">
        <f aca="false">$F339*L339</f>
        <v>0</v>
      </c>
      <c r="AI339" s="87" t="n">
        <f aca="false">$F339*M339</f>
        <v>0</v>
      </c>
      <c r="AJ339" s="87" t="n">
        <f aca="false">$F339*N339</f>
        <v>0</v>
      </c>
      <c r="AK339" s="87" t="n">
        <f aca="false">F339*O339</f>
        <v>0</v>
      </c>
      <c r="AL339" s="92"/>
      <c r="AM339" s="87" t="n">
        <f aca="false">CHOOSE($G$3,AD339-AE339,AE339-AD339)</f>
        <v>0</v>
      </c>
      <c r="AN339" s="87" t="n">
        <f aca="false">CHOOSE($G$3,AG339-AH339,AH339-AG339)</f>
        <v>0</v>
      </c>
      <c r="AO339" s="87" t="n">
        <f aca="false">CHOOSE($G$3,AJ339-AK339,AK339-AJ339)</f>
        <v>0</v>
      </c>
      <c r="AP339" s="101" t="n">
        <f aca="false">SUM(AM339:AO339)</f>
        <v>0</v>
      </c>
      <c r="AR339" s="87" t="n">
        <f aca="false">CHOOSE($G$3,AC339-AD339,AD339-AC339)</f>
        <v>0</v>
      </c>
      <c r="AS339" s="87" t="n">
        <f aca="false">CHOOSE($G$3,AF339-AG339,AG339-AF339)</f>
        <v>0</v>
      </c>
      <c r="AT339" s="87" t="n">
        <f aca="false">CHOOSE($G$3,AI339-AJ339,AJ339-AI339)</f>
        <v>0</v>
      </c>
      <c r="AU339" s="101" t="n">
        <f aca="false">AR339+AS339+AT339</f>
        <v>0</v>
      </c>
      <c r="AV339" s="101"/>
      <c r="AW339" s="88" t="n">
        <f aca="false">AU339+AP339</f>
        <v>0</v>
      </c>
      <c r="AY339" s="88" t="n">
        <f aca="false">AK339+AH339+AE339</f>
        <v>0</v>
      </c>
      <c r="AZ339" s="102"/>
    </row>
    <row r="340" customFormat="false" ht="12" hidden="false" customHeight="true" outlineLevel="0" collapsed="false">
      <c r="A340" s="93" t="n">
        <f aca="false">EDATE(A339,1)</f>
        <v>47088</v>
      </c>
      <c r="B340" s="94" t="n">
        <f aca="false">B339</f>
        <v>4590.16393442623</v>
      </c>
      <c r="C340" s="104"/>
      <c r="D340" s="96" t="n">
        <f aca="false">B340+C340</f>
        <v>4590.16393442623</v>
      </c>
      <c r="E340" s="82" t="n">
        <f aca="false">IF(Z340=0,0,IF(AND(Z340=1,$H$3=1),D340*U340,IF($H$3=2,D340,"N/A")))</f>
        <v>0</v>
      </c>
      <c r="F340" s="82" t="n">
        <f aca="false">E340*Y340</f>
        <v>0</v>
      </c>
      <c r="G340" s="28" t="n">
        <f aca="false">VLOOKUP($A340,Table,MATCH(G$4,Curves,0))</f>
        <v>5.67</v>
      </c>
      <c r="H340" s="97" t="n">
        <f aca="false">VLOOKUP($A340,Table,MATCH(H$4,Curves,0))</f>
        <v>5.67</v>
      </c>
      <c r="I340" s="98" t="n">
        <f aca="false">I339</f>
        <v>0</v>
      </c>
      <c r="J340" s="28" t="n">
        <f aca="false">VLOOKUP($A340,Table,MATCH(J$4,Curves,0))</f>
        <v>-0.0475</v>
      </c>
      <c r="K340" s="97" t="n">
        <f aca="false">VLOOKUP($A340,Table,MATCH(K$4,Curves,0))</f>
        <v>-0.06</v>
      </c>
      <c r="L340" s="98" t="n">
        <v>0</v>
      </c>
      <c r="M340" s="28" t="n">
        <f aca="false">VLOOKUP($A340,Table,MATCH(M$4,Curves,0))</f>
        <v>0.01</v>
      </c>
      <c r="N340" s="97" t="n">
        <f aca="false">VLOOKUP($A340,Table,MATCH(N$4,Curves,0))</f>
        <v>0</v>
      </c>
      <c r="O340" s="98" t="n">
        <v>0</v>
      </c>
      <c r="P340" s="99"/>
      <c r="Q340" s="98" t="n">
        <f aca="false">M340+J340+G340</f>
        <v>5.6325</v>
      </c>
      <c r="R340" s="98" t="n">
        <f aca="false">N340+K340+H340</f>
        <v>5.61</v>
      </c>
      <c r="S340" s="98" t="n">
        <f aca="false">O340+L340+I340</f>
        <v>0</v>
      </c>
      <c r="T340" s="99"/>
      <c r="U340" s="33" t="n">
        <f aca="false">A341-A340</f>
        <v>31</v>
      </c>
      <c r="V340" s="100" t="n">
        <f aca="false">CHOOSE(F$3,A341+24,A340)</f>
        <v>47088</v>
      </c>
      <c r="W340" s="33" t="n">
        <f aca="false">V340-C$3</f>
        <v>10172</v>
      </c>
      <c r="X340" s="28" t="n">
        <f aca="false">VLOOKUP($A340,Table,MATCH(X$4,Curves,0))</f>
        <v>0.053904348595426</v>
      </c>
      <c r="Y340" s="91" t="n">
        <f aca="false">1/(1+CHOOSE(F$3,(X341+($K$3/10000))/2,(X340+($K$3/10000))/2))^(2*W340/365.25)</f>
        <v>0.227334974676947</v>
      </c>
      <c r="Z340" s="33" t="n">
        <f aca="false">IF(AND(mthbeg&lt;=A340,mthend&gt;=A340),1,0)</f>
        <v>0</v>
      </c>
      <c r="AA340" s="33" t="n">
        <f aca="false">U340*Z340</f>
        <v>0</v>
      </c>
      <c r="AC340" s="87" t="n">
        <f aca="false">F340*G340</f>
        <v>0</v>
      </c>
      <c r="AD340" s="87" t="n">
        <f aca="false">$F340*H340</f>
        <v>0</v>
      </c>
      <c r="AE340" s="87" t="n">
        <f aca="false">$F340*I340</f>
        <v>0</v>
      </c>
      <c r="AF340" s="87" t="n">
        <f aca="false">$F340*J340</f>
        <v>-0</v>
      </c>
      <c r="AG340" s="87" t="n">
        <f aca="false">$F340*K340</f>
        <v>-0</v>
      </c>
      <c r="AH340" s="87" t="n">
        <f aca="false">$F340*L340</f>
        <v>0</v>
      </c>
      <c r="AI340" s="87" t="n">
        <f aca="false">$F340*M340</f>
        <v>0</v>
      </c>
      <c r="AJ340" s="87" t="n">
        <f aca="false">$F340*N340</f>
        <v>0</v>
      </c>
      <c r="AK340" s="87" t="n">
        <f aca="false">F340*O340</f>
        <v>0</v>
      </c>
      <c r="AL340" s="92"/>
      <c r="AM340" s="87" t="n">
        <f aca="false">CHOOSE($G$3,AD340-AE340,AE340-AD340)</f>
        <v>0</v>
      </c>
      <c r="AN340" s="87" t="n">
        <f aca="false">CHOOSE($G$3,AG340-AH340,AH340-AG340)</f>
        <v>0</v>
      </c>
      <c r="AO340" s="87" t="n">
        <f aca="false">CHOOSE($G$3,AJ340-AK340,AK340-AJ340)</f>
        <v>0</v>
      </c>
      <c r="AP340" s="101" t="n">
        <f aca="false">SUM(AM340:AO340)</f>
        <v>0</v>
      </c>
      <c r="AR340" s="87" t="n">
        <f aca="false">CHOOSE($G$3,AC340-AD340,AD340-AC340)</f>
        <v>0</v>
      </c>
      <c r="AS340" s="87" t="n">
        <f aca="false">CHOOSE($G$3,AF340-AG340,AG340-AF340)</f>
        <v>0</v>
      </c>
      <c r="AT340" s="87" t="n">
        <f aca="false">CHOOSE($G$3,AI340-AJ340,AJ340-AI340)</f>
        <v>0</v>
      </c>
      <c r="AU340" s="101" t="n">
        <f aca="false">AR340+AS340+AT340</f>
        <v>0</v>
      </c>
      <c r="AV340" s="101"/>
      <c r="AW340" s="88" t="n">
        <f aca="false">AU340+AP340</f>
        <v>0</v>
      </c>
      <c r="AY340" s="88" t="n">
        <f aca="false">AK340+AH340+AE340</f>
        <v>0</v>
      </c>
      <c r="AZ340" s="102"/>
    </row>
    <row r="341" customFormat="false" ht="12" hidden="false" customHeight="true" outlineLevel="0" collapsed="false">
      <c r="A341" s="93" t="n">
        <f aca="false">EDATE(A340,1)</f>
        <v>47119</v>
      </c>
      <c r="B341" s="94" t="n">
        <f aca="false">B340</f>
        <v>4590.16393442623</v>
      </c>
      <c r="C341" s="104"/>
      <c r="D341" s="96" t="n">
        <f aca="false">B341+C341</f>
        <v>4590.16393442623</v>
      </c>
      <c r="E341" s="82" t="n">
        <f aca="false">IF(Z341=0,0,IF(AND(Z341=1,$H$3=1),D341*U341,IF($H$3=2,D341,"N/A")))</f>
        <v>0</v>
      </c>
      <c r="F341" s="82" t="n">
        <f aca="false">E341*Y341</f>
        <v>0</v>
      </c>
      <c r="G341" s="28" t="n">
        <f aca="false">VLOOKUP($A341,Table,MATCH(G$4,Curves,0))</f>
        <v>5.67</v>
      </c>
      <c r="H341" s="97" t="n">
        <f aca="false">VLOOKUP($A341,Table,MATCH(H$4,Curves,0))</f>
        <v>5.67</v>
      </c>
      <c r="I341" s="98" t="n">
        <f aca="false">I340</f>
        <v>0</v>
      </c>
      <c r="J341" s="28" t="n">
        <f aca="false">VLOOKUP($A341,Table,MATCH(J$4,Curves,0))</f>
        <v>-0.0475</v>
      </c>
      <c r="K341" s="97" t="n">
        <f aca="false">VLOOKUP($A341,Table,MATCH(K$4,Curves,0))</f>
        <v>-0.06</v>
      </c>
      <c r="L341" s="98" t="n">
        <v>0</v>
      </c>
      <c r="M341" s="28" t="n">
        <f aca="false">VLOOKUP($A341,Table,MATCH(M$4,Curves,0))</f>
        <v>0.01</v>
      </c>
      <c r="N341" s="97" t="n">
        <f aca="false">VLOOKUP($A341,Table,MATCH(N$4,Curves,0))</f>
        <v>0</v>
      </c>
      <c r="O341" s="98" t="n">
        <v>0</v>
      </c>
      <c r="P341" s="99"/>
      <c r="Q341" s="98" t="n">
        <f aca="false">M341+J341+G341</f>
        <v>5.6325</v>
      </c>
      <c r="R341" s="98" t="n">
        <f aca="false">N341+K341+H341</f>
        <v>5.61</v>
      </c>
      <c r="S341" s="98" t="n">
        <f aca="false">O341+L341+I341</f>
        <v>0</v>
      </c>
      <c r="T341" s="99"/>
      <c r="U341" s="33" t="n">
        <f aca="false">A342-A341</f>
        <v>31</v>
      </c>
      <c r="V341" s="100" t="n">
        <f aca="false">CHOOSE(F$3,A342+24,A341)</f>
        <v>47119</v>
      </c>
      <c r="W341" s="33" t="n">
        <f aca="false">V341-C$3</f>
        <v>10203</v>
      </c>
      <c r="X341" s="28" t="n">
        <f aca="false">VLOOKUP($A341,Table,MATCH(X$4,Curves,0))</f>
        <v>0.053904348595426</v>
      </c>
      <c r="Y341" s="91" t="n">
        <f aca="false">1/(1+CHOOSE(F$3,(X342+($K$3/10000))/2,(X341+($K$3/10000))/2))^(2*W341/365.25)</f>
        <v>0.226310989473487</v>
      </c>
      <c r="Z341" s="33" t="n">
        <f aca="false">IF(AND(mthbeg&lt;=A341,mthend&gt;=A341),1,0)</f>
        <v>0</v>
      </c>
      <c r="AA341" s="33" t="n">
        <f aca="false">U341*Z341</f>
        <v>0</v>
      </c>
      <c r="AC341" s="87" t="n">
        <f aca="false">F341*G341</f>
        <v>0</v>
      </c>
      <c r="AD341" s="87" t="n">
        <f aca="false">$F341*H341</f>
        <v>0</v>
      </c>
      <c r="AE341" s="87" t="n">
        <f aca="false">$F341*I341</f>
        <v>0</v>
      </c>
      <c r="AF341" s="87" t="n">
        <f aca="false">$F341*J341</f>
        <v>-0</v>
      </c>
      <c r="AG341" s="87" t="n">
        <f aca="false">$F341*K341</f>
        <v>-0</v>
      </c>
      <c r="AH341" s="87" t="n">
        <f aca="false">$F341*L341</f>
        <v>0</v>
      </c>
      <c r="AI341" s="87" t="n">
        <f aca="false">$F341*M341</f>
        <v>0</v>
      </c>
      <c r="AJ341" s="87" t="n">
        <f aca="false">$F341*N341</f>
        <v>0</v>
      </c>
      <c r="AK341" s="87" t="n">
        <f aca="false">F341*O341</f>
        <v>0</v>
      </c>
      <c r="AL341" s="92"/>
      <c r="AM341" s="87" t="n">
        <f aca="false">CHOOSE($G$3,AD341-AE341,AE341-AD341)</f>
        <v>0</v>
      </c>
      <c r="AN341" s="87" t="n">
        <f aca="false">CHOOSE($G$3,AG341-AH341,AH341-AG341)</f>
        <v>0</v>
      </c>
      <c r="AO341" s="87" t="n">
        <f aca="false">CHOOSE($G$3,AJ341-AK341,AK341-AJ341)</f>
        <v>0</v>
      </c>
      <c r="AP341" s="101" t="n">
        <f aca="false">SUM(AM341:AO341)</f>
        <v>0</v>
      </c>
      <c r="AR341" s="87" t="n">
        <f aca="false">CHOOSE($G$3,AC341-AD341,AD341-AC341)</f>
        <v>0</v>
      </c>
      <c r="AS341" s="87" t="n">
        <f aca="false">CHOOSE($G$3,AF341-AG341,AG341-AF341)</f>
        <v>0</v>
      </c>
      <c r="AT341" s="87" t="n">
        <f aca="false">CHOOSE($G$3,AI341-AJ341,AJ341-AI341)</f>
        <v>0</v>
      </c>
      <c r="AU341" s="101" t="n">
        <f aca="false">AR341+AS341+AT341</f>
        <v>0</v>
      </c>
      <c r="AV341" s="101"/>
      <c r="AW341" s="88" t="n">
        <f aca="false">AU341+AP341</f>
        <v>0</v>
      </c>
      <c r="AY341" s="88" t="n">
        <f aca="false">AK341+AH341+AE341</f>
        <v>0</v>
      </c>
      <c r="AZ341" s="102"/>
    </row>
    <row r="342" customFormat="false" ht="12" hidden="false" customHeight="true" outlineLevel="0" collapsed="false">
      <c r="A342" s="93" t="n">
        <f aca="false">EDATE(A341,1)</f>
        <v>47150</v>
      </c>
      <c r="B342" s="94" t="n">
        <f aca="false">B341</f>
        <v>4590.16393442623</v>
      </c>
      <c r="C342" s="104"/>
      <c r="D342" s="96" t="n">
        <f aca="false">B342+C342</f>
        <v>4590.16393442623</v>
      </c>
      <c r="E342" s="82" t="n">
        <f aca="false">IF(Z342=0,0,IF(AND(Z342=1,$H$3=1),D342*U342,IF($H$3=2,D342,"N/A")))</f>
        <v>0</v>
      </c>
      <c r="F342" s="82" t="n">
        <f aca="false">E342*Y342</f>
        <v>0</v>
      </c>
      <c r="G342" s="28" t="n">
        <f aca="false">VLOOKUP($A342,Table,MATCH(G$4,Curves,0))</f>
        <v>5.67</v>
      </c>
      <c r="H342" s="97" t="n">
        <f aca="false">VLOOKUP($A342,Table,MATCH(H$4,Curves,0))</f>
        <v>5.67</v>
      </c>
      <c r="I342" s="98" t="n">
        <f aca="false">I341</f>
        <v>0</v>
      </c>
      <c r="J342" s="28" t="n">
        <f aca="false">VLOOKUP($A342,Table,MATCH(J$4,Curves,0))</f>
        <v>-0.0475</v>
      </c>
      <c r="K342" s="97" t="n">
        <f aca="false">VLOOKUP($A342,Table,MATCH(K$4,Curves,0))</f>
        <v>-0.06</v>
      </c>
      <c r="L342" s="98" t="n">
        <v>0</v>
      </c>
      <c r="M342" s="28" t="n">
        <f aca="false">VLOOKUP($A342,Table,MATCH(M$4,Curves,0))</f>
        <v>0.01</v>
      </c>
      <c r="N342" s="97" t="n">
        <f aca="false">VLOOKUP($A342,Table,MATCH(N$4,Curves,0))</f>
        <v>0</v>
      </c>
      <c r="O342" s="98" t="n">
        <v>0</v>
      </c>
      <c r="P342" s="99"/>
      <c r="Q342" s="98" t="n">
        <f aca="false">M342+J342+G342</f>
        <v>5.6325</v>
      </c>
      <c r="R342" s="98" t="n">
        <f aca="false">N342+K342+H342</f>
        <v>5.61</v>
      </c>
      <c r="S342" s="98" t="n">
        <f aca="false">O342+L342+I342</f>
        <v>0</v>
      </c>
      <c r="T342" s="99"/>
      <c r="U342" s="33" t="n">
        <f aca="false">A343-A342</f>
        <v>28</v>
      </c>
      <c r="V342" s="100" t="n">
        <f aca="false">CHOOSE(F$3,A343+24,A342)</f>
        <v>47150</v>
      </c>
      <c r="W342" s="33" t="n">
        <f aca="false">V342-C$3</f>
        <v>10234</v>
      </c>
      <c r="X342" s="28" t="n">
        <f aca="false">VLOOKUP($A342,Table,MATCH(X$4,Curves,0))</f>
        <v>0.053904348595426</v>
      </c>
      <c r="Y342" s="91" t="n">
        <f aca="false">1/(1+CHOOSE(F$3,(X343+($K$3/10000))/2,(X342+($K$3/10000))/2))^(2*W342/365.25)</f>
        <v>0.225291616607826</v>
      </c>
      <c r="Z342" s="33" t="n">
        <f aca="false">IF(AND(mthbeg&lt;=A342,mthend&gt;=A342),1,0)</f>
        <v>0</v>
      </c>
      <c r="AA342" s="33" t="n">
        <f aca="false">U342*Z342</f>
        <v>0</v>
      </c>
      <c r="AC342" s="87" t="n">
        <f aca="false">F342*G342</f>
        <v>0</v>
      </c>
      <c r="AD342" s="87" t="n">
        <f aca="false">$F342*H342</f>
        <v>0</v>
      </c>
      <c r="AE342" s="87" t="n">
        <f aca="false">$F342*I342</f>
        <v>0</v>
      </c>
      <c r="AF342" s="87" t="n">
        <f aca="false">$F342*J342</f>
        <v>-0</v>
      </c>
      <c r="AG342" s="87" t="n">
        <f aca="false">$F342*K342</f>
        <v>-0</v>
      </c>
      <c r="AH342" s="87" t="n">
        <f aca="false">$F342*L342</f>
        <v>0</v>
      </c>
      <c r="AI342" s="87" t="n">
        <f aca="false">$F342*M342</f>
        <v>0</v>
      </c>
      <c r="AJ342" s="87" t="n">
        <f aca="false">$F342*N342</f>
        <v>0</v>
      </c>
      <c r="AK342" s="87" t="n">
        <f aca="false">F342*O342</f>
        <v>0</v>
      </c>
      <c r="AL342" s="92"/>
      <c r="AM342" s="87" t="n">
        <f aca="false">CHOOSE($G$3,AD342-AE342,AE342-AD342)</f>
        <v>0</v>
      </c>
      <c r="AN342" s="87" t="n">
        <f aca="false">CHOOSE($G$3,AG342-AH342,AH342-AG342)</f>
        <v>0</v>
      </c>
      <c r="AO342" s="87" t="n">
        <f aca="false">CHOOSE($G$3,AJ342-AK342,AK342-AJ342)</f>
        <v>0</v>
      </c>
      <c r="AP342" s="101" t="n">
        <f aca="false">SUM(AM342:AO342)</f>
        <v>0</v>
      </c>
      <c r="AR342" s="87" t="n">
        <f aca="false">CHOOSE($G$3,AC342-AD342,AD342-AC342)</f>
        <v>0</v>
      </c>
      <c r="AS342" s="87" t="n">
        <f aca="false">CHOOSE($G$3,AF342-AG342,AG342-AF342)</f>
        <v>0</v>
      </c>
      <c r="AT342" s="87" t="n">
        <f aca="false">CHOOSE($G$3,AI342-AJ342,AJ342-AI342)</f>
        <v>0</v>
      </c>
      <c r="AU342" s="101" t="n">
        <f aca="false">AR342+AS342+AT342</f>
        <v>0</v>
      </c>
      <c r="AV342" s="101"/>
      <c r="AW342" s="88" t="n">
        <f aca="false">AU342+AP342</f>
        <v>0</v>
      </c>
      <c r="AY342" s="88" t="n">
        <f aca="false">AK342+AH342+AE342</f>
        <v>0</v>
      </c>
      <c r="AZ342" s="102"/>
    </row>
    <row r="343" customFormat="false" ht="12" hidden="false" customHeight="true" outlineLevel="0" collapsed="false">
      <c r="A343" s="93" t="n">
        <f aca="false">EDATE(A342,1)</f>
        <v>47178</v>
      </c>
      <c r="B343" s="94" t="n">
        <f aca="false">B342</f>
        <v>4590.16393442623</v>
      </c>
      <c r="C343" s="104"/>
      <c r="D343" s="96" t="n">
        <f aca="false">B343+C343</f>
        <v>4590.16393442623</v>
      </c>
      <c r="E343" s="82" t="n">
        <f aca="false">IF(Z343=0,0,IF(AND(Z343=1,$H$3=1),D343*U343,IF($H$3=2,D343,"N/A")))</f>
        <v>0</v>
      </c>
      <c r="F343" s="82" t="n">
        <f aca="false">E343*Y343</f>
        <v>0</v>
      </c>
      <c r="G343" s="28" t="n">
        <f aca="false">VLOOKUP($A343,Table,MATCH(G$4,Curves,0))</f>
        <v>5.67</v>
      </c>
      <c r="H343" s="97" t="n">
        <f aca="false">VLOOKUP($A343,Table,MATCH(H$4,Curves,0))</f>
        <v>5.67</v>
      </c>
      <c r="I343" s="98" t="n">
        <f aca="false">I342</f>
        <v>0</v>
      </c>
      <c r="J343" s="28" t="n">
        <f aca="false">VLOOKUP($A343,Table,MATCH(J$4,Curves,0))</f>
        <v>-0.0475</v>
      </c>
      <c r="K343" s="97" t="n">
        <f aca="false">VLOOKUP($A343,Table,MATCH(K$4,Curves,0))</f>
        <v>-0.06</v>
      </c>
      <c r="L343" s="98" t="n">
        <v>0</v>
      </c>
      <c r="M343" s="28" t="n">
        <f aca="false">VLOOKUP($A343,Table,MATCH(M$4,Curves,0))</f>
        <v>0.01</v>
      </c>
      <c r="N343" s="97" t="n">
        <f aca="false">VLOOKUP($A343,Table,MATCH(N$4,Curves,0))</f>
        <v>0</v>
      </c>
      <c r="O343" s="98" t="n">
        <v>0</v>
      </c>
      <c r="P343" s="99"/>
      <c r="Q343" s="98" t="n">
        <f aca="false">M343+J343+G343</f>
        <v>5.6325</v>
      </c>
      <c r="R343" s="98" t="n">
        <f aca="false">N343+K343+H343</f>
        <v>5.61</v>
      </c>
      <c r="S343" s="98" t="n">
        <f aca="false">O343+L343+I343</f>
        <v>0</v>
      </c>
      <c r="T343" s="99"/>
      <c r="U343" s="33" t="n">
        <f aca="false">A344-A343</f>
        <v>31</v>
      </c>
      <c r="V343" s="100" t="n">
        <f aca="false">CHOOSE(F$3,A344+24,A343)</f>
        <v>47178</v>
      </c>
      <c r="W343" s="33" t="n">
        <f aca="false">V343-C$3</f>
        <v>10262</v>
      </c>
      <c r="X343" s="28" t="n">
        <f aca="false">VLOOKUP($A343,Table,MATCH(X$4,Curves,0))</f>
        <v>0.053904348595426</v>
      </c>
      <c r="Y343" s="91" t="n">
        <f aca="false">1/(1+CHOOSE(F$3,(X344+($K$3/10000))/2,(X343+($K$3/10000))/2))^(2*W343/365.25)</f>
        <v>0.224374839849173</v>
      </c>
      <c r="Z343" s="33" t="n">
        <f aca="false">IF(AND(mthbeg&lt;=A343,mthend&gt;=A343),1,0)</f>
        <v>0</v>
      </c>
      <c r="AA343" s="33" t="n">
        <f aca="false">U343*Z343</f>
        <v>0</v>
      </c>
      <c r="AC343" s="87" t="n">
        <f aca="false">F343*G343</f>
        <v>0</v>
      </c>
      <c r="AD343" s="87" t="n">
        <f aca="false">$F343*H343</f>
        <v>0</v>
      </c>
      <c r="AE343" s="87" t="n">
        <f aca="false">$F343*I343</f>
        <v>0</v>
      </c>
      <c r="AF343" s="87" t="n">
        <f aca="false">$F343*J343</f>
        <v>-0</v>
      </c>
      <c r="AG343" s="87" t="n">
        <f aca="false">$F343*K343</f>
        <v>-0</v>
      </c>
      <c r="AH343" s="87" t="n">
        <f aca="false">$F343*L343</f>
        <v>0</v>
      </c>
      <c r="AI343" s="87" t="n">
        <f aca="false">$F343*M343</f>
        <v>0</v>
      </c>
      <c r="AJ343" s="87" t="n">
        <f aca="false">$F343*N343</f>
        <v>0</v>
      </c>
      <c r="AK343" s="87" t="n">
        <f aca="false">F343*O343</f>
        <v>0</v>
      </c>
      <c r="AL343" s="92"/>
      <c r="AM343" s="87" t="n">
        <f aca="false">CHOOSE($G$3,AD343-AE343,AE343-AD343)</f>
        <v>0</v>
      </c>
      <c r="AN343" s="87" t="n">
        <f aca="false">CHOOSE($G$3,AG343-AH343,AH343-AG343)</f>
        <v>0</v>
      </c>
      <c r="AO343" s="87" t="n">
        <f aca="false">CHOOSE($G$3,AJ343-AK343,AK343-AJ343)</f>
        <v>0</v>
      </c>
      <c r="AP343" s="101" t="n">
        <f aca="false">SUM(AM343:AO343)</f>
        <v>0</v>
      </c>
      <c r="AR343" s="87" t="n">
        <f aca="false">CHOOSE($G$3,AC343-AD343,AD343-AC343)</f>
        <v>0</v>
      </c>
      <c r="AS343" s="87" t="n">
        <f aca="false">CHOOSE($G$3,AF343-AG343,AG343-AF343)</f>
        <v>0</v>
      </c>
      <c r="AT343" s="87" t="n">
        <f aca="false">CHOOSE($G$3,AI343-AJ343,AJ343-AI343)</f>
        <v>0</v>
      </c>
      <c r="AU343" s="101" t="n">
        <f aca="false">AR343+AS343+AT343</f>
        <v>0</v>
      </c>
      <c r="AV343" s="101"/>
      <c r="AW343" s="88" t="n">
        <f aca="false">AU343+AP343</f>
        <v>0</v>
      </c>
      <c r="AY343" s="88" t="n">
        <f aca="false">AK343+AH343+AE343</f>
        <v>0</v>
      </c>
      <c r="AZ343" s="102"/>
    </row>
    <row r="344" customFormat="false" ht="12" hidden="false" customHeight="true" outlineLevel="0" collapsed="false">
      <c r="A344" s="93" t="n">
        <f aca="false">EDATE(A343,1)</f>
        <v>47209</v>
      </c>
      <c r="B344" s="94" t="n">
        <f aca="false">B343</f>
        <v>4590.16393442623</v>
      </c>
      <c r="C344" s="104"/>
      <c r="D344" s="96" t="n">
        <f aca="false">B344+C344</f>
        <v>4590.16393442623</v>
      </c>
      <c r="E344" s="82" t="n">
        <f aca="false">IF(Z344=0,0,IF(AND(Z344=1,$H$3=1),D344*U344,IF($H$3=2,D344,"N/A")))</f>
        <v>0</v>
      </c>
      <c r="F344" s="82" t="n">
        <f aca="false">E344*Y344</f>
        <v>0</v>
      </c>
      <c r="G344" s="28" t="n">
        <f aca="false">VLOOKUP($A344,Table,MATCH(G$4,Curves,0))</f>
        <v>5.67</v>
      </c>
      <c r="H344" s="97" t="n">
        <f aca="false">VLOOKUP($A344,Table,MATCH(H$4,Curves,0))</f>
        <v>5.67</v>
      </c>
      <c r="I344" s="98" t="n">
        <f aca="false">I343</f>
        <v>0</v>
      </c>
      <c r="J344" s="28" t="n">
        <f aca="false">VLOOKUP($A344,Table,MATCH(J$4,Curves,0))</f>
        <v>-0.0475</v>
      </c>
      <c r="K344" s="97" t="n">
        <f aca="false">VLOOKUP($A344,Table,MATCH(K$4,Curves,0))</f>
        <v>-0.06</v>
      </c>
      <c r="L344" s="98" t="n">
        <v>0</v>
      </c>
      <c r="M344" s="28" t="n">
        <f aca="false">VLOOKUP($A344,Table,MATCH(M$4,Curves,0))</f>
        <v>0.01</v>
      </c>
      <c r="N344" s="97" t="n">
        <f aca="false">VLOOKUP($A344,Table,MATCH(N$4,Curves,0))</f>
        <v>0</v>
      </c>
      <c r="O344" s="98" t="n">
        <v>0</v>
      </c>
      <c r="P344" s="99"/>
      <c r="Q344" s="98" t="n">
        <f aca="false">M344+J344+G344</f>
        <v>5.6325</v>
      </c>
      <c r="R344" s="98" t="n">
        <f aca="false">N344+K344+H344</f>
        <v>5.61</v>
      </c>
      <c r="S344" s="98" t="n">
        <f aca="false">O344+L344+I344</f>
        <v>0</v>
      </c>
      <c r="T344" s="99"/>
      <c r="U344" s="33" t="n">
        <f aca="false">A345-A344</f>
        <v>30</v>
      </c>
      <c r="V344" s="100" t="n">
        <f aca="false">CHOOSE(F$3,A345+24,A344)</f>
        <v>47209</v>
      </c>
      <c r="W344" s="33" t="n">
        <f aca="false">V344-C$3</f>
        <v>10293</v>
      </c>
      <c r="X344" s="28" t="n">
        <f aca="false">VLOOKUP($A344,Table,MATCH(X$4,Curves,0))</f>
        <v>0.053904348595426</v>
      </c>
      <c r="Y344" s="91" t="n">
        <f aca="false">1/(1+CHOOSE(F$3,(X345+($K$3/10000))/2,(X344+($K$3/10000))/2))^(2*W344/365.25)</f>
        <v>0.223364187984624</v>
      </c>
      <c r="Z344" s="33" t="n">
        <f aca="false">IF(AND(mthbeg&lt;=A344,mthend&gt;=A344),1,0)</f>
        <v>0</v>
      </c>
      <c r="AA344" s="33" t="n">
        <f aca="false">U344*Z344</f>
        <v>0</v>
      </c>
      <c r="AC344" s="87" t="n">
        <f aca="false">F344*G344</f>
        <v>0</v>
      </c>
      <c r="AD344" s="87" t="n">
        <f aca="false">$F344*H344</f>
        <v>0</v>
      </c>
      <c r="AE344" s="87" t="n">
        <f aca="false">$F344*I344</f>
        <v>0</v>
      </c>
      <c r="AF344" s="87" t="n">
        <f aca="false">$F344*J344</f>
        <v>-0</v>
      </c>
      <c r="AG344" s="87" t="n">
        <f aca="false">$F344*K344</f>
        <v>-0</v>
      </c>
      <c r="AH344" s="87" t="n">
        <f aca="false">$F344*L344</f>
        <v>0</v>
      </c>
      <c r="AI344" s="87" t="n">
        <f aca="false">$F344*M344</f>
        <v>0</v>
      </c>
      <c r="AJ344" s="87" t="n">
        <f aca="false">$F344*N344</f>
        <v>0</v>
      </c>
      <c r="AK344" s="87" t="n">
        <f aca="false">F344*O344</f>
        <v>0</v>
      </c>
      <c r="AL344" s="92"/>
      <c r="AM344" s="87" t="n">
        <f aca="false">CHOOSE($G$3,AD344-AE344,AE344-AD344)</f>
        <v>0</v>
      </c>
      <c r="AN344" s="87" t="n">
        <f aca="false">CHOOSE($G$3,AG344-AH344,AH344-AG344)</f>
        <v>0</v>
      </c>
      <c r="AO344" s="87" t="n">
        <f aca="false">CHOOSE($G$3,AJ344-AK344,AK344-AJ344)</f>
        <v>0</v>
      </c>
      <c r="AP344" s="101" t="n">
        <f aca="false">SUM(AM344:AO344)</f>
        <v>0</v>
      </c>
      <c r="AR344" s="87" t="n">
        <f aca="false">CHOOSE($G$3,AC344-AD344,AD344-AC344)</f>
        <v>0</v>
      </c>
      <c r="AS344" s="87" t="n">
        <f aca="false">CHOOSE($G$3,AF344-AG344,AG344-AF344)</f>
        <v>0</v>
      </c>
      <c r="AT344" s="87" t="n">
        <f aca="false">CHOOSE($G$3,AI344-AJ344,AJ344-AI344)</f>
        <v>0</v>
      </c>
      <c r="AU344" s="101" t="n">
        <f aca="false">AR344+AS344+AT344</f>
        <v>0</v>
      </c>
      <c r="AV344" s="101"/>
      <c r="AW344" s="88" t="n">
        <f aca="false">AU344+AP344</f>
        <v>0</v>
      </c>
      <c r="AY344" s="88" t="n">
        <f aca="false">AK344+AH344+AE344</f>
        <v>0</v>
      </c>
      <c r="AZ344" s="102"/>
    </row>
    <row r="345" customFormat="false" ht="12" hidden="false" customHeight="true" outlineLevel="0" collapsed="false">
      <c r="A345" s="93" t="n">
        <f aca="false">EDATE(A344,1)</f>
        <v>47239</v>
      </c>
      <c r="B345" s="94" t="n">
        <f aca="false">B344</f>
        <v>4590.16393442623</v>
      </c>
      <c r="C345" s="104"/>
      <c r="D345" s="96" t="n">
        <f aca="false">B345+C345</f>
        <v>4590.16393442623</v>
      </c>
      <c r="E345" s="82" t="n">
        <f aca="false">IF(Z345=0,0,IF(AND(Z345=1,$H$3=1),D345*U345,IF($H$3=2,D345,"N/A")))</f>
        <v>0</v>
      </c>
      <c r="F345" s="82" t="n">
        <f aca="false">E345*Y345</f>
        <v>0</v>
      </c>
      <c r="G345" s="28" t="n">
        <f aca="false">VLOOKUP($A345,Table,MATCH(G$4,Curves,0))</f>
        <v>5.67</v>
      </c>
      <c r="H345" s="97" t="n">
        <f aca="false">VLOOKUP($A345,Table,MATCH(H$4,Curves,0))</f>
        <v>5.67</v>
      </c>
      <c r="I345" s="98" t="n">
        <f aca="false">I344</f>
        <v>0</v>
      </c>
      <c r="J345" s="28" t="n">
        <f aca="false">VLOOKUP($A345,Table,MATCH(J$4,Curves,0))</f>
        <v>-0.0475</v>
      </c>
      <c r="K345" s="97" t="n">
        <f aca="false">VLOOKUP($A345,Table,MATCH(K$4,Curves,0))</f>
        <v>-0.06</v>
      </c>
      <c r="L345" s="98" t="n">
        <v>0</v>
      </c>
      <c r="M345" s="28" t="n">
        <f aca="false">VLOOKUP($A345,Table,MATCH(M$4,Curves,0))</f>
        <v>0.01</v>
      </c>
      <c r="N345" s="97" t="n">
        <f aca="false">VLOOKUP($A345,Table,MATCH(N$4,Curves,0))</f>
        <v>0</v>
      </c>
      <c r="O345" s="98" t="n">
        <v>0</v>
      </c>
      <c r="P345" s="99"/>
      <c r="Q345" s="98" t="n">
        <f aca="false">M345+J345+G345</f>
        <v>5.6325</v>
      </c>
      <c r="R345" s="98" t="n">
        <f aca="false">N345+K345+H345</f>
        <v>5.61</v>
      </c>
      <c r="S345" s="98" t="n">
        <f aca="false">O345+L345+I345</f>
        <v>0</v>
      </c>
      <c r="T345" s="99"/>
      <c r="U345" s="33" t="n">
        <f aca="false">A346-A345</f>
        <v>31</v>
      </c>
      <c r="V345" s="100" t="n">
        <f aca="false">CHOOSE(F$3,A346+24,A345)</f>
        <v>47239</v>
      </c>
      <c r="W345" s="33" t="n">
        <f aca="false">V345-C$3</f>
        <v>10323</v>
      </c>
      <c r="X345" s="28" t="n">
        <f aca="false">VLOOKUP($A345,Table,MATCH(X$4,Curves,0))</f>
        <v>0.053904348595426</v>
      </c>
      <c r="Y345" s="91" t="n">
        <f aca="false">1/(1+CHOOSE(F$3,(X346+($K$3/10000))/2,(X345+($K$3/10000))/2))^(2*W345/365.25)</f>
        <v>0.222390472380602</v>
      </c>
      <c r="Z345" s="33" t="n">
        <f aca="false">IF(AND(mthbeg&lt;=A345,mthend&gt;=A345),1,0)</f>
        <v>0</v>
      </c>
      <c r="AA345" s="33" t="n">
        <f aca="false">U345*Z345</f>
        <v>0</v>
      </c>
      <c r="AC345" s="87" t="n">
        <f aca="false">F345*G345</f>
        <v>0</v>
      </c>
      <c r="AD345" s="87" t="n">
        <f aca="false">$F345*H345</f>
        <v>0</v>
      </c>
      <c r="AE345" s="87" t="n">
        <f aca="false">$F345*I345</f>
        <v>0</v>
      </c>
      <c r="AF345" s="87" t="n">
        <f aca="false">$F345*J345</f>
        <v>-0</v>
      </c>
      <c r="AG345" s="87" t="n">
        <f aca="false">$F345*K345</f>
        <v>-0</v>
      </c>
      <c r="AH345" s="87" t="n">
        <f aca="false">$F345*L345</f>
        <v>0</v>
      </c>
      <c r="AI345" s="87" t="n">
        <f aca="false">$F345*M345</f>
        <v>0</v>
      </c>
      <c r="AJ345" s="87" t="n">
        <f aca="false">$F345*N345</f>
        <v>0</v>
      </c>
      <c r="AK345" s="87" t="n">
        <f aca="false">F345*O345</f>
        <v>0</v>
      </c>
      <c r="AL345" s="92"/>
      <c r="AM345" s="87" t="n">
        <f aca="false">CHOOSE($G$3,AD345-AE345,AE345-AD345)</f>
        <v>0</v>
      </c>
      <c r="AN345" s="87" t="n">
        <f aca="false">CHOOSE($G$3,AG345-AH345,AH345-AG345)</f>
        <v>0</v>
      </c>
      <c r="AO345" s="87" t="n">
        <f aca="false">CHOOSE($G$3,AJ345-AK345,AK345-AJ345)</f>
        <v>0</v>
      </c>
      <c r="AP345" s="101" t="n">
        <f aca="false">SUM(AM345:AO345)</f>
        <v>0</v>
      </c>
      <c r="AR345" s="87" t="n">
        <f aca="false">CHOOSE($G$3,AC345-AD345,AD345-AC345)</f>
        <v>0</v>
      </c>
      <c r="AS345" s="87" t="n">
        <f aca="false">CHOOSE($G$3,AF345-AG345,AG345-AF345)</f>
        <v>0</v>
      </c>
      <c r="AT345" s="87" t="n">
        <f aca="false">CHOOSE($G$3,AI345-AJ345,AJ345-AI345)</f>
        <v>0</v>
      </c>
      <c r="AU345" s="101" t="n">
        <f aca="false">AR345+AS345+AT345</f>
        <v>0</v>
      </c>
      <c r="AV345" s="101"/>
      <c r="AW345" s="88" t="n">
        <f aca="false">AU345+AP345</f>
        <v>0</v>
      </c>
      <c r="AY345" s="88" t="n">
        <f aca="false">AK345+AH345+AE345</f>
        <v>0</v>
      </c>
      <c r="AZ345" s="102"/>
    </row>
    <row r="346" customFormat="false" ht="12" hidden="false" customHeight="true" outlineLevel="0" collapsed="false">
      <c r="A346" s="93" t="n">
        <f aca="false">EDATE(A345,1)</f>
        <v>47270</v>
      </c>
      <c r="B346" s="94" t="n">
        <f aca="false">B345</f>
        <v>4590.16393442623</v>
      </c>
      <c r="C346" s="104"/>
      <c r="D346" s="96" t="n">
        <f aca="false">B346+C346</f>
        <v>4590.16393442623</v>
      </c>
      <c r="E346" s="82" t="n">
        <f aca="false">IF(Z346=0,0,IF(AND(Z346=1,$H$3=1),D346*U346,IF($H$3=2,D346,"N/A")))</f>
        <v>0</v>
      </c>
      <c r="F346" s="82" t="n">
        <f aca="false">E346*Y346</f>
        <v>0</v>
      </c>
      <c r="G346" s="28" t="n">
        <f aca="false">VLOOKUP($A346,Table,MATCH(G$4,Curves,0))</f>
        <v>5.67</v>
      </c>
      <c r="H346" s="97" t="n">
        <f aca="false">VLOOKUP($A346,Table,MATCH(H$4,Curves,0))</f>
        <v>5.67</v>
      </c>
      <c r="I346" s="98" t="n">
        <f aca="false">I345</f>
        <v>0</v>
      </c>
      <c r="J346" s="28" t="n">
        <f aca="false">VLOOKUP($A346,Table,MATCH(J$4,Curves,0))</f>
        <v>-0.0475</v>
      </c>
      <c r="K346" s="97" t="n">
        <f aca="false">VLOOKUP($A346,Table,MATCH(K$4,Curves,0))</f>
        <v>-0.06</v>
      </c>
      <c r="L346" s="98" t="n">
        <v>0</v>
      </c>
      <c r="M346" s="28" t="n">
        <f aca="false">VLOOKUP($A346,Table,MATCH(M$4,Curves,0))</f>
        <v>0.01</v>
      </c>
      <c r="N346" s="97" t="n">
        <f aca="false">VLOOKUP($A346,Table,MATCH(N$4,Curves,0))</f>
        <v>0</v>
      </c>
      <c r="O346" s="98" t="n">
        <v>0</v>
      </c>
      <c r="P346" s="99"/>
      <c r="Q346" s="98" t="n">
        <f aca="false">M346+J346+G346</f>
        <v>5.6325</v>
      </c>
      <c r="R346" s="98" t="n">
        <f aca="false">N346+K346+H346</f>
        <v>5.61</v>
      </c>
      <c r="S346" s="98" t="n">
        <f aca="false">O346+L346+I346</f>
        <v>0</v>
      </c>
      <c r="T346" s="99"/>
      <c r="U346" s="33" t="n">
        <f aca="false">A347-A346</f>
        <v>30</v>
      </c>
      <c r="V346" s="100" t="n">
        <f aca="false">CHOOSE(F$3,A347+24,A346)</f>
        <v>47270</v>
      </c>
      <c r="W346" s="33" t="n">
        <f aca="false">V346-C$3</f>
        <v>10354</v>
      </c>
      <c r="X346" s="28" t="n">
        <f aca="false">VLOOKUP($A346,Table,MATCH(X$4,Curves,0))</f>
        <v>0.053904348595426</v>
      </c>
      <c r="Y346" s="91" t="n">
        <f aca="false">1/(1+CHOOSE(F$3,(X347+($K$3/10000))/2,(X346+($K$3/10000))/2))^(2*W346/365.25)</f>
        <v>0.22138875870486</v>
      </c>
      <c r="Z346" s="33" t="n">
        <f aca="false">IF(AND(mthbeg&lt;=A346,mthend&gt;=A346),1,0)</f>
        <v>0</v>
      </c>
      <c r="AA346" s="33" t="n">
        <f aca="false">U346*Z346</f>
        <v>0</v>
      </c>
      <c r="AC346" s="87" t="n">
        <f aca="false">F346*G346</f>
        <v>0</v>
      </c>
      <c r="AD346" s="87" t="n">
        <f aca="false">$F346*H346</f>
        <v>0</v>
      </c>
      <c r="AE346" s="87" t="n">
        <f aca="false">$F346*I346</f>
        <v>0</v>
      </c>
      <c r="AF346" s="87" t="n">
        <f aca="false">$F346*J346</f>
        <v>-0</v>
      </c>
      <c r="AG346" s="87" t="n">
        <f aca="false">$F346*K346</f>
        <v>-0</v>
      </c>
      <c r="AH346" s="87" t="n">
        <f aca="false">$F346*L346</f>
        <v>0</v>
      </c>
      <c r="AI346" s="87" t="n">
        <f aca="false">$F346*M346</f>
        <v>0</v>
      </c>
      <c r="AJ346" s="87" t="n">
        <f aca="false">$F346*N346</f>
        <v>0</v>
      </c>
      <c r="AK346" s="87" t="n">
        <f aca="false">F346*O346</f>
        <v>0</v>
      </c>
      <c r="AL346" s="92"/>
      <c r="AM346" s="87" t="n">
        <f aca="false">CHOOSE($G$3,AD346-AE346,AE346-AD346)</f>
        <v>0</v>
      </c>
      <c r="AN346" s="87" t="n">
        <f aca="false">CHOOSE($G$3,AG346-AH346,AH346-AG346)</f>
        <v>0</v>
      </c>
      <c r="AO346" s="87" t="n">
        <f aca="false">CHOOSE($G$3,AJ346-AK346,AK346-AJ346)</f>
        <v>0</v>
      </c>
      <c r="AP346" s="101" t="n">
        <f aca="false">SUM(AM346:AO346)</f>
        <v>0</v>
      </c>
      <c r="AR346" s="87" t="n">
        <f aca="false">CHOOSE($G$3,AC346-AD346,AD346-AC346)</f>
        <v>0</v>
      </c>
      <c r="AS346" s="87" t="n">
        <f aca="false">CHOOSE($G$3,AF346-AG346,AG346-AF346)</f>
        <v>0</v>
      </c>
      <c r="AT346" s="87" t="n">
        <f aca="false">CHOOSE($G$3,AI346-AJ346,AJ346-AI346)</f>
        <v>0</v>
      </c>
      <c r="AU346" s="101" t="n">
        <f aca="false">AR346+AS346+AT346</f>
        <v>0</v>
      </c>
      <c r="AV346" s="101"/>
      <c r="AW346" s="88" t="n">
        <f aca="false">AU346+AP346</f>
        <v>0</v>
      </c>
      <c r="AY346" s="88" t="n">
        <f aca="false">AK346+AH346+AE346</f>
        <v>0</v>
      </c>
      <c r="AZ346" s="102"/>
    </row>
    <row r="347" customFormat="false" ht="12" hidden="false" customHeight="true" outlineLevel="0" collapsed="false">
      <c r="A347" s="93" t="n">
        <f aca="false">EDATE(A346,1)</f>
        <v>47300</v>
      </c>
      <c r="B347" s="94" t="n">
        <f aca="false">B346</f>
        <v>4590.16393442623</v>
      </c>
      <c r="C347" s="104"/>
      <c r="D347" s="96" t="n">
        <f aca="false">B347+C347</f>
        <v>4590.16393442623</v>
      </c>
      <c r="E347" s="82" t="n">
        <f aca="false">IF(Z347=0,0,IF(AND(Z347=1,$H$3=1),D347*U347,IF($H$3=2,D347,"N/A")))</f>
        <v>0</v>
      </c>
      <c r="F347" s="82" t="n">
        <f aca="false">E347*Y347</f>
        <v>0</v>
      </c>
      <c r="G347" s="28" t="n">
        <f aca="false">VLOOKUP($A347,Table,MATCH(G$4,Curves,0))</f>
        <v>5.67</v>
      </c>
      <c r="H347" s="97" t="n">
        <f aca="false">VLOOKUP($A347,Table,MATCH(H$4,Curves,0))</f>
        <v>5.67</v>
      </c>
      <c r="I347" s="98" t="n">
        <f aca="false">I346</f>
        <v>0</v>
      </c>
      <c r="J347" s="28" t="n">
        <f aca="false">VLOOKUP($A347,Table,MATCH(J$4,Curves,0))</f>
        <v>-0.0475</v>
      </c>
      <c r="K347" s="97" t="n">
        <f aca="false">VLOOKUP($A347,Table,MATCH(K$4,Curves,0))</f>
        <v>-0.06</v>
      </c>
      <c r="L347" s="98" t="n">
        <v>0</v>
      </c>
      <c r="M347" s="28" t="n">
        <f aca="false">VLOOKUP($A347,Table,MATCH(M$4,Curves,0))</f>
        <v>0.01</v>
      </c>
      <c r="N347" s="97" t="n">
        <f aca="false">VLOOKUP($A347,Table,MATCH(N$4,Curves,0))</f>
        <v>0</v>
      </c>
      <c r="O347" s="98" t="n">
        <v>0</v>
      </c>
      <c r="P347" s="99"/>
      <c r="Q347" s="98" t="n">
        <f aca="false">M347+J347+G347</f>
        <v>5.6325</v>
      </c>
      <c r="R347" s="98" t="n">
        <f aca="false">N347+K347+H347</f>
        <v>5.61</v>
      </c>
      <c r="S347" s="98" t="n">
        <f aca="false">O347+L347+I347</f>
        <v>0</v>
      </c>
      <c r="T347" s="99"/>
      <c r="U347" s="33" t="n">
        <f aca="false">A348-A347</f>
        <v>31</v>
      </c>
      <c r="V347" s="100" t="n">
        <f aca="false">CHOOSE(F$3,A348+24,A347)</f>
        <v>47300</v>
      </c>
      <c r="W347" s="33" t="n">
        <f aca="false">V347-C$3</f>
        <v>10384</v>
      </c>
      <c r="X347" s="28" t="n">
        <f aca="false">VLOOKUP($A347,Table,MATCH(X$4,Curves,0))</f>
        <v>0.053904348595426</v>
      </c>
      <c r="Y347" s="91" t="n">
        <f aca="false">1/(1+CHOOSE(F$3,(X348+($K$3/10000))/2,(X347+($K$3/10000))/2))^(2*W347/365.25)</f>
        <v>0.220423654625952</v>
      </c>
      <c r="Z347" s="33" t="n">
        <f aca="false">IF(AND(mthbeg&lt;=A347,mthend&gt;=A347),1,0)</f>
        <v>0</v>
      </c>
      <c r="AA347" s="33" t="n">
        <f aca="false">U347*Z347</f>
        <v>0</v>
      </c>
      <c r="AC347" s="87" t="n">
        <f aca="false">F347*G347</f>
        <v>0</v>
      </c>
      <c r="AD347" s="87" t="n">
        <f aca="false">$F347*H347</f>
        <v>0</v>
      </c>
      <c r="AE347" s="87" t="n">
        <f aca="false">$F347*I347</f>
        <v>0</v>
      </c>
      <c r="AF347" s="87" t="n">
        <f aca="false">$F347*J347</f>
        <v>-0</v>
      </c>
      <c r="AG347" s="87" t="n">
        <f aca="false">$F347*K347</f>
        <v>-0</v>
      </c>
      <c r="AH347" s="87" t="n">
        <f aca="false">$F347*L347</f>
        <v>0</v>
      </c>
      <c r="AI347" s="87" t="n">
        <f aca="false">$F347*M347</f>
        <v>0</v>
      </c>
      <c r="AJ347" s="87" t="n">
        <f aca="false">$F347*N347</f>
        <v>0</v>
      </c>
      <c r="AK347" s="87" t="n">
        <f aca="false">F347*O347</f>
        <v>0</v>
      </c>
      <c r="AL347" s="92"/>
      <c r="AM347" s="87" t="n">
        <f aca="false">CHOOSE($G$3,AD347-AE347,AE347-AD347)</f>
        <v>0</v>
      </c>
      <c r="AN347" s="87" t="n">
        <f aca="false">CHOOSE($G$3,AG347-AH347,AH347-AG347)</f>
        <v>0</v>
      </c>
      <c r="AO347" s="87" t="n">
        <f aca="false">CHOOSE($G$3,AJ347-AK347,AK347-AJ347)</f>
        <v>0</v>
      </c>
      <c r="AP347" s="101" t="n">
        <f aca="false">SUM(AM347:AO347)</f>
        <v>0</v>
      </c>
      <c r="AR347" s="87" t="n">
        <f aca="false">CHOOSE($G$3,AC347-AD347,AD347-AC347)</f>
        <v>0</v>
      </c>
      <c r="AS347" s="87" t="n">
        <f aca="false">CHOOSE($G$3,AF347-AG347,AG347-AF347)</f>
        <v>0</v>
      </c>
      <c r="AT347" s="87" t="n">
        <f aca="false">CHOOSE($G$3,AI347-AJ347,AJ347-AI347)</f>
        <v>0</v>
      </c>
      <c r="AU347" s="101" t="n">
        <f aca="false">AR347+AS347+AT347</f>
        <v>0</v>
      </c>
      <c r="AV347" s="101"/>
      <c r="AW347" s="88" t="n">
        <f aca="false">AU347+AP347</f>
        <v>0</v>
      </c>
      <c r="AY347" s="88" t="n">
        <f aca="false">AK347+AH347+AE347</f>
        <v>0</v>
      </c>
      <c r="AZ347" s="102"/>
    </row>
    <row r="348" customFormat="false" ht="12" hidden="false" customHeight="true" outlineLevel="0" collapsed="false">
      <c r="A348" s="93" t="n">
        <f aca="false">EDATE(A347,1)</f>
        <v>47331</v>
      </c>
      <c r="B348" s="94" t="n">
        <f aca="false">B347</f>
        <v>4590.16393442623</v>
      </c>
      <c r="C348" s="104"/>
      <c r="D348" s="96" t="n">
        <f aca="false">B348+C348</f>
        <v>4590.16393442623</v>
      </c>
      <c r="E348" s="82" t="n">
        <f aca="false">IF(Z348=0,0,IF(AND(Z348=1,$H$3=1),D348*U348,IF($H$3=2,D348,"N/A")))</f>
        <v>0</v>
      </c>
      <c r="F348" s="82" t="n">
        <f aca="false">E348*Y348</f>
        <v>0</v>
      </c>
      <c r="G348" s="28" t="n">
        <f aca="false">VLOOKUP($A348,Table,MATCH(G$4,Curves,0))</f>
        <v>5.67</v>
      </c>
      <c r="H348" s="97" t="n">
        <f aca="false">VLOOKUP($A348,Table,MATCH(H$4,Curves,0))</f>
        <v>5.67</v>
      </c>
      <c r="I348" s="98" t="n">
        <f aca="false">I347</f>
        <v>0</v>
      </c>
      <c r="J348" s="28" t="n">
        <f aca="false">VLOOKUP($A348,Table,MATCH(J$4,Curves,0))</f>
        <v>-0.0475</v>
      </c>
      <c r="K348" s="97" t="n">
        <f aca="false">VLOOKUP($A348,Table,MATCH(K$4,Curves,0))</f>
        <v>-0.06</v>
      </c>
      <c r="L348" s="98" t="n">
        <v>0</v>
      </c>
      <c r="M348" s="28" t="n">
        <f aca="false">VLOOKUP($A348,Table,MATCH(M$4,Curves,0))</f>
        <v>0.01</v>
      </c>
      <c r="N348" s="97" t="n">
        <f aca="false">VLOOKUP($A348,Table,MATCH(N$4,Curves,0))</f>
        <v>0</v>
      </c>
      <c r="O348" s="98" t="n">
        <v>0</v>
      </c>
      <c r="P348" s="99"/>
      <c r="Q348" s="98" t="n">
        <f aca="false">M348+J348+G348</f>
        <v>5.6325</v>
      </c>
      <c r="R348" s="98" t="n">
        <f aca="false">N348+K348+H348</f>
        <v>5.61</v>
      </c>
      <c r="S348" s="98" t="n">
        <f aca="false">O348+L348+I348</f>
        <v>0</v>
      </c>
      <c r="T348" s="99"/>
      <c r="U348" s="33" t="n">
        <f aca="false">A349-A348</f>
        <v>31</v>
      </c>
      <c r="V348" s="100" t="n">
        <f aca="false">CHOOSE(F$3,A349+24,A348)</f>
        <v>47331</v>
      </c>
      <c r="W348" s="33" t="n">
        <f aca="false">V348-C$3</f>
        <v>10415</v>
      </c>
      <c r="X348" s="28" t="n">
        <f aca="false">VLOOKUP($A348,Table,MATCH(X$4,Curves,0))</f>
        <v>0.053904348595426</v>
      </c>
      <c r="Y348" s="91" t="n">
        <f aca="false">1/(1+CHOOSE(F$3,(X349+($K$3/10000))/2,(X348+($K$3/10000))/2))^(2*W348/365.25)</f>
        <v>0.219430800089819</v>
      </c>
      <c r="Z348" s="33" t="n">
        <f aca="false">IF(AND(mthbeg&lt;=A348,mthend&gt;=A348),1,0)</f>
        <v>0</v>
      </c>
      <c r="AA348" s="33" t="n">
        <f aca="false">U348*Z348</f>
        <v>0</v>
      </c>
      <c r="AC348" s="87" t="n">
        <f aca="false">F348*G348</f>
        <v>0</v>
      </c>
      <c r="AD348" s="87" t="n">
        <f aca="false">$F348*H348</f>
        <v>0</v>
      </c>
      <c r="AE348" s="87" t="n">
        <f aca="false">$F348*I348</f>
        <v>0</v>
      </c>
      <c r="AF348" s="87" t="n">
        <f aca="false">$F348*J348</f>
        <v>-0</v>
      </c>
      <c r="AG348" s="87" t="n">
        <f aca="false">$F348*K348</f>
        <v>-0</v>
      </c>
      <c r="AH348" s="87" t="n">
        <f aca="false">$F348*L348</f>
        <v>0</v>
      </c>
      <c r="AI348" s="87" t="n">
        <f aca="false">$F348*M348</f>
        <v>0</v>
      </c>
      <c r="AJ348" s="87" t="n">
        <f aca="false">$F348*N348</f>
        <v>0</v>
      </c>
      <c r="AK348" s="87" t="n">
        <f aca="false">F348*O348</f>
        <v>0</v>
      </c>
      <c r="AL348" s="92"/>
      <c r="AM348" s="87" t="n">
        <f aca="false">CHOOSE($G$3,AD348-AE348,AE348-AD348)</f>
        <v>0</v>
      </c>
      <c r="AN348" s="87" t="n">
        <f aca="false">CHOOSE($G$3,AG348-AH348,AH348-AG348)</f>
        <v>0</v>
      </c>
      <c r="AO348" s="87" t="n">
        <f aca="false">CHOOSE($G$3,AJ348-AK348,AK348-AJ348)</f>
        <v>0</v>
      </c>
      <c r="AP348" s="101" t="n">
        <f aca="false">SUM(AM348:AO348)</f>
        <v>0</v>
      </c>
      <c r="AR348" s="87" t="n">
        <f aca="false">CHOOSE($G$3,AC348-AD348,AD348-AC348)</f>
        <v>0</v>
      </c>
      <c r="AS348" s="87" t="n">
        <f aca="false">CHOOSE($G$3,AF348-AG348,AG348-AF348)</f>
        <v>0</v>
      </c>
      <c r="AT348" s="87" t="n">
        <f aca="false">CHOOSE($G$3,AI348-AJ348,AJ348-AI348)</f>
        <v>0</v>
      </c>
      <c r="AU348" s="101" t="n">
        <f aca="false">AR348+AS348+AT348</f>
        <v>0</v>
      </c>
      <c r="AV348" s="101"/>
      <c r="AW348" s="88" t="n">
        <f aca="false">AU348+AP348</f>
        <v>0</v>
      </c>
      <c r="AY348" s="88" t="n">
        <f aca="false">AK348+AH348+AE348</f>
        <v>0</v>
      </c>
      <c r="AZ348" s="102"/>
    </row>
    <row r="349" customFormat="false" ht="12" hidden="false" customHeight="true" outlineLevel="0" collapsed="false">
      <c r="A349" s="93" t="n">
        <f aca="false">EDATE(A348,1)</f>
        <v>47362</v>
      </c>
      <c r="B349" s="94" t="n">
        <f aca="false">B348</f>
        <v>4590.16393442623</v>
      </c>
      <c r="C349" s="104"/>
      <c r="D349" s="96" t="n">
        <f aca="false">B349+C349</f>
        <v>4590.16393442623</v>
      </c>
      <c r="E349" s="82" t="n">
        <f aca="false">IF(Z349=0,0,IF(AND(Z349=1,$H$3=1),D349*U349,IF($H$3=2,D349,"N/A")))</f>
        <v>0</v>
      </c>
      <c r="F349" s="82" t="n">
        <f aca="false">E349*Y349</f>
        <v>0</v>
      </c>
      <c r="G349" s="28" t="n">
        <f aca="false">VLOOKUP($A349,Table,MATCH(G$4,Curves,0))</f>
        <v>5.67</v>
      </c>
      <c r="H349" s="97" t="n">
        <f aca="false">VLOOKUP($A349,Table,MATCH(H$4,Curves,0))</f>
        <v>5.67</v>
      </c>
      <c r="I349" s="98" t="n">
        <f aca="false">I348</f>
        <v>0</v>
      </c>
      <c r="J349" s="28" t="n">
        <f aca="false">VLOOKUP($A349,Table,MATCH(J$4,Curves,0))</f>
        <v>-0.0475</v>
      </c>
      <c r="K349" s="97" t="n">
        <f aca="false">VLOOKUP($A349,Table,MATCH(K$4,Curves,0))</f>
        <v>-0.06</v>
      </c>
      <c r="L349" s="98" t="n">
        <v>0</v>
      </c>
      <c r="M349" s="28" t="n">
        <f aca="false">VLOOKUP($A349,Table,MATCH(M$4,Curves,0))</f>
        <v>0.01</v>
      </c>
      <c r="N349" s="97" t="n">
        <f aca="false">VLOOKUP($A349,Table,MATCH(N$4,Curves,0))</f>
        <v>0</v>
      </c>
      <c r="O349" s="98" t="n">
        <v>0</v>
      </c>
      <c r="P349" s="99"/>
      <c r="Q349" s="98" t="n">
        <f aca="false">M349+J349+G349</f>
        <v>5.6325</v>
      </c>
      <c r="R349" s="98" t="n">
        <f aca="false">N349+K349+H349</f>
        <v>5.61</v>
      </c>
      <c r="S349" s="98" t="n">
        <f aca="false">O349+L349+I349</f>
        <v>0</v>
      </c>
      <c r="T349" s="99"/>
      <c r="U349" s="33" t="n">
        <f aca="false">A350-A349</f>
        <v>30</v>
      </c>
      <c r="V349" s="100" t="n">
        <f aca="false">CHOOSE(F$3,A350+24,A349)</f>
        <v>47362</v>
      </c>
      <c r="W349" s="33" t="n">
        <f aca="false">V349-C$3</f>
        <v>10446</v>
      </c>
      <c r="X349" s="28" t="n">
        <f aca="false">VLOOKUP($A349,Table,MATCH(X$4,Curves,0))</f>
        <v>0.053904348595426</v>
      </c>
      <c r="Y349" s="91" t="n">
        <f aca="false">1/(1+CHOOSE(F$3,(X350+($K$3/10000))/2,(X349+($K$3/10000))/2))^(2*W349/365.25)</f>
        <v>0.218442417669583</v>
      </c>
      <c r="Z349" s="33" t="n">
        <f aca="false">IF(AND(mthbeg&lt;=A349,mthend&gt;=A349),1,0)</f>
        <v>0</v>
      </c>
      <c r="AA349" s="33" t="n">
        <f aca="false">U349*Z349</f>
        <v>0</v>
      </c>
      <c r="AC349" s="87" t="n">
        <f aca="false">F349*G349</f>
        <v>0</v>
      </c>
      <c r="AD349" s="87" t="n">
        <f aca="false">$F349*H349</f>
        <v>0</v>
      </c>
      <c r="AE349" s="87" t="n">
        <f aca="false">$F349*I349</f>
        <v>0</v>
      </c>
      <c r="AF349" s="87" t="n">
        <f aca="false">$F349*J349</f>
        <v>-0</v>
      </c>
      <c r="AG349" s="87" t="n">
        <f aca="false">$F349*K349</f>
        <v>-0</v>
      </c>
      <c r="AH349" s="87" t="n">
        <f aca="false">$F349*L349</f>
        <v>0</v>
      </c>
      <c r="AI349" s="87" t="n">
        <f aca="false">$F349*M349</f>
        <v>0</v>
      </c>
      <c r="AJ349" s="87" t="n">
        <f aca="false">$F349*N349</f>
        <v>0</v>
      </c>
      <c r="AK349" s="87" t="n">
        <f aca="false">F349*O349</f>
        <v>0</v>
      </c>
      <c r="AL349" s="92"/>
      <c r="AM349" s="87" t="n">
        <f aca="false">CHOOSE($G$3,AD349-AE349,AE349-AD349)</f>
        <v>0</v>
      </c>
      <c r="AN349" s="87" t="n">
        <f aca="false">CHOOSE($G$3,AG349-AH349,AH349-AG349)</f>
        <v>0</v>
      </c>
      <c r="AO349" s="87" t="n">
        <f aca="false">CHOOSE($G$3,AJ349-AK349,AK349-AJ349)</f>
        <v>0</v>
      </c>
      <c r="AP349" s="101" t="n">
        <f aca="false">SUM(AM349:AO349)</f>
        <v>0</v>
      </c>
      <c r="AR349" s="87" t="n">
        <f aca="false">CHOOSE($G$3,AC349-AD349,AD349-AC349)</f>
        <v>0</v>
      </c>
      <c r="AS349" s="87" t="n">
        <f aca="false">CHOOSE($G$3,AF349-AG349,AG349-AF349)</f>
        <v>0</v>
      </c>
      <c r="AT349" s="87" t="n">
        <f aca="false">CHOOSE($G$3,AI349-AJ349,AJ349-AI349)</f>
        <v>0</v>
      </c>
      <c r="AU349" s="101" t="n">
        <f aca="false">AR349+AS349+AT349</f>
        <v>0</v>
      </c>
      <c r="AV349" s="101"/>
      <c r="AW349" s="88" t="n">
        <f aca="false">AU349+AP349</f>
        <v>0</v>
      </c>
      <c r="AY349" s="88" t="n">
        <f aca="false">AK349+AH349+AE349</f>
        <v>0</v>
      </c>
      <c r="AZ349" s="102"/>
    </row>
    <row r="350" customFormat="false" ht="12" hidden="false" customHeight="true" outlineLevel="0" collapsed="false">
      <c r="A350" s="93" t="n">
        <f aca="false">EDATE(A349,1)</f>
        <v>47392</v>
      </c>
      <c r="B350" s="94" t="n">
        <f aca="false">B349</f>
        <v>4590.16393442623</v>
      </c>
      <c r="C350" s="104"/>
      <c r="D350" s="96" t="n">
        <f aca="false">B350+C350</f>
        <v>4590.16393442623</v>
      </c>
      <c r="E350" s="82" t="n">
        <f aca="false">IF(Z350=0,0,IF(AND(Z350=1,$H$3=1),D350*U350,IF($H$3=2,D350,"N/A")))</f>
        <v>0</v>
      </c>
      <c r="F350" s="82" t="n">
        <f aca="false">E350*Y350</f>
        <v>0</v>
      </c>
      <c r="G350" s="28" t="n">
        <f aca="false">VLOOKUP($A350,Table,MATCH(G$4,Curves,0))</f>
        <v>5.67</v>
      </c>
      <c r="H350" s="97" t="n">
        <f aca="false">VLOOKUP($A350,Table,MATCH(H$4,Curves,0))</f>
        <v>5.67</v>
      </c>
      <c r="I350" s="98" t="n">
        <f aca="false">I349</f>
        <v>0</v>
      </c>
      <c r="J350" s="28" t="n">
        <f aca="false">VLOOKUP($A350,Table,MATCH(J$4,Curves,0))</f>
        <v>-0.0475</v>
      </c>
      <c r="K350" s="97" t="n">
        <f aca="false">VLOOKUP($A350,Table,MATCH(K$4,Curves,0))</f>
        <v>-0.06</v>
      </c>
      <c r="L350" s="98" t="n">
        <v>0</v>
      </c>
      <c r="M350" s="28" t="n">
        <f aca="false">VLOOKUP($A350,Table,MATCH(M$4,Curves,0))</f>
        <v>0.01</v>
      </c>
      <c r="N350" s="97" t="n">
        <f aca="false">VLOOKUP($A350,Table,MATCH(N$4,Curves,0))</f>
        <v>0</v>
      </c>
      <c r="O350" s="98" t="n">
        <v>0</v>
      </c>
      <c r="P350" s="99"/>
      <c r="Q350" s="98" t="n">
        <f aca="false">M350+J350+G350</f>
        <v>5.6325</v>
      </c>
      <c r="R350" s="98" t="n">
        <f aca="false">N350+K350+H350</f>
        <v>5.61</v>
      </c>
      <c r="S350" s="98" t="n">
        <f aca="false">O350+L350+I350</f>
        <v>0</v>
      </c>
      <c r="T350" s="99"/>
      <c r="U350" s="33" t="n">
        <f aca="false">A351-A350</f>
        <v>31</v>
      </c>
      <c r="V350" s="100" t="n">
        <f aca="false">CHOOSE(F$3,A351+24,A350)</f>
        <v>47392</v>
      </c>
      <c r="W350" s="33" t="n">
        <f aca="false">V350-C$3</f>
        <v>10476</v>
      </c>
      <c r="X350" s="28" t="n">
        <f aca="false">VLOOKUP($A350,Table,MATCH(X$4,Curves,0))</f>
        <v>0.053904348595426</v>
      </c>
      <c r="Y350" s="91" t="n">
        <f aca="false">1/(1+CHOOSE(F$3,(X351+($K$3/10000))/2,(X350+($K$3/10000))/2))^(2*W350/365.25)</f>
        <v>0.217490157629224</v>
      </c>
      <c r="Z350" s="33" t="n">
        <f aca="false">IF(AND(mthbeg&lt;=A350,mthend&gt;=A350),1,0)</f>
        <v>0</v>
      </c>
      <c r="AA350" s="33" t="n">
        <f aca="false">U350*Z350</f>
        <v>0</v>
      </c>
      <c r="AC350" s="87" t="n">
        <f aca="false">F350*G350</f>
        <v>0</v>
      </c>
      <c r="AD350" s="87" t="n">
        <f aca="false">$F350*H350</f>
        <v>0</v>
      </c>
      <c r="AE350" s="87" t="n">
        <f aca="false">$F350*I350</f>
        <v>0</v>
      </c>
      <c r="AF350" s="87" t="n">
        <f aca="false">$F350*J350</f>
        <v>-0</v>
      </c>
      <c r="AG350" s="87" t="n">
        <f aca="false">$F350*K350</f>
        <v>-0</v>
      </c>
      <c r="AH350" s="87" t="n">
        <f aca="false">$F350*L350</f>
        <v>0</v>
      </c>
      <c r="AI350" s="87" t="n">
        <f aca="false">$F350*M350</f>
        <v>0</v>
      </c>
      <c r="AJ350" s="87" t="n">
        <f aca="false">$F350*N350</f>
        <v>0</v>
      </c>
      <c r="AK350" s="87" t="n">
        <f aca="false">F350*O350</f>
        <v>0</v>
      </c>
      <c r="AL350" s="92"/>
      <c r="AM350" s="87" t="n">
        <f aca="false">CHOOSE($G$3,AD350-AE350,AE350-AD350)</f>
        <v>0</v>
      </c>
      <c r="AN350" s="87" t="n">
        <f aca="false">CHOOSE($G$3,AG350-AH350,AH350-AG350)</f>
        <v>0</v>
      </c>
      <c r="AO350" s="87" t="n">
        <f aca="false">CHOOSE($G$3,AJ350-AK350,AK350-AJ350)</f>
        <v>0</v>
      </c>
      <c r="AP350" s="101" t="n">
        <f aca="false">SUM(AM350:AO350)</f>
        <v>0</v>
      </c>
      <c r="AR350" s="87" t="n">
        <f aca="false">CHOOSE($G$3,AC350-AD350,AD350-AC350)</f>
        <v>0</v>
      </c>
      <c r="AS350" s="87" t="n">
        <f aca="false">CHOOSE($G$3,AF350-AG350,AG350-AF350)</f>
        <v>0</v>
      </c>
      <c r="AT350" s="87" t="n">
        <f aca="false">CHOOSE($G$3,AI350-AJ350,AJ350-AI350)</f>
        <v>0</v>
      </c>
      <c r="AU350" s="101" t="n">
        <f aca="false">AR350+AS350+AT350</f>
        <v>0</v>
      </c>
      <c r="AV350" s="101"/>
      <c r="AW350" s="88" t="n">
        <f aca="false">AU350+AP350</f>
        <v>0</v>
      </c>
      <c r="AY350" s="88" t="n">
        <f aca="false">AK350+AH350+AE350</f>
        <v>0</v>
      </c>
      <c r="AZ350" s="102"/>
    </row>
    <row r="351" customFormat="false" ht="12" hidden="false" customHeight="true" outlineLevel="0" collapsed="false">
      <c r="A351" s="93" t="n">
        <f aca="false">EDATE(A350,1)</f>
        <v>47423</v>
      </c>
      <c r="B351" s="94" t="n">
        <f aca="false">B350</f>
        <v>4590.16393442623</v>
      </c>
      <c r="C351" s="104"/>
      <c r="D351" s="96" t="n">
        <f aca="false">B351+C351</f>
        <v>4590.16393442623</v>
      </c>
      <c r="E351" s="82" t="n">
        <f aca="false">IF(Z351=0,0,IF(AND(Z351=1,$H$3=1),D351*U351,IF($H$3=2,D351,"N/A")))</f>
        <v>0</v>
      </c>
      <c r="F351" s="82" t="n">
        <f aca="false">E351*Y351</f>
        <v>0</v>
      </c>
      <c r="G351" s="28" t="n">
        <f aca="false">VLOOKUP($A351,Table,MATCH(G$4,Curves,0))</f>
        <v>5.67</v>
      </c>
      <c r="H351" s="97" t="n">
        <f aca="false">VLOOKUP($A351,Table,MATCH(H$4,Curves,0))</f>
        <v>5.67</v>
      </c>
      <c r="I351" s="98" t="n">
        <f aca="false">I350</f>
        <v>0</v>
      </c>
      <c r="J351" s="28" t="n">
        <f aca="false">VLOOKUP($A351,Table,MATCH(J$4,Curves,0))</f>
        <v>-0.0475</v>
      </c>
      <c r="K351" s="97" t="n">
        <f aca="false">VLOOKUP($A351,Table,MATCH(K$4,Curves,0))</f>
        <v>-0.06</v>
      </c>
      <c r="L351" s="98" t="n">
        <v>0</v>
      </c>
      <c r="M351" s="28" t="n">
        <f aca="false">VLOOKUP($A351,Table,MATCH(M$4,Curves,0))</f>
        <v>0.01</v>
      </c>
      <c r="N351" s="97" t="n">
        <f aca="false">VLOOKUP($A351,Table,MATCH(N$4,Curves,0))</f>
        <v>0</v>
      </c>
      <c r="O351" s="98" t="n">
        <v>0</v>
      </c>
      <c r="P351" s="99"/>
      <c r="Q351" s="98" t="n">
        <f aca="false">M351+J351+G351</f>
        <v>5.6325</v>
      </c>
      <c r="R351" s="98" t="n">
        <f aca="false">N351+K351+H351</f>
        <v>5.61</v>
      </c>
      <c r="S351" s="98" t="n">
        <f aca="false">O351+L351+I351</f>
        <v>0</v>
      </c>
      <c r="T351" s="99"/>
      <c r="U351" s="33" t="n">
        <f aca="false">A352-A351</f>
        <v>30</v>
      </c>
      <c r="V351" s="100" t="n">
        <f aca="false">CHOOSE(F$3,A352+24,A351)</f>
        <v>47423</v>
      </c>
      <c r="W351" s="33" t="n">
        <f aca="false">V351-C$3</f>
        <v>10507</v>
      </c>
      <c r="X351" s="28" t="n">
        <f aca="false">VLOOKUP($A351,Table,MATCH(X$4,Curves,0))</f>
        <v>0.053904348595426</v>
      </c>
      <c r="Y351" s="91" t="n">
        <f aca="false">1/(1+CHOOSE(F$3,(X352+($K$3/10000))/2,(X351+($K$3/10000))/2))^(2*W351/365.25)</f>
        <v>0.216510516447188</v>
      </c>
      <c r="Z351" s="33" t="n">
        <f aca="false">IF(AND(mthbeg&lt;=A351,mthend&gt;=A351),1,0)</f>
        <v>0</v>
      </c>
      <c r="AA351" s="33" t="n">
        <f aca="false">U351*Z351</f>
        <v>0</v>
      </c>
      <c r="AC351" s="87" t="n">
        <f aca="false">F351*G351</f>
        <v>0</v>
      </c>
      <c r="AD351" s="87" t="n">
        <f aca="false">$F351*H351</f>
        <v>0</v>
      </c>
      <c r="AE351" s="87" t="n">
        <f aca="false">$F351*I351</f>
        <v>0</v>
      </c>
      <c r="AF351" s="87" t="n">
        <f aca="false">$F351*J351</f>
        <v>-0</v>
      </c>
      <c r="AG351" s="87" t="n">
        <f aca="false">$F351*K351</f>
        <v>-0</v>
      </c>
      <c r="AH351" s="87" t="n">
        <f aca="false">$F351*L351</f>
        <v>0</v>
      </c>
      <c r="AI351" s="87" t="n">
        <f aca="false">$F351*M351</f>
        <v>0</v>
      </c>
      <c r="AJ351" s="87" t="n">
        <f aca="false">$F351*N351</f>
        <v>0</v>
      </c>
      <c r="AK351" s="87" t="n">
        <f aca="false">F351*O351</f>
        <v>0</v>
      </c>
      <c r="AL351" s="92"/>
      <c r="AM351" s="87" t="n">
        <f aca="false">CHOOSE($G$3,AD351-AE351,AE351-AD351)</f>
        <v>0</v>
      </c>
      <c r="AN351" s="87" t="n">
        <f aca="false">CHOOSE($G$3,AG351-AH351,AH351-AG351)</f>
        <v>0</v>
      </c>
      <c r="AO351" s="87" t="n">
        <f aca="false">CHOOSE($G$3,AJ351-AK351,AK351-AJ351)</f>
        <v>0</v>
      </c>
      <c r="AP351" s="101" t="n">
        <f aca="false">SUM(AM351:AO351)</f>
        <v>0</v>
      </c>
      <c r="AR351" s="87" t="n">
        <f aca="false">CHOOSE($G$3,AC351-AD351,AD351-AC351)</f>
        <v>0</v>
      </c>
      <c r="AS351" s="87" t="n">
        <f aca="false">CHOOSE($G$3,AF351-AG351,AG351-AF351)</f>
        <v>0</v>
      </c>
      <c r="AT351" s="87" t="n">
        <f aca="false">CHOOSE($G$3,AI351-AJ351,AJ351-AI351)</f>
        <v>0</v>
      </c>
      <c r="AU351" s="101" t="n">
        <f aca="false">AR351+AS351+AT351</f>
        <v>0</v>
      </c>
      <c r="AV351" s="101"/>
      <c r="AW351" s="88" t="n">
        <f aca="false">AU351+AP351</f>
        <v>0</v>
      </c>
      <c r="AY351" s="88" t="n">
        <f aca="false">AK351+AH351+AE351</f>
        <v>0</v>
      </c>
      <c r="AZ351" s="102"/>
    </row>
    <row r="352" customFormat="false" ht="12" hidden="false" customHeight="true" outlineLevel="0" collapsed="false">
      <c r="A352" s="93" t="n">
        <f aca="false">EDATE(A351,1)</f>
        <v>47453</v>
      </c>
      <c r="B352" s="94" t="n">
        <f aca="false">B351</f>
        <v>4590.16393442623</v>
      </c>
      <c r="C352" s="104"/>
      <c r="D352" s="96" t="n">
        <f aca="false">B352+C352</f>
        <v>4590.16393442623</v>
      </c>
      <c r="E352" s="82" t="n">
        <f aca="false">IF(Z352=0,0,IF(AND(Z352=1,$H$3=1),D352*U352,IF($H$3=2,D352,"N/A")))</f>
        <v>0</v>
      </c>
      <c r="F352" s="82" t="n">
        <f aca="false">E352*Y352</f>
        <v>0</v>
      </c>
      <c r="G352" s="28" t="n">
        <f aca="false">VLOOKUP($A352,Table,MATCH(G$4,Curves,0))</f>
        <v>5.67</v>
      </c>
      <c r="H352" s="97" t="n">
        <f aca="false">VLOOKUP($A352,Table,MATCH(H$4,Curves,0))</f>
        <v>5.67</v>
      </c>
      <c r="I352" s="98" t="n">
        <f aca="false">I351</f>
        <v>0</v>
      </c>
      <c r="J352" s="28" t="n">
        <f aca="false">VLOOKUP($A352,Table,MATCH(J$4,Curves,0))</f>
        <v>-0.0475</v>
      </c>
      <c r="K352" s="97" t="n">
        <f aca="false">VLOOKUP($A352,Table,MATCH(K$4,Curves,0))</f>
        <v>-0.06</v>
      </c>
      <c r="L352" s="98" t="n">
        <v>0</v>
      </c>
      <c r="M352" s="28" t="n">
        <f aca="false">VLOOKUP($A352,Table,MATCH(M$4,Curves,0))</f>
        <v>0.01</v>
      </c>
      <c r="N352" s="97" t="n">
        <f aca="false">VLOOKUP($A352,Table,MATCH(N$4,Curves,0))</f>
        <v>0</v>
      </c>
      <c r="O352" s="98" t="n">
        <v>0</v>
      </c>
      <c r="P352" s="99"/>
      <c r="Q352" s="98" t="n">
        <f aca="false">M352+J352+G352</f>
        <v>5.6325</v>
      </c>
      <c r="R352" s="98" t="n">
        <f aca="false">N352+K352+H352</f>
        <v>5.61</v>
      </c>
      <c r="S352" s="98" t="n">
        <f aca="false">O352+L352+I352</f>
        <v>0</v>
      </c>
      <c r="T352" s="99"/>
      <c r="U352" s="33" t="n">
        <f aca="false">A353-A352</f>
        <v>31</v>
      </c>
      <c r="V352" s="100" t="n">
        <f aca="false">CHOOSE(F$3,A353+24,A352)</f>
        <v>47453</v>
      </c>
      <c r="W352" s="33" t="n">
        <f aca="false">V352-C$3</f>
        <v>10537</v>
      </c>
      <c r="X352" s="28" t="n">
        <f aca="false">VLOOKUP($A352,Table,MATCH(X$4,Curves,0))</f>
        <v>0.053904348595426</v>
      </c>
      <c r="Y352" s="91" t="n">
        <f aca="false">1/(1+CHOOSE(F$3,(X353+($K$3/10000))/2,(X352+($K$3/10000))/2))^(2*W352/365.25)</f>
        <v>0.215566678179283</v>
      </c>
      <c r="Z352" s="33" t="n">
        <f aca="false">IF(AND(mthbeg&lt;=A352,mthend&gt;=A352),1,0)</f>
        <v>0</v>
      </c>
      <c r="AA352" s="33" t="n">
        <f aca="false">U352*Z352</f>
        <v>0</v>
      </c>
      <c r="AC352" s="87" t="n">
        <f aca="false">F352*G352</f>
        <v>0</v>
      </c>
      <c r="AD352" s="87" t="n">
        <f aca="false">$F352*H352</f>
        <v>0</v>
      </c>
      <c r="AE352" s="87" t="n">
        <f aca="false">$F352*I352</f>
        <v>0</v>
      </c>
      <c r="AF352" s="87" t="n">
        <f aca="false">$F352*J352</f>
        <v>-0</v>
      </c>
      <c r="AG352" s="87" t="n">
        <f aca="false">$F352*K352</f>
        <v>-0</v>
      </c>
      <c r="AH352" s="87" t="n">
        <f aca="false">$F352*L352</f>
        <v>0</v>
      </c>
      <c r="AI352" s="87" t="n">
        <f aca="false">$F352*M352</f>
        <v>0</v>
      </c>
      <c r="AJ352" s="87" t="n">
        <f aca="false">$F352*N352</f>
        <v>0</v>
      </c>
      <c r="AK352" s="87" t="n">
        <f aca="false">F352*O352</f>
        <v>0</v>
      </c>
      <c r="AL352" s="92"/>
      <c r="AM352" s="87" t="n">
        <f aca="false">CHOOSE($G$3,AD352-AE352,AE352-AD352)</f>
        <v>0</v>
      </c>
      <c r="AN352" s="87" t="n">
        <f aca="false">CHOOSE($G$3,AG352-AH352,AH352-AG352)</f>
        <v>0</v>
      </c>
      <c r="AO352" s="87" t="n">
        <f aca="false">CHOOSE($G$3,AJ352-AK352,AK352-AJ352)</f>
        <v>0</v>
      </c>
      <c r="AP352" s="101" t="n">
        <f aca="false">SUM(AM352:AO352)</f>
        <v>0</v>
      </c>
      <c r="AR352" s="87" t="n">
        <f aca="false">CHOOSE($G$3,AC352-AD352,AD352-AC352)</f>
        <v>0</v>
      </c>
      <c r="AS352" s="87" t="n">
        <f aca="false">CHOOSE($G$3,AF352-AG352,AG352-AF352)</f>
        <v>0</v>
      </c>
      <c r="AT352" s="87" t="n">
        <f aca="false">CHOOSE($G$3,AI352-AJ352,AJ352-AI352)</f>
        <v>0</v>
      </c>
      <c r="AU352" s="101" t="n">
        <f aca="false">AR352+AS352+AT352</f>
        <v>0</v>
      </c>
      <c r="AV352" s="101"/>
      <c r="AW352" s="88" t="n">
        <f aca="false">AU352+AP352</f>
        <v>0</v>
      </c>
      <c r="AY352" s="88" t="n">
        <f aca="false">AK352+AH352+AE352</f>
        <v>0</v>
      </c>
      <c r="AZ352" s="102"/>
    </row>
    <row r="353" customFormat="false" ht="12" hidden="false" customHeight="true" outlineLevel="0" collapsed="false">
      <c r="A353" s="93" t="n">
        <f aca="false">EDATE(A352,1)</f>
        <v>47484</v>
      </c>
      <c r="B353" s="94" t="n">
        <f aca="false">B352</f>
        <v>4590.16393442623</v>
      </c>
      <c r="C353" s="104"/>
      <c r="D353" s="96" t="n">
        <f aca="false">B353+C353</f>
        <v>4590.16393442623</v>
      </c>
      <c r="E353" s="82" t="n">
        <f aca="false">IF(Z353=0,0,IF(AND(Z353=1,$H$3=1),D353*U353,IF($H$3=2,D353,"N/A")))</f>
        <v>0</v>
      </c>
      <c r="F353" s="82" t="n">
        <f aca="false">E353*Y353</f>
        <v>0</v>
      </c>
      <c r="G353" s="28" t="n">
        <f aca="false">VLOOKUP($A353,Table,MATCH(G$4,Curves,0))</f>
        <v>5.67</v>
      </c>
      <c r="H353" s="97" t="n">
        <f aca="false">VLOOKUP($A353,Table,MATCH(H$4,Curves,0))</f>
        <v>5.67</v>
      </c>
      <c r="I353" s="98" t="n">
        <f aca="false">I352</f>
        <v>0</v>
      </c>
      <c r="J353" s="28" t="n">
        <f aca="false">VLOOKUP($A353,Table,MATCH(J$4,Curves,0))</f>
        <v>-0.0475</v>
      </c>
      <c r="K353" s="97" t="n">
        <f aca="false">VLOOKUP($A353,Table,MATCH(K$4,Curves,0))</f>
        <v>-0.06</v>
      </c>
      <c r="L353" s="98" t="n">
        <v>0</v>
      </c>
      <c r="M353" s="28" t="n">
        <f aca="false">VLOOKUP($A353,Table,MATCH(M$4,Curves,0))</f>
        <v>0.01</v>
      </c>
      <c r="N353" s="97" t="n">
        <f aca="false">VLOOKUP($A353,Table,MATCH(N$4,Curves,0))</f>
        <v>0</v>
      </c>
      <c r="O353" s="98" t="n">
        <v>0</v>
      </c>
      <c r="P353" s="99"/>
      <c r="Q353" s="98" t="n">
        <f aca="false">M353+J353+G353</f>
        <v>5.6325</v>
      </c>
      <c r="R353" s="98" t="n">
        <f aca="false">N353+K353+H353</f>
        <v>5.61</v>
      </c>
      <c r="S353" s="98" t="n">
        <f aca="false">O353+L353+I353</f>
        <v>0</v>
      </c>
      <c r="T353" s="99"/>
      <c r="U353" s="33" t="n">
        <f aca="false">A354-A353</f>
        <v>31</v>
      </c>
      <c r="V353" s="100" t="n">
        <f aca="false">CHOOSE(F$3,A354+24,A353)</f>
        <v>47484</v>
      </c>
      <c r="W353" s="33" t="n">
        <f aca="false">V353-C$3</f>
        <v>10568</v>
      </c>
      <c r="X353" s="28" t="n">
        <f aca="false">VLOOKUP($A353,Table,MATCH(X$4,Curves,0))</f>
        <v>0.053904348595426</v>
      </c>
      <c r="Y353" s="91" t="n">
        <f aca="false">1/(1+CHOOSE(F$3,(X354+($K$3/10000))/2,(X353+($K$3/10000))/2))^(2*W353/365.25)</f>
        <v>0.214595700928077</v>
      </c>
      <c r="Z353" s="33" t="n">
        <f aca="false">IF(AND(mthbeg&lt;=A353,mthend&gt;=A353),1,0)</f>
        <v>0</v>
      </c>
      <c r="AA353" s="33" t="n">
        <f aca="false">U353*Z353</f>
        <v>0</v>
      </c>
      <c r="AC353" s="87" t="n">
        <f aca="false">F353*G353</f>
        <v>0</v>
      </c>
      <c r="AD353" s="87" t="n">
        <f aca="false">$F353*H353</f>
        <v>0</v>
      </c>
      <c r="AE353" s="87" t="n">
        <f aca="false">$F353*I353</f>
        <v>0</v>
      </c>
      <c r="AF353" s="87" t="n">
        <f aca="false">$F353*J353</f>
        <v>-0</v>
      </c>
      <c r="AG353" s="87" t="n">
        <f aca="false">$F353*K353</f>
        <v>-0</v>
      </c>
      <c r="AH353" s="87" t="n">
        <f aca="false">$F353*L353</f>
        <v>0</v>
      </c>
      <c r="AI353" s="87" t="n">
        <f aca="false">$F353*M353</f>
        <v>0</v>
      </c>
      <c r="AJ353" s="87" t="n">
        <f aca="false">$F353*N353</f>
        <v>0</v>
      </c>
      <c r="AK353" s="87" t="n">
        <f aca="false">F353*O353</f>
        <v>0</v>
      </c>
      <c r="AL353" s="92"/>
      <c r="AM353" s="87" t="n">
        <f aca="false">CHOOSE($G$3,AD353-AE353,AE353-AD353)</f>
        <v>0</v>
      </c>
      <c r="AN353" s="87" t="n">
        <f aca="false">CHOOSE($G$3,AG353-AH353,AH353-AG353)</f>
        <v>0</v>
      </c>
      <c r="AO353" s="87" t="n">
        <f aca="false">CHOOSE($G$3,AJ353-AK353,AK353-AJ353)</f>
        <v>0</v>
      </c>
      <c r="AP353" s="101" t="n">
        <f aca="false">SUM(AM353:AO353)</f>
        <v>0</v>
      </c>
      <c r="AR353" s="87" t="n">
        <f aca="false">CHOOSE($G$3,AC353-AD353,AD353-AC353)</f>
        <v>0</v>
      </c>
      <c r="AS353" s="87" t="n">
        <f aca="false">CHOOSE($G$3,AF353-AG353,AG353-AF353)</f>
        <v>0</v>
      </c>
      <c r="AT353" s="87" t="n">
        <f aca="false">CHOOSE($G$3,AI353-AJ353,AJ353-AI353)</f>
        <v>0</v>
      </c>
      <c r="AU353" s="101" t="n">
        <f aca="false">AR353+AS353+AT353</f>
        <v>0</v>
      </c>
      <c r="AV353" s="101"/>
      <c r="AW353" s="88" t="n">
        <f aca="false">AU353+AP353</f>
        <v>0</v>
      </c>
      <c r="AY353" s="88" t="n">
        <f aca="false">AK353+AH353+AE353</f>
        <v>0</v>
      </c>
      <c r="AZ353" s="102"/>
    </row>
    <row r="354" customFormat="false" ht="12" hidden="false" customHeight="true" outlineLevel="0" collapsed="false">
      <c r="A354" s="93" t="n">
        <f aca="false">EDATE(A353,1)</f>
        <v>47515</v>
      </c>
      <c r="B354" s="94" t="n">
        <f aca="false">B353</f>
        <v>4590.16393442623</v>
      </c>
      <c r="C354" s="104"/>
      <c r="D354" s="96" t="n">
        <f aca="false">B354+C354</f>
        <v>4590.16393442623</v>
      </c>
      <c r="E354" s="82" t="n">
        <f aca="false">IF(Z354=0,0,IF(AND(Z354=1,$H$3=1),D354*U354,IF($H$3=2,D354,"N/A")))</f>
        <v>0</v>
      </c>
      <c r="F354" s="82" t="n">
        <f aca="false">E354*Y354</f>
        <v>0</v>
      </c>
      <c r="G354" s="28" t="n">
        <f aca="false">VLOOKUP($A354,Table,MATCH(G$4,Curves,0))</f>
        <v>5.67</v>
      </c>
      <c r="H354" s="97" t="n">
        <f aca="false">VLOOKUP($A354,Table,MATCH(H$4,Curves,0))</f>
        <v>5.67</v>
      </c>
      <c r="I354" s="98" t="n">
        <f aca="false">I353</f>
        <v>0</v>
      </c>
      <c r="J354" s="28" t="n">
        <f aca="false">VLOOKUP($A354,Table,MATCH(J$4,Curves,0))</f>
        <v>-0.0475</v>
      </c>
      <c r="K354" s="97" t="n">
        <f aca="false">VLOOKUP($A354,Table,MATCH(K$4,Curves,0))</f>
        <v>-0.06</v>
      </c>
      <c r="L354" s="98" t="n">
        <v>0</v>
      </c>
      <c r="M354" s="28" t="n">
        <f aca="false">VLOOKUP($A354,Table,MATCH(M$4,Curves,0))</f>
        <v>0.01</v>
      </c>
      <c r="N354" s="97" t="n">
        <f aca="false">VLOOKUP($A354,Table,MATCH(N$4,Curves,0))</f>
        <v>0</v>
      </c>
      <c r="O354" s="98" t="n">
        <v>0</v>
      </c>
      <c r="P354" s="99"/>
      <c r="Q354" s="98" t="n">
        <f aca="false">M354+J354+G354</f>
        <v>5.6325</v>
      </c>
      <c r="R354" s="98" t="n">
        <f aca="false">N354+K354+H354</f>
        <v>5.61</v>
      </c>
      <c r="S354" s="98" t="n">
        <f aca="false">O354+L354+I354</f>
        <v>0</v>
      </c>
      <c r="T354" s="99"/>
      <c r="U354" s="33" t="n">
        <f aca="false">A355-A354</f>
        <v>28</v>
      </c>
      <c r="V354" s="100" t="n">
        <f aca="false">CHOOSE(F$3,A355+24,A354)</f>
        <v>47515</v>
      </c>
      <c r="W354" s="33" t="n">
        <f aca="false">V354-C$3</f>
        <v>10599</v>
      </c>
      <c r="X354" s="28" t="n">
        <f aca="false">VLOOKUP($A354,Table,MATCH(X$4,Curves,0))</f>
        <v>0.053904348595426</v>
      </c>
      <c r="Y354" s="91" t="n">
        <f aca="false">1/(1+CHOOSE(F$3,(X355+($K$3/10000))/2,(X354+($K$3/10000))/2))^(2*W354/365.25)</f>
        <v>0.213629097250887</v>
      </c>
      <c r="Z354" s="33" t="n">
        <f aca="false">IF(AND(mthbeg&lt;=A354,mthend&gt;=A354),1,0)</f>
        <v>0</v>
      </c>
      <c r="AA354" s="33" t="n">
        <f aca="false">U354*Z354</f>
        <v>0</v>
      </c>
      <c r="AC354" s="87" t="n">
        <f aca="false">F354*G354</f>
        <v>0</v>
      </c>
      <c r="AD354" s="87" t="n">
        <f aca="false">$F354*H354</f>
        <v>0</v>
      </c>
      <c r="AE354" s="87" t="n">
        <f aca="false">$F354*I354</f>
        <v>0</v>
      </c>
      <c r="AF354" s="87" t="n">
        <f aca="false">$F354*J354</f>
        <v>-0</v>
      </c>
      <c r="AG354" s="87" t="n">
        <f aca="false">$F354*K354</f>
        <v>-0</v>
      </c>
      <c r="AH354" s="87" t="n">
        <f aca="false">$F354*L354</f>
        <v>0</v>
      </c>
      <c r="AI354" s="87" t="n">
        <f aca="false">$F354*M354</f>
        <v>0</v>
      </c>
      <c r="AJ354" s="87" t="n">
        <f aca="false">$F354*N354</f>
        <v>0</v>
      </c>
      <c r="AK354" s="87" t="n">
        <f aca="false">F354*O354</f>
        <v>0</v>
      </c>
      <c r="AL354" s="92"/>
      <c r="AM354" s="87" t="n">
        <f aca="false">CHOOSE($G$3,AD354-AE354,AE354-AD354)</f>
        <v>0</v>
      </c>
      <c r="AN354" s="87" t="n">
        <f aca="false">CHOOSE($G$3,AG354-AH354,AH354-AG354)</f>
        <v>0</v>
      </c>
      <c r="AO354" s="87" t="n">
        <f aca="false">CHOOSE($G$3,AJ354-AK354,AK354-AJ354)</f>
        <v>0</v>
      </c>
      <c r="AP354" s="101" t="n">
        <f aca="false">SUM(AM354:AO354)</f>
        <v>0</v>
      </c>
      <c r="AR354" s="87" t="n">
        <f aca="false">CHOOSE($G$3,AC354-AD354,AD354-AC354)</f>
        <v>0</v>
      </c>
      <c r="AS354" s="87" t="n">
        <f aca="false">CHOOSE($G$3,AF354-AG354,AG354-AF354)</f>
        <v>0</v>
      </c>
      <c r="AT354" s="87" t="n">
        <f aca="false">CHOOSE($G$3,AI354-AJ354,AJ354-AI354)</f>
        <v>0</v>
      </c>
      <c r="AU354" s="101" t="n">
        <f aca="false">AR354+AS354+AT354</f>
        <v>0</v>
      </c>
      <c r="AV354" s="101"/>
      <c r="AW354" s="88" t="n">
        <f aca="false">AU354+AP354</f>
        <v>0</v>
      </c>
      <c r="AY354" s="88" t="n">
        <f aca="false">AK354+AH354+AE354</f>
        <v>0</v>
      </c>
      <c r="AZ354" s="102"/>
    </row>
    <row r="355" customFormat="false" ht="12" hidden="false" customHeight="true" outlineLevel="0" collapsed="false">
      <c r="A355" s="93" t="n">
        <f aca="false">EDATE(A354,1)</f>
        <v>47543</v>
      </c>
      <c r="B355" s="94" t="n">
        <f aca="false">B354</f>
        <v>4590.16393442623</v>
      </c>
      <c r="C355" s="104"/>
      <c r="D355" s="96" t="n">
        <f aca="false">B355+C355</f>
        <v>4590.16393442623</v>
      </c>
      <c r="E355" s="82" t="n">
        <f aca="false">IF(Z355=0,0,IF(AND(Z355=1,$H$3=1),D355*U355,IF($H$3=2,D355,"N/A")))</f>
        <v>0</v>
      </c>
      <c r="F355" s="82" t="n">
        <f aca="false">E355*Y355</f>
        <v>0</v>
      </c>
      <c r="G355" s="28" t="n">
        <f aca="false">VLOOKUP($A355,Table,MATCH(G$4,Curves,0))</f>
        <v>5.67</v>
      </c>
      <c r="H355" s="97" t="n">
        <f aca="false">VLOOKUP($A355,Table,MATCH(H$4,Curves,0))</f>
        <v>5.67</v>
      </c>
      <c r="I355" s="98" t="n">
        <f aca="false">I354</f>
        <v>0</v>
      </c>
      <c r="J355" s="28" t="n">
        <f aca="false">VLOOKUP($A355,Table,MATCH(J$4,Curves,0))</f>
        <v>-0.0475</v>
      </c>
      <c r="K355" s="97" t="n">
        <f aca="false">VLOOKUP($A355,Table,MATCH(K$4,Curves,0))</f>
        <v>-0.06</v>
      </c>
      <c r="L355" s="98" t="n">
        <v>0</v>
      </c>
      <c r="M355" s="28" t="n">
        <f aca="false">VLOOKUP($A355,Table,MATCH(M$4,Curves,0))</f>
        <v>0.01</v>
      </c>
      <c r="N355" s="97" t="n">
        <f aca="false">VLOOKUP($A355,Table,MATCH(N$4,Curves,0))</f>
        <v>0</v>
      </c>
      <c r="O355" s="98" t="n">
        <v>0</v>
      </c>
      <c r="P355" s="99"/>
      <c r="Q355" s="98" t="n">
        <f aca="false">M355+J355+G355</f>
        <v>5.6325</v>
      </c>
      <c r="R355" s="98" t="n">
        <f aca="false">N355+K355+H355</f>
        <v>5.61</v>
      </c>
      <c r="S355" s="98" t="n">
        <f aca="false">O355+L355+I355</f>
        <v>0</v>
      </c>
      <c r="T355" s="99"/>
      <c r="U355" s="33" t="n">
        <f aca="false">A356-A355</f>
        <v>31</v>
      </c>
      <c r="V355" s="100" t="n">
        <f aca="false">CHOOSE(F$3,A356+24,A355)</f>
        <v>47543</v>
      </c>
      <c r="W355" s="33" t="n">
        <f aca="false">V355-C$3</f>
        <v>10627</v>
      </c>
      <c r="X355" s="28" t="n">
        <f aca="false">VLOOKUP($A355,Table,MATCH(X$4,Curves,0))</f>
        <v>0.053904348595426</v>
      </c>
      <c r="Y355" s="91" t="n">
        <f aca="false">1/(1+CHOOSE(F$3,(X356+($K$3/10000))/2,(X355+($K$3/10000))/2))^(2*W355/365.25)</f>
        <v>0.212759778657144</v>
      </c>
      <c r="Z355" s="33" t="n">
        <f aca="false">IF(AND(mthbeg&lt;=A355,mthend&gt;=A355),1,0)</f>
        <v>0</v>
      </c>
      <c r="AA355" s="33" t="n">
        <f aca="false">U355*Z355</f>
        <v>0</v>
      </c>
      <c r="AC355" s="87" t="n">
        <f aca="false">F355*G355</f>
        <v>0</v>
      </c>
      <c r="AD355" s="87" t="n">
        <f aca="false">$F355*H355</f>
        <v>0</v>
      </c>
      <c r="AE355" s="87" t="n">
        <f aca="false">$F355*I355</f>
        <v>0</v>
      </c>
      <c r="AF355" s="87" t="n">
        <f aca="false">$F355*J355</f>
        <v>-0</v>
      </c>
      <c r="AG355" s="87" t="n">
        <f aca="false">$F355*K355</f>
        <v>-0</v>
      </c>
      <c r="AH355" s="87" t="n">
        <f aca="false">$F355*L355</f>
        <v>0</v>
      </c>
      <c r="AI355" s="87" t="n">
        <f aca="false">$F355*M355</f>
        <v>0</v>
      </c>
      <c r="AJ355" s="87" t="n">
        <f aca="false">$F355*N355</f>
        <v>0</v>
      </c>
      <c r="AK355" s="87" t="n">
        <f aca="false">F355*O355</f>
        <v>0</v>
      </c>
      <c r="AL355" s="92"/>
      <c r="AM355" s="87" t="n">
        <f aca="false">CHOOSE($G$3,AD355-AE355,AE355-AD355)</f>
        <v>0</v>
      </c>
      <c r="AN355" s="87" t="n">
        <f aca="false">CHOOSE($G$3,AG355-AH355,AH355-AG355)</f>
        <v>0</v>
      </c>
      <c r="AO355" s="87" t="n">
        <f aca="false">CHOOSE($G$3,AJ355-AK355,AK355-AJ355)</f>
        <v>0</v>
      </c>
      <c r="AP355" s="101" t="n">
        <f aca="false">SUM(AM355:AO355)</f>
        <v>0</v>
      </c>
      <c r="AR355" s="87" t="n">
        <f aca="false">CHOOSE($G$3,AC355-AD355,AD355-AC355)</f>
        <v>0</v>
      </c>
      <c r="AS355" s="87" t="n">
        <f aca="false">CHOOSE($G$3,AF355-AG355,AG355-AF355)</f>
        <v>0</v>
      </c>
      <c r="AT355" s="87" t="n">
        <f aca="false">CHOOSE($G$3,AI355-AJ355,AJ355-AI355)</f>
        <v>0</v>
      </c>
      <c r="AU355" s="101" t="n">
        <f aca="false">AR355+AS355+AT355</f>
        <v>0</v>
      </c>
      <c r="AV355" s="101"/>
      <c r="AW355" s="88" t="n">
        <f aca="false">AU355+AP355</f>
        <v>0</v>
      </c>
      <c r="AY355" s="88" t="n">
        <f aca="false">AK355+AH355+AE355</f>
        <v>0</v>
      </c>
      <c r="AZ355" s="102"/>
    </row>
    <row r="356" customFormat="false" ht="12" hidden="false" customHeight="true" outlineLevel="0" collapsed="false">
      <c r="A356" s="93" t="n">
        <f aca="false">EDATE(A355,1)</f>
        <v>47574</v>
      </c>
      <c r="B356" s="94" t="n">
        <f aca="false">B355</f>
        <v>4590.16393442623</v>
      </c>
      <c r="C356" s="104"/>
      <c r="D356" s="96" t="n">
        <f aca="false">B356+C356</f>
        <v>4590.16393442623</v>
      </c>
      <c r="E356" s="82" t="n">
        <f aca="false">IF(Z356=0,0,IF(AND(Z356=1,$H$3=1),D356*U356,IF($H$3=2,D356,"N/A")))</f>
        <v>0</v>
      </c>
      <c r="F356" s="82" t="n">
        <f aca="false">E356*Y356</f>
        <v>0</v>
      </c>
      <c r="G356" s="28" t="n">
        <f aca="false">VLOOKUP($A356,Table,MATCH(G$4,Curves,0))</f>
        <v>5.67</v>
      </c>
      <c r="H356" s="97" t="n">
        <f aca="false">VLOOKUP($A356,Table,MATCH(H$4,Curves,0))</f>
        <v>5.67</v>
      </c>
      <c r="I356" s="98" t="n">
        <f aca="false">I355</f>
        <v>0</v>
      </c>
      <c r="J356" s="28" t="n">
        <f aca="false">VLOOKUP($A356,Table,MATCH(J$4,Curves,0))</f>
        <v>-0.0475</v>
      </c>
      <c r="K356" s="97" t="n">
        <f aca="false">VLOOKUP($A356,Table,MATCH(K$4,Curves,0))</f>
        <v>-0.06</v>
      </c>
      <c r="L356" s="98" t="n">
        <v>0</v>
      </c>
      <c r="M356" s="28" t="n">
        <f aca="false">VLOOKUP($A356,Table,MATCH(M$4,Curves,0))</f>
        <v>0.01</v>
      </c>
      <c r="N356" s="97" t="n">
        <f aca="false">VLOOKUP($A356,Table,MATCH(N$4,Curves,0))</f>
        <v>0</v>
      </c>
      <c r="O356" s="98" t="n">
        <v>0</v>
      </c>
      <c r="P356" s="99"/>
      <c r="Q356" s="98" t="n">
        <f aca="false">M356+J356+G356</f>
        <v>5.6325</v>
      </c>
      <c r="R356" s="98" t="n">
        <f aca="false">N356+K356+H356</f>
        <v>5.61</v>
      </c>
      <c r="S356" s="98" t="n">
        <f aca="false">O356+L356+I356</f>
        <v>0</v>
      </c>
      <c r="T356" s="99"/>
      <c r="U356" s="33" t="n">
        <f aca="false">A357-A356</f>
        <v>30</v>
      </c>
      <c r="V356" s="100" t="n">
        <f aca="false">CHOOSE(F$3,A357+24,A356)</f>
        <v>47574</v>
      </c>
      <c r="W356" s="33" t="n">
        <f aca="false">V356-C$3</f>
        <v>10658</v>
      </c>
      <c r="X356" s="28" t="n">
        <f aca="false">VLOOKUP($A356,Table,MATCH(X$4,Curves,0))</f>
        <v>0.053904348595426</v>
      </c>
      <c r="Y356" s="91" t="n">
        <f aca="false">1/(1+CHOOSE(F$3,(X357+($K$3/10000))/2,(X356+($K$3/10000))/2))^(2*W356/365.25)</f>
        <v>0.211801444526876</v>
      </c>
      <c r="Z356" s="33" t="n">
        <f aca="false">IF(AND(mthbeg&lt;=A356,mthend&gt;=A356),1,0)</f>
        <v>0</v>
      </c>
      <c r="AA356" s="33" t="n">
        <f aca="false">U356*Z356</f>
        <v>0</v>
      </c>
      <c r="AC356" s="87" t="n">
        <f aca="false">F356*G356</f>
        <v>0</v>
      </c>
      <c r="AD356" s="87" t="n">
        <f aca="false">$F356*H356</f>
        <v>0</v>
      </c>
      <c r="AE356" s="87" t="n">
        <f aca="false">$F356*I356</f>
        <v>0</v>
      </c>
      <c r="AF356" s="87" t="n">
        <f aca="false">$F356*J356</f>
        <v>-0</v>
      </c>
      <c r="AG356" s="87" t="n">
        <f aca="false">$F356*K356</f>
        <v>-0</v>
      </c>
      <c r="AH356" s="87" t="n">
        <f aca="false">$F356*L356</f>
        <v>0</v>
      </c>
      <c r="AI356" s="87" t="n">
        <f aca="false">$F356*M356</f>
        <v>0</v>
      </c>
      <c r="AJ356" s="87" t="n">
        <f aca="false">$F356*N356</f>
        <v>0</v>
      </c>
      <c r="AK356" s="87" t="n">
        <f aca="false">F356*O356</f>
        <v>0</v>
      </c>
      <c r="AL356" s="92"/>
      <c r="AM356" s="87" t="n">
        <f aca="false">CHOOSE($G$3,AD356-AE356,AE356-AD356)</f>
        <v>0</v>
      </c>
      <c r="AN356" s="87" t="n">
        <f aca="false">CHOOSE($G$3,AG356-AH356,AH356-AG356)</f>
        <v>0</v>
      </c>
      <c r="AO356" s="87" t="n">
        <f aca="false">CHOOSE($G$3,AJ356-AK356,AK356-AJ356)</f>
        <v>0</v>
      </c>
      <c r="AP356" s="101" t="n">
        <f aca="false">SUM(AM356:AO356)</f>
        <v>0</v>
      </c>
      <c r="AR356" s="87" t="n">
        <f aca="false">CHOOSE($G$3,AC356-AD356,AD356-AC356)</f>
        <v>0</v>
      </c>
      <c r="AS356" s="87" t="n">
        <f aca="false">CHOOSE($G$3,AF356-AG356,AG356-AF356)</f>
        <v>0</v>
      </c>
      <c r="AT356" s="87" t="n">
        <f aca="false">CHOOSE($G$3,AI356-AJ356,AJ356-AI356)</f>
        <v>0</v>
      </c>
      <c r="AU356" s="101" t="n">
        <f aca="false">AR356+AS356+AT356</f>
        <v>0</v>
      </c>
      <c r="AV356" s="101"/>
      <c r="AW356" s="88" t="n">
        <f aca="false">AU356+AP356</f>
        <v>0</v>
      </c>
      <c r="AY356" s="88" t="n">
        <f aca="false">AK356+AH356+AE356</f>
        <v>0</v>
      </c>
      <c r="AZ356" s="102"/>
    </row>
    <row r="357" customFormat="false" ht="12" hidden="false" customHeight="true" outlineLevel="0" collapsed="false">
      <c r="A357" s="93" t="n">
        <f aca="false">EDATE(A356,1)</f>
        <v>47604</v>
      </c>
      <c r="B357" s="94" t="n">
        <f aca="false">B356</f>
        <v>4590.16393442623</v>
      </c>
      <c r="C357" s="104"/>
      <c r="D357" s="96" t="n">
        <f aca="false">B357+C357</f>
        <v>4590.16393442623</v>
      </c>
      <c r="E357" s="82" t="n">
        <f aca="false">IF(Z357=0,0,IF(AND(Z357=1,$H$3=1),D357*U357,IF($H$3=2,D357,"N/A")))</f>
        <v>0</v>
      </c>
      <c r="F357" s="82" t="n">
        <f aca="false">E357*Y357</f>
        <v>0</v>
      </c>
      <c r="G357" s="28" t="n">
        <f aca="false">VLOOKUP($A357,Table,MATCH(G$4,Curves,0))</f>
        <v>5.67</v>
      </c>
      <c r="H357" s="97" t="n">
        <f aca="false">VLOOKUP($A357,Table,MATCH(H$4,Curves,0))</f>
        <v>5.67</v>
      </c>
      <c r="I357" s="98" t="n">
        <f aca="false">I356</f>
        <v>0</v>
      </c>
      <c r="J357" s="28" t="n">
        <f aca="false">VLOOKUP($A357,Table,MATCH(J$4,Curves,0))</f>
        <v>-0.0475</v>
      </c>
      <c r="K357" s="97" t="n">
        <f aca="false">VLOOKUP($A357,Table,MATCH(K$4,Curves,0))</f>
        <v>-0.06</v>
      </c>
      <c r="L357" s="98" t="n">
        <v>0</v>
      </c>
      <c r="M357" s="28" t="n">
        <f aca="false">VLOOKUP($A357,Table,MATCH(M$4,Curves,0))</f>
        <v>0.01</v>
      </c>
      <c r="N357" s="97" t="n">
        <f aca="false">VLOOKUP($A357,Table,MATCH(N$4,Curves,0))</f>
        <v>0</v>
      </c>
      <c r="O357" s="98" t="n">
        <v>0</v>
      </c>
      <c r="P357" s="99"/>
      <c r="Q357" s="98" t="n">
        <f aca="false">M357+J357+G357</f>
        <v>5.6325</v>
      </c>
      <c r="R357" s="98" t="n">
        <f aca="false">N357+K357+H357</f>
        <v>5.61</v>
      </c>
      <c r="S357" s="98" t="n">
        <f aca="false">O357+L357+I357</f>
        <v>0</v>
      </c>
      <c r="T357" s="99"/>
      <c r="U357" s="33" t="n">
        <f aca="false">A358-A357</f>
        <v>31</v>
      </c>
      <c r="V357" s="100" t="n">
        <f aca="false">CHOOSE(F$3,A358+24,A357)</f>
        <v>47604</v>
      </c>
      <c r="W357" s="33" t="n">
        <f aca="false">V357-C$3</f>
        <v>10688</v>
      </c>
      <c r="X357" s="28" t="n">
        <f aca="false">VLOOKUP($A357,Table,MATCH(X$4,Curves,0))</f>
        <v>0.053904348595426</v>
      </c>
      <c r="Y357" s="91" t="n">
        <f aca="false">1/(1+CHOOSE(F$3,(X358+($K$3/10000))/2,(X357+($K$3/10000))/2))^(2*W357/365.25)</f>
        <v>0.210878134602617</v>
      </c>
      <c r="Z357" s="33" t="n">
        <f aca="false">IF(AND(mthbeg&lt;=A357,mthend&gt;=A357),1,0)</f>
        <v>0</v>
      </c>
      <c r="AA357" s="33" t="n">
        <f aca="false">U357*Z357</f>
        <v>0</v>
      </c>
      <c r="AC357" s="87" t="n">
        <f aca="false">F357*G357</f>
        <v>0</v>
      </c>
      <c r="AD357" s="87" t="n">
        <f aca="false">$F357*H357</f>
        <v>0</v>
      </c>
      <c r="AE357" s="87" t="n">
        <f aca="false">$F357*I357</f>
        <v>0</v>
      </c>
      <c r="AF357" s="87" t="n">
        <f aca="false">$F357*J357</f>
        <v>-0</v>
      </c>
      <c r="AG357" s="87" t="n">
        <f aca="false">$F357*K357</f>
        <v>-0</v>
      </c>
      <c r="AH357" s="87" t="n">
        <f aca="false">$F357*L357</f>
        <v>0</v>
      </c>
      <c r="AI357" s="87" t="n">
        <f aca="false">$F357*M357</f>
        <v>0</v>
      </c>
      <c r="AJ357" s="87" t="n">
        <f aca="false">$F357*N357</f>
        <v>0</v>
      </c>
      <c r="AK357" s="87" t="n">
        <f aca="false">F357*O357</f>
        <v>0</v>
      </c>
      <c r="AL357" s="92"/>
      <c r="AM357" s="87" t="n">
        <f aca="false">CHOOSE($G$3,AD357-AE357,AE357-AD357)</f>
        <v>0</v>
      </c>
      <c r="AN357" s="87" t="n">
        <f aca="false">CHOOSE($G$3,AG357-AH357,AH357-AG357)</f>
        <v>0</v>
      </c>
      <c r="AO357" s="87" t="n">
        <f aca="false">CHOOSE($G$3,AJ357-AK357,AK357-AJ357)</f>
        <v>0</v>
      </c>
      <c r="AP357" s="101" t="n">
        <f aca="false">SUM(AM357:AO357)</f>
        <v>0</v>
      </c>
      <c r="AR357" s="87" t="n">
        <f aca="false">CHOOSE($G$3,AC357-AD357,AD357-AC357)</f>
        <v>0</v>
      </c>
      <c r="AS357" s="87" t="n">
        <f aca="false">CHOOSE($G$3,AF357-AG357,AG357-AF357)</f>
        <v>0</v>
      </c>
      <c r="AT357" s="87" t="n">
        <f aca="false">CHOOSE($G$3,AI357-AJ357,AJ357-AI357)</f>
        <v>0</v>
      </c>
      <c r="AU357" s="101" t="n">
        <f aca="false">AR357+AS357+AT357</f>
        <v>0</v>
      </c>
      <c r="AV357" s="101"/>
      <c r="AW357" s="88" t="n">
        <f aca="false">AU357+AP357</f>
        <v>0</v>
      </c>
      <c r="AY357" s="88" t="n">
        <f aca="false">AK357+AH357+AE357</f>
        <v>0</v>
      </c>
      <c r="AZ357" s="102"/>
    </row>
    <row r="358" customFormat="false" ht="12" hidden="false" customHeight="true" outlineLevel="0" collapsed="false">
      <c r="A358" s="93" t="n">
        <f aca="false">EDATE(A357,1)</f>
        <v>47635</v>
      </c>
      <c r="B358" s="94" t="n">
        <f aca="false">B357</f>
        <v>4590.16393442623</v>
      </c>
      <c r="C358" s="104"/>
      <c r="D358" s="96" t="n">
        <f aca="false">B358+C358</f>
        <v>4590.16393442623</v>
      </c>
      <c r="E358" s="82" t="n">
        <f aca="false">IF(Z358=0,0,IF(AND(Z358=1,$H$3=1),D358*U358,IF($H$3=2,D358,"N/A")))</f>
        <v>0</v>
      </c>
      <c r="F358" s="82" t="n">
        <f aca="false">E358*Y358</f>
        <v>0</v>
      </c>
      <c r="G358" s="28" t="n">
        <f aca="false">VLOOKUP($A358,Table,MATCH(G$4,Curves,0))</f>
        <v>5.67</v>
      </c>
      <c r="H358" s="97" t="n">
        <f aca="false">VLOOKUP($A358,Table,MATCH(H$4,Curves,0))</f>
        <v>5.67</v>
      </c>
      <c r="I358" s="98" t="n">
        <f aca="false">I357</f>
        <v>0</v>
      </c>
      <c r="J358" s="28" t="n">
        <f aca="false">VLOOKUP($A358,Table,MATCH(J$4,Curves,0))</f>
        <v>-0.0475</v>
      </c>
      <c r="K358" s="97" t="n">
        <f aca="false">VLOOKUP($A358,Table,MATCH(K$4,Curves,0))</f>
        <v>-0.06</v>
      </c>
      <c r="L358" s="98" t="n">
        <v>0</v>
      </c>
      <c r="M358" s="28" t="n">
        <f aca="false">VLOOKUP($A358,Table,MATCH(M$4,Curves,0))</f>
        <v>0.01</v>
      </c>
      <c r="N358" s="97" t="n">
        <f aca="false">VLOOKUP($A358,Table,MATCH(N$4,Curves,0))</f>
        <v>0</v>
      </c>
      <c r="O358" s="98" t="n">
        <v>0</v>
      </c>
      <c r="P358" s="99"/>
      <c r="Q358" s="98" t="n">
        <f aca="false">M358+J358+G358</f>
        <v>5.6325</v>
      </c>
      <c r="R358" s="98" t="n">
        <f aca="false">N358+K358+H358</f>
        <v>5.61</v>
      </c>
      <c r="S358" s="98" t="n">
        <f aca="false">O358+L358+I358</f>
        <v>0</v>
      </c>
      <c r="T358" s="99"/>
      <c r="U358" s="33" t="n">
        <f aca="false">A359-A358</f>
        <v>30</v>
      </c>
      <c r="V358" s="100" t="n">
        <f aca="false">CHOOSE(F$3,A359+24,A358)</f>
        <v>47635</v>
      </c>
      <c r="W358" s="33" t="n">
        <f aca="false">V358-C$3</f>
        <v>10719</v>
      </c>
      <c r="X358" s="28" t="n">
        <f aca="false">VLOOKUP($A358,Table,MATCH(X$4,Curves,0))</f>
        <v>0.053904348595426</v>
      </c>
      <c r="Y358" s="91" t="n">
        <f aca="false">1/(1+CHOOSE(F$3,(X359+($K$3/10000))/2,(X358+($K$3/10000))/2))^(2*W358/365.25)</f>
        <v>0.209928275963958</v>
      </c>
      <c r="Z358" s="33" t="n">
        <f aca="false">IF(AND(mthbeg&lt;=A358,mthend&gt;=A358),1,0)</f>
        <v>0</v>
      </c>
      <c r="AA358" s="33" t="n">
        <f aca="false">U358*Z358</f>
        <v>0</v>
      </c>
      <c r="AC358" s="87" t="n">
        <f aca="false">F358*G358</f>
        <v>0</v>
      </c>
      <c r="AD358" s="87" t="n">
        <f aca="false">$F358*H358</f>
        <v>0</v>
      </c>
      <c r="AE358" s="87" t="n">
        <f aca="false">$F358*I358</f>
        <v>0</v>
      </c>
      <c r="AF358" s="87" t="n">
        <f aca="false">$F358*J358</f>
        <v>-0</v>
      </c>
      <c r="AG358" s="87" t="n">
        <f aca="false">$F358*K358</f>
        <v>-0</v>
      </c>
      <c r="AH358" s="87" t="n">
        <f aca="false">$F358*L358</f>
        <v>0</v>
      </c>
      <c r="AI358" s="87" t="n">
        <f aca="false">$F358*M358</f>
        <v>0</v>
      </c>
      <c r="AJ358" s="87" t="n">
        <f aca="false">$F358*N358</f>
        <v>0</v>
      </c>
      <c r="AK358" s="87" t="n">
        <f aca="false">F358*O358</f>
        <v>0</v>
      </c>
      <c r="AL358" s="92"/>
      <c r="AM358" s="87" t="n">
        <f aca="false">CHOOSE($G$3,AD358-AE358,AE358-AD358)</f>
        <v>0</v>
      </c>
      <c r="AN358" s="87" t="n">
        <f aca="false">CHOOSE($G$3,AG358-AH358,AH358-AG358)</f>
        <v>0</v>
      </c>
      <c r="AO358" s="87" t="n">
        <f aca="false">CHOOSE($G$3,AJ358-AK358,AK358-AJ358)</f>
        <v>0</v>
      </c>
      <c r="AP358" s="101" t="n">
        <f aca="false">SUM(AM358:AO358)</f>
        <v>0</v>
      </c>
      <c r="AR358" s="87" t="n">
        <f aca="false">CHOOSE($G$3,AC358-AD358,AD358-AC358)</f>
        <v>0</v>
      </c>
      <c r="AS358" s="87" t="n">
        <f aca="false">CHOOSE($G$3,AF358-AG358,AG358-AF358)</f>
        <v>0</v>
      </c>
      <c r="AT358" s="87" t="n">
        <f aca="false">CHOOSE($G$3,AI358-AJ358,AJ358-AI358)</f>
        <v>0</v>
      </c>
      <c r="AU358" s="101" t="n">
        <f aca="false">AR358+AS358+AT358</f>
        <v>0</v>
      </c>
      <c r="AV358" s="101"/>
      <c r="AW358" s="88" t="n">
        <f aca="false">AU358+AP358</f>
        <v>0</v>
      </c>
      <c r="AY358" s="88" t="n">
        <f aca="false">AK358+AH358+AE358</f>
        <v>0</v>
      </c>
      <c r="AZ358" s="102"/>
    </row>
    <row r="359" customFormat="false" ht="12" hidden="false" customHeight="true" outlineLevel="0" collapsed="false">
      <c r="A359" s="93" t="n">
        <f aca="false">EDATE(A358,1)</f>
        <v>47665</v>
      </c>
      <c r="B359" s="94" t="n">
        <f aca="false">B358</f>
        <v>4590.16393442623</v>
      </c>
      <c r="C359" s="104"/>
      <c r="D359" s="96" t="n">
        <f aca="false">B359+C359</f>
        <v>4590.16393442623</v>
      </c>
      <c r="E359" s="82" t="n">
        <f aca="false">IF(Z359=0,0,IF(AND(Z359=1,$H$3=1),D359*U359,IF($H$3=2,D359,"N/A")))</f>
        <v>0</v>
      </c>
      <c r="F359" s="82" t="n">
        <f aca="false">E359*Y359</f>
        <v>0</v>
      </c>
      <c r="G359" s="28" t="n">
        <f aca="false">VLOOKUP($A359,Table,MATCH(G$4,Curves,0))</f>
        <v>5.67</v>
      </c>
      <c r="H359" s="97" t="n">
        <f aca="false">VLOOKUP($A359,Table,MATCH(H$4,Curves,0))</f>
        <v>5.67</v>
      </c>
      <c r="I359" s="98" t="n">
        <f aca="false">I358</f>
        <v>0</v>
      </c>
      <c r="J359" s="28" t="n">
        <f aca="false">VLOOKUP($A359,Table,MATCH(J$4,Curves,0))</f>
        <v>-0.0475</v>
      </c>
      <c r="K359" s="97" t="n">
        <f aca="false">VLOOKUP($A359,Table,MATCH(K$4,Curves,0))</f>
        <v>-0.06</v>
      </c>
      <c r="L359" s="98" t="n">
        <v>0</v>
      </c>
      <c r="M359" s="28" t="n">
        <f aca="false">VLOOKUP($A359,Table,MATCH(M$4,Curves,0))</f>
        <v>0.01</v>
      </c>
      <c r="N359" s="97" t="n">
        <f aca="false">VLOOKUP($A359,Table,MATCH(N$4,Curves,0))</f>
        <v>0</v>
      </c>
      <c r="O359" s="98" t="n">
        <v>0</v>
      </c>
      <c r="P359" s="99"/>
      <c r="Q359" s="98" t="n">
        <f aca="false">M359+J359+G359</f>
        <v>5.6325</v>
      </c>
      <c r="R359" s="98" t="n">
        <f aca="false">N359+K359+H359</f>
        <v>5.61</v>
      </c>
      <c r="S359" s="98" t="n">
        <f aca="false">O359+L359+I359</f>
        <v>0</v>
      </c>
      <c r="T359" s="99"/>
      <c r="U359" s="33" t="n">
        <f aca="false">A360-A359</f>
        <v>31</v>
      </c>
      <c r="V359" s="100" t="n">
        <f aca="false">CHOOSE(F$3,A360+24,A359)</f>
        <v>47665</v>
      </c>
      <c r="W359" s="33" t="n">
        <f aca="false">V359-C$3</f>
        <v>10749</v>
      </c>
      <c r="X359" s="28" t="n">
        <f aca="false">VLOOKUP($A359,Table,MATCH(X$4,Curves,0))</f>
        <v>0.053904348595426</v>
      </c>
      <c r="Y359" s="91" t="n">
        <f aca="false">1/(1+CHOOSE(F$3,(X360+($K$3/10000))/2,(X359+($K$3/10000))/2))^(2*W359/365.25)</f>
        <v>0.209013131777793</v>
      </c>
      <c r="Z359" s="33" t="n">
        <f aca="false">IF(AND(mthbeg&lt;=A359,mthend&gt;=A359),1,0)</f>
        <v>0</v>
      </c>
      <c r="AA359" s="33" t="n">
        <f aca="false">U359*Z359</f>
        <v>0</v>
      </c>
      <c r="AC359" s="87" t="n">
        <f aca="false">F359*G359</f>
        <v>0</v>
      </c>
      <c r="AD359" s="87" t="n">
        <f aca="false">$F359*H359</f>
        <v>0</v>
      </c>
      <c r="AE359" s="87" t="n">
        <f aca="false">$F359*I359</f>
        <v>0</v>
      </c>
      <c r="AF359" s="87" t="n">
        <f aca="false">$F359*J359</f>
        <v>-0</v>
      </c>
      <c r="AG359" s="87" t="n">
        <f aca="false">$F359*K359</f>
        <v>-0</v>
      </c>
      <c r="AH359" s="87" t="n">
        <f aca="false">$F359*L359</f>
        <v>0</v>
      </c>
      <c r="AI359" s="87" t="n">
        <f aca="false">$F359*M359</f>
        <v>0</v>
      </c>
      <c r="AJ359" s="87" t="n">
        <f aca="false">$F359*N359</f>
        <v>0</v>
      </c>
      <c r="AK359" s="87" t="n">
        <f aca="false">F359*O359</f>
        <v>0</v>
      </c>
      <c r="AL359" s="92"/>
      <c r="AM359" s="87" t="n">
        <f aca="false">CHOOSE($G$3,AD359-AE359,AE359-AD359)</f>
        <v>0</v>
      </c>
      <c r="AN359" s="87" t="n">
        <f aca="false">CHOOSE($G$3,AG359-AH359,AH359-AG359)</f>
        <v>0</v>
      </c>
      <c r="AO359" s="87" t="n">
        <f aca="false">CHOOSE($G$3,AJ359-AK359,AK359-AJ359)</f>
        <v>0</v>
      </c>
      <c r="AP359" s="101" t="n">
        <f aca="false">SUM(AM359:AO359)</f>
        <v>0</v>
      </c>
      <c r="AR359" s="87" t="n">
        <f aca="false">CHOOSE($G$3,AC359-AD359,AD359-AC359)</f>
        <v>0</v>
      </c>
      <c r="AS359" s="87" t="n">
        <f aca="false">CHOOSE($G$3,AF359-AG359,AG359-AF359)</f>
        <v>0</v>
      </c>
      <c r="AT359" s="87" t="n">
        <f aca="false">CHOOSE($G$3,AI359-AJ359,AJ359-AI359)</f>
        <v>0</v>
      </c>
      <c r="AU359" s="101" t="n">
        <f aca="false">AR359+AS359+AT359</f>
        <v>0</v>
      </c>
      <c r="AV359" s="101"/>
      <c r="AW359" s="88" t="n">
        <f aca="false">AU359+AP359</f>
        <v>0</v>
      </c>
      <c r="AY359" s="88" t="n">
        <f aca="false">AK359+AH359+AE359</f>
        <v>0</v>
      </c>
      <c r="AZ359" s="102"/>
    </row>
    <row r="360" customFormat="false" ht="12" hidden="false" customHeight="true" outlineLevel="0" collapsed="false">
      <c r="A360" s="93" t="n">
        <f aca="false">EDATE(A359,1)</f>
        <v>47696</v>
      </c>
      <c r="B360" s="94" t="n">
        <f aca="false">B359</f>
        <v>4590.16393442623</v>
      </c>
      <c r="C360" s="104"/>
      <c r="D360" s="96" t="n">
        <f aca="false">B360+C360</f>
        <v>4590.16393442623</v>
      </c>
      <c r="E360" s="82" t="n">
        <f aca="false">IF(Z360=0,0,IF(AND(Z360=1,$H$3=1),D360*U360,IF($H$3=2,D360,"N/A")))</f>
        <v>0</v>
      </c>
      <c r="F360" s="82" t="n">
        <f aca="false">E360*Y360</f>
        <v>0</v>
      </c>
      <c r="G360" s="28" t="n">
        <f aca="false">VLOOKUP($A360,Table,MATCH(G$4,Curves,0))</f>
        <v>5.67</v>
      </c>
      <c r="H360" s="97" t="n">
        <f aca="false">VLOOKUP($A360,Table,MATCH(H$4,Curves,0))</f>
        <v>5.67</v>
      </c>
      <c r="I360" s="98" t="n">
        <f aca="false">I359</f>
        <v>0</v>
      </c>
      <c r="J360" s="28" t="n">
        <f aca="false">VLOOKUP($A360,Table,MATCH(J$4,Curves,0))</f>
        <v>-0.0475</v>
      </c>
      <c r="K360" s="97" t="n">
        <f aca="false">VLOOKUP($A360,Table,MATCH(K$4,Curves,0))</f>
        <v>-0.06</v>
      </c>
      <c r="L360" s="98" t="n">
        <v>0</v>
      </c>
      <c r="M360" s="28" t="n">
        <f aca="false">VLOOKUP($A360,Table,MATCH(M$4,Curves,0))</f>
        <v>0.01</v>
      </c>
      <c r="N360" s="97" t="n">
        <f aca="false">VLOOKUP($A360,Table,MATCH(N$4,Curves,0))</f>
        <v>0</v>
      </c>
      <c r="O360" s="98" t="n">
        <v>0</v>
      </c>
      <c r="P360" s="99"/>
      <c r="Q360" s="98" t="n">
        <f aca="false">M360+J360+G360</f>
        <v>5.6325</v>
      </c>
      <c r="R360" s="98" t="n">
        <f aca="false">N360+K360+H360</f>
        <v>5.61</v>
      </c>
      <c r="S360" s="98" t="n">
        <f aca="false">O360+L360+I360</f>
        <v>0</v>
      </c>
      <c r="T360" s="99"/>
      <c r="U360" s="33" t="n">
        <f aca="false">A361-A360</f>
        <v>31</v>
      </c>
      <c r="V360" s="100" t="n">
        <f aca="false">CHOOSE(F$3,A361+24,A360)</f>
        <v>47696</v>
      </c>
      <c r="W360" s="33" t="n">
        <f aca="false">V360-C$3</f>
        <v>10780</v>
      </c>
      <c r="X360" s="28" t="n">
        <f aca="false">VLOOKUP($A360,Table,MATCH(X$4,Curves,0))</f>
        <v>0.053904348595426</v>
      </c>
      <c r="Y360" s="91" t="n">
        <f aca="false">1/(1+CHOOSE(F$3,(X361+($K$3/10000))/2,(X360+($K$3/10000))/2))^(2*W360/365.25)</f>
        <v>0.20807167367363</v>
      </c>
      <c r="Z360" s="33" t="n">
        <f aca="false">IF(AND(mthbeg&lt;=A360,mthend&gt;=A360),1,0)</f>
        <v>0</v>
      </c>
      <c r="AA360" s="33" t="n">
        <f aca="false">U360*Z360</f>
        <v>0</v>
      </c>
      <c r="AC360" s="87" t="n">
        <f aca="false">F360*G360</f>
        <v>0</v>
      </c>
      <c r="AD360" s="87" t="n">
        <f aca="false">$F360*H360</f>
        <v>0</v>
      </c>
      <c r="AE360" s="87" t="n">
        <f aca="false">$F360*I360</f>
        <v>0</v>
      </c>
      <c r="AF360" s="87" t="n">
        <f aca="false">$F360*J360</f>
        <v>-0</v>
      </c>
      <c r="AG360" s="87" t="n">
        <f aca="false">$F360*K360</f>
        <v>-0</v>
      </c>
      <c r="AH360" s="87" t="n">
        <f aca="false">$F360*L360</f>
        <v>0</v>
      </c>
      <c r="AI360" s="87" t="n">
        <f aca="false">$F360*M360</f>
        <v>0</v>
      </c>
      <c r="AJ360" s="87" t="n">
        <f aca="false">$F360*N360</f>
        <v>0</v>
      </c>
      <c r="AK360" s="87" t="n">
        <f aca="false">F360*O360</f>
        <v>0</v>
      </c>
      <c r="AL360" s="92"/>
      <c r="AM360" s="87" t="n">
        <f aca="false">CHOOSE($G$3,AD360-AE360,AE360-AD360)</f>
        <v>0</v>
      </c>
      <c r="AN360" s="87" t="n">
        <f aca="false">CHOOSE($G$3,AG360-AH360,AH360-AG360)</f>
        <v>0</v>
      </c>
      <c r="AO360" s="87" t="n">
        <f aca="false">CHOOSE($G$3,AJ360-AK360,AK360-AJ360)</f>
        <v>0</v>
      </c>
      <c r="AP360" s="101" t="n">
        <f aca="false">SUM(AM360:AO360)</f>
        <v>0</v>
      </c>
      <c r="AR360" s="87" t="n">
        <f aca="false">CHOOSE($G$3,AC360-AD360,AD360-AC360)</f>
        <v>0</v>
      </c>
      <c r="AS360" s="87" t="n">
        <f aca="false">CHOOSE($G$3,AF360-AG360,AG360-AF360)</f>
        <v>0</v>
      </c>
      <c r="AT360" s="87" t="n">
        <f aca="false">CHOOSE($G$3,AI360-AJ360,AJ360-AI360)</f>
        <v>0</v>
      </c>
      <c r="AU360" s="101" t="n">
        <f aca="false">AR360+AS360+AT360</f>
        <v>0</v>
      </c>
      <c r="AV360" s="101"/>
      <c r="AW360" s="88" t="n">
        <f aca="false">AU360+AP360</f>
        <v>0</v>
      </c>
      <c r="AY360" s="88" t="n">
        <f aca="false">AK360+AH360+AE360</f>
        <v>0</v>
      </c>
      <c r="AZ360" s="102"/>
    </row>
    <row r="361" customFormat="false" ht="12" hidden="false" customHeight="true" outlineLevel="0" collapsed="false">
      <c r="A361" s="93" t="n">
        <f aca="false">EDATE(A360,1)</f>
        <v>47727</v>
      </c>
      <c r="B361" s="94" t="n">
        <f aca="false">B360</f>
        <v>4590.16393442623</v>
      </c>
      <c r="C361" s="104"/>
      <c r="D361" s="96" t="n">
        <f aca="false">B361+C361</f>
        <v>4590.16393442623</v>
      </c>
      <c r="E361" s="82" t="n">
        <f aca="false">IF(Z361=0,0,IF(AND(Z361=1,$H$3=1),D361*U361,IF($H$3=2,D361,"N/A")))</f>
        <v>0</v>
      </c>
      <c r="F361" s="82" t="n">
        <f aca="false">E361*Y361</f>
        <v>0</v>
      </c>
      <c r="G361" s="28" t="n">
        <f aca="false">VLOOKUP($A361,Table,MATCH(G$4,Curves,0))</f>
        <v>5.67</v>
      </c>
      <c r="H361" s="97" t="n">
        <f aca="false">VLOOKUP($A361,Table,MATCH(H$4,Curves,0))</f>
        <v>5.67</v>
      </c>
      <c r="I361" s="98" t="n">
        <f aca="false">I360</f>
        <v>0</v>
      </c>
      <c r="J361" s="28" t="n">
        <f aca="false">VLOOKUP($A361,Table,MATCH(J$4,Curves,0))</f>
        <v>-0.0475</v>
      </c>
      <c r="K361" s="97" t="n">
        <f aca="false">VLOOKUP($A361,Table,MATCH(K$4,Curves,0))</f>
        <v>-0.06</v>
      </c>
      <c r="L361" s="98" t="n">
        <v>0</v>
      </c>
      <c r="M361" s="28" t="n">
        <f aca="false">VLOOKUP($A361,Table,MATCH(M$4,Curves,0))</f>
        <v>0.01</v>
      </c>
      <c r="N361" s="97" t="n">
        <f aca="false">VLOOKUP($A361,Table,MATCH(N$4,Curves,0))</f>
        <v>0</v>
      </c>
      <c r="O361" s="98" t="n">
        <v>0</v>
      </c>
      <c r="P361" s="99"/>
      <c r="Q361" s="98" t="n">
        <f aca="false">M361+J361+G361</f>
        <v>5.6325</v>
      </c>
      <c r="R361" s="98" t="n">
        <f aca="false">N361+K361+H361</f>
        <v>5.61</v>
      </c>
      <c r="S361" s="98" t="n">
        <f aca="false">O361+L361+I361</f>
        <v>0</v>
      </c>
      <c r="T361" s="99"/>
      <c r="U361" s="33" t="n">
        <f aca="false">A362-A361</f>
        <v>30</v>
      </c>
      <c r="V361" s="100" t="n">
        <f aca="false">CHOOSE(F$3,A362+24,A361)</f>
        <v>47727</v>
      </c>
      <c r="W361" s="33" t="n">
        <f aca="false">V361-C$3</f>
        <v>10811</v>
      </c>
      <c r="X361" s="28" t="n">
        <f aca="false">VLOOKUP($A361,Table,MATCH(X$4,Curves,0))</f>
        <v>0.053904348595426</v>
      </c>
      <c r="Y361" s="91" t="n">
        <f aca="false">1/(1+CHOOSE(F$3,(X362+($K$3/10000))/2,(X361+($K$3/10000))/2))^(2*W361/365.25)</f>
        <v>0.207134456180352</v>
      </c>
      <c r="Z361" s="33" t="n">
        <f aca="false">IF(AND(mthbeg&lt;=A361,mthend&gt;=A361),1,0)</f>
        <v>0</v>
      </c>
      <c r="AA361" s="33" t="n">
        <f aca="false">U361*Z361</f>
        <v>0</v>
      </c>
      <c r="AC361" s="87" t="n">
        <f aca="false">F361*G361</f>
        <v>0</v>
      </c>
      <c r="AD361" s="87" t="n">
        <f aca="false">$F361*H361</f>
        <v>0</v>
      </c>
      <c r="AE361" s="87" t="n">
        <f aca="false">$F361*I361</f>
        <v>0</v>
      </c>
      <c r="AF361" s="87" t="n">
        <f aca="false">$F361*J361</f>
        <v>-0</v>
      </c>
      <c r="AG361" s="87" t="n">
        <f aca="false">$F361*K361</f>
        <v>-0</v>
      </c>
      <c r="AH361" s="87" t="n">
        <f aca="false">$F361*L361</f>
        <v>0</v>
      </c>
      <c r="AI361" s="87" t="n">
        <f aca="false">$F361*M361</f>
        <v>0</v>
      </c>
      <c r="AJ361" s="87" t="n">
        <f aca="false">$F361*N361</f>
        <v>0</v>
      </c>
      <c r="AK361" s="87" t="n">
        <f aca="false">F361*O361</f>
        <v>0</v>
      </c>
      <c r="AL361" s="92"/>
      <c r="AM361" s="87" t="n">
        <f aca="false">CHOOSE($G$3,AD361-AE361,AE361-AD361)</f>
        <v>0</v>
      </c>
      <c r="AN361" s="87" t="n">
        <f aca="false">CHOOSE($G$3,AG361-AH361,AH361-AG361)</f>
        <v>0</v>
      </c>
      <c r="AO361" s="87" t="n">
        <f aca="false">CHOOSE($G$3,AJ361-AK361,AK361-AJ361)</f>
        <v>0</v>
      </c>
      <c r="AP361" s="101" t="n">
        <f aca="false">SUM(AM361:AO361)</f>
        <v>0</v>
      </c>
      <c r="AR361" s="87" t="n">
        <f aca="false">CHOOSE($G$3,AC361-AD361,AD361-AC361)</f>
        <v>0</v>
      </c>
      <c r="AS361" s="87" t="n">
        <f aca="false">CHOOSE($G$3,AF361-AG361,AG361-AF361)</f>
        <v>0</v>
      </c>
      <c r="AT361" s="87" t="n">
        <f aca="false">CHOOSE($G$3,AI361-AJ361,AJ361-AI361)</f>
        <v>0</v>
      </c>
      <c r="AU361" s="101" t="n">
        <f aca="false">AR361+AS361+AT361</f>
        <v>0</v>
      </c>
      <c r="AV361" s="101"/>
      <c r="AW361" s="88" t="n">
        <f aca="false">AU361+AP361</f>
        <v>0</v>
      </c>
      <c r="AY361" s="88" t="n">
        <f aca="false">AK361+AH361+AE361</f>
        <v>0</v>
      </c>
      <c r="AZ361" s="102"/>
    </row>
    <row r="362" customFormat="false" ht="12" hidden="false" customHeight="true" outlineLevel="0" collapsed="false">
      <c r="A362" s="93" t="n">
        <f aca="false">EDATE(A361,1)</f>
        <v>47757</v>
      </c>
      <c r="B362" s="94" t="n">
        <f aca="false">B361</f>
        <v>4590.16393442623</v>
      </c>
      <c r="C362" s="104"/>
      <c r="D362" s="96" t="n">
        <f aca="false">B362+C362</f>
        <v>4590.16393442623</v>
      </c>
      <c r="E362" s="82" t="n">
        <f aca="false">IF(Z362=0,0,IF(AND(Z362=1,$H$3=1),D362*U362,IF($H$3=2,D362,"N/A")))</f>
        <v>0</v>
      </c>
      <c r="F362" s="82" t="n">
        <f aca="false">E362*Y362</f>
        <v>0</v>
      </c>
      <c r="G362" s="28" t="n">
        <f aca="false">VLOOKUP($A362,Table,MATCH(G$4,Curves,0))</f>
        <v>5.67</v>
      </c>
      <c r="H362" s="97" t="n">
        <f aca="false">VLOOKUP($A362,Table,MATCH(H$4,Curves,0))</f>
        <v>5.67</v>
      </c>
      <c r="I362" s="98" t="n">
        <f aca="false">I361</f>
        <v>0</v>
      </c>
      <c r="J362" s="28" t="n">
        <f aca="false">VLOOKUP($A362,Table,MATCH(J$4,Curves,0))</f>
        <v>-0.0475</v>
      </c>
      <c r="K362" s="97" t="n">
        <f aca="false">VLOOKUP($A362,Table,MATCH(K$4,Curves,0))</f>
        <v>-0.06</v>
      </c>
      <c r="L362" s="98" t="n">
        <v>0</v>
      </c>
      <c r="M362" s="28" t="n">
        <f aca="false">VLOOKUP($A362,Table,MATCH(M$4,Curves,0))</f>
        <v>0.01</v>
      </c>
      <c r="N362" s="97" t="n">
        <f aca="false">VLOOKUP($A362,Table,MATCH(N$4,Curves,0))</f>
        <v>0</v>
      </c>
      <c r="O362" s="98" t="n">
        <v>0</v>
      </c>
      <c r="P362" s="99"/>
      <c r="Q362" s="98" t="n">
        <f aca="false">M362+J362+G362</f>
        <v>5.6325</v>
      </c>
      <c r="R362" s="98" t="n">
        <f aca="false">N362+K362+H362</f>
        <v>5.61</v>
      </c>
      <c r="S362" s="98" t="n">
        <f aca="false">O362+L362+I362</f>
        <v>0</v>
      </c>
      <c r="T362" s="99"/>
      <c r="U362" s="33" t="n">
        <f aca="false">A363-A362</f>
        <v>31</v>
      </c>
      <c r="V362" s="100" t="n">
        <f aca="false">CHOOSE(F$3,A363+24,A362)</f>
        <v>47757</v>
      </c>
      <c r="W362" s="33" t="n">
        <f aca="false">V362-C$3</f>
        <v>10841</v>
      </c>
      <c r="X362" s="28" t="n">
        <f aca="false">VLOOKUP($A362,Table,MATCH(X$4,Curves,0))</f>
        <v>0.053904348595426</v>
      </c>
      <c r="Y362" s="91" t="n">
        <f aca="false">1/(1+CHOOSE(F$3,(X363+($K$3/10000))/2,(X362+($K$3/10000))/2))^(2*W362/365.25)</f>
        <v>0.206231491144044</v>
      </c>
      <c r="Z362" s="33" t="n">
        <f aca="false">IF(AND(mthbeg&lt;=A362,mthend&gt;=A362),1,0)</f>
        <v>0</v>
      </c>
      <c r="AA362" s="33" t="n">
        <f aca="false">U362*Z362</f>
        <v>0</v>
      </c>
      <c r="AC362" s="87" t="n">
        <f aca="false">F362*G362</f>
        <v>0</v>
      </c>
      <c r="AD362" s="87" t="n">
        <f aca="false">$F362*H362</f>
        <v>0</v>
      </c>
      <c r="AE362" s="87" t="n">
        <f aca="false">$F362*I362</f>
        <v>0</v>
      </c>
      <c r="AF362" s="87" t="n">
        <f aca="false">$F362*J362</f>
        <v>-0</v>
      </c>
      <c r="AG362" s="87" t="n">
        <f aca="false">$F362*K362</f>
        <v>-0</v>
      </c>
      <c r="AH362" s="87" t="n">
        <f aca="false">$F362*L362</f>
        <v>0</v>
      </c>
      <c r="AI362" s="87" t="n">
        <f aca="false">$F362*M362</f>
        <v>0</v>
      </c>
      <c r="AJ362" s="87" t="n">
        <f aca="false">$F362*N362</f>
        <v>0</v>
      </c>
      <c r="AK362" s="87" t="n">
        <f aca="false">F362*O362</f>
        <v>0</v>
      </c>
      <c r="AL362" s="92"/>
      <c r="AM362" s="87" t="n">
        <f aca="false">CHOOSE($G$3,AD362-AE362,AE362-AD362)</f>
        <v>0</v>
      </c>
      <c r="AN362" s="87" t="n">
        <f aca="false">CHOOSE($G$3,AG362-AH362,AH362-AG362)</f>
        <v>0</v>
      </c>
      <c r="AO362" s="87" t="n">
        <f aca="false">CHOOSE($G$3,AJ362-AK362,AK362-AJ362)</f>
        <v>0</v>
      </c>
      <c r="AP362" s="101" t="n">
        <f aca="false">SUM(AM362:AO362)</f>
        <v>0</v>
      </c>
      <c r="AR362" s="87" t="n">
        <f aca="false">CHOOSE($G$3,AC362-AD362,AD362-AC362)</f>
        <v>0</v>
      </c>
      <c r="AS362" s="87" t="n">
        <f aca="false">CHOOSE($G$3,AF362-AG362,AG362-AF362)</f>
        <v>0</v>
      </c>
      <c r="AT362" s="87" t="n">
        <f aca="false">CHOOSE($G$3,AI362-AJ362,AJ362-AI362)</f>
        <v>0</v>
      </c>
      <c r="AU362" s="101" t="n">
        <f aca="false">AR362+AS362+AT362</f>
        <v>0</v>
      </c>
      <c r="AV362" s="101"/>
      <c r="AW362" s="88" t="n">
        <f aca="false">AU362+AP362</f>
        <v>0</v>
      </c>
      <c r="AY362" s="88" t="n">
        <f aca="false">AK362+AH362+AE362</f>
        <v>0</v>
      </c>
      <c r="AZ362" s="102"/>
    </row>
    <row r="363" customFormat="false" ht="12" hidden="false" customHeight="true" outlineLevel="0" collapsed="false">
      <c r="A363" s="93" t="n">
        <f aca="false">EDATE(A362,1)</f>
        <v>47788</v>
      </c>
      <c r="B363" s="94" t="n">
        <f aca="false">B362</f>
        <v>4590.16393442623</v>
      </c>
      <c r="C363" s="104"/>
      <c r="D363" s="96" t="n">
        <f aca="false">B363+C363</f>
        <v>4590.16393442623</v>
      </c>
      <c r="E363" s="82" t="n">
        <f aca="false">IF(Z363=0,0,IF(AND(Z363=1,$H$3=1),D363*U363,IF($H$3=2,D363,"N/A")))</f>
        <v>0</v>
      </c>
      <c r="F363" s="82" t="n">
        <f aca="false">E363*Y363</f>
        <v>0</v>
      </c>
      <c r="G363" s="28" t="n">
        <f aca="false">VLOOKUP($A363,Table,MATCH(G$4,Curves,0))</f>
        <v>5.67</v>
      </c>
      <c r="H363" s="97" t="n">
        <f aca="false">VLOOKUP($A363,Table,MATCH(H$4,Curves,0))</f>
        <v>5.67</v>
      </c>
      <c r="I363" s="98" t="n">
        <f aca="false">I362</f>
        <v>0</v>
      </c>
      <c r="J363" s="28" t="n">
        <f aca="false">VLOOKUP($A363,Table,MATCH(J$4,Curves,0))</f>
        <v>-0.0475</v>
      </c>
      <c r="K363" s="97" t="n">
        <f aca="false">VLOOKUP($A363,Table,MATCH(K$4,Curves,0))</f>
        <v>-0.06</v>
      </c>
      <c r="L363" s="98" t="n">
        <v>0</v>
      </c>
      <c r="M363" s="28" t="n">
        <f aca="false">VLOOKUP($A363,Table,MATCH(M$4,Curves,0))</f>
        <v>0.01</v>
      </c>
      <c r="N363" s="97" t="n">
        <f aca="false">VLOOKUP($A363,Table,MATCH(N$4,Curves,0))</f>
        <v>0</v>
      </c>
      <c r="O363" s="98" t="n">
        <v>0</v>
      </c>
      <c r="P363" s="99"/>
      <c r="Q363" s="98" t="n">
        <f aca="false">M363+J363+G363</f>
        <v>5.6325</v>
      </c>
      <c r="R363" s="98" t="n">
        <f aca="false">N363+K363+H363</f>
        <v>5.61</v>
      </c>
      <c r="S363" s="98" t="n">
        <f aca="false">O363+L363+I363</f>
        <v>0</v>
      </c>
      <c r="T363" s="99"/>
      <c r="U363" s="33" t="n">
        <f aca="false">A364-A363</f>
        <v>30</v>
      </c>
      <c r="V363" s="100" t="n">
        <f aca="false">CHOOSE(F$3,A364+24,A363)</f>
        <v>47788</v>
      </c>
      <c r="W363" s="33" t="n">
        <f aca="false">V363-C$3</f>
        <v>10872</v>
      </c>
      <c r="X363" s="28" t="n">
        <f aca="false">VLOOKUP($A363,Table,MATCH(X$4,Curves,0))</f>
        <v>0.053904348595426</v>
      </c>
      <c r="Y363" s="91" t="n">
        <f aca="false">1/(1+CHOOSE(F$3,(X364+($K$3/10000))/2,(X363+($K$3/10000))/2))^(2*W363/365.25)</f>
        <v>0.205302562387177</v>
      </c>
      <c r="Z363" s="33" t="n">
        <f aca="false">IF(AND(mthbeg&lt;=A363,mthend&gt;=A363),1,0)</f>
        <v>0</v>
      </c>
      <c r="AA363" s="33" t="n">
        <f aca="false">U363*Z363</f>
        <v>0</v>
      </c>
      <c r="AC363" s="87" t="n">
        <f aca="false">F363*G363</f>
        <v>0</v>
      </c>
      <c r="AD363" s="87" t="n">
        <f aca="false">$F363*H363</f>
        <v>0</v>
      </c>
      <c r="AE363" s="87" t="n">
        <f aca="false">$F363*I363</f>
        <v>0</v>
      </c>
      <c r="AF363" s="87" t="n">
        <f aca="false">$F363*J363</f>
        <v>-0</v>
      </c>
      <c r="AG363" s="87" t="n">
        <f aca="false">$F363*K363</f>
        <v>-0</v>
      </c>
      <c r="AH363" s="87" t="n">
        <f aca="false">$F363*L363</f>
        <v>0</v>
      </c>
      <c r="AI363" s="87" t="n">
        <f aca="false">$F363*M363</f>
        <v>0</v>
      </c>
      <c r="AJ363" s="87" t="n">
        <f aca="false">$F363*N363</f>
        <v>0</v>
      </c>
      <c r="AK363" s="87" t="n">
        <f aca="false">F363*O363</f>
        <v>0</v>
      </c>
      <c r="AL363" s="92"/>
      <c r="AM363" s="87" t="n">
        <f aca="false">CHOOSE($G$3,AD363-AE363,AE363-AD363)</f>
        <v>0</v>
      </c>
      <c r="AN363" s="87" t="n">
        <f aca="false">CHOOSE($G$3,AG363-AH363,AH363-AG363)</f>
        <v>0</v>
      </c>
      <c r="AO363" s="87" t="n">
        <f aca="false">CHOOSE($G$3,AJ363-AK363,AK363-AJ363)</f>
        <v>0</v>
      </c>
      <c r="AP363" s="101" t="n">
        <f aca="false">SUM(AM363:AO363)</f>
        <v>0</v>
      </c>
      <c r="AR363" s="87" t="n">
        <f aca="false">CHOOSE($G$3,AC363-AD363,AD363-AC363)</f>
        <v>0</v>
      </c>
      <c r="AS363" s="87" t="n">
        <f aca="false">CHOOSE($G$3,AF363-AG363,AG363-AF363)</f>
        <v>0</v>
      </c>
      <c r="AT363" s="87" t="n">
        <f aca="false">CHOOSE($G$3,AI363-AJ363,AJ363-AI363)</f>
        <v>0</v>
      </c>
      <c r="AU363" s="101" t="n">
        <f aca="false">AR363+AS363+AT363</f>
        <v>0</v>
      </c>
      <c r="AV363" s="101"/>
      <c r="AW363" s="88" t="n">
        <f aca="false">AU363+AP363</f>
        <v>0</v>
      </c>
      <c r="AY363" s="88" t="n">
        <f aca="false">AK363+AH363+AE363</f>
        <v>0</v>
      </c>
      <c r="AZ363" s="102"/>
    </row>
    <row r="364" customFormat="false" ht="12" hidden="false" customHeight="true" outlineLevel="0" collapsed="false">
      <c r="A364" s="93" t="n">
        <f aca="false">EDATE(A363,1)</f>
        <v>47818</v>
      </c>
      <c r="B364" s="94" t="n">
        <f aca="false">B363</f>
        <v>4590.16393442623</v>
      </c>
      <c r="C364" s="104"/>
      <c r="D364" s="96" t="n">
        <f aca="false">B364+C364</f>
        <v>4590.16393442623</v>
      </c>
      <c r="E364" s="82" t="n">
        <f aca="false">IF(Z364=0,0,IF(AND(Z364=1,$H$3=1),D364*U364,IF($H$3=2,D364,"N/A")))</f>
        <v>0</v>
      </c>
      <c r="F364" s="82" t="n">
        <f aca="false">E364*Y364</f>
        <v>0</v>
      </c>
      <c r="G364" s="28" t="n">
        <f aca="false">VLOOKUP($A364,Table,MATCH(G$4,Curves,0))</f>
        <v>5.67</v>
      </c>
      <c r="H364" s="97" t="n">
        <f aca="false">VLOOKUP($A364,Table,MATCH(H$4,Curves,0))</f>
        <v>5.67</v>
      </c>
      <c r="I364" s="98" t="n">
        <f aca="false">I363</f>
        <v>0</v>
      </c>
      <c r="J364" s="28" t="n">
        <f aca="false">VLOOKUP($A364,Table,MATCH(J$4,Curves,0))</f>
        <v>-0.0475</v>
      </c>
      <c r="K364" s="97" t="n">
        <f aca="false">VLOOKUP($A364,Table,MATCH(K$4,Curves,0))</f>
        <v>-0.06</v>
      </c>
      <c r="L364" s="98" t="n">
        <v>0</v>
      </c>
      <c r="M364" s="28" t="n">
        <f aca="false">VLOOKUP($A364,Table,MATCH(M$4,Curves,0))</f>
        <v>0.01</v>
      </c>
      <c r="N364" s="97" t="n">
        <f aca="false">VLOOKUP($A364,Table,MATCH(N$4,Curves,0))</f>
        <v>0</v>
      </c>
      <c r="O364" s="98" t="n">
        <v>0</v>
      </c>
      <c r="P364" s="99"/>
      <c r="Q364" s="98" t="n">
        <f aca="false">M364+J364+G364</f>
        <v>5.6325</v>
      </c>
      <c r="R364" s="98" t="n">
        <f aca="false">N364+K364+H364</f>
        <v>5.61</v>
      </c>
      <c r="S364" s="98" t="n">
        <f aca="false">O364+L364+I364</f>
        <v>0</v>
      </c>
      <c r="T364" s="99"/>
      <c r="U364" s="33" t="n">
        <f aca="false">A365-A364</f>
        <v>31</v>
      </c>
      <c r="V364" s="100" t="n">
        <f aca="false">CHOOSE(F$3,A365+24,A364)</f>
        <v>47818</v>
      </c>
      <c r="W364" s="33" t="n">
        <f aca="false">V364-C$3</f>
        <v>10902</v>
      </c>
      <c r="X364" s="28" t="n">
        <f aca="false">VLOOKUP($A364,Table,MATCH(X$4,Curves,0))</f>
        <v>0.053904348595426</v>
      </c>
      <c r="Y364" s="91" t="n">
        <f aca="false">1/(1+CHOOSE(F$3,(X365+($K$3/10000))/2,(X364+($K$3/10000))/2))^(2*W364/365.25)</f>
        <v>0.204407583159102</v>
      </c>
      <c r="Z364" s="33" t="n">
        <f aca="false">IF(AND(mthbeg&lt;=A364,mthend&gt;=A364),1,0)</f>
        <v>0</v>
      </c>
      <c r="AA364" s="33" t="n">
        <f aca="false">U364*Z364</f>
        <v>0</v>
      </c>
      <c r="AC364" s="87" t="n">
        <f aca="false">F364*G364</f>
        <v>0</v>
      </c>
      <c r="AD364" s="87" t="n">
        <f aca="false">$F364*H364</f>
        <v>0</v>
      </c>
      <c r="AE364" s="87" t="n">
        <f aca="false">$F364*I364</f>
        <v>0</v>
      </c>
      <c r="AF364" s="87" t="n">
        <f aca="false">$F364*J364</f>
        <v>-0</v>
      </c>
      <c r="AG364" s="87" t="n">
        <f aca="false">$F364*K364</f>
        <v>-0</v>
      </c>
      <c r="AH364" s="87" t="n">
        <f aca="false">$F364*L364</f>
        <v>0</v>
      </c>
      <c r="AI364" s="87" t="n">
        <f aca="false">$F364*M364</f>
        <v>0</v>
      </c>
      <c r="AJ364" s="87" t="n">
        <f aca="false">$F364*N364</f>
        <v>0</v>
      </c>
      <c r="AK364" s="87" t="n">
        <f aca="false">F364*O364</f>
        <v>0</v>
      </c>
      <c r="AL364" s="92"/>
      <c r="AM364" s="87" t="n">
        <f aca="false">CHOOSE($G$3,AD364-AE364,AE364-AD364)</f>
        <v>0</v>
      </c>
      <c r="AN364" s="87" t="n">
        <f aca="false">CHOOSE($G$3,AG364-AH364,AH364-AG364)</f>
        <v>0</v>
      </c>
      <c r="AO364" s="87" t="n">
        <f aca="false">CHOOSE($G$3,AJ364-AK364,AK364-AJ364)</f>
        <v>0</v>
      </c>
      <c r="AP364" s="101" t="n">
        <f aca="false">SUM(AM364:AO364)</f>
        <v>0</v>
      </c>
      <c r="AR364" s="87" t="n">
        <f aca="false">CHOOSE($G$3,AC364-AD364,AD364-AC364)</f>
        <v>0</v>
      </c>
      <c r="AS364" s="87" t="n">
        <f aca="false">CHOOSE($G$3,AF364-AG364,AG364-AF364)</f>
        <v>0</v>
      </c>
      <c r="AT364" s="87" t="n">
        <f aca="false">CHOOSE($G$3,AI364-AJ364,AJ364-AI364)</f>
        <v>0</v>
      </c>
      <c r="AU364" s="101" t="n">
        <f aca="false">AR364+AS364+AT364</f>
        <v>0</v>
      </c>
      <c r="AV364" s="101"/>
      <c r="AW364" s="88" t="n">
        <f aca="false">AU364+AP364</f>
        <v>0</v>
      </c>
      <c r="AY364" s="88" t="n">
        <f aca="false">AK364+AH364+AE364</f>
        <v>0</v>
      </c>
      <c r="AZ364" s="102"/>
    </row>
    <row r="365" customFormat="false" ht="12" hidden="false" customHeight="true" outlineLevel="0" collapsed="false">
      <c r="A365" s="93" t="n">
        <f aca="false">EDATE(A364,1)</f>
        <v>47849</v>
      </c>
      <c r="B365" s="94" t="n">
        <f aca="false">B364</f>
        <v>4590.16393442623</v>
      </c>
      <c r="C365" s="104"/>
      <c r="D365" s="96" t="n">
        <f aca="false">B365+C365</f>
        <v>4590.16393442623</v>
      </c>
      <c r="E365" s="82" t="n">
        <f aca="false">IF(Z365=0,0,IF(AND(Z365=1,$H$3=1),D365*U365,IF($H$3=2,D365,"N/A")))</f>
        <v>0</v>
      </c>
      <c r="F365" s="82" t="n">
        <f aca="false">E365*Y365</f>
        <v>0</v>
      </c>
      <c r="G365" s="28" t="n">
        <f aca="false">VLOOKUP($A365,Table,MATCH(G$4,Curves,0))</f>
        <v>5.67</v>
      </c>
      <c r="H365" s="97" t="n">
        <f aca="false">VLOOKUP($A365,Table,MATCH(H$4,Curves,0))</f>
        <v>5.67</v>
      </c>
      <c r="I365" s="98" t="n">
        <f aca="false">I364</f>
        <v>0</v>
      </c>
      <c r="J365" s="28" t="n">
        <f aca="false">VLOOKUP($A365,Table,MATCH(J$4,Curves,0))</f>
        <v>-0.0475</v>
      </c>
      <c r="K365" s="97" t="n">
        <f aca="false">VLOOKUP($A365,Table,MATCH(K$4,Curves,0))</f>
        <v>-0.06</v>
      </c>
      <c r="L365" s="98" t="n">
        <v>0</v>
      </c>
      <c r="M365" s="28" t="n">
        <f aca="false">VLOOKUP($A365,Table,MATCH(M$4,Curves,0))</f>
        <v>0.01</v>
      </c>
      <c r="N365" s="97" t="n">
        <f aca="false">VLOOKUP($A365,Table,MATCH(N$4,Curves,0))</f>
        <v>0</v>
      </c>
      <c r="O365" s="98" t="n">
        <v>0</v>
      </c>
      <c r="P365" s="99"/>
      <c r="Q365" s="98" t="n">
        <f aca="false">M365+J365+G365</f>
        <v>5.6325</v>
      </c>
      <c r="R365" s="98" t="n">
        <f aca="false">N365+K365+H365</f>
        <v>5.61</v>
      </c>
      <c r="S365" s="98" t="n">
        <f aca="false">O365+L365+I365</f>
        <v>0</v>
      </c>
      <c r="T365" s="99"/>
      <c r="U365" s="33" t="n">
        <f aca="false">A366-A365</f>
        <v>31</v>
      </c>
      <c r="V365" s="100" t="n">
        <f aca="false">CHOOSE(F$3,A366+24,A365)</f>
        <v>47849</v>
      </c>
      <c r="W365" s="33" t="n">
        <f aca="false">V365-C$3</f>
        <v>10933</v>
      </c>
      <c r="X365" s="28" t="n">
        <f aca="false">VLOOKUP($A365,Table,MATCH(X$4,Curves,0))</f>
        <v>0.053904348595426</v>
      </c>
      <c r="Y365" s="91" t="n">
        <f aca="false">1/(1+CHOOSE(F$3,(X366+($K$3/10000))/2,(X365+($K$3/10000))/2))^(2*W365/365.25)</f>
        <v>0.203486869833194</v>
      </c>
      <c r="Z365" s="33" t="n">
        <f aca="false">IF(AND(mthbeg&lt;=A365,mthend&gt;=A365),1,0)</f>
        <v>0</v>
      </c>
      <c r="AA365" s="33" t="n">
        <f aca="false">U365*Z365</f>
        <v>0</v>
      </c>
      <c r="AC365" s="87" t="n">
        <f aca="false">F365*G365</f>
        <v>0</v>
      </c>
      <c r="AD365" s="87" t="n">
        <f aca="false">$F365*H365</f>
        <v>0</v>
      </c>
      <c r="AE365" s="87" t="n">
        <f aca="false">$F365*I365</f>
        <v>0</v>
      </c>
      <c r="AF365" s="87" t="n">
        <f aca="false">$F365*J365</f>
        <v>-0</v>
      </c>
      <c r="AG365" s="87" t="n">
        <f aca="false">$F365*K365</f>
        <v>-0</v>
      </c>
      <c r="AH365" s="87" t="n">
        <f aca="false">$F365*L365</f>
        <v>0</v>
      </c>
      <c r="AI365" s="87" t="n">
        <f aca="false">$F365*M365</f>
        <v>0</v>
      </c>
      <c r="AJ365" s="87" t="n">
        <f aca="false">$F365*N365</f>
        <v>0</v>
      </c>
      <c r="AK365" s="87" t="n">
        <f aca="false">F365*O365</f>
        <v>0</v>
      </c>
      <c r="AL365" s="92"/>
      <c r="AM365" s="87" t="n">
        <f aca="false">CHOOSE($G$3,AD365-AE365,AE365-AD365)</f>
        <v>0</v>
      </c>
      <c r="AN365" s="87" t="n">
        <f aca="false">CHOOSE($G$3,AG365-AH365,AH365-AG365)</f>
        <v>0</v>
      </c>
      <c r="AO365" s="87" t="n">
        <f aca="false">CHOOSE($G$3,AJ365-AK365,AK365-AJ365)</f>
        <v>0</v>
      </c>
      <c r="AP365" s="101" t="n">
        <f aca="false">SUM(AM365:AO365)</f>
        <v>0</v>
      </c>
      <c r="AR365" s="87" t="n">
        <f aca="false">CHOOSE($G$3,AC365-AD365,AD365-AC365)</f>
        <v>0</v>
      </c>
      <c r="AS365" s="87" t="n">
        <f aca="false">CHOOSE($G$3,AF365-AG365,AG365-AF365)</f>
        <v>0</v>
      </c>
      <c r="AT365" s="87" t="n">
        <f aca="false">CHOOSE($G$3,AI365-AJ365,AJ365-AI365)</f>
        <v>0</v>
      </c>
      <c r="AU365" s="101" t="n">
        <f aca="false">AR365+AS365+AT365</f>
        <v>0</v>
      </c>
      <c r="AV365" s="101"/>
      <c r="AW365" s="88" t="n">
        <f aca="false">AU365+AP365</f>
        <v>0</v>
      </c>
      <c r="AY365" s="88" t="n">
        <f aca="false">AK365+AH365+AE365</f>
        <v>0</v>
      </c>
      <c r="AZ365" s="102"/>
    </row>
    <row r="366" customFormat="false" ht="12" hidden="false" customHeight="true" outlineLevel="0" collapsed="false">
      <c r="A366" s="93" t="n">
        <f aca="false">EDATE(A365,1)</f>
        <v>47880</v>
      </c>
      <c r="B366" s="94" t="n">
        <f aca="false">B365</f>
        <v>4590.16393442623</v>
      </c>
      <c r="C366" s="104"/>
      <c r="D366" s="96" t="n">
        <f aca="false">B366+C366</f>
        <v>4590.16393442623</v>
      </c>
      <c r="E366" s="82" t="n">
        <f aca="false">IF(Z366=0,0,IF(AND(Z366=1,$H$3=1),D366*U366,IF($H$3=2,D366,"N/A")))</f>
        <v>0</v>
      </c>
      <c r="F366" s="82" t="n">
        <f aca="false">E366*Y366</f>
        <v>0</v>
      </c>
      <c r="G366" s="28" t="n">
        <f aca="false">VLOOKUP($A366,Table,MATCH(G$4,Curves,0))</f>
        <v>5.67</v>
      </c>
      <c r="H366" s="97" t="n">
        <f aca="false">VLOOKUP($A366,Table,MATCH(H$4,Curves,0))</f>
        <v>5.67</v>
      </c>
      <c r="I366" s="98" t="n">
        <f aca="false">I365</f>
        <v>0</v>
      </c>
      <c r="J366" s="28" t="n">
        <f aca="false">VLOOKUP($A366,Table,MATCH(J$4,Curves,0))</f>
        <v>-0.0475</v>
      </c>
      <c r="K366" s="97" t="n">
        <f aca="false">VLOOKUP($A366,Table,MATCH(K$4,Curves,0))</f>
        <v>-0.06</v>
      </c>
      <c r="L366" s="98" t="n">
        <v>0</v>
      </c>
      <c r="M366" s="28" t="n">
        <f aca="false">VLOOKUP($A366,Table,MATCH(M$4,Curves,0))</f>
        <v>0.01</v>
      </c>
      <c r="N366" s="97" t="n">
        <f aca="false">VLOOKUP($A366,Table,MATCH(N$4,Curves,0))</f>
        <v>0</v>
      </c>
      <c r="O366" s="98" t="n">
        <v>0</v>
      </c>
      <c r="P366" s="99"/>
      <c r="Q366" s="98" t="n">
        <f aca="false">M366+J366+G366</f>
        <v>5.6325</v>
      </c>
      <c r="R366" s="98" t="n">
        <f aca="false">N366+K366+H366</f>
        <v>5.61</v>
      </c>
      <c r="S366" s="98" t="n">
        <f aca="false">O366+L366+I366</f>
        <v>0</v>
      </c>
      <c r="T366" s="99"/>
      <c r="U366" s="33" t="n">
        <f aca="false">A367-A366</f>
        <v>28</v>
      </c>
      <c r="V366" s="100" t="n">
        <f aca="false">CHOOSE(F$3,A367+24,A366)</f>
        <v>47880</v>
      </c>
      <c r="W366" s="33" t="n">
        <f aca="false">V366-C$3</f>
        <v>10964</v>
      </c>
      <c r="X366" s="28" t="n">
        <f aca="false">VLOOKUP($A366,Table,MATCH(X$4,Curves,0))</f>
        <v>0.053904348595426</v>
      </c>
      <c r="Y366" s="91" t="n">
        <f aca="false">1/(1+CHOOSE(F$3,(X367+($K$3/10000))/2,(X366+($K$3/10000))/2))^(2*W366/365.25)</f>
        <v>0.202570303677442</v>
      </c>
      <c r="Z366" s="33" t="n">
        <f aca="false">IF(AND(mthbeg&lt;=A366,mthend&gt;=A366),1,0)</f>
        <v>0</v>
      </c>
      <c r="AA366" s="33" t="n">
        <f aca="false">U366*Z366</f>
        <v>0</v>
      </c>
      <c r="AC366" s="87" t="n">
        <f aca="false">F366*G366</f>
        <v>0</v>
      </c>
      <c r="AD366" s="87" t="n">
        <f aca="false">$F366*H366</f>
        <v>0</v>
      </c>
      <c r="AE366" s="87" t="n">
        <f aca="false">$F366*I366</f>
        <v>0</v>
      </c>
      <c r="AF366" s="87" t="n">
        <f aca="false">$F366*J366</f>
        <v>-0</v>
      </c>
      <c r="AG366" s="87" t="n">
        <f aca="false">$F366*K366</f>
        <v>-0</v>
      </c>
      <c r="AH366" s="87" t="n">
        <f aca="false">$F366*L366</f>
        <v>0</v>
      </c>
      <c r="AI366" s="87" t="n">
        <f aca="false">$F366*M366</f>
        <v>0</v>
      </c>
      <c r="AJ366" s="87" t="n">
        <f aca="false">$F366*N366</f>
        <v>0</v>
      </c>
      <c r="AK366" s="87" t="n">
        <f aca="false">F366*O366</f>
        <v>0</v>
      </c>
      <c r="AL366" s="92"/>
      <c r="AM366" s="87" t="n">
        <f aca="false">CHOOSE($G$3,AD366-AE366,AE366-AD366)</f>
        <v>0</v>
      </c>
      <c r="AN366" s="87" t="n">
        <f aca="false">CHOOSE($G$3,AG366-AH366,AH366-AG366)</f>
        <v>0</v>
      </c>
      <c r="AO366" s="87" t="n">
        <f aca="false">CHOOSE($G$3,AJ366-AK366,AK366-AJ366)</f>
        <v>0</v>
      </c>
      <c r="AP366" s="101" t="n">
        <f aca="false">SUM(AM366:AO366)</f>
        <v>0</v>
      </c>
      <c r="AR366" s="87" t="n">
        <f aca="false">CHOOSE($G$3,AC366-AD366,AD366-AC366)</f>
        <v>0</v>
      </c>
      <c r="AS366" s="87" t="n">
        <f aca="false">CHOOSE($G$3,AF366-AG366,AG366-AF366)</f>
        <v>0</v>
      </c>
      <c r="AT366" s="87" t="n">
        <f aca="false">CHOOSE($G$3,AI366-AJ366,AJ366-AI366)</f>
        <v>0</v>
      </c>
      <c r="AU366" s="101" t="n">
        <f aca="false">AR366+AS366+AT366</f>
        <v>0</v>
      </c>
      <c r="AV366" s="101"/>
      <c r="AW366" s="88" t="n">
        <f aca="false">AU366+AP366</f>
        <v>0</v>
      </c>
      <c r="AY366" s="88" t="n">
        <f aca="false">AK366+AH366+AE366</f>
        <v>0</v>
      </c>
      <c r="AZ366" s="102"/>
    </row>
    <row r="367" customFormat="false" ht="12" hidden="false" customHeight="true" outlineLevel="0" collapsed="false">
      <c r="A367" s="93" t="n">
        <f aca="false">EDATE(A366,1)</f>
        <v>47908</v>
      </c>
      <c r="B367" s="94" t="n">
        <f aca="false">B366</f>
        <v>4590.16393442623</v>
      </c>
      <c r="C367" s="104"/>
      <c r="D367" s="96" t="n">
        <f aca="false">B367+C367</f>
        <v>4590.16393442623</v>
      </c>
      <c r="E367" s="82" t="n">
        <f aca="false">IF(Z367=0,0,IF(AND(Z367=1,$H$3=1),D367*U367,IF($H$3=2,D367,"N/A")))</f>
        <v>0</v>
      </c>
      <c r="F367" s="82" t="n">
        <f aca="false">E367*Y367</f>
        <v>0</v>
      </c>
      <c r="G367" s="28" t="n">
        <f aca="false">VLOOKUP($A367,Table,MATCH(G$4,Curves,0))</f>
        <v>5.67</v>
      </c>
      <c r="H367" s="97" t="n">
        <f aca="false">VLOOKUP($A367,Table,MATCH(H$4,Curves,0))</f>
        <v>5.67</v>
      </c>
      <c r="I367" s="98" t="n">
        <f aca="false">I366</f>
        <v>0</v>
      </c>
      <c r="J367" s="28" t="n">
        <f aca="false">VLOOKUP($A367,Table,MATCH(J$4,Curves,0))</f>
        <v>-0.0475</v>
      </c>
      <c r="K367" s="97" t="n">
        <f aca="false">VLOOKUP($A367,Table,MATCH(K$4,Curves,0))</f>
        <v>-0.06</v>
      </c>
      <c r="L367" s="98" t="n">
        <v>0</v>
      </c>
      <c r="M367" s="28" t="n">
        <f aca="false">VLOOKUP($A367,Table,MATCH(M$4,Curves,0))</f>
        <v>0.01</v>
      </c>
      <c r="N367" s="97" t="n">
        <f aca="false">VLOOKUP($A367,Table,MATCH(N$4,Curves,0))</f>
        <v>0</v>
      </c>
      <c r="O367" s="98" t="n">
        <v>0</v>
      </c>
      <c r="P367" s="99"/>
      <c r="Q367" s="98" t="n">
        <f aca="false">M367+J367+G367</f>
        <v>5.6325</v>
      </c>
      <c r="R367" s="98" t="n">
        <f aca="false">N367+K367+H367</f>
        <v>5.61</v>
      </c>
      <c r="S367" s="98" t="n">
        <f aca="false">O367+L367+I367</f>
        <v>0</v>
      </c>
      <c r="T367" s="99"/>
      <c r="U367" s="33" t="n">
        <f aca="false">A368-A367</f>
        <v>31</v>
      </c>
      <c r="V367" s="100" t="n">
        <f aca="false">CHOOSE(F$3,A368+24,A367)</f>
        <v>47908</v>
      </c>
      <c r="W367" s="33" t="n">
        <f aca="false">V367-C$3</f>
        <v>10992</v>
      </c>
      <c r="X367" s="28" t="n">
        <f aca="false">VLOOKUP($A367,Table,MATCH(X$4,Curves,0))</f>
        <v>0.053904348595426</v>
      </c>
      <c r="Y367" s="91" t="n">
        <f aca="false">1/(1+CHOOSE(F$3,(X368+($K$3/10000))/2,(X367+($K$3/10000))/2))^(2*W367/365.25)</f>
        <v>0.201745986513754</v>
      </c>
      <c r="Z367" s="33" t="n">
        <f aca="false">IF(AND(mthbeg&lt;=A367,mthend&gt;=A367),1,0)</f>
        <v>0</v>
      </c>
      <c r="AA367" s="33" t="n">
        <f aca="false">U367*Z367</f>
        <v>0</v>
      </c>
      <c r="AC367" s="87" t="n">
        <f aca="false">F367*G367</f>
        <v>0</v>
      </c>
      <c r="AD367" s="87" t="n">
        <f aca="false">$F367*H367</f>
        <v>0</v>
      </c>
      <c r="AE367" s="87" t="n">
        <f aca="false">$F367*I367</f>
        <v>0</v>
      </c>
      <c r="AF367" s="87" t="n">
        <f aca="false">$F367*J367</f>
        <v>-0</v>
      </c>
      <c r="AG367" s="87" t="n">
        <f aca="false">$F367*K367</f>
        <v>-0</v>
      </c>
      <c r="AH367" s="87" t="n">
        <f aca="false">$F367*L367</f>
        <v>0</v>
      </c>
      <c r="AI367" s="87" t="n">
        <f aca="false">$F367*M367</f>
        <v>0</v>
      </c>
      <c r="AJ367" s="87" t="n">
        <f aca="false">$F367*N367</f>
        <v>0</v>
      </c>
      <c r="AK367" s="87" t="n">
        <f aca="false">F367*O367</f>
        <v>0</v>
      </c>
      <c r="AL367" s="92"/>
      <c r="AM367" s="87" t="n">
        <f aca="false">CHOOSE($G$3,AD367-AE367,AE367-AD367)</f>
        <v>0</v>
      </c>
      <c r="AN367" s="87" t="n">
        <f aca="false">CHOOSE($G$3,AG367-AH367,AH367-AG367)</f>
        <v>0</v>
      </c>
      <c r="AO367" s="87" t="n">
        <f aca="false">CHOOSE($G$3,AJ367-AK367,AK367-AJ367)</f>
        <v>0</v>
      </c>
      <c r="AP367" s="101" t="n">
        <f aca="false">SUM(AM367:AO367)</f>
        <v>0</v>
      </c>
      <c r="AR367" s="87" t="n">
        <f aca="false">CHOOSE($G$3,AC367-AD367,AD367-AC367)</f>
        <v>0</v>
      </c>
      <c r="AS367" s="87" t="n">
        <f aca="false">CHOOSE($G$3,AF367-AG367,AG367-AF367)</f>
        <v>0</v>
      </c>
      <c r="AT367" s="87" t="n">
        <f aca="false">CHOOSE($G$3,AI367-AJ367,AJ367-AI367)</f>
        <v>0</v>
      </c>
      <c r="AU367" s="101" t="n">
        <f aca="false">AR367+AS367+AT367</f>
        <v>0</v>
      </c>
      <c r="AV367" s="101"/>
      <c r="AW367" s="88" t="n">
        <f aca="false">AU367+AP367</f>
        <v>0</v>
      </c>
      <c r="AY367" s="88" t="n">
        <f aca="false">AK367+AH367+AE367</f>
        <v>0</v>
      </c>
      <c r="AZ367" s="102"/>
    </row>
    <row r="368" customFormat="false" ht="12" hidden="false" customHeight="true" outlineLevel="0" collapsed="false">
      <c r="A368" s="93" t="n">
        <f aca="false">EDATE(A367,1)</f>
        <v>47939</v>
      </c>
      <c r="B368" s="94" t="n">
        <f aca="false">B367</f>
        <v>4590.16393442623</v>
      </c>
      <c r="C368" s="104"/>
      <c r="D368" s="96" t="n">
        <f aca="false">B368+C368</f>
        <v>4590.16393442623</v>
      </c>
      <c r="E368" s="82" t="n">
        <f aca="false">IF(Z368=0,0,IF(AND(Z368=1,$H$3=1),D368*U368,IF($H$3=2,D368,"N/A")))</f>
        <v>0</v>
      </c>
      <c r="F368" s="82" t="n">
        <f aca="false">E368*Y368</f>
        <v>0</v>
      </c>
      <c r="G368" s="28" t="n">
        <f aca="false">VLOOKUP($A368,Table,MATCH(G$4,Curves,0))</f>
        <v>5.67</v>
      </c>
      <c r="H368" s="97" t="n">
        <f aca="false">VLOOKUP($A368,Table,MATCH(H$4,Curves,0))</f>
        <v>5.67</v>
      </c>
      <c r="I368" s="98" t="n">
        <f aca="false">I367</f>
        <v>0</v>
      </c>
      <c r="J368" s="28" t="n">
        <f aca="false">VLOOKUP($A368,Table,MATCH(J$4,Curves,0))</f>
        <v>-0.0475</v>
      </c>
      <c r="K368" s="97" t="n">
        <f aca="false">VLOOKUP($A368,Table,MATCH(K$4,Curves,0))</f>
        <v>-0.06</v>
      </c>
      <c r="L368" s="98" t="n">
        <v>0</v>
      </c>
      <c r="M368" s="28" t="n">
        <f aca="false">VLOOKUP($A368,Table,MATCH(M$4,Curves,0))</f>
        <v>0.01</v>
      </c>
      <c r="N368" s="97" t="n">
        <f aca="false">VLOOKUP($A368,Table,MATCH(N$4,Curves,0))</f>
        <v>0</v>
      </c>
      <c r="O368" s="98" t="n">
        <v>0</v>
      </c>
      <c r="P368" s="99"/>
      <c r="Q368" s="98" t="n">
        <f aca="false">M368+J368+G368</f>
        <v>5.6325</v>
      </c>
      <c r="R368" s="98" t="n">
        <f aca="false">N368+K368+H368</f>
        <v>5.61</v>
      </c>
      <c r="S368" s="98" t="n">
        <f aca="false">O368+L368+I368</f>
        <v>0</v>
      </c>
      <c r="T368" s="99"/>
      <c r="U368" s="33" t="n">
        <f aca="false">A369-A368</f>
        <v>30</v>
      </c>
      <c r="V368" s="100" t="n">
        <f aca="false">CHOOSE(F$3,A369+24,A368)</f>
        <v>47939</v>
      </c>
      <c r="W368" s="33" t="n">
        <f aca="false">V368-C$3</f>
        <v>11023</v>
      </c>
      <c r="X368" s="28" t="n">
        <f aca="false">VLOOKUP($A368,Table,MATCH(X$4,Curves,0))</f>
        <v>0.053904348595426</v>
      </c>
      <c r="Y368" s="91" t="n">
        <f aca="false">1/(1+CHOOSE(F$3,(X369+($K$3/10000))/2,(X368+($K$3/10000))/2))^(2*W368/365.25)</f>
        <v>0.200837261820859</v>
      </c>
      <c r="Z368" s="33" t="n">
        <f aca="false">IF(AND(mthbeg&lt;=A368,mthend&gt;=A368),1,0)</f>
        <v>0</v>
      </c>
      <c r="AA368" s="33" t="n">
        <f aca="false">U368*Z368</f>
        <v>0</v>
      </c>
      <c r="AC368" s="87" t="n">
        <f aca="false">F368*G368</f>
        <v>0</v>
      </c>
      <c r="AD368" s="87" t="n">
        <f aca="false">$F368*H368</f>
        <v>0</v>
      </c>
      <c r="AE368" s="87" t="n">
        <f aca="false">$F368*I368</f>
        <v>0</v>
      </c>
      <c r="AF368" s="87" t="n">
        <f aca="false">$F368*J368</f>
        <v>-0</v>
      </c>
      <c r="AG368" s="87" t="n">
        <f aca="false">$F368*K368</f>
        <v>-0</v>
      </c>
      <c r="AH368" s="87" t="n">
        <f aca="false">$F368*L368</f>
        <v>0</v>
      </c>
      <c r="AI368" s="87" t="n">
        <f aca="false">$F368*M368</f>
        <v>0</v>
      </c>
      <c r="AJ368" s="87" t="n">
        <f aca="false">$F368*N368</f>
        <v>0</v>
      </c>
      <c r="AK368" s="87" t="n">
        <f aca="false">F368*O368</f>
        <v>0</v>
      </c>
      <c r="AL368" s="92"/>
      <c r="AM368" s="87" t="n">
        <f aca="false">CHOOSE($G$3,AD368-AE368,AE368-AD368)</f>
        <v>0</v>
      </c>
      <c r="AN368" s="87" t="n">
        <f aca="false">CHOOSE($G$3,AG368-AH368,AH368-AG368)</f>
        <v>0</v>
      </c>
      <c r="AO368" s="87" t="n">
        <f aca="false">CHOOSE($G$3,AJ368-AK368,AK368-AJ368)</f>
        <v>0</v>
      </c>
      <c r="AP368" s="101" t="n">
        <f aca="false">SUM(AM368:AO368)</f>
        <v>0</v>
      </c>
      <c r="AR368" s="87" t="n">
        <f aca="false">CHOOSE($G$3,AC368-AD368,AD368-AC368)</f>
        <v>0</v>
      </c>
      <c r="AS368" s="87" t="n">
        <f aca="false">CHOOSE($G$3,AF368-AG368,AG368-AF368)</f>
        <v>0</v>
      </c>
      <c r="AT368" s="87" t="n">
        <f aca="false">CHOOSE($G$3,AI368-AJ368,AJ368-AI368)</f>
        <v>0</v>
      </c>
      <c r="AU368" s="101" t="n">
        <f aca="false">AR368+AS368+AT368</f>
        <v>0</v>
      </c>
      <c r="AV368" s="101"/>
      <c r="AW368" s="88" t="n">
        <f aca="false">AU368+AP368</f>
        <v>0</v>
      </c>
      <c r="AY368" s="88" t="n">
        <f aca="false">AK368+AH368+AE368</f>
        <v>0</v>
      </c>
      <c r="AZ368" s="102"/>
    </row>
    <row r="369" customFormat="false" ht="12" hidden="false" customHeight="true" outlineLevel="0" collapsed="false">
      <c r="A369" s="93" t="n">
        <f aca="false">EDATE(A368,1)</f>
        <v>47969</v>
      </c>
      <c r="B369" s="94" t="n">
        <f aca="false">B368</f>
        <v>4590.16393442623</v>
      </c>
      <c r="C369" s="104"/>
      <c r="D369" s="96" t="n">
        <f aca="false">B369+C369</f>
        <v>4590.16393442623</v>
      </c>
      <c r="E369" s="82" t="n">
        <f aca="false">IF(Z369=0,0,IF(AND(Z369=1,$H$3=1),D369*U369,IF($H$3=2,D369,"N/A")))</f>
        <v>0</v>
      </c>
      <c r="F369" s="82" t="n">
        <f aca="false">E369*Y369</f>
        <v>0</v>
      </c>
      <c r="G369" s="28" t="n">
        <f aca="false">VLOOKUP($A369,Table,MATCH(G$4,Curves,0))</f>
        <v>5.67</v>
      </c>
      <c r="H369" s="97" t="n">
        <f aca="false">VLOOKUP($A369,Table,MATCH(H$4,Curves,0))</f>
        <v>5.67</v>
      </c>
      <c r="I369" s="98" t="n">
        <f aca="false">I368</f>
        <v>0</v>
      </c>
      <c r="J369" s="28" t="n">
        <f aca="false">VLOOKUP($A369,Table,MATCH(J$4,Curves,0))</f>
        <v>-0.0475</v>
      </c>
      <c r="K369" s="97" t="n">
        <f aca="false">VLOOKUP($A369,Table,MATCH(K$4,Curves,0))</f>
        <v>-0.06</v>
      </c>
      <c r="L369" s="98" t="n">
        <v>0</v>
      </c>
      <c r="M369" s="28" t="n">
        <f aca="false">VLOOKUP($A369,Table,MATCH(M$4,Curves,0))</f>
        <v>0.01</v>
      </c>
      <c r="N369" s="97" t="n">
        <f aca="false">VLOOKUP($A369,Table,MATCH(N$4,Curves,0))</f>
        <v>0</v>
      </c>
      <c r="O369" s="98" t="n">
        <v>0</v>
      </c>
      <c r="P369" s="99"/>
      <c r="Q369" s="98" t="n">
        <f aca="false">M369+J369+G369</f>
        <v>5.6325</v>
      </c>
      <c r="R369" s="98" t="n">
        <f aca="false">N369+K369+H369</f>
        <v>5.61</v>
      </c>
      <c r="S369" s="98" t="n">
        <f aca="false">O369+L369+I369</f>
        <v>0</v>
      </c>
      <c r="T369" s="99"/>
      <c r="U369" s="33" t="n">
        <f aca="false">A370-A369</f>
        <v>31</v>
      </c>
      <c r="V369" s="100" t="n">
        <f aca="false">CHOOSE(F$3,A370+24,A369)</f>
        <v>47969</v>
      </c>
      <c r="W369" s="33" t="n">
        <f aca="false">V369-C$3</f>
        <v>11053</v>
      </c>
      <c r="X369" s="28" t="n">
        <f aca="false">VLOOKUP($A369,Table,MATCH(X$4,Curves,0))</f>
        <v>0.053904348595426</v>
      </c>
      <c r="Y369" s="91" t="n">
        <f aca="false">1/(1+CHOOSE(F$3,(X370+($K$3/10000))/2,(X369+($K$3/10000))/2))^(2*W369/365.25)</f>
        <v>0.199961748259493</v>
      </c>
      <c r="Z369" s="33" t="n">
        <f aca="false">IF(AND(mthbeg&lt;=A369,mthend&gt;=A369),1,0)</f>
        <v>0</v>
      </c>
      <c r="AA369" s="33" t="n">
        <f aca="false">U369*Z369</f>
        <v>0</v>
      </c>
      <c r="AC369" s="87" t="n">
        <f aca="false">F369*G369</f>
        <v>0</v>
      </c>
      <c r="AD369" s="87" t="n">
        <f aca="false">$F369*H369</f>
        <v>0</v>
      </c>
      <c r="AE369" s="87" t="n">
        <f aca="false">$F369*I369</f>
        <v>0</v>
      </c>
      <c r="AF369" s="87" t="n">
        <f aca="false">$F369*J369</f>
        <v>-0</v>
      </c>
      <c r="AG369" s="87" t="n">
        <f aca="false">$F369*K369</f>
        <v>-0</v>
      </c>
      <c r="AH369" s="87" t="n">
        <f aca="false">$F369*L369</f>
        <v>0</v>
      </c>
      <c r="AI369" s="87" t="n">
        <f aca="false">$F369*M369</f>
        <v>0</v>
      </c>
      <c r="AJ369" s="87" t="n">
        <f aca="false">$F369*N369</f>
        <v>0</v>
      </c>
      <c r="AK369" s="87" t="n">
        <f aca="false">F369*O369</f>
        <v>0</v>
      </c>
      <c r="AL369" s="92"/>
      <c r="AM369" s="87" t="n">
        <f aca="false">CHOOSE($G$3,AD369-AE369,AE369-AD369)</f>
        <v>0</v>
      </c>
      <c r="AN369" s="87" t="n">
        <f aca="false">CHOOSE($G$3,AG369-AH369,AH369-AG369)</f>
        <v>0</v>
      </c>
      <c r="AO369" s="87" t="n">
        <f aca="false">CHOOSE($G$3,AJ369-AK369,AK369-AJ369)</f>
        <v>0</v>
      </c>
      <c r="AP369" s="101" t="n">
        <f aca="false">SUM(AM369:AO369)</f>
        <v>0</v>
      </c>
      <c r="AR369" s="87" t="n">
        <f aca="false">CHOOSE($G$3,AC369-AD369,AD369-AC369)</f>
        <v>0</v>
      </c>
      <c r="AS369" s="87" t="n">
        <f aca="false">CHOOSE($G$3,AF369-AG369,AG369-AF369)</f>
        <v>0</v>
      </c>
      <c r="AT369" s="87" t="n">
        <f aca="false">CHOOSE($G$3,AI369-AJ369,AJ369-AI369)</f>
        <v>0</v>
      </c>
      <c r="AU369" s="101" t="n">
        <f aca="false">AR369+AS369+AT369</f>
        <v>0</v>
      </c>
      <c r="AV369" s="101"/>
      <c r="AW369" s="105" t="n">
        <f aca="false">AU369+AP369</f>
        <v>0</v>
      </c>
      <c r="AY369" s="105" t="n">
        <f aca="false">AK369+AH369+AE369</f>
        <v>0</v>
      </c>
      <c r="AZ369" s="102"/>
    </row>
    <row r="370" customFormat="false" ht="12.75" hidden="false" customHeight="false" outlineLevel="0" collapsed="false">
      <c r="A370" s="93" t="n">
        <f aca="false">EDATE(A369,1)</f>
        <v>48000</v>
      </c>
      <c r="X370" s="28" t="n">
        <f aca="false">VLOOKUP($A370,Table,MATCH(X$4,Curves,0))</f>
        <v>0.053904348595426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1998-02-25T17:42:16Z</dcterms:created>
  <dc:creator>Joe Louis</dc:creator>
  <dc:description>- Oracle 8i ODBC QueryFix Applied</dc:description>
  <dc:language>en-US</dc:language>
  <cp:lastModifiedBy>Eric Boyt</cp:lastModifiedBy>
  <cp:lastPrinted>2001-01-25T17:54:24Z</cp:lastPrinted>
  <cp:revision>0</cp:revision>
  <dc:subject/>
  <dc:title/>
</cp:coreProperties>
</file>