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Orion" sheetId="1" state="hidden" r:id="rId3"/>
    <sheet name="FPL-Projects" sheetId="2" state="visible" r:id="rId4"/>
    <sheet name="Charts" sheetId="3" state="visible" r:id="rId5"/>
    <sheet name="Sheet1" sheetId="4" state="hidden" r:id="rId6"/>
    <sheet name="Sheet2" sheetId="5" state="hidden" r:id="rId7"/>
    <sheet name="Sheet3" sheetId="6" state="hidden" r:id="rId8"/>
    <sheet name="Contracts" sheetId="7" state="hidden" r:id="rId9"/>
  </sheets>
  <definedNames>
    <definedName function="false" hidden="false" localSheetId="2" name="_xlnm.Print_Area" vbProcedure="false">Charts!$A$1:$J$45</definedName>
    <definedName function="false" hidden="false" localSheetId="1" name="_xlnm.Print_Area" vbProcedure="false">'FPL-Projects'!$A$1:$T$137</definedName>
    <definedName function="false" hidden="false" localSheetId="1" name="_xlnm.Print_Titles" vbProcedure="false">'FPL-Projects'!$A:$B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<sst xmlns="http://schemas.openxmlformats.org/spreadsheetml/2006/main" count="888" uniqueCount="316">
  <si>
    <t xml:space="preserve">PSEG RESOURCES, INC.</t>
  </si>
  <si>
    <t xml:space="preserve">Activity/Strategy:</t>
  </si>
  <si>
    <t xml:space="preserve">Comments:</t>
  </si>
  <si>
    <t xml:space="preserve">Summary:</t>
  </si>
  <si>
    <t xml:space="preserve">North America</t>
  </si>
  <si>
    <t xml:space="preserve">North America (Net Equity)</t>
  </si>
  <si>
    <t xml:space="preserve">International (Net Equity)</t>
  </si>
  <si>
    <t xml:space="preserve">Net Equity (Op &amp; Construction)</t>
  </si>
  <si>
    <t xml:space="preserve">        Operation</t>
  </si>
  <si>
    <t xml:space="preserve">      Construction</t>
  </si>
  <si>
    <t xml:space="preserve">Pending Acquisition</t>
  </si>
  <si>
    <t xml:space="preserve">Operation</t>
  </si>
  <si>
    <t xml:space="preserve">Construction</t>
  </si>
  <si>
    <t xml:space="preserve">Pending Acq</t>
  </si>
  <si>
    <t xml:space="preserve">Development</t>
  </si>
  <si>
    <t xml:space="preserve">(MW)</t>
  </si>
  <si>
    <t xml:space="preserve">Plants</t>
  </si>
  <si>
    <t xml:space="preserve">MW</t>
  </si>
  <si>
    <t xml:space="preserve">Net Equity</t>
  </si>
  <si>
    <t xml:space="preserve">Company Type :</t>
  </si>
  <si>
    <t xml:space="preserve">Stock Exchange:</t>
  </si>
  <si>
    <t xml:space="preserve">Ticker Symbol:</t>
  </si>
  <si>
    <t xml:space="preserve">Holding Company:</t>
  </si>
  <si>
    <t xml:space="preserve">Power Marketing:</t>
  </si>
  <si>
    <t xml:space="preserve">Subsidiary/ Affiliate:</t>
  </si>
  <si>
    <t xml:space="preserve">Web Page:</t>
  </si>
  <si>
    <t xml:space="preserve">Summary of FPL Projects:</t>
  </si>
  <si>
    <t xml:space="preserve">Net Equity (Op, Construction)</t>
  </si>
  <si>
    <t xml:space="preserve">Purchase</t>
  </si>
  <si>
    <t xml:space="preserve">(Net MW)</t>
  </si>
  <si>
    <t xml:space="preserve">FPL Energy - Operation</t>
  </si>
  <si>
    <t xml:space="preserve">Location</t>
  </si>
  <si>
    <t xml:space="preserve">Nominal (MW)</t>
  </si>
  <si>
    <t xml:space="preserve">Ownership</t>
  </si>
  <si>
    <t xml:space="preserve">Net (MW)</t>
  </si>
  <si>
    <t xml:space="preserve">Purchase Price</t>
  </si>
  <si>
    <t xml:space="preserve">$/MW</t>
  </si>
  <si>
    <t xml:space="preserve">Grid</t>
  </si>
  <si>
    <t xml:space="preserve">Fuel</t>
  </si>
  <si>
    <t xml:space="preserve">Technology</t>
  </si>
  <si>
    <t xml:space="preserve">Other Equipment</t>
  </si>
  <si>
    <t xml:space="preserve">Load Profile</t>
  </si>
  <si>
    <t xml:space="preserve">Commercial Operation</t>
  </si>
  <si>
    <t xml:space="preserve">Heat Rate (Btu/kWh)</t>
  </si>
  <si>
    <t xml:space="preserve">VOM ($/MWh)</t>
  </si>
  <si>
    <t xml:space="preserve">FOM ($/kW-year)</t>
  </si>
  <si>
    <t xml:space="preserve">Fuel ($/MWh)</t>
  </si>
  <si>
    <t xml:space="preserve">Wind Power Partners</t>
  </si>
  <si>
    <t xml:space="preserve">Altamont Pass, CA</t>
  </si>
  <si>
    <t xml:space="preserve">CAMX</t>
  </si>
  <si>
    <t xml:space="preserve">Wind</t>
  </si>
  <si>
    <t xml:space="preserve">WT</t>
  </si>
  <si>
    <t xml:space="preserve">Altamont Power*</t>
  </si>
  <si>
    <t xml:space="preserve">Kern Front</t>
  </si>
  <si>
    <t xml:space="preserve">Bakersfield, CA</t>
  </si>
  <si>
    <t xml:space="preserve">Gas</t>
  </si>
  <si>
    <t xml:space="preserve">GT</t>
  </si>
  <si>
    <t xml:space="preserve">High Sierra</t>
  </si>
  <si>
    <t xml:space="preserve">Double C</t>
  </si>
  <si>
    <t xml:space="preserve">Calistoga/Silverado Geothermal Proj</t>
  </si>
  <si>
    <t xml:space="preserve">Calistoga, CA</t>
  </si>
  <si>
    <t xml:space="preserve">Geo Thermal</t>
  </si>
  <si>
    <t xml:space="preserve">Coso 1&amp;2</t>
  </si>
  <si>
    <t xml:space="preserve">China Lake, CA</t>
  </si>
  <si>
    <t xml:space="preserve">Solar Electric Generating Station</t>
  </si>
  <si>
    <t xml:space="preserve">Harper Lake, CA*</t>
  </si>
  <si>
    <t xml:space="preserve">Solar</t>
  </si>
  <si>
    <t xml:space="preserve">ST Solar</t>
  </si>
  <si>
    <t xml:space="preserve">East Mesa</t>
  </si>
  <si>
    <t xml:space="preserve">Holtville, CA</t>
  </si>
  <si>
    <t xml:space="preserve">ST</t>
  </si>
  <si>
    <t xml:space="preserve">Green Ridge Power</t>
  </si>
  <si>
    <t xml:space="preserve">Altamont, CA</t>
  </si>
  <si>
    <t xml:space="preserve">Brady Hotsprings</t>
  </si>
  <si>
    <t xml:space="preserve">Reno, NV</t>
  </si>
  <si>
    <t xml:space="preserve">Geo thermal</t>
  </si>
  <si>
    <t xml:space="preserve">Port of Stockton</t>
  </si>
  <si>
    <t xml:space="preserve">Stockton, CA</t>
  </si>
  <si>
    <t xml:space="preserve">Coal</t>
  </si>
  <si>
    <t xml:space="preserve">CoGen</t>
  </si>
  <si>
    <t xml:space="preserve">Pacific Crest/Ridgetop*</t>
  </si>
  <si>
    <t xml:space="preserve">Tehachapi Pass, CA</t>
  </si>
  <si>
    <t xml:space="preserve">Cameron Ridge*</t>
  </si>
  <si>
    <t xml:space="preserve">More Wind*</t>
  </si>
  <si>
    <t xml:space="preserve">Mojave</t>
  </si>
  <si>
    <t xml:space="preserve">Tehachapi, CA</t>
  </si>
  <si>
    <t xml:space="preserve">Sky River</t>
  </si>
  <si>
    <t xml:space="preserve">Victory Garden Phase 4</t>
  </si>
  <si>
    <t xml:space="preserve">Southwest Mesa</t>
  </si>
  <si>
    <t xml:space="preserve">McCamey, TX</t>
  </si>
  <si>
    <t xml:space="preserve">ERCOT</t>
  </si>
  <si>
    <t xml:space="preserve">Interstate Power (Cerro Gordo)</t>
  </si>
  <si>
    <t xml:space="preserve">Clear Lake, IA</t>
  </si>
  <si>
    <t xml:space="preserve">MAPP</t>
  </si>
  <si>
    <t xml:space="preserve">Bellingham</t>
  </si>
  <si>
    <t xml:space="preserve">Bellingham, MA</t>
  </si>
  <si>
    <t xml:space="preserve">NEPOOL</t>
  </si>
  <si>
    <t xml:space="preserve">CC</t>
  </si>
  <si>
    <t xml:space="preserve">AVEC</t>
  </si>
  <si>
    <t xml:space="preserve">Fort Fairfield, ME</t>
  </si>
  <si>
    <t xml:space="preserve">Harris</t>
  </si>
  <si>
    <t xml:space="preserve">Indian Stream, ME</t>
  </si>
  <si>
    <t xml:space="preserve">Hydro</t>
  </si>
  <si>
    <t xml:space="preserve">Maine Hydro Units*</t>
  </si>
  <si>
    <t xml:space="preserve">ME</t>
  </si>
  <si>
    <t xml:space="preserve">Cape</t>
  </si>
  <si>
    <t xml:space="preserve">South Portland, ME</t>
  </si>
  <si>
    <t xml:space="preserve">Fossil</t>
  </si>
  <si>
    <t xml:space="preserve">Mason</t>
  </si>
  <si>
    <t xml:space="preserve">Wiscatt, ME</t>
  </si>
  <si>
    <t xml:space="preserve">W.F. Wyman 1-3</t>
  </si>
  <si>
    <t xml:space="preserve">Yarmouth, ME</t>
  </si>
  <si>
    <t xml:space="preserve">Vansycle Wind Energy Project*</t>
  </si>
  <si>
    <t xml:space="preserve">Helix, OR</t>
  </si>
  <si>
    <t xml:space="preserve">NWPA</t>
  </si>
  <si>
    <t xml:space="preserve">Ebensburg</t>
  </si>
  <si>
    <t xml:space="preserve">Ebensburg, PA</t>
  </si>
  <si>
    <t xml:space="preserve">PJM</t>
  </si>
  <si>
    <t xml:space="preserve">Waste Coal</t>
  </si>
  <si>
    <t xml:space="preserve">Birch</t>
  </si>
  <si>
    <t xml:space="preserve">Frackville, PA</t>
  </si>
  <si>
    <t xml:space="preserve">Montgomery</t>
  </si>
  <si>
    <t xml:space="preserve">Montgomery, PA</t>
  </si>
  <si>
    <t xml:space="preserve">Waste</t>
  </si>
  <si>
    <t xml:space="preserve">Sunoco (Marcus Hook)*</t>
  </si>
  <si>
    <t xml:space="preserve">Philadelphia, PA</t>
  </si>
  <si>
    <t xml:space="preserve">Sayreville</t>
  </si>
  <si>
    <t xml:space="preserve">Sayreville, NJ</t>
  </si>
  <si>
    <t xml:space="preserve">Cherokee County Cogen</t>
  </si>
  <si>
    <t xml:space="preserve">Gaffney, SC</t>
  </si>
  <si>
    <t xml:space="preserve">SERC</t>
  </si>
  <si>
    <t xml:space="preserve">Multirade</t>
  </si>
  <si>
    <t xml:space="preserve">Hurt, VA*</t>
  </si>
  <si>
    <t xml:space="preserve">Biomass</t>
  </si>
  <si>
    <t xml:space="preserve">Doswell</t>
  </si>
  <si>
    <t xml:space="preserve">Richmond, VA</t>
  </si>
  <si>
    <t xml:space="preserve">FPL Energy - Construction</t>
  </si>
  <si>
    <t xml:space="preserve">Lamar Power Project</t>
  </si>
  <si>
    <t xml:space="preserve">Paris, TX</t>
  </si>
  <si>
    <t xml:space="preserve">Comb.Cyc.</t>
  </si>
  <si>
    <t xml:space="preserve">FPL Energy- Development</t>
  </si>
  <si>
    <t xml:space="preserve">Wisconsin Wind*</t>
  </si>
  <si>
    <t xml:space="preserve">West Bend, WI</t>
  </si>
  <si>
    <t xml:space="preserve">MAIN</t>
  </si>
  <si>
    <t xml:space="preserve">Belligham Project</t>
  </si>
  <si>
    <t xml:space="preserve">Marcus Hook*</t>
  </si>
  <si>
    <t xml:space="preserve">Doswell Expansion*</t>
  </si>
  <si>
    <t xml:space="preserve">Everett Delta*</t>
  </si>
  <si>
    <t xml:space="preserve">Everett, WA</t>
  </si>
  <si>
    <t xml:space="preserve">PSEG Power - Operation</t>
  </si>
  <si>
    <t xml:space="preserve">Cape Canaveral</t>
  </si>
  <si>
    <t xml:space="preserve">Cocoa, FL</t>
  </si>
  <si>
    <t xml:space="preserve">FRCC</t>
  </si>
  <si>
    <t xml:space="preserve">Oil/Gas</t>
  </si>
  <si>
    <t xml:space="preserve">Cutler</t>
  </si>
  <si>
    <t xml:space="preserve">Miami, FL</t>
  </si>
  <si>
    <t xml:space="preserve">Fort Myers </t>
  </si>
  <si>
    <t xml:space="preserve">Fort Myers, FL</t>
  </si>
  <si>
    <t xml:space="preserve">Oil</t>
  </si>
  <si>
    <t xml:space="preserve">GTCC</t>
  </si>
  <si>
    <t xml:space="preserve">Manatee </t>
  </si>
  <si>
    <t xml:space="preserve">Parrish, FL</t>
  </si>
  <si>
    <t xml:space="preserve">Martin</t>
  </si>
  <si>
    <t xml:space="preserve">Indiantown, FL</t>
  </si>
  <si>
    <t xml:space="preserve">Port Everglades </t>
  </si>
  <si>
    <t xml:space="preserve">Port Everglades, FL</t>
  </si>
  <si>
    <t xml:space="preserve">Riviera </t>
  </si>
  <si>
    <t xml:space="preserve">Riviera Beach, FL</t>
  </si>
  <si>
    <t xml:space="preserve">St. Johns River Power Park </t>
  </si>
  <si>
    <t xml:space="preserve">Jacksonville, FL</t>
  </si>
  <si>
    <t xml:space="preserve">Coal/Petroleum</t>
  </si>
  <si>
    <t xml:space="preserve">St. Lucie </t>
  </si>
  <si>
    <t xml:space="preserve">Hutchinson Island, FL</t>
  </si>
  <si>
    <t xml:space="preserve">Nuclear</t>
  </si>
  <si>
    <t xml:space="preserve">Sanford </t>
  </si>
  <si>
    <t xml:space="preserve">Lake Monroe, FL</t>
  </si>
  <si>
    <t xml:space="preserve">Turkey Point</t>
  </si>
  <si>
    <t xml:space="preserve">Florida City, FL</t>
  </si>
  <si>
    <t xml:space="preserve">Other (Nuclear)</t>
  </si>
  <si>
    <t xml:space="preserve">Lauderdale</t>
  </si>
  <si>
    <t xml:space="preserve">Dania, FL</t>
  </si>
  <si>
    <t xml:space="preserve">Gas/Oil</t>
  </si>
  <si>
    <t xml:space="preserve">Putnam </t>
  </si>
  <si>
    <t xml:space="preserve">Palatka, FL</t>
  </si>
  <si>
    <t xml:space="preserve">Scherer</t>
  </si>
  <si>
    <t xml:space="preserve">Monroe County, GA</t>
  </si>
  <si>
    <t xml:space="preserve">PSEG Power - Construction</t>
  </si>
  <si>
    <t xml:space="preserve">$/kW</t>
  </si>
  <si>
    <t xml:space="preserve">PSEG Power - Development</t>
  </si>
  <si>
    <t xml:space="preserve">PSEG Power - Current Purchase</t>
  </si>
  <si>
    <t xml:space="preserve">*Source: FPL Energy Home Page</t>
  </si>
  <si>
    <t xml:space="preserve">FPL Asset Characteristics (only for Facilities that are in Operations or in Construction)</t>
  </si>
  <si>
    <t xml:space="preserve">* Source: Powerdat</t>
  </si>
  <si>
    <t xml:space="preserve">* Source: Power Dat</t>
  </si>
  <si>
    <t xml:space="preserve">FPL Energy</t>
  </si>
  <si>
    <t xml:space="preserve">Grid Profile (By Net MW)</t>
  </si>
  <si>
    <t xml:space="preserve">Fuel Mix (By Net MW)</t>
  </si>
  <si>
    <t xml:space="preserve">Waste  </t>
  </si>
  <si>
    <t xml:space="preserve">Total</t>
  </si>
  <si>
    <t xml:space="preserve">FPL (Regulated)</t>
  </si>
  <si>
    <t xml:space="preserve">Cogen</t>
  </si>
  <si>
    <t xml:space="preserve">HISR</t>
  </si>
  <si>
    <t xml:space="preserve">CCGT</t>
  </si>
  <si>
    <t xml:space="preserve">CA/MX</t>
  </si>
  <si>
    <t xml:space="preserve">Petroleum Coke</t>
  </si>
  <si>
    <t xml:space="preserve">Gas </t>
  </si>
  <si>
    <t xml:space="preserve">* Source: PSEG's 1999 10K. Figures reflect only Load Profile for PSEG Power's assets</t>
  </si>
  <si>
    <t xml:space="preserve">CT</t>
  </si>
  <si>
    <t xml:space="preserve">Region Mix (By Net MW)</t>
  </si>
  <si>
    <t xml:space="preserve">Load Profile only for PSEG Power (By Net MW)</t>
  </si>
  <si>
    <t xml:space="preserve">Baseload</t>
  </si>
  <si>
    <t xml:space="preserve">Load Following</t>
  </si>
  <si>
    <t xml:space="preserve">NYPP</t>
  </si>
  <si>
    <t xml:space="preserve">Peaking</t>
  </si>
  <si>
    <t xml:space="preserve">Steam</t>
  </si>
  <si>
    <t xml:space="preserve">Others</t>
  </si>
  <si>
    <t xml:space="preserve">Source: Figures for PSEG Power from PSEG 1999 10K, </t>
  </si>
  <si>
    <t xml:space="preserve">figures for PSEG Global from estimates</t>
  </si>
  <si>
    <t xml:space="preserve">Fuel Mix (By Net/Gross MW)</t>
  </si>
  <si>
    <t xml:space="preserve">Technology Mix (By Net/Gross MW)</t>
  </si>
  <si>
    <t xml:space="preserve">Pumped Storage</t>
  </si>
  <si>
    <t xml:space="preserve">Internal Combustion</t>
  </si>
  <si>
    <t xml:space="preserve">PSEG Power</t>
  </si>
  <si>
    <t xml:space="preserve">Hudson,</t>
  </si>
  <si>
    <t xml:space="preserve">Jersey</t>
  </si>
  <si>
    <t xml:space="preserve">City,</t>
  </si>
  <si>
    <t xml:space="preserve">NJ........................................</t>
  </si>
  <si>
    <t xml:space="preserve">Coal/Gas</t>
  </si>
  <si>
    <t xml:space="preserve">Mercer,</t>
  </si>
  <si>
    <t xml:space="preserve">Hamilton,</t>
  </si>
  <si>
    <t xml:space="preserve">NJ...........................................</t>
  </si>
  <si>
    <t xml:space="preserve">Sewaren,</t>
  </si>
  <si>
    <t xml:space="preserve">Woodbridge</t>
  </si>
  <si>
    <t xml:space="preserve">Twp.,</t>
  </si>
  <si>
    <t xml:space="preserve">NJ...................................</t>
  </si>
  <si>
    <t xml:space="preserve">Linden,</t>
  </si>
  <si>
    <t xml:space="preserve">NJ.............................................</t>
  </si>
  <si>
    <t xml:space="preserve">Keystone,</t>
  </si>
  <si>
    <t xml:space="preserve">Shelocta,</t>
  </si>
  <si>
    <t xml:space="preserve">PA--22.84%(A)..............................</t>
  </si>
  <si>
    <t xml:space="preserve">Conemaugh,</t>
  </si>
  <si>
    <t xml:space="preserve">New</t>
  </si>
  <si>
    <t xml:space="preserve">Florence,</t>
  </si>
  <si>
    <t xml:space="preserve">PA--22.50%(A).........................</t>
  </si>
  <si>
    <t xml:space="preserve">Kearny,</t>
  </si>
  <si>
    <t xml:space="preserve">-------------</t>
  </si>
  <si>
    <t xml:space="preserve">Steam..............................................</t>
  </si>
  <si>
    <t xml:space="preserve">Nuclear:</t>
  </si>
  <si>
    <t xml:space="preserve">(Capacity</t>
  </si>
  <si>
    <t xml:space="preserve">calculated</t>
  </si>
  <si>
    <t xml:space="preserve">in</t>
  </si>
  <si>
    <t xml:space="preserve">accordance</t>
  </si>
  <si>
    <t xml:space="preserve">with</t>
  </si>
  <si>
    <t xml:space="preserve">industry</t>
  </si>
  <si>
    <t xml:space="preserve">maximum</t>
  </si>
  <si>
    <t xml:space="preserve">dependable</t>
  </si>
  <si>
    <t xml:space="preserve">capability</t>
  </si>
  <si>
    <t xml:space="preserve">standards)</t>
  </si>
  <si>
    <t xml:space="preserve">Hope</t>
  </si>
  <si>
    <t xml:space="preserve">Creek,</t>
  </si>
  <si>
    <t xml:space="preserve">Lower</t>
  </si>
  <si>
    <t xml:space="preserve">Alloways</t>
  </si>
  <si>
    <t xml:space="preserve">NJ</t>
  </si>
  <si>
    <t xml:space="preserve">95%(A)....................</t>
  </si>
  <si>
    <t xml:space="preserve">Salem</t>
  </si>
  <si>
    <t xml:space="preserve">1,</t>
  </si>
  <si>
    <t xml:space="preserve">42.59%(A)....................</t>
  </si>
  <si>
    <t xml:space="preserve">2,</t>
  </si>
  <si>
    <t xml:space="preserve">Peach</t>
  </si>
  <si>
    <t xml:space="preserve">Bottom</t>
  </si>
  <si>
    <t xml:space="preserve">Bottom,</t>
  </si>
  <si>
    <t xml:space="preserve">PA</t>
  </si>
  <si>
    <t xml:space="preserve">42.49%(A).....................</t>
  </si>
  <si>
    <t xml:space="preserve">3,</t>
  </si>
  <si>
    <t xml:space="preserve">Nuclear............................................</t>
  </si>
  <si>
    <t xml:space="preserve">Combined</t>
  </si>
  <si>
    <t xml:space="preserve">Cycle:</t>
  </si>
  <si>
    <t xml:space="preserve">Bergen,</t>
  </si>
  <si>
    <t xml:space="preserve">Ridgefield,</t>
  </si>
  <si>
    <t xml:space="preserve">NJ.........................................</t>
  </si>
  <si>
    <t xml:space="preserve">Burlington,</t>
  </si>
  <si>
    <t xml:space="preserve">NJ.....................................</t>
  </si>
  <si>
    <t xml:space="preserve">Cycle.....................................</t>
  </si>
  <si>
    <t xml:space="preserve">Combustion</t>
  </si>
  <si>
    <t xml:space="preserve">Turbine:</t>
  </si>
  <si>
    <t xml:space="preserve">Essex,</t>
  </si>
  <si>
    <t xml:space="preserve">Newark,</t>
  </si>
  <si>
    <t xml:space="preserve">NJ..............................................</t>
  </si>
  <si>
    <t xml:space="preserve">Edison,</t>
  </si>
  <si>
    <t xml:space="preserve">Edison</t>
  </si>
  <si>
    <t xml:space="preserve">Township,</t>
  </si>
  <si>
    <t xml:space="preserve">NJ....................................</t>
  </si>
  <si>
    <t xml:space="preserve">NJ...............................</t>
  </si>
  <si>
    <t xml:space="preserve">Bayonne,</t>
  </si>
  <si>
    <t xml:space="preserve">National</t>
  </si>
  <si>
    <t xml:space="preserve">Park,</t>
  </si>
  <si>
    <t xml:space="preserve">Salem,</t>
  </si>
  <si>
    <t xml:space="preserve">42.59%(A)......................</t>
  </si>
  <si>
    <t xml:space="preserve">Turbine.................................</t>
  </si>
  <si>
    <t xml:space="preserve">Internal</t>
  </si>
  <si>
    <t xml:space="preserve">Combustion:</t>
  </si>
  <si>
    <t xml:space="preserve">Note</t>
  </si>
  <si>
    <t xml:space="preserve">The purchase from Duquesne include the following:</t>
  </si>
  <si>
    <t xml:space="preserve">Retail Supply Business (POLR) </t>
  </si>
  <si>
    <t xml:space="preserve">(1) Right to supply electricity to Duquesne's retail customers (580,000) during stranded cost period (may be 5 - 8 years)</t>
  </si>
  <si>
    <t xml:space="preserve">     - PaPUC approved a Shopping Credit for most residential customers of 4.55 cents/kWh in the year 2000 with steady escalation thereafter, and 4.98 cents/kWh for small commercial and small industrial customers in year 2000 with steady escalation thereafter</t>
  </si>
  <si>
    <t xml:space="preserve">     - Orion will supply Duquesne's power needs through 2001 at 4.65 cents/kWh, after which Duquesne will be free to buy electricity from whomever it wishes</t>
  </si>
  <si>
    <t xml:space="preserve">Power Contracts</t>
  </si>
  <si>
    <t xml:space="preserve">(2) 100MW PSA for firm electrical capacity &amp; energy delivered at specific rates due to expire in 2005</t>
  </si>
  <si>
    <t xml:space="preserve">(3) 3 PPAs for energy, at pre-determined rates, from approximately 10MW of QFs</t>
  </si>
  <si>
    <t xml:space="preserve">      - 2 of the QFs are small hydroelectric projects, and 1 is a small landfill-gas fired facility</t>
  </si>
  <si>
    <t xml:space="preserve">(4) Interchange Agreement for the exchange of capacity and energy between Duquesne and Zinc Corp. of America on an as available basis for up to 430MW/week annually, with revocation upon a 3- year termination notice</t>
  </si>
  <si>
    <t xml:space="preserve">Support Functions</t>
  </si>
  <si>
    <t xml:space="preserve">(5) Duquesne's fossil generation unit support functions and generation-related corporate support</t>
  </si>
  <si>
    <t xml:space="preserve">Contractual Agreement</t>
  </si>
  <si>
    <t xml:space="preserve">(6) Orion is required to enter into contractual agreement with Duquesne or FirstEnergy to provide for production of reactive power from its respective Control Area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</si>
</sst>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  <numFmt numFmtId="169" formatCode="#,##0"/>
    <numFmt numFmtId="170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20"/>
      <name val="Arial"/>
      <family val="2"/>
    </font>
    <font>
      <b val="true"/>
      <i val="true"/>
      <sz val="8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i val="true"/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3.75"/>
      <color rgb="FF000000"/>
      <name val="Arial"/>
      <family val="2"/>
    </font>
    <font>
      <sz val="8"/>
      <color rgb="FF000000"/>
      <name val="Arial"/>
      <family val="2"/>
    </font>
    <font>
      <sz val="11.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Grid Profile (By Net MW)</a:t>
            </a:r>
          </a:p>
        </c:rich>
      </c:tx>
      <c:layout>
        <c:manualLayout>
          <c:xMode val="edge"/>
          <c:yMode val="edge"/>
          <c:x val="0.312108407402011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03176453446"/>
          <c:y val="0.304805793285056"/>
          <c:w val="0.25091068046044"/>
          <c:h val="0.435813034891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Charts!$B$51:$B$57</c:f>
              <c:strCache>
                <c:ptCount val="7"/>
                <c:pt idx="0">
                  <c:v>PJM</c:v>
                </c:pt>
                <c:pt idx="1">
                  <c:v>NEPOOL</c:v>
                </c:pt>
                <c:pt idx="2">
                  <c:v>CAMX</c:v>
                </c:pt>
                <c:pt idx="3">
                  <c:v>SERC</c:v>
                </c:pt>
                <c:pt idx="4">
                  <c:v>MAPP</c:v>
                </c:pt>
                <c:pt idx="5">
                  <c:v>NWPA</c:v>
                </c:pt>
                <c:pt idx="6">
                  <c:v>ERCOT</c:v>
                </c:pt>
              </c:strCache>
            </c:strRef>
          </c:cat>
          <c:val>
            <c:numRef>
              <c:f>Charts!$C$51:$C$57</c:f>
              <c:numCache>
                <c:formatCode>0</c:formatCode>
                <c:ptCount val="7"/>
                <c:pt idx="0">
                  <c:v>224.93</c:v>
                </c:pt>
                <c:pt idx="1">
                  <c:v>1306.84</c:v>
                </c:pt>
                <c:pt idx="2">
                  <c:v>579.856</c:v>
                </c:pt>
                <c:pt idx="3">
                  <c:v>747</c:v>
                </c:pt>
                <c:pt idx="4">
                  <c:v>42</c:v>
                </c:pt>
                <c:pt idx="5">
                  <c:v>25</c:v>
                </c:pt>
                <c:pt idx="6">
                  <c:v>1065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Grid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451161774346"/>
          <c:y val="0.369419201896484"/>
          <c:w val="0.242479423118945"/>
          <c:h val="0.4116949822204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Charts!$B$63:$B$64</c:f>
              <c:strCache>
                <c:ptCount val="2"/>
                <c:pt idx="0">
                  <c:v>SERC</c:v>
                </c:pt>
                <c:pt idx="1">
                  <c:v>FRCC</c:v>
                </c:pt>
              </c:strCache>
            </c:strRef>
          </c:cat>
          <c:val>
            <c:numRef>
              <c:f>Charts!$C$63:$C$64</c:f>
              <c:numCache>
                <c:formatCode>General</c:formatCode>
                <c:ptCount val="2"/>
                <c:pt idx="0">
                  <c:v>658</c:v>
                </c:pt>
                <c:pt idx="1">
                  <c:v>15786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Fuel Mix (By Net MW)</a:t>
            </a:r>
          </a:p>
        </c:rich>
      </c:tx>
      <c:layout>
        <c:manualLayout>
          <c:xMode val="edge"/>
          <c:yMode val="edge"/>
          <c:x val="0.336296080431298"/>
          <c:y val="0.039631336405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3904997814367"/>
          <c:y val="0.463067807768269"/>
          <c:w val="0.210913594637913"/>
          <c:h val="0.36431863067807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Charts!$E$51:$E$57</c:f>
              <c:strCache>
                <c:ptCount val="7"/>
                <c:pt idx="0">
                  <c:v>Wind</c:v>
                </c:pt>
                <c:pt idx="1">
                  <c:v>Gas</c:v>
                </c:pt>
                <c:pt idx="2">
                  <c:v>Geo Thermal</c:v>
                </c:pt>
                <c:pt idx="3">
                  <c:v>Waste  </c:v>
                </c:pt>
                <c:pt idx="4">
                  <c:v>Solar</c:v>
                </c:pt>
                <c:pt idx="5">
                  <c:v>Hydro</c:v>
                </c:pt>
                <c:pt idx="6">
                  <c:v>Fossil</c:v>
                </c:pt>
              </c:strCache>
            </c:strRef>
          </c:cat>
          <c:val>
            <c:numRef>
              <c:f>Charts!$F$51:$F$57</c:f>
              <c:numCache>
                <c:formatCode>0</c:formatCode>
                <c:ptCount val="7"/>
                <c:pt idx="0">
                  <c:v>466.9</c:v>
                </c:pt>
                <c:pt idx="1">
                  <c:v>2809.796</c:v>
                </c:pt>
                <c:pt idx="2">
                  <c:v>140</c:v>
                </c:pt>
                <c:pt idx="3">
                  <c:v>20</c:v>
                </c:pt>
                <c:pt idx="4">
                  <c:v>80</c:v>
                </c:pt>
                <c:pt idx="5">
                  <c:v>373</c:v>
                </c:pt>
                <c:pt idx="6">
                  <c:v>42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Fuel Mix (By Net MW)</a:t>
            </a:r>
          </a:p>
        </c:rich>
      </c:tx>
      <c:layout>
        <c:manualLayout>
          <c:xMode val="edge"/>
          <c:yMode val="edge"/>
          <c:x val="0.334061612409876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8105017842837"/>
          <c:y val="0.473337722185648"/>
          <c:w val="0.210472653120676"/>
          <c:h val="0.3577353522053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Charts!$E$63:$E$69</c:f>
              <c:strCache>
                <c:ptCount val="7"/>
                <c:pt idx="0">
                  <c:v>Gas</c:v>
                </c:pt>
                <c:pt idx="1">
                  <c:v>Oil</c:v>
                </c:pt>
                <c:pt idx="2">
                  <c:v>Gas/Oil</c:v>
                </c:pt>
                <c:pt idx="3">
                  <c:v>Oil/Gas</c:v>
                </c:pt>
                <c:pt idx="4">
                  <c:v>Coal</c:v>
                </c:pt>
                <c:pt idx="5">
                  <c:v>Coal/Petroleum</c:v>
                </c:pt>
                <c:pt idx="6">
                  <c:v>Nuclear</c:v>
                </c:pt>
              </c:strCache>
            </c:strRef>
          </c:cat>
          <c:val>
            <c:numRef>
              <c:f>Charts!$F$63:$F$69</c:f>
              <c:numCache>
                <c:formatCode>General</c:formatCode>
                <c:ptCount val="7"/>
                <c:pt idx="0">
                  <c:v>215</c:v>
                </c:pt>
                <c:pt idx="1">
                  <c:v>2804</c:v>
                </c:pt>
                <c:pt idx="2">
                  <c:v>2198</c:v>
                </c:pt>
                <c:pt idx="3">
                  <c:v>7376</c:v>
                </c:pt>
                <c:pt idx="4">
                  <c:v>658</c:v>
                </c:pt>
                <c:pt idx="5">
                  <c:v>254</c:v>
                </c:pt>
                <c:pt idx="6">
                  <c:v>2939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Sheet1!$G$24:$G$26</c:f>
              <c:strCache>
                <c:ptCount val="3"/>
                <c:pt idx="0">
                  <c:v> Baseload </c:v>
                </c:pt>
                <c:pt idx="1">
                  <c:v> Load Following </c:v>
                </c:pt>
                <c:pt idx="2">
                  <c:v> Peaking </c:v>
                </c:pt>
              </c:strCache>
            </c:strRef>
          </c:cat>
          <c:val>
            <c:numRef>
              <c:f>Sheet1!$H$24:$H$26</c:f>
              <c:numCache>
                <c:formatCode>_(* #,##0_);_(* \(#,##0\);_(* \-??_);_(@_)</c:formatCode>
                <c:ptCount val="3"/>
                <c:pt idx="0">
                  <c:v>35</c:v>
                </c:pt>
                <c:pt idx="1">
                  <c:v>36</c:v>
                </c:pt>
                <c:pt idx="2">
                  <c:v>29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Sheet1!$B$24:$B$28</c:f>
              <c:strCache>
                <c:ptCount val="5"/>
                <c:pt idx="0">
                  <c:v> PJM </c:v>
                </c:pt>
                <c:pt idx="1">
                  <c:v> ERCOT </c:v>
                </c:pt>
                <c:pt idx="2">
                  <c:v> NYPP </c:v>
                </c:pt>
                <c:pt idx="3">
                  <c:v> CA/MX </c:v>
                </c:pt>
                <c:pt idx="4">
                  <c:v> Others </c:v>
                </c:pt>
              </c:strCache>
            </c:strRef>
          </c:cat>
          <c:val>
            <c:numRef>
              <c:f>Sheet1!$C$24:$C$28</c:f>
              <c:numCache>
                <c:formatCode>_(* #,##0_);_(* \(#,##0\);_(* \-??_);_(@_)</c:formatCode>
                <c:ptCount val="5"/>
                <c:pt idx="0">
                  <c:v>1516.02826729709</c:v>
                </c:pt>
                <c:pt idx="1">
                  <c:v>1000</c:v>
                </c:pt>
                <c:pt idx="2">
                  <c:v>400</c:v>
                </c:pt>
                <c:pt idx="3">
                  <c:v>75.415</c:v>
                </c:pt>
                <c:pt idx="4">
                  <c:v>94.6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Technology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Sheet2!$G$25:$G$30</c:f>
              <c:strCache>
                <c:ptCount val="6"/>
                <c:pt idx="0">
                  <c:v> ST </c:v>
                </c:pt>
                <c:pt idx="1">
                  <c:v> Nuclear </c:v>
                </c:pt>
                <c:pt idx="2">
                  <c:v> CT </c:v>
                </c:pt>
                <c:pt idx="3">
                  <c:v> CCGT </c:v>
                </c:pt>
                <c:pt idx="4">
                  <c:v> Internal Combustion </c:v>
                </c:pt>
                <c:pt idx="5">
                  <c:v> Others </c:v>
                </c:pt>
              </c:strCache>
            </c:strRef>
          </c:cat>
          <c:val>
            <c:numRef>
              <c:f>Sheet2!$H$25:$H$30</c:f>
              <c:numCache>
                <c:formatCode>_(* #,##0_);_(* \(#,##0\);_(* \-??_);_(@_)</c:formatCode>
                <c:ptCount val="6"/>
                <c:pt idx="0">
                  <c:v>5765.24</c:v>
                </c:pt>
                <c:pt idx="1">
                  <c:v>5148.00826729709</c:v>
                </c:pt>
                <c:pt idx="2">
                  <c:v>5025.44</c:v>
                </c:pt>
                <c:pt idx="3">
                  <c:v>3180.66</c:v>
                </c:pt>
                <c:pt idx="4">
                  <c:v>328.88</c:v>
                </c:pt>
                <c:pt idx="5">
                  <c:v>81.815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Fuel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Sheet2!$B$25:$B$30</c:f>
              <c:strCache>
                <c:ptCount val="6"/>
                <c:pt idx="0">
                  <c:v> Gas </c:v>
                </c:pt>
                <c:pt idx="1">
                  <c:v> Nuclear </c:v>
                </c:pt>
                <c:pt idx="2">
                  <c:v> Coal </c:v>
                </c:pt>
                <c:pt idx="3">
                  <c:v> Oil </c:v>
                </c:pt>
                <c:pt idx="4">
                  <c:v> Pumped Storage </c:v>
                </c:pt>
                <c:pt idx="5">
                  <c:v> Others </c:v>
                </c:pt>
              </c:strCache>
            </c:strRef>
          </c:cat>
          <c:val>
            <c:numRef>
              <c:f>Sheet2!$C$25:$C$30</c:f>
              <c:numCache>
                <c:formatCode>_(* #,##0_);_(* \(#,##0\);_(* \-??_);_(@_)</c:formatCode>
                <c:ptCount val="6"/>
                <c:pt idx="0">
                  <c:v>7389.02</c:v>
                </c:pt>
                <c:pt idx="1">
                  <c:v>5148.00826729709</c:v>
                </c:pt>
                <c:pt idx="2">
                  <c:v>3288.8</c:v>
                </c:pt>
                <c:pt idx="3">
                  <c:v>2883.68</c:v>
                </c:pt>
                <c:pt idx="4">
                  <c:v>328.88</c:v>
                </c:pt>
                <c:pt idx="5">
                  <c:v>491.655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20520</xdr:colOff>
      <xdr:row>2</xdr:row>
      <xdr:rowOff>66240</xdr:rowOff>
    </xdr:from>
    <xdr:to>
      <xdr:col>4</xdr:col>
      <xdr:colOff>211680</xdr:colOff>
      <xdr:row>19</xdr:row>
      <xdr:rowOff>47520</xdr:rowOff>
    </xdr:to>
    <xdr:graphicFrame>
      <xdr:nvGraphicFramePr>
        <xdr:cNvPr id="0" name="Chart 16"/>
        <xdr:cNvGraphicFramePr/>
      </xdr:nvGraphicFramePr>
      <xdr:xfrm>
        <a:off x="20520" y="45684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936000</xdr:colOff>
      <xdr:row>2</xdr:row>
      <xdr:rowOff>95400</xdr:rowOff>
    </xdr:from>
    <xdr:to>
      <xdr:col>9</xdr:col>
      <xdr:colOff>132120</xdr:colOff>
      <xdr:row>19</xdr:row>
      <xdr:rowOff>75960</xdr:rowOff>
    </xdr:to>
    <xdr:graphicFrame>
      <xdr:nvGraphicFramePr>
        <xdr:cNvPr id="1" name="Chart 18"/>
        <xdr:cNvGraphicFramePr/>
      </xdr:nvGraphicFramePr>
      <xdr:xfrm>
        <a:off x="5685840" y="486000"/>
        <a:ext cx="4942080" cy="27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20520</xdr:colOff>
      <xdr:row>23</xdr:row>
      <xdr:rowOff>19080</xdr:rowOff>
    </xdr:from>
    <xdr:to>
      <xdr:col>4</xdr:col>
      <xdr:colOff>211680</xdr:colOff>
      <xdr:row>39</xdr:row>
      <xdr:rowOff>162000</xdr:rowOff>
    </xdr:to>
    <xdr:graphicFrame>
      <xdr:nvGraphicFramePr>
        <xdr:cNvPr id="2" name="Chart 19"/>
        <xdr:cNvGraphicFramePr/>
      </xdr:nvGraphicFramePr>
      <xdr:xfrm>
        <a:off x="20520" y="380988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925560</xdr:colOff>
      <xdr:row>23</xdr:row>
      <xdr:rowOff>9720</xdr:rowOff>
    </xdr:from>
    <xdr:to>
      <xdr:col>9</xdr:col>
      <xdr:colOff>122400</xdr:colOff>
      <xdr:row>39</xdr:row>
      <xdr:rowOff>152640</xdr:rowOff>
    </xdr:to>
    <xdr:graphicFrame>
      <xdr:nvGraphicFramePr>
        <xdr:cNvPr id="3" name="Chart 20"/>
        <xdr:cNvGraphicFramePr/>
      </xdr:nvGraphicFramePr>
      <xdr:xfrm>
        <a:off x="5675400" y="3800520"/>
        <a:ext cx="49428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0</xdr:rowOff>
    </xdr:from>
    <xdr:to>
      <xdr:col>9</xdr:col>
      <xdr:colOff>1080</xdr:colOff>
      <xdr:row>18</xdr:row>
      <xdr:rowOff>152640</xdr:rowOff>
    </xdr:to>
    <xdr:graphicFrame>
      <xdr:nvGraphicFramePr>
        <xdr:cNvPr id="4" name="Chart 4"/>
        <xdr:cNvGraphicFramePr/>
      </xdr:nvGraphicFramePr>
      <xdr:xfrm>
        <a:off x="4899600" y="0"/>
        <a:ext cx="4428360" cy="308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10440</xdr:colOff>
      <xdr:row>18</xdr:row>
      <xdr:rowOff>162000</xdr:rowOff>
    </xdr:to>
    <xdr:graphicFrame>
      <xdr:nvGraphicFramePr>
        <xdr:cNvPr id="5" name="Chart 3"/>
        <xdr:cNvGraphicFramePr/>
      </xdr:nvGraphicFramePr>
      <xdr:xfrm>
        <a:off x="0" y="0"/>
        <a:ext cx="443772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9</xdr:col>
      <xdr:colOff>10800</xdr:colOff>
      <xdr:row>20</xdr:row>
      <xdr:rowOff>19080</xdr:rowOff>
    </xdr:to>
    <xdr:graphicFrame>
      <xdr:nvGraphicFramePr>
        <xdr:cNvPr id="6" name="Chart 1"/>
        <xdr:cNvGraphicFramePr/>
      </xdr:nvGraphicFramePr>
      <xdr:xfrm>
        <a:off x="4899600" y="162000"/>
        <a:ext cx="482040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30240</xdr:colOff>
      <xdr:row>20</xdr:row>
      <xdr:rowOff>9360</xdr:rowOff>
    </xdr:to>
    <xdr:graphicFrame>
      <xdr:nvGraphicFramePr>
        <xdr:cNvPr id="7" name="Chart 2"/>
        <xdr:cNvGraphicFramePr/>
      </xdr:nvGraphicFramePr>
      <xdr:xfrm>
        <a:off x="0" y="162000"/>
        <a:ext cx="445752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33.14"/>
    <col collapsed="false" customWidth="true" hidden="false" outlineLevel="0" max="3" min="3" style="0" width="30.56"/>
    <col collapsed="false" customWidth="true" hidden="false" outlineLevel="0" max="4" min="4" style="0" width="12.7"/>
    <col collapsed="false" customWidth="true" hidden="false" outlineLevel="0" max="5" min="5" style="0" width="14.85"/>
    <col collapsed="false" customWidth="true" hidden="false" outlineLevel="0" max="6" min="6" style="0" width="22.85"/>
    <col collapsed="false" customWidth="true" hidden="false" outlineLevel="0" max="8" min="7" style="0" width="12.7"/>
    <col collapsed="false" customWidth="true" hidden="false" outlineLevel="0" max="9" min="9" style="0" width="27.14"/>
    <col collapsed="false" customWidth="true" hidden="false" outlineLevel="0" max="18" min="10" style="0" width="12.7"/>
    <col collapsed="false" customWidth="true" hidden="false" outlineLevel="0" max="19" min="19" style="0" width="6.56"/>
    <col collapsed="false" customWidth="true" hidden="false" outlineLevel="0" max="20" min="20" style="0" width="5.85"/>
    <col collapsed="false" customWidth="true" hidden="false" outlineLevel="0" max="24" min="21" style="0" width="20.56"/>
    <col collapsed="false" customWidth="true" hidden="false" outlineLevel="0" max="25" min="25" style="0" width="18.14"/>
    <col collapsed="false" customWidth="true" hidden="false" outlineLevel="0" max="26" min="26" style="0" width="12.85"/>
  </cols>
  <sheetData>
    <row r="1" customFormat="false" ht="23.2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2"/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B4" s="2"/>
    </row>
    <row r="5" customFormat="false" ht="12.75" hidden="false" customHeight="false" outlineLevel="0" collapsed="false">
      <c r="B5" s="3" t="s">
        <v>1</v>
      </c>
    </row>
    <row r="6" customFormat="false" ht="12.75" hidden="false" customHeight="false" outlineLevel="0" collapsed="false">
      <c r="B6" s="2"/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B8" s="3"/>
    </row>
    <row r="9" customFormat="false" ht="12.75" hidden="false" customHeight="false" outlineLevel="0" collapsed="false">
      <c r="B9" s="3" t="s">
        <v>2</v>
      </c>
    </row>
    <row r="10" customFormat="false" ht="12.75" hidden="false" customHeight="false" outlineLevel="0" collapsed="false">
      <c r="B10" s="3"/>
    </row>
    <row r="11" customFormat="false" ht="12.75" hidden="false" customHeight="false" outlineLevel="0" collapsed="false">
      <c r="B11" s="3"/>
    </row>
    <row r="12" customFormat="false" ht="12.75" hidden="false" customHeight="false" outlineLevel="0" collapsed="false">
      <c r="B12" s="3"/>
    </row>
    <row r="13" customFormat="false" ht="12.75" hidden="false" customHeight="false" outlineLevel="0" collapsed="false">
      <c r="B13" s="3"/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/>
    </row>
    <row r="16" customFormat="false" ht="12.75" hidden="false" customHeight="false" outlineLevel="0" collapsed="false">
      <c r="B16" s="3"/>
    </row>
    <row r="17" customFormat="false" ht="12.75" hidden="false" customHeight="false" outlineLevel="0" collapsed="false">
      <c r="B17" s="3"/>
    </row>
    <row r="18" customFormat="false" ht="12.75" hidden="false" customHeight="false" outlineLevel="0" collapsed="false">
      <c r="B18" s="3"/>
    </row>
    <row r="19" customFormat="false" ht="12.75" hidden="false" customHeight="false" outlineLevel="0" collapsed="false">
      <c r="B19" s="3" t="s">
        <v>3</v>
      </c>
      <c r="C19" s="4" t="s">
        <v>4</v>
      </c>
      <c r="D19" s="5"/>
      <c r="E19" s="6"/>
      <c r="F19" s="7"/>
      <c r="G19" s="5"/>
      <c r="H19" s="6"/>
      <c r="I19" s="7"/>
      <c r="J19" s="5"/>
      <c r="K19" s="6"/>
      <c r="L19" s="7"/>
      <c r="M19" s="8"/>
      <c r="N19" s="6" t="s">
        <v>5</v>
      </c>
      <c r="O19" s="7"/>
      <c r="P19" s="8"/>
      <c r="Q19" s="6" t="s">
        <v>6</v>
      </c>
      <c r="R19" s="7"/>
    </row>
    <row r="20" customFormat="false" ht="12.75" hidden="false" customHeight="false" outlineLevel="0" collapsed="false">
      <c r="B20" s="9"/>
      <c r="C20" s="10" t="s">
        <v>7</v>
      </c>
      <c r="D20" s="10" t="s">
        <v>8</v>
      </c>
      <c r="E20" s="10"/>
      <c r="F20" s="10"/>
      <c r="G20" s="10" t="s">
        <v>9</v>
      </c>
      <c r="H20" s="10"/>
      <c r="I20" s="10"/>
      <c r="J20" s="10" t="s">
        <v>10</v>
      </c>
      <c r="K20" s="10"/>
      <c r="L20" s="10"/>
      <c r="M20" s="11" t="s">
        <v>11</v>
      </c>
      <c r="N20" s="12" t="s">
        <v>12</v>
      </c>
      <c r="O20" s="13" t="s">
        <v>13</v>
      </c>
      <c r="P20" s="11" t="s">
        <v>11</v>
      </c>
      <c r="Q20" s="12" t="s">
        <v>12</v>
      </c>
      <c r="R20" s="13" t="s">
        <v>14</v>
      </c>
    </row>
    <row r="21" customFormat="false" ht="12.75" hidden="false" customHeight="false" outlineLevel="0" collapsed="false">
      <c r="C21" s="14" t="s">
        <v>15</v>
      </c>
      <c r="D21" s="15" t="s">
        <v>16</v>
      </c>
      <c r="E21" s="16" t="s">
        <v>17</v>
      </c>
      <c r="F21" s="17" t="s">
        <v>18</v>
      </c>
      <c r="G21" s="11" t="s">
        <v>16</v>
      </c>
      <c r="H21" s="12" t="s">
        <v>17</v>
      </c>
      <c r="I21" s="13" t="s">
        <v>18</v>
      </c>
      <c r="J21" s="11" t="s">
        <v>16</v>
      </c>
      <c r="K21" s="12" t="s">
        <v>17</v>
      </c>
      <c r="L21" s="13" t="s">
        <v>18</v>
      </c>
      <c r="M21" s="15" t="s">
        <v>17</v>
      </c>
      <c r="N21" s="16" t="s">
        <v>17</v>
      </c>
      <c r="O21" s="17" t="s">
        <v>17</v>
      </c>
      <c r="P21" s="15" t="s">
        <v>17</v>
      </c>
      <c r="Q21" s="16" t="s">
        <v>17</v>
      </c>
      <c r="R21" s="17" t="s">
        <v>17</v>
      </c>
    </row>
    <row r="22" customFormat="false" ht="12.75" hidden="false" customHeight="false" outlineLevel="0" collapsed="false">
      <c r="C22" s="18"/>
      <c r="D22" s="19"/>
      <c r="E22" s="20"/>
      <c r="F22" s="21"/>
      <c r="G22" s="19"/>
      <c r="H22" s="20"/>
      <c r="I22" s="21"/>
      <c r="J22" s="19"/>
      <c r="K22" s="20"/>
      <c r="L22" s="21"/>
      <c r="M22" s="22"/>
      <c r="N22" s="23"/>
      <c r="O22" s="21"/>
      <c r="P22" s="22"/>
      <c r="Q22" s="23"/>
      <c r="R22" s="21"/>
    </row>
    <row r="24" customFormat="false" ht="12.75" hidden="false" customHeight="false" outlineLevel="0" collapsed="false">
      <c r="B24" s="3" t="s">
        <v>19</v>
      </c>
      <c r="D24" s="24"/>
      <c r="F24" s="24"/>
    </row>
    <row r="25" customFormat="false" ht="12.75" hidden="false" customHeight="false" outlineLevel="0" collapsed="false">
      <c r="D25" s="24"/>
      <c r="E25" s="24"/>
    </row>
    <row r="26" customFormat="false" ht="12.75" hidden="false" customHeight="false" outlineLevel="0" collapsed="false">
      <c r="B26" s="3" t="s">
        <v>20</v>
      </c>
    </row>
    <row r="28" customFormat="false" ht="12.75" hidden="false" customHeight="false" outlineLevel="0" collapsed="false">
      <c r="B28" s="3" t="s">
        <v>21</v>
      </c>
    </row>
    <row r="30" customFormat="false" ht="12.75" hidden="false" customHeight="false" outlineLevel="0" collapsed="false">
      <c r="B30" s="3" t="s">
        <v>22</v>
      </c>
    </row>
    <row r="32" customFormat="false" ht="12.75" hidden="false" customHeight="false" outlineLevel="0" collapsed="false">
      <c r="B32" s="3" t="s">
        <v>23</v>
      </c>
    </row>
    <row r="34" customFormat="false" ht="12.75" hidden="false" customHeight="false" outlineLevel="0" collapsed="false">
      <c r="B34" s="3" t="s">
        <v>24</v>
      </c>
    </row>
    <row r="36" customFormat="false" ht="12.75" hidden="false" customHeight="false" outlineLevel="0" collapsed="false">
      <c r="B36" s="3" t="s">
        <v>25</v>
      </c>
    </row>
  </sheetData>
  <mergeCells count="3">
    <mergeCell ref="D20:F20"/>
    <mergeCell ref="G20:I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56.56"/>
    <col collapsed="false" customWidth="true" hidden="false" outlineLevel="0" max="3" min="3" style="25" width="24.41"/>
    <col collapsed="false" customWidth="true" hidden="false" outlineLevel="0" max="4" min="4" style="25" width="13.7"/>
    <col collapsed="false" customWidth="true" hidden="false" outlineLevel="0" max="5" min="5" style="26" width="13.7"/>
    <col collapsed="false" customWidth="true" hidden="false" outlineLevel="0" max="6" min="6" style="25" width="13.7"/>
    <col collapsed="false" customWidth="true" hidden="false" outlineLevel="0" max="7" min="7" style="25" width="16.28"/>
    <col collapsed="false" customWidth="true" hidden="false" outlineLevel="0" max="8" min="8" style="25" width="13.7"/>
    <col collapsed="false" customWidth="true" hidden="false" outlineLevel="0" max="9" min="9" style="25" width="19.56"/>
    <col collapsed="false" customWidth="true" hidden="false" outlineLevel="0" max="10" min="10" style="25" width="1.7"/>
    <col collapsed="false" customWidth="true" hidden="false" outlineLevel="0" max="11" min="11" style="25" width="14.28"/>
    <col collapsed="false" customWidth="true" hidden="false" outlineLevel="0" max="12" min="12" style="25" width="20.85"/>
    <col collapsed="false" customWidth="true" hidden="true" outlineLevel="0" max="13" min="13" style="25" width="30.56"/>
    <col collapsed="false" customWidth="true" hidden="true" outlineLevel="0" max="14" min="14" style="25" width="19.14"/>
    <col collapsed="false" customWidth="true" hidden="true" outlineLevel="0" max="15" min="15" style="25" width="21.56"/>
    <col collapsed="false" customWidth="true" hidden="false" outlineLevel="0" max="16" min="16" style="25" width="19.14"/>
    <col collapsed="false" customWidth="true" hidden="false" outlineLevel="0" max="17" min="17" style="25" width="1.7"/>
    <col collapsed="false" customWidth="true" hidden="false" outlineLevel="0" max="18" min="18" style="25" width="14.28"/>
    <col collapsed="false" customWidth="true" hidden="false" outlineLevel="0" max="19" min="19" style="25" width="16.84"/>
    <col collapsed="false" customWidth="true" hidden="false" outlineLevel="0" max="20" min="20" style="25" width="12.85"/>
    <col collapsed="false" customWidth="false" hidden="false" outlineLevel="0" max="21" min="21" style="25" width="29.28"/>
    <col collapsed="false" customWidth="true" hidden="false" outlineLevel="0" max="22" min="22" style="25" width="30.7"/>
    <col collapsed="false" customWidth="true" hidden="false" outlineLevel="0" max="25" min="23" style="25" width="14.7"/>
    <col collapsed="false" customWidth="true" hidden="false" outlineLevel="0" max="26" min="26" style="25" width="17.42"/>
    <col collapsed="false" customWidth="true" hidden="false" outlineLevel="0" max="27" min="27" style="25" width="14.7"/>
    <col collapsed="false" customWidth="false" hidden="false" outlineLevel="0" max="257" min="28" style="25" width="29.28"/>
  </cols>
  <sheetData>
    <row r="1" customFormat="false" ht="26.25" hidden="false" customHeight="false" outlineLevel="0" collapsed="false">
      <c r="B1" s="27" t="s">
        <v>26</v>
      </c>
    </row>
    <row r="2" customFormat="false" ht="15" hidden="false" customHeight="true" outlineLevel="0" collapsed="false">
      <c r="B2" s="27"/>
    </row>
    <row r="3" customFormat="false" ht="15" hidden="false" customHeight="true" outlineLevel="0" collapsed="false">
      <c r="B3" s="27"/>
    </row>
    <row r="4" customFormat="false" ht="12.75" hidden="false" customHeight="true" outlineLevel="0" collapsed="false">
      <c r="B4" s="28" t="s">
        <v>3</v>
      </c>
    </row>
    <row r="5" customFormat="false" ht="12.75" hidden="false" customHeight="false" outlineLevel="0" collapsed="false">
      <c r="A5" s="0"/>
      <c r="B5" s="4" t="s">
        <v>4</v>
      </c>
      <c r="C5" s="5"/>
      <c r="D5" s="6"/>
      <c r="E5" s="7"/>
      <c r="F5" s="5"/>
      <c r="G5" s="6"/>
      <c r="H5" s="7"/>
      <c r="I5" s="5"/>
      <c r="J5" s="29"/>
      <c r="K5" s="6"/>
      <c r="L5" s="7"/>
      <c r="M5" s="0"/>
      <c r="N5" s="0"/>
      <c r="O5" s="0"/>
      <c r="P5" s="5"/>
      <c r="Q5" s="29"/>
      <c r="R5" s="6"/>
      <c r="S5" s="7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/>
      <c r="B6" s="10" t="s">
        <v>27</v>
      </c>
      <c r="C6" s="10" t="s">
        <v>8</v>
      </c>
      <c r="D6" s="10"/>
      <c r="E6" s="10"/>
      <c r="F6" s="10" t="s">
        <v>9</v>
      </c>
      <c r="G6" s="10"/>
      <c r="H6" s="10"/>
      <c r="I6" s="10" t="s">
        <v>14</v>
      </c>
      <c r="J6" s="10"/>
      <c r="K6" s="10"/>
      <c r="L6" s="10"/>
      <c r="M6" s="0"/>
      <c r="N6" s="0"/>
      <c r="O6" s="0"/>
      <c r="P6" s="10" t="s">
        <v>28</v>
      </c>
      <c r="Q6" s="10"/>
      <c r="R6" s="10"/>
      <c r="S6" s="1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14" t="s">
        <v>29</v>
      </c>
      <c r="C7" s="15" t="s">
        <v>16</v>
      </c>
      <c r="D7" s="16" t="s">
        <v>17</v>
      </c>
      <c r="E7" s="17" t="s">
        <v>18</v>
      </c>
      <c r="F7" s="11" t="s">
        <v>16</v>
      </c>
      <c r="G7" s="12" t="s">
        <v>17</v>
      </c>
      <c r="H7" s="13" t="s">
        <v>18</v>
      </c>
      <c r="I7" s="15" t="s">
        <v>16</v>
      </c>
      <c r="J7" s="30"/>
      <c r="K7" s="16" t="s">
        <v>17</v>
      </c>
      <c r="L7" s="17" t="s">
        <v>18</v>
      </c>
      <c r="M7" s="0"/>
      <c r="N7" s="0"/>
      <c r="O7" s="0"/>
      <c r="P7" s="15" t="s">
        <v>16</v>
      </c>
      <c r="Q7" s="30"/>
      <c r="R7" s="16" t="s">
        <v>17</v>
      </c>
      <c r="S7" s="17" t="s">
        <v>18</v>
      </c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18" t="n">
        <f aca="false">F54+F63+F101</f>
        <v>20434.626</v>
      </c>
      <c r="C8" s="19" t="n">
        <f aca="false">A51+A96</f>
        <v>52</v>
      </c>
      <c r="D8" s="20" t="n">
        <f aca="false">D54+D101</f>
        <v>22488.3482972136</v>
      </c>
      <c r="E8" s="21" t="n">
        <f aca="false">F54+F101</f>
        <v>19444.626</v>
      </c>
      <c r="F8" s="19" t="n">
        <f aca="false">A60</f>
        <v>1</v>
      </c>
      <c r="G8" s="20" t="n">
        <f aca="false">D63+D110</f>
        <v>1000</v>
      </c>
      <c r="H8" s="21" t="n">
        <f aca="false">F63+F110</f>
        <v>990</v>
      </c>
      <c r="I8" s="22" t="n">
        <f aca="false">A73</f>
        <v>6</v>
      </c>
      <c r="J8" s="30"/>
      <c r="K8" s="23" t="n">
        <f aca="false">D76+D122</f>
        <v>1699</v>
      </c>
      <c r="L8" s="31" t="n">
        <f aca="false">F76</f>
        <v>1699</v>
      </c>
      <c r="M8" s="0"/>
      <c r="N8" s="0"/>
      <c r="O8" s="0"/>
      <c r="P8" s="22"/>
      <c r="Q8" s="30"/>
      <c r="R8" s="23"/>
      <c r="S8" s="32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B9" s="33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</row>
    <row r="10" customFormat="false" ht="12.75" hidden="false" customHeight="true" outlineLevel="0" collapsed="false"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</row>
    <row r="11" customFormat="false" ht="12.75" hidden="false" customHeight="true" outlineLevel="0" collapsed="false"/>
    <row r="12" customFormat="false" ht="13.5" hidden="false" customHeight="false" outlineLevel="0" collapsed="false">
      <c r="B12" s="28" t="s">
        <v>30</v>
      </c>
    </row>
    <row r="13" customFormat="false" ht="13.5" hidden="false" customHeight="false" outlineLevel="0" collapsed="false">
      <c r="A13" s="34"/>
      <c r="B13" s="35" t="s">
        <v>16</v>
      </c>
      <c r="C13" s="35" t="s">
        <v>31</v>
      </c>
      <c r="D13" s="35" t="s">
        <v>32</v>
      </c>
      <c r="E13" s="35" t="s">
        <v>33</v>
      </c>
      <c r="F13" s="35" t="s">
        <v>34</v>
      </c>
      <c r="G13" s="36" t="s">
        <v>35</v>
      </c>
      <c r="H13" s="36" t="s">
        <v>36</v>
      </c>
      <c r="I13" s="37" t="s">
        <v>37</v>
      </c>
      <c r="J13" s="38"/>
      <c r="K13" s="39" t="s">
        <v>38</v>
      </c>
      <c r="L13" s="35" t="s">
        <v>39</v>
      </c>
      <c r="M13" s="40" t="s">
        <v>40</v>
      </c>
      <c r="N13" s="41" t="s">
        <v>41</v>
      </c>
      <c r="O13" s="35" t="s">
        <v>42</v>
      </c>
      <c r="P13" s="42" t="s">
        <v>43</v>
      </c>
      <c r="Q13" s="38"/>
      <c r="R13" s="39" t="s">
        <v>44</v>
      </c>
      <c r="S13" s="41" t="s">
        <v>45</v>
      </c>
      <c r="T13" s="42" t="s">
        <v>46</v>
      </c>
    </row>
    <row r="14" customFormat="false" ht="7.5" hidden="false" customHeight="true" outlineLevel="0" collapsed="false">
      <c r="A14" s="43"/>
      <c r="B14" s="44"/>
      <c r="C14" s="44"/>
      <c r="D14" s="44"/>
      <c r="E14" s="44"/>
      <c r="F14" s="44"/>
      <c r="G14" s="45"/>
      <c r="H14" s="45"/>
      <c r="I14" s="46"/>
      <c r="J14" s="38"/>
      <c r="K14" s="47"/>
      <c r="L14" s="44"/>
      <c r="M14" s="38"/>
      <c r="N14" s="48"/>
      <c r="O14" s="44"/>
      <c r="P14" s="49"/>
      <c r="Q14" s="38"/>
      <c r="R14" s="47"/>
      <c r="S14" s="48"/>
      <c r="T14" s="49"/>
    </row>
    <row r="15" customFormat="false" ht="12.75" hidden="false" customHeight="false" outlineLevel="0" collapsed="false">
      <c r="A15" s="50" t="n">
        <v>1</v>
      </c>
      <c r="B15" s="51" t="s">
        <v>47</v>
      </c>
      <c r="C15" s="52" t="s">
        <v>48</v>
      </c>
      <c r="D15" s="53" t="n">
        <v>172</v>
      </c>
      <c r="E15" s="54" t="n">
        <v>0.31</v>
      </c>
      <c r="F15" s="55" t="n">
        <f aca="false">D15*E15</f>
        <v>53.32</v>
      </c>
      <c r="G15" s="51"/>
      <c r="H15" s="51"/>
      <c r="I15" s="56" t="s">
        <v>49</v>
      </c>
      <c r="K15" s="57" t="s">
        <v>50</v>
      </c>
      <c r="L15" s="52" t="s">
        <v>51</v>
      </c>
      <c r="N15" s="58"/>
      <c r="O15" s="59"/>
      <c r="P15" s="60"/>
      <c r="R15" s="43"/>
      <c r="S15" s="58"/>
      <c r="T15" s="60"/>
      <c r="U15" s="61"/>
      <c r="V15" s="61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12.75" hidden="false" customHeight="false" outlineLevel="0" collapsed="false">
      <c r="A16" s="50" t="n">
        <v>2</v>
      </c>
      <c r="B16" s="51" t="s">
        <v>52</v>
      </c>
      <c r="C16" s="51" t="s">
        <v>48</v>
      </c>
      <c r="D16" s="53" t="n">
        <v>18</v>
      </c>
      <c r="E16" s="63" t="n">
        <f aca="false">F16/D16</f>
        <v>0.5</v>
      </c>
      <c r="F16" s="55" t="n">
        <v>9</v>
      </c>
      <c r="G16" s="64"/>
      <c r="H16" s="55"/>
      <c r="I16" s="56" t="s">
        <v>49</v>
      </c>
      <c r="J16" s="61"/>
      <c r="K16" s="50" t="s">
        <v>50</v>
      </c>
      <c r="L16" s="51" t="s">
        <v>51</v>
      </c>
      <c r="M16" s="61"/>
      <c r="N16" s="65"/>
      <c r="O16" s="66"/>
      <c r="P16" s="67"/>
      <c r="Q16" s="61"/>
      <c r="R16" s="50"/>
      <c r="S16" s="65"/>
      <c r="T16" s="68"/>
      <c r="X16" s="69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12.75" hidden="false" customHeight="false" outlineLevel="0" collapsed="false">
      <c r="A17" s="50" t="n">
        <v>3</v>
      </c>
      <c r="B17" s="51" t="s">
        <v>53</v>
      </c>
      <c r="C17" s="52" t="s">
        <v>54</v>
      </c>
      <c r="D17" s="53" t="n">
        <v>49.5</v>
      </c>
      <c r="E17" s="54" t="n">
        <v>0.188</v>
      </c>
      <c r="F17" s="70" t="n">
        <f aca="false">D17*E17</f>
        <v>9.306</v>
      </c>
      <c r="G17" s="51"/>
      <c r="H17" s="51"/>
      <c r="I17" s="56" t="s">
        <v>49</v>
      </c>
      <c r="K17" s="57" t="s">
        <v>55</v>
      </c>
      <c r="L17" s="52" t="s">
        <v>56</v>
      </c>
      <c r="N17" s="58"/>
      <c r="O17" s="59"/>
      <c r="P17" s="60"/>
      <c r="R17" s="43"/>
      <c r="S17" s="58"/>
      <c r="T17" s="60"/>
      <c r="U17" s="61"/>
      <c r="V17" s="61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12.75" hidden="false" customHeight="false" outlineLevel="0" collapsed="false">
      <c r="A18" s="50" t="n">
        <v>4</v>
      </c>
      <c r="B18" s="51" t="s">
        <v>57</v>
      </c>
      <c r="C18" s="52" t="s">
        <v>54</v>
      </c>
      <c r="D18" s="53" t="n">
        <v>49.5</v>
      </c>
      <c r="E18" s="54" t="n">
        <v>0.45</v>
      </c>
      <c r="F18" s="70" t="n">
        <f aca="false">D18*E18</f>
        <v>22.275</v>
      </c>
      <c r="G18" s="51"/>
      <c r="H18" s="51"/>
      <c r="I18" s="56" t="s">
        <v>49</v>
      </c>
      <c r="K18" s="57" t="s">
        <v>55</v>
      </c>
      <c r="L18" s="52" t="s">
        <v>56</v>
      </c>
      <c r="N18" s="58"/>
      <c r="O18" s="59"/>
      <c r="P18" s="60"/>
      <c r="R18" s="43"/>
      <c r="S18" s="58"/>
      <c r="T18" s="60"/>
      <c r="U18" s="61"/>
      <c r="V18" s="61"/>
      <c r="W18" s="6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12.75" hidden="false" customHeight="false" outlineLevel="0" collapsed="false">
      <c r="A19" s="50" t="n">
        <v>5</v>
      </c>
      <c r="B19" s="51" t="s">
        <v>58</v>
      </c>
      <c r="C19" s="52" t="s">
        <v>54</v>
      </c>
      <c r="D19" s="53" t="n">
        <v>49.5</v>
      </c>
      <c r="E19" s="54" t="n">
        <v>0.25</v>
      </c>
      <c r="F19" s="70" t="n">
        <f aca="false">D19*E19</f>
        <v>12.375</v>
      </c>
      <c r="G19" s="51"/>
      <c r="H19" s="51"/>
      <c r="I19" s="56" t="s">
        <v>49</v>
      </c>
      <c r="K19" s="57" t="s">
        <v>55</v>
      </c>
      <c r="L19" s="52" t="s">
        <v>56</v>
      </c>
      <c r="N19" s="58"/>
      <c r="O19" s="59"/>
      <c r="P19" s="60"/>
      <c r="R19" s="43"/>
      <c r="S19" s="58"/>
      <c r="T19" s="60"/>
      <c r="U19" s="61"/>
      <c r="V19" s="61"/>
      <c r="W19" s="62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12.75" hidden="false" customHeight="false" outlineLevel="0" collapsed="false">
      <c r="A20" s="50" t="n">
        <v>6</v>
      </c>
      <c r="B20" s="51" t="s">
        <v>59</v>
      </c>
      <c r="C20" s="52" t="s">
        <v>60</v>
      </c>
      <c r="D20" s="53" t="n">
        <v>80</v>
      </c>
      <c r="E20" s="54" t="n">
        <v>0.5</v>
      </c>
      <c r="F20" s="55" t="n">
        <f aca="false">D20*E20</f>
        <v>40</v>
      </c>
      <c r="G20" s="51"/>
      <c r="H20" s="51"/>
      <c r="I20" s="56" t="s">
        <v>49</v>
      </c>
      <c r="K20" s="57" t="s">
        <v>61</v>
      </c>
      <c r="L20" s="52"/>
      <c r="N20" s="58"/>
      <c r="O20" s="59"/>
      <c r="P20" s="60"/>
      <c r="R20" s="43"/>
      <c r="S20" s="58"/>
      <c r="T20" s="60"/>
      <c r="U20" s="61"/>
      <c r="V20" s="61"/>
      <c r="W20" s="62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12.75" hidden="false" customHeight="false" outlineLevel="0" collapsed="false">
      <c r="A21" s="50" t="n">
        <v>7</v>
      </c>
      <c r="B21" s="51" t="s">
        <v>62</v>
      </c>
      <c r="C21" s="52" t="s">
        <v>63</v>
      </c>
      <c r="D21" s="53" t="n">
        <v>80</v>
      </c>
      <c r="E21" s="54" t="n">
        <v>0.05</v>
      </c>
      <c r="F21" s="55" t="n">
        <f aca="false">D21*E21</f>
        <v>4</v>
      </c>
      <c r="G21" s="51"/>
      <c r="H21" s="51"/>
      <c r="I21" s="56" t="s">
        <v>49</v>
      </c>
      <c r="K21" s="57" t="s">
        <v>61</v>
      </c>
      <c r="L21" s="52"/>
      <c r="N21" s="58"/>
      <c r="O21" s="59"/>
      <c r="P21" s="60"/>
      <c r="R21" s="43"/>
      <c r="S21" s="58"/>
      <c r="T21" s="60"/>
      <c r="U21" s="61"/>
      <c r="V21" s="61"/>
      <c r="W21" s="62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  <c r="IW21" s="61"/>
    </row>
    <row r="22" customFormat="false" ht="12.75" hidden="false" customHeight="false" outlineLevel="0" collapsed="false">
      <c r="A22" s="50" t="n">
        <v>8</v>
      </c>
      <c r="B22" s="51" t="s">
        <v>64</v>
      </c>
      <c r="C22" s="52" t="s">
        <v>65</v>
      </c>
      <c r="D22" s="53" t="n">
        <v>160</v>
      </c>
      <c r="E22" s="54" t="n">
        <v>0.5</v>
      </c>
      <c r="F22" s="55" t="n">
        <f aca="false">D22*E22</f>
        <v>80</v>
      </c>
      <c r="G22" s="51"/>
      <c r="H22" s="51"/>
      <c r="I22" s="56" t="s">
        <v>49</v>
      </c>
      <c r="K22" s="57" t="s">
        <v>66</v>
      </c>
      <c r="L22" s="52" t="s">
        <v>67</v>
      </c>
      <c r="N22" s="58"/>
      <c r="O22" s="59"/>
      <c r="P22" s="60"/>
      <c r="R22" s="43"/>
      <c r="S22" s="58"/>
      <c r="T22" s="60"/>
      <c r="U22" s="61"/>
      <c r="V22" s="61"/>
      <c r="W22" s="62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  <c r="IW22" s="61"/>
    </row>
    <row r="23" customFormat="false" ht="12.75" hidden="false" customHeight="false" outlineLevel="0" collapsed="false">
      <c r="A23" s="50" t="n">
        <v>9</v>
      </c>
      <c r="B23" s="51" t="s">
        <v>68</v>
      </c>
      <c r="C23" s="52" t="s">
        <v>69</v>
      </c>
      <c r="D23" s="53" t="n">
        <v>98</v>
      </c>
      <c r="E23" s="54" t="n">
        <v>0.5</v>
      </c>
      <c r="F23" s="55" t="n">
        <f aca="false">D23*E23</f>
        <v>49</v>
      </c>
      <c r="G23" s="61"/>
      <c r="H23" s="51"/>
      <c r="I23" s="56" t="s">
        <v>49</v>
      </c>
      <c r="K23" s="57" t="s">
        <v>61</v>
      </c>
      <c r="L23" s="52" t="s">
        <v>70</v>
      </c>
      <c r="N23" s="58"/>
      <c r="O23" s="59"/>
      <c r="P23" s="60"/>
      <c r="R23" s="43"/>
      <c r="S23" s="58"/>
      <c r="T23" s="60"/>
      <c r="U23" s="61"/>
      <c r="V23" s="61"/>
      <c r="W23" s="62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  <c r="IW23" s="61"/>
    </row>
    <row r="24" customFormat="false" ht="12.75" hidden="false" customHeight="false" outlineLevel="0" collapsed="false">
      <c r="A24" s="50" t="n">
        <v>10</v>
      </c>
      <c r="B24" s="51" t="s">
        <v>71</v>
      </c>
      <c r="C24" s="52" t="s">
        <v>72</v>
      </c>
      <c r="D24" s="53" t="n">
        <v>165</v>
      </c>
      <c r="E24" s="54" t="n">
        <v>0.5</v>
      </c>
      <c r="F24" s="55" t="n">
        <f aca="false">D24*E24</f>
        <v>82.5</v>
      </c>
      <c r="G24" s="61"/>
      <c r="H24" s="51"/>
      <c r="I24" s="56" t="s">
        <v>49</v>
      </c>
      <c r="K24" s="57" t="s">
        <v>50</v>
      </c>
      <c r="L24" s="52" t="s">
        <v>51</v>
      </c>
      <c r="N24" s="58"/>
      <c r="O24" s="59"/>
      <c r="P24" s="60"/>
      <c r="R24" s="43"/>
      <c r="S24" s="58"/>
      <c r="T24" s="60"/>
      <c r="U24" s="61"/>
      <c r="V24" s="61"/>
      <c r="W24" s="6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  <c r="IW24" s="61"/>
    </row>
    <row r="25" customFormat="false" ht="12.75" hidden="false" customHeight="false" outlineLevel="0" collapsed="false">
      <c r="A25" s="50" t="n">
        <v>11</v>
      </c>
      <c r="B25" s="51" t="s">
        <v>73</v>
      </c>
      <c r="C25" s="52" t="s">
        <v>74</v>
      </c>
      <c r="D25" s="53" t="n">
        <v>32</v>
      </c>
      <c r="E25" s="54" t="n">
        <v>0.5</v>
      </c>
      <c r="F25" s="55" t="n">
        <f aca="false">D25*E25</f>
        <v>16</v>
      </c>
      <c r="G25" s="61"/>
      <c r="H25" s="51"/>
      <c r="I25" s="56" t="s">
        <v>49</v>
      </c>
      <c r="K25" s="57" t="s">
        <v>75</v>
      </c>
      <c r="L25" s="52"/>
      <c r="N25" s="58"/>
      <c r="O25" s="59"/>
      <c r="P25" s="60"/>
      <c r="R25" s="43"/>
      <c r="S25" s="58"/>
      <c r="T25" s="60"/>
      <c r="U25" s="61"/>
      <c r="V25" s="61"/>
      <c r="W25" s="62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12.75" hidden="false" customHeight="false" outlineLevel="0" collapsed="false">
      <c r="A26" s="50" t="n">
        <v>12</v>
      </c>
      <c r="B26" s="51" t="s">
        <v>76</v>
      </c>
      <c r="C26" s="52" t="s">
        <v>77</v>
      </c>
      <c r="D26" s="53" t="n">
        <v>44</v>
      </c>
      <c r="E26" s="54" t="n">
        <v>0.5</v>
      </c>
      <c r="F26" s="55" t="n">
        <f aca="false">D26*E26</f>
        <v>22</v>
      </c>
      <c r="G26" s="61"/>
      <c r="H26" s="51"/>
      <c r="I26" s="56" t="s">
        <v>49</v>
      </c>
      <c r="K26" s="57" t="s">
        <v>78</v>
      </c>
      <c r="L26" s="52" t="s">
        <v>79</v>
      </c>
      <c r="N26" s="58"/>
      <c r="O26" s="59"/>
      <c r="P26" s="60"/>
      <c r="R26" s="43"/>
      <c r="S26" s="58"/>
      <c r="T26" s="60"/>
      <c r="U26" s="61"/>
      <c r="V26" s="61"/>
      <c r="W26" s="62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12.75" hidden="false" customHeight="false" outlineLevel="0" collapsed="false">
      <c r="A27" s="50" t="n">
        <v>13</v>
      </c>
      <c r="B27" s="51" t="s">
        <v>80</v>
      </c>
      <c r="C27" s="51" t="s">
        <v>81</v>
      </c>
      <c r="D27" s="53" t="n">
        <v>47</v>
      </c>
      <c r="E27" s="63" t="n">
        <f aca="false">F27/D27</f>
        <v>0.48936170212766</v>
      </c>
      <c r="F27" s="55" t="n">
        <v>23</v>
      </c>
      <c r="G27" s="71"/>
      <c r="H27" s="55"/>
      <c r="I27" s="56" t="s">
        <v>49</v>
      </c>
      <c r="J27" s="61"/>
      <c r="K27" s="50" t="s">
        <v>50</v>
      </c>
      <c r="L27" s="51" t="s">
        <v>51</v>
      </c>
      <c r="M27" s="61"/>
      <c r="N27" s="65"/>
      <c r="O27" s="66"/>
      <c r="P27" s="67"/>
      <c r="Q27" s="61"/>
      <c r="R27" s="50"/>
      <c r="S27" s="65"/>
      <c r="T27" s="68"/>
      <c r="X27" s="69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12.75" hidden="false" customHeight="false" outlineLevel="0" collapsed="false">
      <c r="A28" s="50" t="n">
        <v>14</v>
      </c>
      <c r="B28" s="51" t="s">
        <v>82</v>
      </c>
      <c r="C28" s="51" t="s">
        <v>81</v>
      </c>
      <c r="D28" s="53" t="n">
        <v>56</v>
      </c>
      <c r="E28" s="63" t="n">
        <f aca="false">F28/D28</f>
        <v>0.5</v>
      </c>
      <c r="F28" s="55" t="n">
        <v>28</v>
      </c>
      <c r="G28" s="71"/>
      <c r="H28" s="55"/>
      <c r="I28" s="56" t="s">
        <v>49</v>
      </c>
      <c r="J28" s="61"/>
      <c r="K28" s="50" t="s">
        <v>50</v>
      </c>
      <c r="L28" s="51" t="s">
        <v>51</v>
      </c>
      <c r="M28" s="61"/>
      <c r="N28" s="65"/>
      <c r="O28" s="66"/>
      <c r="P28" s="67"/>
      <c r="Q28" s="61"/>
      <c r="R28" s="50"/>
      <c r="S28" s="65"/>
      <c r="T28" s="68"/>
      <c r="X28" s="69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12.75" hidden="false" customHeight="false" outlineLevel="0" collapsed="false">
      <c r="A29" s="50" t="n">
        <v>15</v>
      </c>
      <c r="B29" s="51" t="s">
        <v>83</v>
      </c>
      <c r="C29" s="51" t="s">
        <v>81</v>
      </c>
      <c r="D29" s="53" t="n">
        <v>29</v>
      </c>
      <c r="E29" s="63" t="n">
        <f aca="false">F29/D29</f>
        <v>0.517241379310345</v>
      </c>
      <c r="F29" s="55" t="n">
        <v>15</v>
      </c>
      <c r="G29" s="71"/>
      <c r="H29" s="55"/>
      <c r="I29" s="56" t="s">
        <v>49</v>
      </c>
      <c r="J29" s="61"/>
      <c r="K29" s="50" t="s">
        <v>50</v>
      </c>
      <c r="L29" s="51" t="s">
        <v>51</v>
      </c>
      <c r="M29" s="61"/>
      <c r="N29" s="65"/>
      <c r="O29" s="66"/>
      <c r="P29" s="67"/>
      <c r="Q29" s="61"/>
      <c r="R29" s="50"/>
      <c r="S29" s="65"/>
      <c r="T29" s="68"/>
      <c r="X29" s="69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12.75" hidden="false" customHeight="false" outlineLevel="0" collapsed="false">
      <c r="A30" s="50" t="n">
        <v>16</v>
      </c>
      <c r="B30" s="51" t="s">
        <v>84</v>
      </c>
      <c r="C30" s="52" t="s">
        <v>85</v>
      </c>
      <c r="D30" s="53" t="n">
        <v>85</v>
      </c>
      <c r="E30" s="54" t="n">
        <v>0.5</v>
      </c>
      <c r="F30" s="55" t="n">
        <f aca="false">D30*E30</f>
        <v>42.5</v>
      </c>
      <c r="G30" s="61"/>
      <c r="H30" s="51"/>
      <c r="I30" s="56" t="s">
        <v>49</v>
      </c>
      <c r="K30" s="57" t="s">
        <v>50</v>
      </c>
      <c r="L30" s="51" t="s">
        <v>51</v>
      </c>
      <c r="N30" s="58"/>
      <c r="O30" s="59"/>
      <c r="P30" s="60"/>
      <c r="R30" s="43"/>
      <c r="S30" s="58"/>
      <c r="T30" s="60"/>
      <c r="U30" s="61"/>
      <c r="V30" s="61"/>
      <c r="W30" s="62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12.75" hidden="false" customHeight="false" outlineLevel="0" collapsed="false">
      <c r="A31" s="50" t="n">
        <v>17</v>
      </c>
      <c r="B31" s="51" t="s">
        <v>86</v>
      </c>
      <c r="C31" s="52" t="s">
        <v>85</v>
      </c>
      <c r="D31" s="53" t="n">
        <v>77</v>
      </c>
      <c r="E31" s="54" t="n">
        <v>0.5</v>
      </c>
      <c r="F31" s="55" t="n">
        <f aca="false">D31*E31</f>
        <v>38.5</v>
      </c>
      <c r="G31" s="61"/>
      <c r="H31" s="51"/>
      <c r="I31" s="56" t="s">
        <v>49</v>
      </c>
      <c r="K31" s="57" t="s">
        <v>50</v>
      </c>
      <c r="L31" s="51" t="s">
        <v>51</v>
      </c>
      <c r="N31" s="58"/>
      <c r="O31" s="59"/>
      <c r="P31" s="60"/>
      <c r="R31" s="43"/>
      <c r="S31" s="58"/>
      <c r="T31" s="60"/>
      <c r="U31" s="61"/>
      <c r="V31" s="61"/>
      <c r="W31" s="62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12.75" hidden="false" customHeight="false" outlineLevel="0" collapsed="false">
      <c r="A32" s="50" t="n">
        <v>18</v>
      </c>
      <c r="B32" s="51" t="s">
        <v>84</v>
      </c>
      <c r="C32" s="51" t="s">
        <v>85</v>
      </c>
      <c r="D32" s="53" t="n">
        <v>46</v>
      </c>
      <c r="E32" s="54" t="n">
        <v>0.48</v>
      </c>
      <c r="F32" s="55" t="n">
        <f aca="false">D32*E32</f>
        <v>22.08</v>
      </c>
      <c r="G32" s="61"/>
      <c r="H32" s="51"/>
      <c r="I32" s="56" t="s">
        <v>49</v>
      </c>
      <c r="J32" s="61"/>
      <c r="K32" s="50" t="s">
        <v>50</v>
      </c>
      <c r="L32" s="51" t="s">
        <v>51</v>
      </c>
      <c r="M32" s="61"/>
      <c r="N32" s="65"/>
      <c r="O32" s="66"/>
      <c r="P32" s="72"/>
      <c r="Q32" s="61"/>
      <c r="R32" s="50"/>
      <c r="S32" s="65"/>
      <c r="T32" s="68"/>
      <c r="U32" s="61"/>
      <c r="V32" s="61"/>
      <c r="W32" s="62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12.75" hidden="false" customHeight="false" outlineLevel="0" collapsed="false">
      <c r="A33" s="50" t="n">
        <v>19</v>
      </c>
      <c r="B33" s="51" t="s">
        <v>87</v>
      </c>
      <c r="C33" s="52" t="s">
        <v>85</v>
      </c>
      <c r="D33" s="53" t="n">
        <v>22</v>
      </c>
      <c r="E33" s="54" t="n">
        <v>0.5</v>
      </c>
      <c r="F33" s="55" t="n">
        <f aca="false">D33*E33</f>
        <v>11</v>
      </c>
      <c r="G33" s="61"/>
      <c r="H33" s="51"/>
      <c r="I33" s="56" t="s">
        <v>49</v>
      </c>
      <c r="J33" s="61"/>
      <c r="K33" s="57" t="s">
        <v>50</v>
      </c>
      <c r="L33" s="51" t="s">
        <v>51</v>
      </c>
      <c r="M33" s="61"/>
      <c r="N33" s="65"/>
      <c r="O33" s="51"/>
      <c r="P33" s="68"/>
      <c r="Q33" s="61"/>
      <c r="R33" s="50"/>
      <c r="S33" s="65"/>
      <c r="T33" s="68"/>
      <c r="U33" s="61"/>
      <c r="V33" s="61"/>
      <c r="W33" s="62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12.75" hidden="false" customHeight="false" outlineLevel="0" collapsed="false">
      <c r="A34" s="50" t="n">
        <v>20</v>
      </c>
      <c r="B34" s="51" t="s">
        <v>88</v>
      </c>
      <c r="C34" s="52" t="s">
        <v>89</v>
      </c>
      <c r="D34" s="53" t="n">
        <v>75</v>
      </c>
      <c r="E34" s="54" t="n">
        <v>1</v>
      </c>
      <c r="F34" s="55" t="n">
        <f aca="false">D34*E34</f>
        <v>75</v>
      </c>
      <c r="G34" s="61"/>
      <c r="H34" s="51"/>
      <c r="I34" s="56" t="s">
        <v>90</v>
      </c>
      <c r="K34" s="57" t="s">
        <v>50</v>
      </c>
      <c r="L34" s="52" t="s">
        <v>51</v>
      </c>
      <c r="N34" s="58"/>
      <c r="O34" s="59"/>
      <c r="P34" s="60"/>
      <c r="R34" s="43"/>
      <c r="S34" s="58"/>
      <c r="T34" s="60"/>
      <c r="U34" s="61"/>
      <c r="V34" s="61"/>
      <c r="W34" s="62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12.75" hidden="false" customHeight="false" outlineLevel="0" collapsed="false">
      <c r="A35" s="50" t="n">
        <v>21</v>
      </c>
      <c r="B35" s="51" t="s">
        <v>91</v>
      </c>
      <c r="C35" s="52" t="s">
        <v>92</v>
      </c>
      <c r="D35" s="53" t="n">
        <v>42</v>
      </c>
      <c r="E35" s="54" t="n">
        <v>1</v>
      </c>
      <c r="F35" s="55" t="n">
        <f aca="false">D35*E35</f>
        <v>42</v>
      </c>
      <c r="G35" s="61"/>
      <c r="H35" s="51"/>
      <c r="I35" s="56" t="s">
        <v>93</v>
      </c>
      <c r="J35" s="61"/>
      <c r="K35" s="57" t="s">
        <v>50</v>
      </c>
      <c r="L35" s="52" t="s">
        <v>51</v>
      </c>
      <c r="M35" s="61"/>
      <c r="N35" s="65"/>
      <c r="O35" s="73"/>
      <c r="P35" s="67"/>
      <c r="Q35" s="61"/>
      <c r="R35" s="50"/>
      <c r="S35" s="65"/>
      <c r="T35" s="68"/>
      <c r="U35" s="61"/>
      <c r="V35" s="61"/>
      <c r="W35" s="62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2.75" hidden="false" customHeight="false" outlineLevel="0" collapsed="false">
      <c r="A36" s="50" t="n">
        <v>22</v>
      </c>
      <c r="B36" s="51" t="s">
        <v>94</v>
      </c>
      <c r="C36" s="51" t="s">
        <v>95</v>
      </c>
      <c r="D36" s="53" t="n">
        <v>300</v>
      </c>
      <c r="E36" s="54" t="n">
        <v>0.5</v>
      </c>
      <c r="F36" s="51" t="n">
        <f aca="false">D36*E36</f>
        <v>150</v>
      </c>
      <c r="G36" s="61"/>
      <c r="H36" s="51"/>
      <c r="I36" s="56" t="s">
        <v>96</v>
      </c>
      <c r="J36" s="61"/>
      <c r="K36" s="50" t="s">
        <v>55</v>
      </c>
      <c r="L36" s="52" t="s">
        <v>97</v>
      </c>
      <c r="M36" s="61"/>
      <c r="N36" s="65"/>
      <c r="O36" s="66"/>
      <c r="P36" s="67"/>
      <c r="Q36" s="61"/>
      <c r="R36" s="50"/>
      <c r="S36" s="74"/>
      <c r="T36" s="75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  <row r="37" customFormat="false" ht="12.75" hidden="false" customHeight="false" outlineLevel="0" collapsed="false">
      <c r="A37" s="50" t="n">
        <v>23</v>
      </c>
      <c r="B37" s="51" t="s">
        <v>98</v>
      </c>
      <c r="C37" s="52" t="s">
        <v>99</v>
      </c>
      <c r="D37" s="53" t="n">
        <v>31</v>
      </c>
      <c r="E37" s="54" t="n">
        <v>1</v>
      </c>
      <c r="F37" s="55" t="n">
        <f aca="false">D37*E37</f>
        <v>31</v>
      </c>
      <c r="G37" s="61"/>
      <c r="H37" s="51"/>
      <c r="I37" s="56" t="s">
        <v>96</v>
      </c>
      <c r="K37" s="57" t="s">
        <v>75</v>
      </c>
      <c r="L37" s="52"/>
      <c r="N37" s="58"/>
      <c r="O37" s="59"/>
      <c r="P37" s="60"/>
      <c r="R37" s="43"/>
      <c r="S37" s="58"/>
      <c r="T37" s="60"/>
      <c r="U37" s="61"/>
      <c r="V37" s="61"/>
      <c r="W37" s="62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  <c r="IW37" s="61"/>
    </row>
    <row r="38" customFormat="false" ht="12.75" hidden="false" customHeight="false" outlineLevel="0" collapsed="false">
      <c r="A38" s="50" t="n">
        <v>24</v>
      </c>
      <c r="B38" s="51" t="s">
        <v>100</v>
      </c>
      <c r="C38" s="52" t="s">
        <v>101</v>
      </c>
      <c r="D38" s="53" t="n">
        <v>88</v>
      </c>
      <c r="E38" s="54" t="n">
        <v>1</v>
      </c>
      <c r="F38" s="55" t="n">
        <f aca="false">D38*E38</f>
        <v>88</v>
      </c>
      <c r="G38" s="61"/>
      <c r="H38" s="51"/>
      <c r="I38" s="56" t="s">
        <v>96</v>
      </c>
      <c r="K38" s="57" t="s">
        <v>102</v>
      </c>
      <c r="L38" s="52"/>
      <c r="N38" s="58"/>
      <c r="O38" s="59"/>
      <c r="P38" s="60"/>
      <c r="R38" s="43"/>
      <c r="S38" s="58"/>
      <c r="T38" s="60"/>
      <c r="U38" s="61"/>
      <c r="V38" s="61"/>
      <c r="W38" s="62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2.75" hidden="false" customHeight="false" outlineLevel="0" collapsed="false">
      <c r="A39" s="50" t="n">
        <v>25</v>
      </c>
      <c r="B39" s="51" t="s">
        <v>103</v>
      </c>
      <c r="C39" s="52" t="s">
        <v>104</v>
      </c>
      <c r="D39" s="53" t="n">
        <v>285</v>
      </c>
      <c r="E39" s="54" t="n">
        <v>1</v>
      </c>
      <c r="F39" s="55" t="n">
        <f aca="false">D39*E39</f>
        <v>285</v>
      </c>
      <c r="G39" s="61"/>
      <c r="H39" s="51"/>
      <c r="I39" s="56" t="s">
        <v>96</v>
      </c>
      <c r="K39" s="57" t="s">
        <v>102</v>
      </c>
      <c r="L39" s="52"/>
      <c r="N39" s="58"/>
      <c r="O39" s="59"/>
      <c r="P39" s="60"/>
      <c r="R39" s="43"/>
      <c r="S39" s="58"/>
      <c r="T39" s="60"/>
      <c r="U39" s="61"/>
      <c r="V39" s="61"/>
      <c r="W39" s="62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</row>
    <row r="40" customFormat="false" ht="12.75" hidden="false" customHeight="false" outlineLevel="0" collapsed="false">
      <c r="A40" s="50" t="n">
        <v>26</v>
      </c>
      <c r="B40" s="51" t="s">
        <v>105</v>
      </c>
      <c r="C40" s="52" t="s">
        <v>106</v>
      </c>
      <c r="D40" s="53" t="n">
        <v>42</v>
      </c>
      <c r="E40" s="54" t="n">
        <v>1</v>
      </c>
      <c r="F40" s="55" t="n">
        <f aca="false">D40*E40</f>
        <v>42</v>
      </c>
      <c r="G40" s="61"/>
      <c r="H40" s="51"/>
      <c r="I40" s="56" t="s">
        <v>96</v>
      </c>
      <c r="K40" s="57" t="s">
        <v>107</v>
      </c>
      <c r="L40" s="52"/>
      <c r="N40" s="58"/>
      <c r="O40" s="59"/>
      <c r="P40" s="60"/>
      <c r="R40" s="43"/>
      <c r="S40" s="58"/>
      <c r="T40" s="60"/>
      <c r="U40" s="61"/>
      <c r="V40" s="61"/>
      <c r="W40" s="62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</row>
    <row r="41" customFormat="false" ht="12.75" hidden="false" customHeight="false" outlineLevel="0" collapsed="false">
      <c r="A41" s="50" t="n">
        <v>27</v>
      </c>
      <c r="B41" s="51" t="s">
        <v>108</v>
      </c>
      <c r="C41" s="52" t="s">
        <v>109</v>
      </c>
      <c r="D41" s="53" t="n">
        <v>101</v>
      </c>
      <c r="E41" s="54" t="n">
        <v>1</v>
      </c>
      <c r="F41" s="55" t="n">
        <f aca="false">D41*E41</f>
        <v>101</v>
      </c>
      <c r="G41" s="61"/>
      <c r="H41" s="51"/>
      <c r="I41" s="56" t="s">
        <v>96</v>
      </c>
      <c r="K41" s="57" t="s">
        <v>55</v>
      </c>
      <c r="L41" s="52"/>
      <c r="N41" s="58"/>
      <c r="O41" s="59"/>
      <c r="P41" s="60"/>
      <c r="R41" s="43"/>
      <c r="S41" s="58"/>
      <c r="T41" s="60"/>
      <c r="U41" s="61"/>
      <c r="V41" s="61"/>
      <c r="W41" s="62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  <c r="IW41" s="61"/>
    </row>
    <row r="42" customFormat="false" ht="12.75" hidden="false" customHeight="false" outlineLevel="0" collapsed="false">
      <c r="A42" s="50" t="n">
        <v>28</v>
      </c>
      <c r="B42" s="51" t="s">
        <v>110</v>
      </c>
      <c r="C42" s="52" t="s">
        <v>111</v>
      </c>
      <c r="D42" s="53" t="n">
        <v>847</v>
      </c>
      <c r="E42" s="54" t="n">
        <v>0.72</v>
      </c>
      <c r="F42" s="55" t="n">
        <f aca="false">D42*E42</f>
        <v>609.84</v>
      </c>
      <c r="G42" s="76"/>
      <c r="H42" s="76"/>
      <c r="I42" s="56" t="s">
        <v>96</v>
      </c>
      <c r="K42" s="77" t="s">
        <v>55</v>
      </c>
      <c r="L42" s="52"/>
      <c r="N42" s="58"/>
      <c r="O42" s="59"/>
      <c r="P42" s="60"/>
      <c r="R42" s="43"/>
      <c r="S42" s="58"/>
      <c r="T42" s="60"/>
      <c r="U42" s="61"/>
      <c r="V42" s="61"/>
      <c r="W42" s="62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  <c r="IW42" s="61"/>
    </row>
    <row r="43" customFormat="false" ht="12.75" hidden="false" customHeight="false" outlineLevel="0" collapsed="false">
      <c r="A43" s="50" t="n">
        <v>29</v>
      </c>
      <c r="B43" s="51" t="s">
        <v>112</v>
      </c>
      <c r="C43" s="52" t="s">
        <v>113</v>
      </c>
      <c r="D43" s="53" t="n">
        <v>25</v>
      </c>
      <c r="E43" s="54" t="n">
        <v>1</v>
      </c>
      <c r="F43" s="55" t="n">
        <f aca="false">D43*E43</f>
        <v>25</v>
      </c>
      <c r="G43" s="76"/>
      <c r="H43" s="76"/>
      <c r="I43" s="56" t="s">
        <v>114</v>
      </c>
      <c r="J43" s="61"/>
      <c r="K43" s="77" t="s">
        <v>50</v>
      </c>
      <c r="L43" s="52" t="s">
        <v>51</v>
      </c>
      <c r="M43" s="61"/>
      <c r="N43" s="65"/>
      <c r="O43" s="51"/>
      <c r="P43" s="68"/>
      <c r="Q43" s="61"/>
      <c r="R43" s="50"/>
      <c r="S43" s="65"/>
      <c r="T43" s="68"/>
      <c r="U43" s="61"/>
      <c r="V43" s="61"/>
      <c r="W43" s="62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  <c r="IW43" s="61"/>
    </row>
    <row r="44" customFormat="false" ht="12.75" hidden="false" customHeight="false" outlineLevel="0" collapsed="false">
      <c r="A44" s="50" t="n">
        <v>30</v>
      </c>
      <c r="B44" s="51" t="s">
        <v>115</v>
      </c>
      <c r="C44" s="52" t="s">
        <v>116</v>
      </c>
      <c r="D44" s="53" t="n">
        <v>47</v>
      </c>
      <c r="E44" s="54" t="n">
        <v>0.19</v>
      </c>
      <c r="F44" s="55" t="n">
        <f aca="false">D44*E44</f>
        <v>8.93</v>
      </c>
      <c r="G44" s="76"/>
      <c r="H44" s="76"/>
      <c r="I44" s="56" t="s">
        <v>117</v>
      </c>
      <c r="K44" s="77" t="s">
        <v>118</v>
      </c>
      <c r="L44" s="52" t="s">
        <v>79</v>
      </c>
      <c r="N44" s="58"/>
      <c r="O44" s="59"/>
      <c r="P44" s="60"/>
      <c r="R44" s="43"/>
      <c r="S44" s="58"/>
      <c r="T44" s="60"/>
      <c r="U44" s="61"/>
      <c r="V44" s="61"/>
      <c r="W44" s="62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  <c r="IW44" s="61"/>
    </row>
    <row r="45" customFormat="false" ht="12.75" hidden="false" customHeight="false" outlineLevel="0" collapsed="false">
      <c r="A45" s="50" t="n">
        <v>31</v>
      </c>
      <c r="B45" s="51" t="s">
        <v>119</v>
      </c>
      <c r="C45" s="52" t="s">
        <v>120</v>
      </c>
      <c r="D45" s="53" t="n">
        <v>82</v>
      </c>
      <c r="E45" s="54" t="n">
        <f aca="false">F45/D45</f>
        <v>0.0609756097560976</v>
      </c>
      <c r="F45" s="55" t="n">
        <v>5</v>
      </c>
      <c r="G45" s="76"/>
      <c r="H45" s="76"/>
      <c r="I45" s="56" t="s">
        <v>117</v>
      </c>
      <c r="K45" s="77" t="s">
        <v>78</v>
      </c>
      <c r="L45" s="52"/>
      <c r="N45" s="58"/>
      <c r="O45" s="59"/>
      <c r="P45" s="60"/>
      <c r="R45" s="43"/>
      <c r="S45" s="58"/>
      <c r="T45" s="60"/>
      <c r="U45" s="61"/>
      <c r="V45" s="61"/>
      <c r="W45" s="62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  <c r="IW45" s="61"/>
    </row>
    <row r="46" customFormat="false" ht="12.75" hidden="false" customHeight="false" outlineLevel="0" collapsed="false">
      <c r="A46" s="50" t="n">
        <v>32</v>
      </c>
      <c r="B46" s="51" t="s">
        <v>121</v>
      </c>
      <c r="C46" s="52" t="s">
        <v>122</v>
      </c>
      <c r="D46" s="53" t="n">
        <v>27</v>
      </c>
      <c r="E46" s="54" t="n">
        <f aca="false">F46/D46</f>
        <v>0.407407407407407</v>
      </c>
      <c r="F46" s="55" t="n">
        <v>11</v>
      </c>
      <c r="G46" s="61"/>
      <c r="H46" s="51"/>
      <c r="I46" s="56" t="s">
        <v>117</v>
      </c>
      <c r="K46" s="57" t="s">
        <v>123</v>
      </c>
      <c r="L46" s="52"/>
      <c r="N46" s="58"/>
      <c r="O46" s="59"/>
      <c r="P46" s="60"/>
      <c r="R46" s="43"/>
      <c r="S46" s="58"/>
      <c r="T46" s="60"/>
      <c r="U46" s="61"/>
      <c r="V46" s="61"/>
      <c r="W46" s="62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</row>
    <row r="47" customFormat="false" ht="12.75" hidden="false" customHeight="false" outlineLevel="0" collapsed="false">
      <c r="A47" s="50" t="n">
        <v>33</v>
      </c>
      <c r="B47" s="51" t="s">
        <v>124</v>
      </c>
      <c r="C47" s="51" t="s">
        <v>125</v>
      </c>
      <c r="D47" s="53" t="n">
        <v>50</v>
      </c>
      <c r="E47" s="54" t="n">
        <v>1</v>
      </c>
      <c r="F47" s="51" t="n">
        <f aca="false">D47*E47</f>
        <v>50</v>
      </c>
      <c r="G47" s="61"/>
      <c r="H47" s="51"/>
      <c r="I47" s="56" t="s">
        <v>117</v>
      </c>
      <c r="J47" s="61"/>
      <c r="K47" s="57" t="s">
        <v>55</v>
      </c>
      <c r="L47" s="52" t="s">
        <v>79</v>
      </c>
      <c r="M47" s="61"/>
      <c r="N47" s="65"/>
      <c r="O47" s="66"/>
      <c r="P47" s="67"/>
      <c r="Q47" s="61"/>
      <c r="R47" s="50"/>
      <c r="S47" s="65"/>
      <c r="T47" s="68"/>
      <c r="U47" s="61"/>
      <c r="V47" s="61"/>
      <c r="W47" s="62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2.75" hidden="false" customHeight="false" outlineLevel="0" collapsed="false">
      <c r="A48" s="50" t="n">
        <v>34</v>
      </c>
      <c r="B48" s="51" t="s">
        <v>126</v>
      </c>
      <c r="C48" s="51" t="s">
        <v>127</v>
      </c>
      <c r="D48" s="53" t="n">
        <v>300</v>
      </c>
      <c r="E48" s="54" t="n">
        <v>0.5</v>
      </c>
      <c r="F48" s="51" t="n">
        <f aca="false">D48*E48</f>
        <v>150</v>
      </c>
      <c r="G48" s="61"/>
      <c r="H48" s="51"/>
      <c r="I48" s="56" t="s">
        <v>117</v>
      </c>
      <c r="J48" s="61"/>
      <c r="K48" s="50" t="s">
        <v>55</v>
      </c>
      <c r="L48" s="52" t="s">
        <v>97</v>
      </c>
      <c r="M48" s="61"/>
      <c r="N48" s="65"/>
      <c r="O48" s="66"/>
      <c r="P48" s="67"/>
      <c r="Q48" s="61"/>
      <c r="R48" s="50"/>
      <c r="S48" s="74"/>
      <c r="T48" s="75"/>
      <c r="U48" s="61"/>
      <c r="V48" s="61"/>
      <c r="W48" s="62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2.75" hidden="false" customHeight="false" outlineLevel="0" collapsed="false">
      <c r="A49" s="50" t="n">
        <v>35</v>
      </c>
      <c r="B49" s="51" t="s">
        <v>128</v>
      </c>
      <c r="C49" s="51" t="s">
        <v>129</v>
      </c>
      <c r="D49" s="53" t="n">
        <v>100</v>
      </c>
      <c r="E49" s="54" t="n">
        <v>0.5</v>
      </c>
      <c r="F49" s="51" t="n">
        <f aca="false">D49*E49</f>
        <v>50</v>
      </c>
      <c r="G49" s="61"/>
      <c r="H49" s="51"/>
      <c r="I49" s="56" t="s">
        <v>130</v>
      </c>
      <c r="J49" s="61"/>
      <c r="K49" s="50" t="s">
        <v>55</v>
      </c>
      <c r="L49" s="52" t="s">
        <v>79</v>
      </c>
      <c r="M49" s="61"/>
      <c r="N49" s="65"/>
      <c r="O49" s="66"/>
      <c r="P49" s="72"/>
      <c r="Q49" s="61"/>
      <c r="R49" s="50"/>
      <c r="S49" s="65"/>
      <c r="T49" s="68"/>
      <c r="U49" s="61"/>
      <c r="V49" s="61"/>
      <c r="W49" s="62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2.75" hidden="false" customHeight="false" outlineLevel="0" collapsed="false">
      <c r="A50" s="50" t="n">
        <v>36</v>
      </c>
      <c r="B50" s="51" t="s">
        <v>131</v>
      </c>
      <c r="C50" s="52" t="s">
        <v>132</v>
      </c>
      <c r="D50" s="53" t="n">
        <v>80</v>
      </c>
      <c r="E50" s="54" t="n">
        <v>0.4</v>
      </c>
      <c r="F50" s="55" t="n">
        <f aca="false">D50*E50</f>
        <v>32</v>
      </c>
      <c r="G50" s="61"/>
      <c r="H50" s="51"/>
      <c r="I50" s="56" t="s">
        <v>130</v>
      </c>
      <c r="K50" s="57" t="s">
        <v>133</v>
      </c>
      <c r="L50" s="52"/>
      <c r="N50" s="58"/>
      <c r="O50" s="59"/>
      <c r="P50" s="60"/>
      <c r="R50" s="43"/>
      <c r="S50" s="58"/>
      <c r="T50" s="60"/>
      <c r="U50" s="61"/>
      <c r="V50" s="61"/>
      <c r="W50" s="62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2.75" hidden="false" customHeight="false" outlineLevel="0" collapsed="false">
      <c r="A51" s="50" t="n">
        <v>37</v>
      </c>
      <c r="B51" s="51" t="s">
        <v>134</v>
      </c>
      <c r="C51" s="52" t="s">
        <v>135</v>
      </c>
      <c r="D51" s="53" t="n">
        <v>665</v>
      </c>
      <c r="E51" s="54" t="n">
        <v>1</v>
      </c>
      <c r="F51" s="51" t="n">
        <f aca="false">D51*E51</f>
        <v>665</v>
      </c>
      <c r="G51" s="61"/>
      <c r="H51" s="51"/>
      <c r="I51" s="56" t="s">
        <v>130</v>
      </c>
      <c r="K51" s="57" t="s">
        <v>55</v>
      </c>
      <c r="L51" s="52"/>
      <c r="N51" s="58"/>
      <c r="O51" s="59"/>
      <c r="P51" s="60"/>
      <c r="R51" s="43"/>
      <c r="S51" s="58"/>
      <c r="T51" s="60"/>
      <c r="U51" s="61"/>
      <c r="V51" s="61"/>
      <c r="W51" s="62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2" customFormat="false" ht="12.75" hidden="false" customHeight="false" outlineLevel="0" collapsed="false">
      <c r="A52" s="50"/>
      <c r="B52" s="51"/>
      <c r="C52" s="51"/>
      <c r="D52" s="78"/>
      <c r="E52" s="79"/>
      <c r="F52" s="55"/>
      <c r="G52" s="53"/>
      <c r="H52" s="53"/>
      <c r="I52" s="56"/>
      <c r="J52" s="61"/>
      <c r="K52" s="50"/>
      <c r="L52" s="51"/>
      <c r="M52" s="61"/>
      <c r="N52" s="65"/>
      <c r="O52" s="66"/>
      <c r="P52" s="67"/>
      <c r="Q52" s="61"/>
      <c r="R52" s="50"/>
      <c r="S52" s="65"/>
      <c r="T52" s="68"/>
      <c r="U52" s="61"/>
      <c r="V52" s="61"/>
      <c r="W52" s="62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</row>
    <row r="53" customFormat="false" ht="7.5" hidden="false" customHeight="true" outlineLevel="0" collapsed="false">
      <c r="A53" s="80"/>
      <c r="B53" s="81"/>
      <c r="C53" s="81"/>
      <c r="D53" s="82"/>
      <c r="E53" s="83"/>
      <c r="F53" s="84"/>
      <c r="G53" s="85"/>
      <c r="H53" s="85"/>
      <c r="I53" s="86"/>
      <c r="J53" s="61"/>
      <c r="K53" s="80"/>
      <c r="L53" s="81"/>
      <c r="M53" s="87"/>
      <c r="N53" s="88"/>
      <c r="O53" s="89"/>
      <c r="P53" s="90"/>
      <c r="Q53" s="61"/>
      <c r="R53" s="80"/>
      <c r="S53" s="88"/>
      <c r="T53" s="91"/>
      <c r="U53" s="61"/>
      <c r="V53" s="61"/>
      <c r="W53" s="62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</row>
    <row r="54" customFormat="false" ht="13.5" hidden="false" customHeight="false" outlineLevel="0" collapsed="false">
      <c r="A54" s="92"/>
      <c r="B54" s="93"/>
      <c r="C54" s="93"/>
      <c r="D54" s="94" t="n">
        <f aca="false">SUM(D15:D53)</f>
        <v>4546.5</v>
      </c>
      <c r="E54" s="95"/>
      <c r="F54" s="94" t="n">
        <f aca="false">SUM(F15:F53)</f>
        <v>3000.626</v>
      </c>
      <c r="G54" s="96"/>
      <c r="H54" s="96"/>
      <c r="I54" s="97"/>
      <c r="J54" s="61"/>
      <c r="K54" s="92"/>
      <c r="L54" s="93"/>
      <c r="M54" s="98"/>
      <c r="N54" s="99"/>
      <c r="O54" s="100"/>
      <c r="P54" s="101"/>
      <c r="Q54" s="61"/>
      <c r="R54" s="92"/>
      <c r="S54" s="99"/>
      <c r="T54" s="102"/>
      <c r="U54" s="61"/>
      <c r="V54" s="61"/>
      <c r="W54" s="61"/>
      <c r="X54" s="103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  <c r="IW54" s="61"/>
    </row>
    <row r="55" customFormat="false" ht="12.75" hidden="false" customHeight="false" outlineLevel="0" collapsed="false">
      <c r="A55" s="61"/>
      <c r="B55" s="61"/>
      <c r="C55" s="61"/>
      <c r="D55" s="103"/>
      <c r="E55" s="104"/>
      <c r="F55" s="103"/>
      <c r="G55" s="103"/>
      <c r="H55" s="103"/>
      <c r="I55" s="61"/>
      <c r="J55" s="61"/>
      <c r="K55" s="61"/>
      <c r="L55" s="61"/>
      <c r="M55" s="61"/>
      <c r="N55" s="61"/>
      <c r="O55" s="62"/>
      <c r="P55" s="103"/>
      <c r="Q55" s="61"/>
      <c r="R55" s="61"/>
      <c r="S55" s="61"/>
      <c r="T55" s="61"/>
      <c r="U55" s="61"/>
      <c r="V55" s="61"/>
      <c r="W55" s="61"/>
      <c r="X55" s="103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  <c r="IW55" s="61"/>
    </row>
    <row r="56" customFormat="false" ht="12.75" hidden="false" customHeight="false" outlineLevel="0" collapsed="false">
      <c r="A56" s="61"/>
      <c r="B56" s="61"/>
      <c r="C56" s="61"/>
      <c r="D56" s="103"/>
      <c r="E56" s="104"/>
      <c r="F56" s="103"/>
      <c r="G56" s="103" t="n">
        <f aca="false">SUM(F43:F49)</f>
        <v>299.93</v>
      </c>
      <c r="H56" s="103"/>
      <c r="I56" s="61"/>
      <c r="J56" s="61"/>
      <c r="K56" s="61"/>
      <c r="L56" s="61"/>
      <c r="M56" s="61"/>
      <c r="N56" s="61"/>
      <c r="O56" s="62"/>
      <c r="P56" s="103"/>
      <c r="Q56" s="61"/>
      <c r="R56" s="61"/>
      <c r="S56" s="61"/>
      <c r="T56" s="61"/>
      <c r="U56" s="61"/>
      <c r="V56" s="61"/>
      <c r="W56" s="61"/>
      <c r="X56" s="103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  <c r="IW56" s="61"/>
    </row>
    <row r="57" customFormat="false" ht="13.5" hidden="false" customHeight="false" outlineLevel="0" collapsed="false">
      <c r="B57" s="28" t="s">
        <v>136</v>
      </c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  <c r="IW57" s="61"/>
    </row>
    <row r="58" customFormat="false" ht="13.5" hidden="false" customHeight="false" outlineLevel="0" collapsed="false">
      <c r="A58" s="34"/>
      <c r="B58" s="35" t="s">
        <v>16</v>
      </c>
      <c r="C58" s="35" t="s">
        <v>31</v>
      </c>
      <c r="D58" s="35" t="s">
        <v>32</v>
      </c>
      <c r="E58" s="35" t="s">
        <v>33</v>
      </c>
      <c r="F58" s="35" t="s">
        <v>34</v>
      </c>
      <c r="G58" s="36" t="s">
        <v>35</v>
      </c>
      <c r="H58" s="36" t="s">
        <v>36</v>
      </c>
      <c r="I58" s="37" t="s">
        <v>37</v>
      </c>
      <c r="J58" s="38"/>
      <c r="K58" s="39" t="s">
        <v>38</v>
      </c>
      <c r="L58" s="35" t="s">
        <v>39</v>
      </c>
      <c r="M58" s="40" t="s">
        <v>40</v>
      </c>
      <c r="N58" s="41" t="s">
        <v>41</v>
      </c>
      <c r="O58" s="35" t="s">
        <v>42</v>
      </c>
      <c r="P58" s="42" t="s">
        <v>43</v>
      </c>
      <c r="Q58" s="38"/>
      <c r="R58" s="39" t="s">
        <v>44</v>
      </c>
      <c r="S58" s="41" t="s">
        <v>45</v>
      </c>
      <c r="T58" s="42" t="s">
        <v>46</v>
      </c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</row>
    <row r="59" customFormat="false" ht="12.75" hidden="false" customHeight="false" outlineLevel="0" collapsed="false">
      <c r="A59" s="43"/>
      <c r="B59" s="44"/>
      <c r="C59" s="44"/>
      <c r="D59" s="44"/>
      <c r="E59" s="44"/>
      <c r="F59" s="44"/>
      <c r="G59" s="45"/>
      <c r="H59" s="45"/>
      <c r="I59" s="46"/>
      <c r="J59" s="38"/>
      <c r="K59" s="105"/>
      <c r="L59" s="106"/>
      <c r="M59" s="107"/>
      <c r="N59" s="108"/>
      <c r="O59" s="106"/>
      <c r="P59" s="109"/>
      <c r="Q59" s="38"/>
      <c r="R59" s="47"/>
      <c r="S59" s="48"/>
      <c r="T59" s="49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</row>
    <row r="60" customFormat="false" ht="12.75" hidden="false" customHeight="false" outlineLevel="0" collapsed="false">
      <c r="A60" s="50" t="n">
        <v>1</v>
      </c>
      <c r="B60" s="51" t="s">
        <v>137</v>
      </c>
      <c r="C60" s="51" t="s">
        <v>138</v>
      </c>
      <c r="D60" s="53" t="n">
        <v>1000</v>
      </c>
      <c r="E60" s="63" t="n">
        <v>0.99</v>
      </c>
      <c r="F60" s="55" t="n">
        <f aca="false">D60*E60</f>
        <v>990</v>
      </c>
      <c r="G60" s="61"/>
      <c r="H60" s="51"/>
      <c r="I60" s="56" t="s">
        <v>90</v>
      </c>
      <c r="J60" s="61"/>
      <c r="K60" s="50" t="s">
        <v>55</v>
      </c>
      <c r="L60" s="76" t="s">
        <v>97</v>
      </c>
      <c r="M60" s="61" t="s">
        <v>139</v>
      </c>
      <c r="N60" s="65"/>
      <c r="O60" s="66"/>
      <c r="P60" s="110"/>
      <c r="Q60" s="61"/>
      <c r="R60" s="50"/>
      <c r="S60" s="65"/>
      <c r="T60" s="68"/>
      <c r="X60" s="69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</row>
    <row r="61" customFormat="false" ht="12.75" hidden="false" customHeight="false" outlineLevel="0" collapsed="false">
      <c r="A61" s="50"/>
      <c r="B61" s="51"/>
      <c r="C61" s="51"/>
      <c r="D61" s="78"/>
      <c r="E61" s="111"/>
      <c r="F61" s="55"/>
      <c r="G61" s="112"/>
      <c r="H61" s="53"/>
      <c r="I61" s="56"/>
      <c r="J61" s="61"/>
      <c r="K61" s="50"/>
      <c r="L61" s="51"/>
      <c r="M61" s="61"/>
      <c r="N61" s="65"/>
      <c r="O61" s="66"/>
      <c r="P61" s="67"/>
      <c r="Q61" s="61"/>
      <c r="R61" s="50"/>
      <c r="S61" s="65"/>
      <c r="T61" s="68"/>
      <c r="U61" s="61"/>
      <c r="V61" s="61"/>
      <c r="W61" s="61"/>
      <c r="X61" s="103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  <c r="IW61" s="61"/>
    </row>
    <row r="62" customFormat="false" ht="7.5" hidden="false" customHeight="true" outlineLevel="0" collapsed="false">
      <c r="A62" s="80"/>
      <c r="B62" s="81"/>
      <c r="C62" s="81"/>
      <c r="D62" s="82"/>
      <c r="E62" s="83"/>
      <c r="F62" s="84"/>
      <c r="G62" s="85"/>
      <c r="H62" s="85"/>
      <c r="I62" s="86"/>
      <c r="J62" s="61"/>
      <c r="K62" s="80"/>
      <c r="L62" s="81"/>
      <c r="M62" s="87"/>
      <c r="N62" s="88"/>
      <c r="O62" s="89"/>
      <c r="P62" s="90"/>
      <c r="Q62" s="61"/>
      <c r="R62" s="80"/>
      <c r="S62" s="88"/>
      <c r="T62" s="91"/>
      <c r="U62" s="61"/>
      <c r="V62" s="61"/>
      <c r="W62" s="62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3.5" hidden="false" customHeight="false" outlineLevel="0" collapsed="false">
      <c r="A63" s="92"/>
      <c r="B63" s="93"/>
      <c r="C63" s="93"/>
      <c r="D63" s="94" t="n">
        <f aca="false">SUM(D60:D62)</f>
        <v>1000</v>
      </c>
      <c r="E63" s="95"/>
      <c r="F63" s="94" t="n">
        <f aca="false">SUM(F60:F62)</f>
        <v>990</v>
      </c>
      <c r="G63" s="96"/>
      <c r="H63" s="96"/>
      <c r="I63" s="97"/>
      <c r="J63" s="61"/>
      <c r="K63" s="92"/>
      <c r="L63" s="93"/>
      <c r="M63" s="98"/>
      <c r="N63" s="99"/>
      <c r="O63" s="100"/>
      <c r="P63" s="101"/>
      <c r="Q63" s="61"/>
      <c r="R63" s="92"/>
      <c r="S63" s="99"/>
      <c r="T63" s="102"/>
      <c r="U63" s="61"/>
      <c r="V63" s="61"/>
      <c r="W63" s="61"/>
      <c r="X63" s="103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</row>
    <row r="64" customFormat="false" ht="12.75" hidden="false" customHeight="false" outlineLevel="0" collapsed="false">
      <c r="A64" s="61"/>
      <c r="B64" s="61"/>
      <c r="C64" s="61"/>
      <c r="D64" s="103"/>
      <c r="E64" s="104"/>
      <c r="F64" s="103"/>
      <c r="G64" s="103"/>
      <c r="H64" s="103"/>
      <c r="I64" s="61"/>
      <c r="J64" s="61"/>
      <c r="K64" s="61"/>
      <c r="L64" s="61"/>
      <c r="M64" s="61"/>
      <c r="N64" s="61"/>
      <c r="O64" s="62"/>
      <c r="P64" s="103"/>
      <c r="Q64" s="61"/>
      <c r="R64" s="61"/>
      <c r="S64" s="61"/>
      <c r="T64" s="61"/>
      <c r="U64" s="61"/>
      <c r="V64" s="61"/>
      <c r="W64" s="61"/>
      <c r="X64" s="103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</row>
    <row r="65" customFormat="false" ht="12.75" hidden="false" customHeight="false" outlineLevel="0" collapsed="false">
      <c r="A65" s="61"/>
      <c r="B65" s="61"/>
      <c r="C65" s="61"/>
      <c r="D65" s="103"/>
      <c r="E65" s="104"/>
      <c r="F65" s="103"/>
      <c r="G65" s="103"/>
      <c r="H65" s="103"/>
      <c r="I65" s="61"/>
      <c r="J65" s="61"/>
      <c r="K65" s="61"/>
      <c r="L65" s="61"/>
      <c r="M65" s="61"/>
      <c r="N65" s="61"/>
      <c r="O65" s="62"/>
      <c r="P65" s="103"/>
      <c r="Q65" s="61"/>
      <c r="R65" s="61"/>
      <c r="S65" s="61"/>
      <c r="T65" s="61"/>
      <c r="U65" s="61"/>
      <c r="V65" s="61"/>
      <c r="W65" s="61"/>
      <c r="X65" s="103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  <c r="IW65" s="61"/>
    </row>
    <row r="66" customFormat="false" ht="13.5" hidden="false" customHeight="false" outlineLevel="0" collapsed="false">
      <c r="B66" s="28" t="s">
        <v>140</v>
      </c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  <c r="IW66" s="61"/>
    </row>
    <row r="67" customFormat="false" ht="13.5" hidden="false" customHeight="false" outlineLevel="0" collapsed="false">
      <c r="A67" s="34"/>
      <c r="B67" s="35" t="s">
        <v>16</v>
      </c>
      <c r="C67" s="35" t="s">
        <v>31</v>
      </c>
      <c r="D67" s="35" t="s">
        <v>32</v>
      </c>
      <c r="E67" s="35" t="s">
        <v>33</v>
      </c>
      <c r="F67" s="35" t="s">
        <v>34</v>
      </c>
      <c r="G67" s="36" t="s">
        <v>35</v>
      </c>
      <c r="H67" s="36" t="s">
        <v>36</v>
      </c>
      <c r="I67" s="37" t="s">
        <v>37</v>
      </c>
      <c r="J67" s="38"/>
      <c r="K67" s="39" t="s">
        <v>38</v>
      </c>
      <c r="L67" s="35" t="s">
        <v>39</v>
      </c>
      <c r="M67" s="40" t="s">
        <v>40</v>
      </c>
      <c r="N67" s="41" t="s">
        <v>41</v>
      </c>
      <c r="O67" s="35" t="s">
        <v>42</v>
      </c>
      <c r="P67" s="42" t="s">
        <v>43</v>
      </c>
      <c r="Q67" s="38"/>
      <c r="R67" s="39" t="s">
        <v>44</v>
      </c>
      <c r="S67" s="41" t="s">
        <v>45</v>
      </c>
      <c r="T67" s="42" t="s">
        <v>46</v>
      </c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  <c r="IW67" s="61"/>
    </row>
    <row r="68" customFormat="false" ht="12.75" hidden="false" customHeight="false" outlineLevel="0" collapsed="false">
      <c r="A68" s="43"/>
      <c r="B68" s="44"/>
      <c r="C68" s="44"/>
      <c r="D68" s="44"/>
      <c r="E68" s="44"/>
      <c r="F68" s="44"/>
      <c r="G68" s="45"/>
      <c r="H68" s="45"/>
      <c r="I68" s="46"/>
      <c r="J68" s="38"/>
      <c r="K68" s="47"/>
      <c r="L68" s="44"/>
      <c r="M68" s="38"/>
      <c r="N68" s="48"/>
      <c r="O68" s="44"/>
      <c r="P68" s="49"/>
      <c r="Q68" s="38"/>
      <c r="R68" s="47"/>
      <c r="S68" s="48"/>
      <c r="T68" s="49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  <c r="IW68" s="61"/>
    </row>
    <row r="69" customFormat="false" ht="12.75" hidden="false" customHeight="false" outlineLevel="0" collapsed="false">
      <c r="A69" s="50" t="n">
        <v>1</v>
      </c>
      <c r="B69" s="51" t="s">
        <v>141</v>
      </c>
      <c r="C69" s="51" t="s">
        <v>142</v>
      </c>
      <c r="D69" s="53" t="n">
        <v>30</v>
      </c>
      <c r="E69" s="63" t="n">
        <v>1</v>
      </c>
      <c r="F69" s="55" t="n">
        <f aca="false">D69*E69</f>
        <v>30</v>
      </c>
      <c r="G69" s="112"/>
      <c r="H69" s="53"/>
      <c r="I69" s="56" t="s">
        <v>143</v>
      </c>
      <c r="J69" s="61"/>
      <c r="K69" s="113" t="s">
        <v>50</v>
      </c>
      <c r="L69" s="51"/>
      <c r="M69" s="61"/>
      <c r="N69" s="65"/>
      <c r="O69" s="66"/>
      <c r="P69" s="67"/>
      <c r="Q69" s="61"/>
      <c r="R69" s="50"/>
      <c r="S69" s="65"/>
      <c r="T69" s="68"/>
      <c r="X69" s="69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  <c r="IW69" s="61"/>
    </row>
    <row r="70" customFormat="false" ht="12.75" hidden="false" customHeight="false" outlineLevel="0" collapsed="false">
      <c r="A70" s="50" t="n">
        <v>2</v>
      </c>
      <c r="B70" s="51" t="s">
        <v>144</v>
      </c>
      <c r="C70" s="51" t="s">
        <v>95</v>
      </c>
      <c r="D70" s="53" t="n">
        <v>500</v>
      </c>
      <c r="E70" s="63" t="n">
        <v>1</v>
      </c>
      <c r="F70" s="55" t="n">
        <f aca="false">D70*E70</f>
        <v>500</v>
      </c>
      <c r="G70" s="112"/>
      <c r="H70" s="53"/>
      <c r="I70" s="56" t="s">
        <v>96</v>
      </c>
      <c r="J70" s="61"/>
      <c r="K70" s="113" t="s">
        <v>55</v>
      </c>
      <c r="L70" s="51"/>
      <c r="M70" s="61"/>
      <c r="N70" s="65"/>
      <c r="O70" s="66"/>
      <c r="P70" s="67"/>
      <c r="Q70" s="61"/>
      <c r="R70" s="50"/>
      <c r="S70" s="65"/>
      <c r="T70" s="68"/>
      <c r="X70" s="69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  <c r="IW70" s="61"/>
    </row>
    <row r="71" customFormat="false" ht="12.75" hidden="false" customHeight="false" outlineLevel="0" collapsed="false">
      <c r="A71" s="50" t="n">
        <v>4</v>
      </c>
      <c r="B71" s="51" t="s">
        <v>145</v>
      </c>
      <c r="C71" s="51" t="s">
        <v>125</v>
      </c>
      <c r="D71" s="53" t="n">
        <v>750</v>
      </c>
      <c r="E71" s="63" t="n">
        <v>1</v>
      </c>
      <c r="F71" s="55" t="n">
        <f aca="false">D71*E71</f>
        <v>750</v>
      </c>
      <c r="G71" s="112"/>
      <c r="H71" s="53"/>
      <c r="I71" s="56" t="s">
        <v>117</v>
      </c>
      <c r="J71" s="61"/>
      <c r="K71" s="113" t="s">
        <v>55</v>
      </c>
      <c r="L71" s="51"/>
      <c r="M71" s="61"/>
      <c r="N71" s="65"/>
      <c r="O71" s="66"/>
      <c r="P71" s="67"/>
      <c r="Q71" s="61"/>
      <c r="R71" s="50"/>
      <c r="S71" s="65"/>
      <c r="T71" s="68"/>
      <c r="X71" s="69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  <c r="IW71" s="61"/>
    </row>
    <row r="72" customFormat="false" ht="12.75" hidden="false" customHeight="false" outlineLevel="0" collapsed="false">
      <c r="A72" s="50" t="n">
        <v>5</v>
      </c>
      <c r="B72" s="51" t="s">
        <v>146</v>
      </c>
      <c r="C72" s="51" t="s">
        <v>135</v>
      </c>
      <c r="D72" s="53" t="n">
        <v>171</v>
      </c>
      <c r="E72" s="63" t="n">
        <v>1</v>
      </c>
      <c r="F72" s="55" t="n">
        <f aca="false">D72*E72</f>
        <v>171</v>
      </c>
      <c r="G72" s="112"/>
      <c r="H72" s="53"/>
      <c r="I72" s="56" t="s">
        <v>130</v>
      </c>
      <c r="J72" s="61"/>
      <c r="K72" s="113" t="s">
        <v>55</v>
      </c>
      <c r="L72" s="51"/>
      <c r="M72" s="61"/>
      <c r="N72" s="65"/>
      <c r="O72" s="66"/>
      <c r="P72" s="67"/>
      <c r="Q72" s="61"/>
      <c r="R72" s="50"/>
      <c r="S72" s="65"/>
      <c r="T72" s="68"/>
      <c r="X72" s="69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  <c r="IW72" s="61"/>
    </row>
    <row r="73" customFormat="false" ht="12.75" hidden="false" customHeight="false" outlineLevel="0" collapsed="false">
      <c r="A73" s="50" t="n">
        <v>6</v>
      </c>
      <c r="B73" s="51" t="s">
        <v>147</v>
      </c>
      <c r="C73" s="51" t="s">
        <v>148</v>
      </c>
      <c r="D73" s="53" t="n">
        <v>248</v>
      </c>
      <c r="E73" s="63" t="n">
        <v>1</v>
      </c>
      <c r="F73" s="55" t="n">
        <f aca="false">D73*E73</f>
        <v>248</v>
      </c>
      <c r="G73" s="112"/>
      <c r="H73" s="53"/>
      <c r="I73" s="56"/>
      <c r="J73" s="61"/>
      <c r="K73" s="113" t="s">
        <v>55</v>
      </c>
      <c r="L73" s="51"/>
      <c r="M73" s="61"/>
      <c r="N73" s="65"/>
      <c r="O73" s="66"/>
      <c r="P73" s="67"/>
      <c r="Q73" s="61"/>
      <c r="R73" s="50"/>
      <c r="S73" s="65"/>
      <c r="T73" s="68"/>
      <c r="X73" s="69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</row>
    <row r="74" customFormat="false" ht="12.75" hidden="false" customHeight="false" outlineLevel="0" collapsed="false">
      <c r="A74" s="43"/>
      <c r="B74" s="51"/>
      <c r="C74" s="51"/>
      <c r="D74" s="78"/>
      <c r="E74" s="79"/>
      <c r="F74" s="55"/>
      <c r="G74" s="112"/>
      <c r="H74" s="53"/>
      <c r="I74" s="56"/>
      <c r="J74" s="61"/>
      <c r="K74" s="50"/>
      <c r="L74" s="51"/>
      <c r="M74" s="61"/>
      <c r="N74" s="65"/>
      <c r="O74" s="66"/>
      <c r="P74" s="67"/>
      <c r="Q74" s="61"/>
      <c r="R74" s="50"/>
      <c r="S74" s="65"/>
      <c r="T74" s="68"/>
      <c r="X74" s="69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  <c r="IW74" s="61"/>
    </row>
    <row r="75" customFormat="false" ht="7.5" hidden="false" customHeight="true" outlineLevel="0" collapsed="false">
      <c r="A75" s="80"/>
      <c r="B75" s="81"/>
      <c r="C75" s="81"/>
      <c r="D75" s="82"/>
      <c r="E75" s="83"/>
      <c r="F75" s="84"/>
      <c r="G75" s="85"/>
      <c r="H75" s="85"/>
      <c r="I75" s="86"/>
      <c r="J75" s="61"/>
      <c r="K75" s="80"/>
      <c r="L75" s="81"/>
      <c r="M75" s="87"/>
      <c r="N75" s="88"/>
      <c r="O75" s="89"/>
      <c r="P75" s="90"/>
      <c r="Q75" s="61"/>
      <c r="R75" s="80"/>
      <c r="S75" s="88"/>
      <c r="T75" s="91"/>
      <c r="U75" s="61"/>
      <c r="V75" s="61"/>
      <c r="W75" s="62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  <c r="IW75" s="61"/>
    </row>
    <row r="76" customFormat="false" ht="13.5" hidden="false" customHeight="false" outlineLevel="0" collapsed="false">
      <c r="A76" s="92"/>
      <c r="B76" s="93"/>
      <c r="C76" s="93"/>
      <c r="D76" s="94" t="n">
        <f aca="false">SUM(D69:D74)</f>
        <v>1699</v>
      </c>
      <c r="E76" s="95"/>
      <c r="F76" s="94" t="n">
        <f aca="false">SUM(F69:F74)</f>
        <v>1699</v>
      </c>
      <c r="G76" s="96"/>
      <c r="H76" s="96"/>
      <c r="I76" s="97"/>
      <c r="J76" s="61"/>
      <c r="K76" s="92"/>
      <c r="L76" s="93"/>
      <c r="M76" s="98"/>
      <c r="N76" s="99"/>
      <c r="O76" s="100"/>
      <c r="P76" s="101"/>
      <c r="Q76" s="61"/>
      <c r="R76" s="92"/>
      <c r="S76" s="99"/>
      <c r="T76" s="102"/>
      <c r="U76" s="61"/>
      <c r="V76" s="61"/>
      <c r="W76" s="61"/>
      <c r="X76" s="103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  <c r="IW76" s="61"/>
    </row>
    <row r="77" customFormat="false" ht="12.75" hidden="false" customHeight="false" outlineLevel="0" collapsed="false">
      <c r="A77" s="61"/>
      <c r="B77" s="61"/>
      <c r="C77" s="61"/>
      <c r="D77" s="103"/>
      <c r="E77" s="104"/>
      <c r="F77" s="103"/>
      <c r="G77" s="103"/>
      <c r="H77" s="103"/>
      <c r="I77" s="61"/>
      <c r="J77" s="61"/>
      <c r="K77" s="61"/>
      <c r="L77" s="61"/>
      <c r="M77" s="61"/>
      <c r="N77" s="61"/>
      <c r="O77" s="62"/>
      <c r="P77" s="103"/>
      <c r="Q77" s="61"/>
      <c r="R77" s="61"/>
      <c r="S77" s="61"/>
      <c r="T77" s="61"/>
      <c r="U77" s="61"/>
      <c r="V77" s="61"/>
      <c r="W77" s="61"/>
      <c r="X77" s="103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  <c r="IW77" s="61"/>
    </row>
    <row r="78" customFormat="false" ht="12.75" hidden="false" customHeight="false" outlineLevel="0" collapsed="false">
      <c r="A78" s="61"/>
      <c r="B78" s="61"/>
      <c r="C78" s="61"/>
      <c r="D78" s="103"/>
      <c r="E78" s="104"/>
      <c r="F78" s="103"/>
      <c r="G78" s="103"/>
      <c r="H78" s="103"/>
      <c r="I78" s="61"/>
      <c r="J78" s="61"/>
      <c r="K78" s="61"/>
      <c r="L78" s="61"/>
      <c r="M78" s="61"/>
      <c r="N78" s="61"/>
      <c r="O78" s="62"/>
      <c r="P78" s="103"/>
      <c r="Q78" s="61"/>
      <c r="R78" s="61"/>
      <c r="S78" s="61"/>
      <c r="T78" s="61"/>
      <c r="U78" s="61"/>
      <c r="V78" s="61"/>
      <c r="W78" s="61"/>
      <c r="X78" s="103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  <c r="IW78" s="61"/>
    </row>
    <row r="79" customFormat="false" ht="13.5" hidden="false" customHeight="false" outlineLevel="0" collapsed="false">
      <c r="A79" s="61"/>
      <c r="B79" s="28" t="s">
        <v>149</v>
      </c>
      <c r="C79" s="61"/>
      <c r="D79" s="61"/>
      <c r="E79" s="104"/>
      <c r="F79" s="103"/>
      <c r="G79" s="103"/>
      <c r="H79" s="103"/>
      <c r="I79" s="61"/>
      <c r="J79" s="61"/>
      <c r="K79" s="61"/>
      <c r="L79" s="61"/>
      <c r="M79" s="61"/>
      <c r="N79" s="61"/>
      <c r="O79" s="62"/>
      <c r="P79" s="103"/>
      <c r="Q79" s="61"/>
      <c r="R79" s="61"/>
      <c r="S79" s="61"/>
      <c r="T79" s="61"/>
      <c r="U79" s="61"/>
      <c r="V79" s="61"/>
      <c r="W79" s="61"/>
      <c r="X79" s="103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</row>
    <row r="80" customFormat="false" ht="13.5" hidden="false" customHeight="false" outlineLevel="0" collapsed="false">
      <c r="A80" s="34"/>
      <c r="B80" s="41" t="s">
        <v>16</v>
      </c>
      <c r="C80" s="35" t="s">
        <v>31</v>
      </c>
      <c r="D80" s="35" t="s">
        <v>32</v>
      </c>
      <c r="E80" s="35" t="s">
        <v>33</v>
      </c>
      <c r="F80" s="35" t="s">
        <v>34</v>
      </c>
      <c r="G80" s="36" t="s">
        <v>35</v>
      </c>
      <c r="H80" s="36" t="s">
        <v>36</v>
      </c>
      <c r="I80" s="37" t="s">
        <v>37</v>
      </c>
      <c r="J80" s="38"/>
      <c r="K80" s="39" t="s">
        <v>38</v>
      </c>
      <c r="L80" s="35" t="s">
        <v>39</v>
      </c>
      <c r="M80" s="40" t="s">
        <v>40</v>
      </c>
      <c r="N80" s="41" t="s">
        <v>41</v>
      </c>
      <c r="O80" s="35" t="s">
        <v>42</v>
      </c>
      <c r="P80" s="42" t="s">
        <v>43</v>
      </c>
      <c r="Q80" s="38"/>
      <c r="R80" s="39" t="s">
        <v>44</v>
      </c>
      <c r="S80" s="41" t="s">
        <v>45</v>
      </c>
      <c r="T80" s="42" t="s">
        <v>46</v>
      </c>
    </row>
    <row r="81" customFormat="false" ht="7.5" hidden="false" customHeight="true" outlineLevel="0" collapsed="false">
      <c r="A81" s="114"/>
      <c r="B81" s="108"/>
      <c r="C81" s="106"/>
      <c r="D81" s="106"/>
      <c r="E81" s="106"/>
      <c r="F81" s="106"/>
      <c r="G81" s="115"/>
      <c r="H81" s="115"/>
      <c r="I81" s="116"/>
      <c r="J81" s="38"/>
      <c r="K81" s="47"/>
      <c r="L81" s="44"/>
      <c r="M81" s="38"/>
      <c r="N81" s="48"/>
      <c r="O81" s="44"/>
      <c r="P81" s="49"/>
      <c r="Q81" s="38"/>
      <c r="R81" s="47"/>
      <c r="S81" s="48"/>
      <c r="T81" s="49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  <c r="IW81" s="61"/>
    </row>
    <row r="82" customFormat="false" ht="12.75" hidden="false" customHeight="false" outlineLevel="0" collapsed="false">
      <c r="A82" s="50" t="n">
        <v>1</v>
      </c>
      <c r="B82" s="65" t="s">
        <v>150</v>
      </c>
      <c r="C82" s="51" t="s">
        <v>151</v>
      </c>
      <c r="D82" s="78" t="n">
        <v>804</v>
      </c>
      <c r="E82" s="79" t="n">
        <v>1</v>
      </c>
      <c r="F82" s="55" t="n">
        <f aca="false">D82*E82</f>
        <v>804</v>
      </c>
      <c r="G82" s="53"/>
      <c r="H82" s="53"/>
      <c r="I82" s="56" t="s">
        <v>152</v>
      </c>
      <c r="J82" s="61"/>
      <c r="K82" s="50" t="s">
        <v>153</v>
      </c>
      <c r="L82" s="52" t="s">
        <v>70</v>
      </c>
      <c r="M82" s="61"/>
      <c r="N82" s="65"/>
      <c r="O82" s="66"/>
      <c r="P82" s="67" t="n">
        <f aca="false">AVERAGE(10065,9624,9812)</f>
        <v>9833.66666666667</v>
      </c>
      <c r="Q82" s="61"/>
      <c r="R82" s="117" t="n">
        <f aca="false">AVERAGE(0.61,0.39,0.64)</f>
        <v>0.546666666666667</v>
      </c>
      <c r="S82" s="74" t="n">
        <f aca="false">AVERAGE(9.99,7.772,11.05)</f>
        <v>9.604</v>
      </c>
      <c r="T82" s="75" t="n">
        <f aca="false">AVERAGE(24.65,20.68,24.64)</f>
        <v>23.3233333333333</v>
      </c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  <c r="IW82" s="61"/>
    </row>
    <row r="83" customFormat="false" ht="12.75" hidden="false" customHeight="false" outlineLevel="0" collapsed="false">
      <c r="A83" s="50" t="n">
        <v>2</v>
      </c>
      <c r="B83" s="65" t="s">
        <v>154</v>
      </c>
      <c r="C83" s="51" t="s">
        <v>155</v>
      </c>
      <c r="D83" s="78" t="n">
        <v>215</v>
      </c>
      <c r="E83" s="79" t="n">
        <v>1</v>
      </c>
      <c r="F83" s="55" t="n">
        <f aca="false">D83*E83</f>
        <v>215</v>
      </c>
      <c r="G83" s="53"/>
      <c r="H83" s="53"/>
      <c r="I83" s="56" t="s">
        <v>152</v>
      </c>
      <c r="J83" s="61"/>
      <c r="K83" s="50" t="s">
        <v>55</v>
      </c>
      <c r="L83" s="52" t="s">
        <v>70</v>
      </c>
      <c r="M83" s="61"/>
      <c r="N83" s="65"/>
      <c r="O83" s="66"/>
      <c r="P83" s="67" t="n">
        <v>12336</v>
      </c>
      <c r="Q83" s="61"/>
      <c r="R83" s="117" t="n">
        <v>3.69</v>
      </c>
      <c r="S83" s="74" t="n">
        <v>19.54</v>
      </c>
      <c r="T83" s="75" t="n">
        <v>29.86</v>
      </c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  <c r="IW83" s="61"/>
    </row>
    <row r="84" customFormat="false" ht="12.75" hidden="false" customHeight="false" outlineLevel="0" collapsed="false">
      <c r="A84" s="50" t="n">
        <v>3</v>
      </c>
      <c r="B84" s="65" t="s">
        <v>156</v>
      </c>
      <c r="C84" s="51" t="s">
        <v>157</v>
      </c>
      <c r="D84" s="78" t="n">
        <f aca="false">543+636</f>
        <v>1179</v>
      </c>
      <c r="E84" s="79" t="n">
        <v>1</v>
      </c>
      <c r="F84" s="55" t="n">
        <f aca="false">D84*E84</f>
        <v>1179</v>
      </c>
      <c r="G84" s="53"/>
      <c r="H84" s="53"/>
      <c r="I84" s="56" t="s">
        <v>152</v>
      </c>
      <c r="J84" s="61"/>
      <c r="K84" s="50" t="s">
        <v>158</v>
      </c>
      <c r="L84" s="52" t="s">
        <v>159</v>
      </c>
      <c r="M84" s="61"/>
      <c r="N84" s="65"/>
      <c r="O84" s="66"/>
      <c r="P84" s="67" t="n">
        <f aca="false">AVERAGE(14868,14840,9683)</f>
        <v>13130.3333333333</v>
      </c>
      <c r="Q84" s="61"/>
      <c r="R84" s="117" t="n">
        <f aca="false">AVERAGE(8.23,2.51,0.79)</f>
        <v>3.84333333333333</v>
      </c>
      <c r="S84" s="74" t="n">
        <f aca="false">AVERAGE(1.51,0.97,14.53)</f>
        <v>5.67</v>
      </c>
      <c r="T84" s="75" t="n">
        <f aca="false">AVERAGE(65.8,59.85,22.94)</f>
        <v>49.53</v>
      </c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  <c r="IW84" s="61"/>
    </row>
    <row r="85" customFormat="false" ht="12.75" hidden="false" customHeight="false" outlineLevel="0" collapsed="false">
      <c r="A85" s="50" t="n">
        <v>4</v>
      </c>
      <c r="B85" s="65" t="s">
        <v>160</v>
      </c>
      <c r="C85" s="51" t="s">
        <v>161</v>
      </c>
      <c r="D85" s="78" t="n">
        <v>1625</v>
      </c>
      <c r="E85" s="79" t="n">
        <v>1</v>
      </c>
      <c r="F85" s="55" t="n">
        <f aca="false">D85*E85</f>
        <v>1625</v>
      </c>
      <c r="G85" s="53"/>
      <c r="H85" s="53"/>
      <c r="I85" s="56" t="s">
        <v>152</v>
      </c>
      <c r="J85" s="61"/>
      <c r="K85" s="57" t="s">
        <v>158</v>
      </c>
      <c r="L85" s="52" t="s">
        <v>70</v>
      </c>
      <c r="M85" s="61"/>
      <c r="N85" s="65"/>
      <c r="O85" s="66"/>
      <c r="P85" s="67" t="n">
        <v>10228</v>
      </c>
      <c r="Q85" s="61"/>
      <c r="R85" s="117" t="n">
        <v>0.66</v>
      </c>
      <c r="S85" s="74" t="n">
        <v>7.13</v>
      </c>
      <c r="T85" s="75" t="n">
        <v>25.58</v>
      </c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</row>
    <row r="86" customFormat="false" ht="12.75" hidden="false" customHeight="false" outlineLevel="0" collapsed="false">
      <c r="A86" s="50" t="n">
        <v>5</v>
      </c>
      <c r="B86" s="65" t="s">
        <v>162</v>
      </c>
      <c r="C86" s="51" t="s">
        <v>163</v>
      </c>
      <c r="D86" s="78" t="n">
        <f aca="false">1631+950</f>
        <v>2581</v>
      </c>
      <c r="E86" s="79" t="n">
        <v>1</v>
      </c>
      <c r="F86" s="55" t="n">
        <f aca="false">D86*E86</f>
        <v>2581</v>
      </c>
      <c r="G86" s="53"/>
      <c r="H86" s="53"/>
      <c r="I86" s="56" t="s">
        <v>152</v>
      </c>
      <c r="J86" s="61"/>
      <c r="K86" s="57" t="s">
        <v>153</v>
      </c>
      <c r="L86" s="52" t="s">
        <v>97</v>
      </c>
      <c r="M86" s="61"/>
      <c r="N86" s="65"/>
      <c r="O86" s="66"/>
      <c r="P86" s="67" t="n">
        <f aca="false">AVERAGE(7204,10500,10354)</f>
        <v>9352.66666666667</v>
      </c>
      <c r="Q86" s="61"/>
      <c r="R86" s="117" t="n">
        <f aca="false">AVERAGE(0.19,0.74,0.7)</f>
        <v>0.543333333333333</v>
      </c>
      <c r="S86" s="74" t="n">
        <f aca="false">AVERAGE(5.5,7.2,6.25)</f>
        <v>6.31666666666667</v>
      </c>
      <c r="T86" s="75" t="n">
        <f aca="false">AVERAGE(19.62,28.27,25.02)</f>
        <v>24.3033333333333</v>
      </c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  <c r="IW86" s="61"/>
    </row>
    <row r="87" customFormat="false" ht="12.75" hidden="false" customHeight="false" outlineLevel="0" collapsed="false">
      <c r="A87" s="50" t="n">
        <v>6</v>
      </c>
      <c r="B87" s="65" t="s">
        <v>164</v>
      </c>
      <c r="C87" s="51" t="s">
        <v>165</v>
      </c>
      <c r="D87" s="78" t="n">
        <f aca="false">1242+420</f>
        <v>1662</v>
      </c>
      <c r="E87" s="79" t="n">
        <v>1</v>
      </c>
      <c r="F87" s="55" t="n">
        <f aca="false">D87*E87</f>
        <v>1662</v>
      </c>
      <c r="G87" s="53"/>
      <c r="H87" s="53"/>
      <c r="I87" s="56" t="s">
        <v>152</v>
      </c>
      <c r="J87" s="61"/>
      <c r="K87" s="57" t="s">
        <v>153</v>
      </c>
      <c r="L87" s="52" t="s">
        <v>159</v>
      </c>
      <c r="M87" s="61"/>
      <c r="N87" s="65"/>
      <c r="O87" s="66"/>
      <c r="P87" s="67" t="n">
        <f aca="false">AVERAGE(17422,16929,10074,9910,10167)</f>
        <v>12900.4</v>
      </c>
      <c r="Q87" s="61"/>
      <c r="R87" s="117" t="n">
        <f aca="false">AVERAGE(11.33,19.81,0.67,0.66,0.84)</f>
        <v>6.662</v>
      </c>
      <c r="S87" s="74" t="n">
        <f aca="false">AVERAGE(8.73,4.2,12.34,10.83,13.73)</f>
        <v>9.966</v>
      </c>
      <c r="T87" s="75" t="n">
        <f aca="false">AVERAGE(46.07,58.18,25.02,22.04,25.12)</f>
        <v>35.286</v>
      </c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  <c r="IW87" s="61"/>
    </row>
    <row r="88" customFormat="false" ht="12.75" hidden="false" customHeight="false" outlineLevel="0" collapsed="false">
      <c r="A88" s="50" t="n">
        <v>7</v>
      </c>
      <c r="B88" s="65" t="s">
        <v>166</v>
      </c>
      <c r="C88" s="51" t="s">
        <v>167</v>
      </c>
      <c r="D88" s="78" t="n">
        <v>573</v>
      </c>
      <c r="E88" s="79" t="n">
        <v>1</v>
      </c>
      <c r="F88" s="55" t="n">
        <f aca="false">D88*E88</f>
        <v>573</v>
      </c>
      <c r="G88" s="53"/>
      <c r="H88" s="53"/>
      <c r="I88" s="56" t="s">
        <v>152</v>
      </c>
      <c r="J88" s="61"/>
      <c r="K88" s="57" t="s">
        <v>153</v>
      </c>
      <c r="L88" s="52" t="s">
        <v>70</v>
      </c>
      <c r="M88" s="61"/>
      <c r="N88" s="65"/>
      <c r="O88" s="66"/>
      <c r="P88" s="67" t="n">
        <f aca="false">AVERAGE(10512,9908,10292)</f>
        <v>10237.3333333333</v>
      </c>
      <c r="Q88" s="61"/>
      <c r="R88" s="117" t="n">
        <f aca="false">AVERAGE(1,0.82,0.71)</f>
        <v>0.843333333333333</v>
      </c>
      <c r="S88" s="74" t="n">
        <f aca="false">AVERAGE(13.43,16.56,12.26)</f>
        <v>14.0833333333333</v>
      </c>
      <c r="T88" s="75" t="n">
        <f aca="false">AVERAGE(25.75,19.68,24.9)</f>
        <v>23.4433333333333</v>
      </c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  <c r="IW88" s="61"/>
    </row>
    <row r="89" customFormat="false" ht="12.75" hidden="false" customHeight="false" outlineLevel="0" collapsed="false">
      <c r="A89" s="50" t="n">
        <v>8</v>
      </c>
      <c r="B89" s="65" t="s">
        <v>168</v>
      </c>
      <c r="C89" s="51" t="s">
        <v>169</v>
      </c>
      <c r="D89" s="78" t="n">
        <v>1270</v>
      </c>
      <c r="E89" s="79" t="n">
        <v>0.2</v>
      </c>
      <c r="F89" s="55" t="n">
        <f aca="false">D89*E89</f>
        <v>254</v>
      </c>
      <c r="G89" s="53"/>
      <c r="H89" s="53"/>
      <c r="I89" s="56" t="s">
        <v>152</v>
      </c>
      <c r="J89" s="61"/>
      <c r="K89" s="57" t="s">
        <v>170</v>
      </c>
      <c r="L89" s="52"/>
      <c r="M89" s="61"/>
      <c r="N89" s="65"/>
      <c r="O89" s="66"/>
      <c r="P89" s="67" t="n">
        <v>9523</v>
      </c>
      <c r="Q89" s="61"/>
      <c r="R89" s="117" t="n">
        <v>0.9</v>
      </c>
      <c r="S89" s="74" t="n">
        <v>26.27</v>
      </c>
      <c r="T89" s="75" t="n">
        <v>16.81</v>
      </c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</row>
    <row r="90" customFormat="false" ht="12.75" hidden="false" customHeight="false" outlineLevel="0" collapsed="false">
      <c r="A90" s="50" t="n">
        <v>9</v>
      </c>
      <c r="B90" s="65" t="s">
        <v>171</v>
      </c>
      <c r="C90" s="51" t="s">
        <v>172</v>
      </c>
      <c r="D90" s="78" t="n">
        <f aca="false">F90/E90</f>
        <v>1827.05882352941</v>
      </c>
      <c r="E90" s="79" t="n">
        <v>0.85</v>
      </c>
      <c r="F90" s="55" t="n">
        <v>1553</v>
      </c>
      <c r="G90" s="53"/>
      <c r="H90" s="53"/>
      <c r="I90" s="56" t="s">
        <v>152</v>
      </c>
      <c r="J90" s="61"/>
      <c r="K90" s="50" t="s">
        <v>173</v>
      </c>
      <c r="L90" s="52"/>
      <c r="M90" s="61"/>
      <c r="N90" s="65"/>
      <c r="O90" s="66"/>
      <c r="P90" s="67" t="n">
        <v>10905</v>
      </c>
      <c r="Q90" s="61"/>
      <c r="R90" s="117" t="n">
        <v>2.32</v>
      </c>
      <c r="S90" s="74" t="n">
        <v>65.46</v>
      </c>
      <c r="T90" s="75" t="n">
        <v>6.5</v>
      </c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  <c r="IW90" s="61"/>
    </row>
    <row r="91" customFormat="false" ht="12.75" hidden="false" customHeight="false" outlineLevel="0" collapsed="false">
      <c r="A91" s="50" t="n">
        <v>10</v>
      </c>
      <c r="B91" s="65" t="s">
        <v>174</v>
      </c>
      <c r="C91" s="51" t="s">
        <v>175</v>
      </c>
      <c r="D91" s="78" t="n">
        <v>934</v>
      </c>
      <c r="E91" s="79" t="n">
        <v>1</v>
      </c>
      <c r="F91" s="55" t="n">
        <f aca="false">D91*E91</f>
        <v>934</v>
      </c>
      <c r="G91" s="53"/>
      <c r="H91" s="53"/>
      <c r="I91" s="56" t="s">
        <v>152</v>
      </c>
      <c r="J91" s="61"/>
      <c r="K91" s="50" t="s">
        <v>153</v>
      </c>
      <c r="L91" s="52" t="s">
        <v>70</v>
      </c>
      <c r="M91" s="61"/>
      <c r="N91" s="65"/>
      <c r="O91" s="66"/>
      <c r="P91" s="67" t="n">
        <f aca="false">AVERAGE(10245,10736,10534)</f>
        <v>10505</v>
      </c>
      <c r="Q91" s="61"/>
      <c r="R91" s="117" t="n">
        <f aca="false">AVERAGE(0.56,1.2,1.12)</f>
        <v>0.96</v>
      </c>
      <c r="S91" s="74" t="n">
        <f aca="false">AVERAGE(0.56,1.2,1.12)</f>
        <v>0.96</v>
      </c>
      <c r="T91" s="75" t="n">
        <f aca="false">AVERAGE(23.33,23.55,26.92)</f>
        <v>24.6</v>
      </c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  <c r="IW91" s="61"/>
    </row>
    <row r="92" customFormat="false" ht="12.75" hidden="false" customHeight="false" outlineLevel="0" collapsed="false">
      <c r="A92" s="50" t="n">
        <v>11</v>
      </c>
      <c r="B92" s="65" t="s">
        <v>176</v>
      </c>
      <c r="C92" s="51" t="s">
        <v>177</v>
      </c>
      <c r="D92" s="78" t="n">
        <f aca="false">810+12</f>
        <v>822</v>
      </c>
      <c r="E92" s="79" t="n">
        <v>1</v>
      </c>
      <c r="F92" s="55" t="n">
        <f aca="false">D92*E92</f>
        <v>822</v>
      </c>
      <c r="G92" s="53"/>
      <c r="H92" s="53"/>
      <c r="I92" s="56" t="s">
        <v>152</v>
      </c>
      <c r="J92" s="61"/>
      <c r="K92" s="50" t="s">
        <v>153</v>
      </c>
      <c r="L92" s="52" t="s">
        <v>159</v>
      </c>
      <c r="M92" s="61"/>
      <c r="N92" s="65"/>
      <c r="O92" s="66"/>
      <c r="P92" s="67" t="n">
        <f aca="false">AVERAGE(11135,10056,9910,10053,10008)</f>
        <v>10232.4</v>
      </c>
      <c r="Q92" s="61"/>
      <c r="R92" s="117" t="n">
        <f aca="false">AVERAGE(3.68,0.44,0.44,0.72,0.77)</f>
        <v>1.21</v>
      </c>
      <c r="S92" s="74" t="n">
        <f aca="false">AVERAGE(90.09,6.98,7.21,12.57,12.68)</f>
        <v>25.906</v>
      </c>
      <c r="T92" s="75" t="n">
        <f aca="false">AVERAGE(7.08,29.74,26.36,26.23,23.17)</f>
        <v>22.516</v>
      </c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</row>
    <row r="93" customFormat="false" ht="12.75" hidden="false" customHeight="false" outlineLevel="0" collapsed="false">
      <c r="A93" s="50" t="n">
        <v>12</v>
      </c>
      <c r="B93" s="65" t="s">
        <v>178</v>
      </c>
      <c r="C93" s="51"/>
      <c r="D93" s="78" t="n">
        <v>1386</v>
      </c>
      <c r="E93" s="79" t="n">
        <v>1</v>
      </c>
      <c r="F93" s="55" t="n">
        <f aca="false">D93*E93</f>
        <v>1386</v>
      </c>
      <c r="G93" s="53"/>
      <c r="H93" s="53"/>
      <c r="I93" s="56" t="s">
        <v>152</v>
      </c>
      <c r="K93" s="57" t="s">
        <v>173</v>
      </c>
      <c r="L93" s="52"/>
      <c r="N93" s="58"/>
      <c r="O93" s="59"/>
      <c r="P93" s="118"/>
      <c r="R93" s="119"/>
      <c r="S93" s="120"/>
      <c r="T93" s="12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  <c r="IW93" s="61"/>
    </row>
    <row r="94" customFormat="false" ht="12.75" hidden="false" customHeight="false" outlineLevel="0" collapsed="false">
      <c r="A94" s="50" t="n">
        <v>13</v>
      </c>
      <c r="B94" s="65" t="s">
        <v>179</v>
      </c>
      <c r="C94" s="52" t="s">
        <v>180</v>
      </c>
      <c r="D94" s="78" t="n">
        <f aca="false">860+840</f>
        <v>1700</v>
      </c>
      <c r="E94" s="79" t="n">
        <v>1</v>
      </c>
      <c r="F94" s="55" t="n">
        <f aca="false">D94*E94</f>
        <v>1700</v>
      </c>
      <c r="G94" s="53"/>
      <c r="H94" s="53"/>
      <c r="I94" s="56" t="s">
        <v>152</v>
      </c>
      <c r="J94" s="61"/>
      <c r="K94" s="50" t="s">
        <v>181</v>
      </c>
      <c r="L94" s="52" t="s">
        <v>159</v>
      </c>
      <c r="M94" s="61"/>
      <c r="N94" s="65"/>
      <c r="O94" s="66"/>
      <c r="P94" s="67" t="n">
        <f aca="false">AVERAGE(7636,16929,16942,11283,11551)</f>
        <v>12868.2</v>
      </c>
      <c r="Q94" s="61"/>
      <c r="R94" s="117" t="n">
        <f aca="false">AVERAGE(0.21,3.52,7.71,3.13,3.38)</f>
        <v>3.59</v>
      </c>
      <c r="S94" s="74" t="n">
        <f aca="false">AVERAGE(5.59,3.06,2.27,19.87,19.26)</f>
        <v>10.01</v>
      </c>
      <c r="T94" s="75" t="n">
        <f aca="false">AVERAGE(20.27,43.95,50.46,26.62,26.35)</f>
        <v>33.53</v>
      </c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  <c r="IW94" s="61"/>
    </row>
    <row r="95" customFormat="false" ht="12.75" hidden="false" customHeight="false" outlineLevel="0" collapsed="false">
      <c r="A95" s="50" t="n">
        <v>14</v>
      </c>
      <c r="B95" s="65" t="s">
        <v>182</v>
      </c>
      <c r="C95" s="52" t="s">
        <v>183</v>
      </c>
      <c r="D95" s="78" t="n">
        <v>498</v>
      </c>
      <c r="E95" s="79" t="n">
        <v>1</v>
      </c>
      <c r="F95" s="55" t="n">
        <f aca="false">D95*E95</f>
        <v>498</v>
      </c>
      <c r="G95" s="53"/>
      <c r="H95" s="53"/>
      <c r="I95" s="56" t="s">
        <v>152</v>
      </c>
      <c r="J95" s="61"/>
      <c r="K95" s="50" t="s">
        <v>181</v>
      </c>
      <c r="L95" s="52" t="s">
        <v>97</v>
      </c>
      <c r="M95" s="61"/>
      <c r="N95" s="65"/>
      <c r="O95" s="66"/>
      <c r="P95" s="67" t="n">
        <v>9439</v>
      </c>
      <c r="Q95" s="61"/>
      <c r="R95" s="117" t="n">
        <v>0.72</v>
      </c>
      <c r="S95" s="74" t="n">
        <v>13.77</v>
      </c>
      <c r="T95" s="75" t="n">
        <v>23.4</v>
      </c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  <c r="IW95" s="61"/>
    </row>
    <row r="96" customFormat="false" ht="12.75" hidden="false" customHeight="false" outlineLevel="0" collapsed="false">
      <c r="A96" s="50" t="n">
        <v>15</v>
      </c>
      <c r="B96" s="65" t="s">
        <v>184</v>
      </c>
      <c r="C96" s="51" t="s">
        <v>185</v>
      </c>
      <c r="D96" s="78" t="n">
        <f aca="false">F96/E96</f>
        <v>865.789473684211</v>
      </c>
      <c r="E96" s="79" t="n">
        <v>0.76</v>
      </c>
      <c r="F96" s="55" t="n">
        <v>658</v>
      </c>
      <c r="G96" s="53"/>
      <c r="H96" s="53"/>
      <c r="I96" s="56" t="s">
        <v>130</v>
      </c>
      <c r="J96" s="61"/>
      <c r="K96" s="50" t="s">
        <v>78</v>
      </c>
      <c r="L96" s="52"/>
      <c r="M96" s="61"/>
      <c r="N96" s="65"/>
      <c r="O96" s="66"/>
      <c r="P96" s="67" t="n">
        <v>10017</v>
      </c>
      <c r="Q96" s="61"/>
      <c r="R96" s="117" t="n">
        <v>0.68</v>
      </c>
      <c r="S96" s="74" t="n">
        <v>16</v>
      </c>
      <c r="T96" s="75" t="n">
        <v>17.99</v>
      </c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  <c r="IW96" s="61"/>
    </row>
    <row r="97" customFormat="false" ht="12.75" hidden="false" customHeight="false" outlineLevel="0" collapsed="false">
      <c r="A97" s="50"/>
      <c r="B97" s="65"/>
      <c r="C97" s="51"/>
      <c r="D97" s="61"/>
      <c r="E97" s="79"/>
      <c r="F97" s="55"/>
      <c r="G97" s="53"/>
      <c r="H97" s="53"/>
      <c r="I97" s="56"/>
      <c r="J97" s="61"/>
      <c r="K97" s="50"/>
      <c r="L97" s="52"/>
      <c r="M97" s="61"/>
      <c r="N97" s="65"/>
      <c r="O97" s="66"/>
      <c r="P97" s="67"/>
      <c r="Q97" s="61"/>
      <c r="R97" s="117"/>
      <c r="S97" s="74"/>
      <c r="T97" s="75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  <c r="IW97" s="61"/>
    </row>
    <row r="98" customFormat="false" ht="12.75" hidden="false" customHeight="false" outlineLevel="0" collapsed="false">
      <c r="A98" s="50"/>
      <c r="B98" s="65"/>
      <c r="C98" s="51"/>
      <c r="D98" s="61"/>
      <c r="E98" s="79"/>
      <c r="F98" s="55"/>
      <c r="G98" s="53"/>
      <c r="H98" s="53"/>
      <c r="I98" s="56"/>
      <c r="J98" s="61"/>
      <c r="K98" s="57"/>
      <c r="L98" s="52"/>
      <c r="M98" s="61"/>
      <c r="N98" s="65"/>
      <c r="O98" s="66"/>
      <c r="P98" s="67"/>
      <c r="Q98" s="61"/>
      <c r="R98" s="117"/>
      <c r="S98" s="74"/>
      <c r="T98" s="75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  <c r="IW98" s="61"/>
    </row>
    <row r="99" customFormat="false" ht="12.75" hidden="false" customHeight="false" outlineLevel="0" collapsed="false">
      <c r="A99" s="50"/>
      <c r="B99" s="65"/>
      <c r="C99" s="51"/>
      <c r="D99" s="78"/>
      <c r="E99" s="79"/>
      <c r="F99" s="55"/>
      <c r="G99" s="53"/>
      <c r="H99" s="53"/>
      <c r="I99" s="56"/>
      <c r="J99" s="61"/>
      <c r="K99" s="57"/>
      <c r="L99" s="52"/>
      <c r="M99" s="61"/>
      <c r="N99" s="65"/>
      <c r="O99" s="66"/>
      <c r="P99" s="67"/>
      <c r="Q99" s="61"/>
      <c r="R99" s="117"/>
      <c r="S99" s="74"/>
      <c r="T99" s="75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  <c r="IW99" s="61"/>
    </row>
    <row r="100" customFormat="false" ht="6.75" hidden="false" customHeight="true" outlineLevel="0" collapsed="false">
      <c r="A100" s="80"/>
      <c r="B100" s="88"/>
      <c r="C100" s="81"/>
      <c r="D100" s="82"/>
      <c r="E100" s="83"/>
      <c r="F100" s="84"/>
      <c r="G100" s="85"/>
      <c r="H100" s="85"/>
      <c r="I100" s="86"/>
      <c r="J100" s="61"/>
      <c r="K100" s="50"/>
      <c r="L100" s="51"/>
      <c r="M100" s="61"/>
      <c r="N100" s="65"/>
      <c r="O100" s="66"/>
      <c r="P100" s="67"/>
      <c r="Q100" s="61"/>
      <c r="R100" s="50"/>
      <c r="S100" s="65"/>
      <c r="T100" s="68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  <c r="IW100" s="61"/>
    </row>
    <row r="101" customFormat="false" ht="13.5" hidden="false" customHeight="false" outlineLevel="0" collapsed="false">
      <c r="A101" s="92"/>
      <c r="B101" s="99"/>
      <c r="C101" s="93"/>
      <c r="D101" s="94" t="n">
        <f aca="false">SUM(D82:D99)</f>
        <v>17941.8482972136</v>
      </c>
      <c r="E101" s="95"/>
      <c r="F101" s="94" t="n">
        <f aca="false">SUM(F82:F99)</f>
        <v>16444</v>
      </c>
      <c r="G101" s="96"/>
      <c r="H101" s="96"/>
      <c r="I101" s="97"/>
      <c r="J101" s="61"/>
      <c r="K101" s="92"/>
      <c r="L101" s="93"/>
      <c r="M101" s="98"/>
      <c r="N101" s="99"/>
      <c r="O101" s="100"/>
      <c r="P101" s="101"/>
      <c r="Q101" s="61"/>
      <c r="R101" s="92"/>
      <c r="S101" s="99"/>
      <c r="T101" s="102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  <c r="IW101" s="61"/>
    </row>
    <row r="102" customFormat="false" ht="12" hidden="false" customHeight="true" outlineLevel="0" collapsed="false">
      <c r="A102" s="61"/>
      <c r="B102" s="61"/>
      <c r="C102" s="61"/>
      <c r="D102" s="103"/>
      <c r="E102" s="122"/>
      <c r="F102" s="103"/>
      <c r="G102" s="103"/>
      <c r="H102" s="103"/>
      <c r="I102" s="61"/>
      <c r="J102" s="61"/>
      <c r="K102" s="61"/>
      <c r="L102" s="61"/>
      <c r="M102" s="61"/>
      <c r="N102" s="61"/>
      <c r="O102" s="62"/>
      <c r="P102" s="103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  <c r="IW102" s="61"/>
    </row>
    <row r="103" customFormat="false" ht="12.75" hidden="true" customHeight="false" outlineLevel="0" collapsed="false">
      <c r="A103" s="61"/>
      <c r="B103" s="28" t="s">
        <v>186</v>
      </c>
      <c r="C103" s="61"/>
      <c r="D103" s="61"/>
      <c r="E103" s="104"/>
      <c r="F103" s="103"/>
      <c r="G103" s="103"/>
      <c r="H103" s="103"/>
      <c r="I103" s="61"/>
      <c r="J103" s="61"/>
      <c r="K103" s="61"/>
      <c r="L103" s="61"/>
      <c r="M103" s="61"/>
      <c r="N103" s="61"/>
      <c r="O103" s="62"/>
      <c r="P103" s="103"/>
      <c r="Q103" s="61"/>
      <c r="R103" s="61"/>
      <c r="S103" s="61"/>
      <c r="T103" s="61"/>
      <c r="U103" s="61"/>
      <c r="V103" s="61"/>
      <c r="W103" s="61"/>
      <c r="X103" s="103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  <c r="IW103" s="61"/>
    </row>
    <row r="104" customFormat="false" ht="13.5" hidden="true" customHeight="false" outlineLevel="0" collapsed="false">
      <c r="A104" s="34"/>
      <c r="B104" s="41" t="s">
        <v>16</v>
      </c>
      <c r="C104" s="35" t="s">
        <v>31</v>
      </c>
      <c r="D104" s="35" t="s">
        <v>32</v>
      </c>
      <c r="E104" s="35" t="s">
        <v>33</v>
      </c>
      <c r="F104" s="35" t="s">
        <v>34</v>
      </c>
      <c r="G104" s="36" t="s">
        <v>35</v>
      </c>
      <c r="H104" s="36" t="s">
        <v>187</v>
      </c>
      <c r="I104" s="37" t="s">
        <v>37</v>
      </c>
      <c r="J104" s="38"/>
      <c r="K104" s="39" t="s">
        <v>38</v>
      </c>
      <c r="L104" s="35" t="s">
        <v>39</v>
      </c>
      <c r="M104" s="40" t="s">
        <v>40</v>
      </c>
      <c r="N104" s="41" t="s">
        <v>41</v>
      </c>
      <c r="O104" s="35" t="s">
        <v>42</v>
      </c>
      <c r="P104" s="42" t="s">
        <v>43</v>
      </c>
      <c r="Q104" s="38"/>
      <c r="R104" s="39" t="s">
        <v>44</v>
      </c>
      <c r="S104" s="41" t="s">
        <v>45</v>
      </c>
      <c r="T104" s="42" t="s">
        <v>46</v>
      </c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  <c r="IW104" s="61"/>
    </row>
    <row r="105" customFormat="false" ht="13.5" hidden="true" customHeight="true" outlineLevel="0" collapsed="false">
      <c r="A105" s="123"/>
      <c r="B105" s="124"/>
      <c r="C105" s="125"/>
      <c r="D105" s="126"/>
      <c r="E105" s="127"/>
      <c r="F105" s="128"/>
      <c r="G105" s="129"/>
      <c r="H105" s="129"/>
      <c r="I105" s="130"/>
      <c r="J105" s="61"/>
      <c r="K105" s="50"/>
      <c r="L105" s="51"/>
      <c r="M105" s="61"/>
      <c r="N105" s="65"/>
      <c r="O105" s="66"/>
      <c r="P105" s="67"/>
      <c r="Q105" s="61"/>
      <c r="R105" s="50"/>
      <c r="S105" s="65"/>
      <c r="T105" s="68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  <c r="IW105" s="61"/>
    </row>
    <row r="106" customFormat="false" ht="12.75" hidden="true" customHeight="false" outlineLevel="0" collapsed="false">
      <c r="A106" s="50"/>
      <c r="B106" s="65"/>
      <c r="C106" s="51"/>
      <c r="D106" s="78"/>
      <c r="E106" s="79"/>
      <c r="F106" s="55"/>
      <c r="G106" s="53"/>
      <c r="H106" s="53"/>
      <c r="I106" s="56"/>
      <c r="J106" s="61"/>
      <c r="K106" s="50"/>
      <c r="L106" s="52"/>
      <c r="M106" s="61"/>
      <c r="N106" s="65"/>
      <c r="O106" s="66"/>
      <c r="P106" s="67"/>
      <c r="Q106" s="61"/>
      <c r="R106" s="117"/>
      <c r="S106" s="74"/>
      <c r="T106" s="75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  <c r="IW106" s="61"/>
    </row>
    <row r="107" customFormat="false" ht="12.75" hidden="true" customHeight="false" outlineLevel="0" collapsed="false">
      <c r="A107" s="50"/>
      <c r="B107" s="65"/>
      <c r="C107" s="52"/>
      <c r="D107" s="78"/>
      <c r="E107" s="131"/>
      <c r="F107" s="55"/>
      <c r="G107" s="53"/>
      <c r="H107" s="53"/>
      <c r="I107" s="56"/>
      <c r="K107" s="57"/>
      <c r="L107" s="52"/>
      <c r="N107" s="58"/>
      <c r="O107" s="59"/>
      <c r="P107" s="118"/>
      <c r="R107" s="119"/>
      <c r="S107" s="120"/>
      <c r="T107" s="12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  <c r="IW107" s="61"/>
    </row>
    <row r="108" customFormat="false" ht="12.75" hidden="true" customHeight="false" outlineLevel="0" collapsed="false">
      <c r="A108" s="50"/>
      <c r="B108" s="65"/>
      <c r="C108" s="51"/>
      <c r="D108" s="78"/>
      <c r="E108" s="79"/>
      <c r="F108" s="55"/>
      <c r="G108" s="53"/>
      <c r="H108" s="53"/>
      <c r="I108" s="56"/>
      <c r="J108" s="61"/>
      <c r="K108" s="50"/>
      <c r="L108" s="52"/>
      <c r="M108" s="61"/>
      <c r="N108" s="65"/>
      <c r="O108" s="66"/>
      <c r="P108" s="67"/>
      <c r="Q108" s="61"/>
      <c r="R108" s="117"/>
      <c r="S108" s="74"/>
      <c r="T108" s="75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  <c r="IW108" s="61"/>
    </row>
    <row r="109" customFormat="false" ht="7.5" hidden="true" customHeight="true" outlineLevel="0" collapsed="false">
      <c r="A109" s="80"/>
      <c r="B109" s="88"/>
      <c r="C109" s="81"/>
      <c r="D109" s="82"/>
      <c r="E109" s="83"/>
      <c r="F109" s="84"/>
      <c r="G109" s="85"/>
      <c r="H109" s="85"/>
      <c r="I109" s="86"/>
      <c r="J109" s="61"/>
      <c r="K109" s="50"/>
      <c r="L109" s="51"/>
      <c r="M109" s="61"/>
      <c r="N109" s="65"/>
      <c r="O109" s="66"/>
      <c r="P109" s="67"/>
      <c r="Q109" s="61"/>
      <c r="R109" s="50"/>
      <c r="S109" s="65"/>
      <c r="T109" s="68"/>
      <c r="U109" s="61"/>
      <c r="V109" s="61"/>
      <c r="W109" s="61"/>
      <c r="X109" s="61"/>
      <c r="Y109" s="61"/>
    </row>
    <row r="110" customFormat="false" ht="13.5" hidden="true" customHeight="false" outlineLevel="0" collapsed="false">
      <c r="A110" s="92"/>
      <c r="B110" s="99"/>
      <c r="C110" s="93"/>
      <c r="D110" s="94" t="n">
        <f aca="false">SUM(D106:D108)</f>
        <v>0</v>
      </c>
      <c r="E110" s="95"/>
      <c r="F110" s="94" t="n">
        <f aca="false">SUM(F106:F108)</f>
        <v>0</v>
      </c>
      <c r="G110" s="96"/>
      <c r="H110" s="96"/>
      <c r="I110" s="97"/>
      <c r="J110" s="61"/>
      <c r="K110" s="92"/>
      <c r="L110" s="93"/>
      <c r="M110" s="98"/>
      <c r="N110" s="99"/>
      <c r="O110" s="100"/>
      <c r="P110" s="101"/>
      <c r="Q110" s="61"/>
      <c r="R110" s="92"/>
      <c r="S110" s="99"/>
      <c r="T110" s="102"/>
      <c r="U110" s="61"/>
      <c r="V110" s="61"/>
      <c r="W110" s="61"/>
      <c r="X110" s="61"/>
      <c r="Y110" s="61"/>
    </row>
    <row r="111" customFormat="false" ht="12.75" hidden="true" customHeight="false" outlineLevel="0" collapsed="false">
      <c r="O111" s="132"/>
      <c r="Q111" s="71"/>
    </row>
    <row r="112" customFormat="false" ht="12.75" hidden="true" customHeight="false" outlineLevel="0" collapsed="false">
      <c r="O112" s="132"/>
      <c r="Q112" s="71"/>
    </row>
    <row r="113" customFormat="false" ht="1.5" hidden="true" customHeight="true" outlineLevel="0" collapsed="false">
      <c r="A113" s="61"/>
      <c r="B113" s="28" t="s">
        <v>188</v>
      </c>
      <c r="C113" s="61"/>
      <c r="D113" s="61"/>
      <c r="E113" s="104"/>
      <c r="F113" s="103"/>
      <c r="G113" s="103"/>
      <c r="H113" s="103"/>
      <c r="I113" s="61"/>
      <c r="J113" s="61"/>
      <c r="K113" s="61"/>
      <c r="L113" s="61"/>
      <c r="M113" s="61"/>
      <c r="N113" s="61"/>
      <c r="O113" s="62"/>
      <c r="P113" s="103"/>
      <c r="Q113" s="61"/>
      <c r="R113" s="61"/>
      <c r="S113" s="61"/>
      <c r="T113" s="61"/>
      <c r="U113" s="61"/>
      <c r="V113" s="61"/>
      <c r="W113" s="61"/>
      <c r="X113" s="103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  <c r="IJ113" s="61"/>
      <c r="IK113" s="61"/>
      <c r="IL113" s="61"/>
      <c r="IM113" s="61"/>
      <c r="IN113" s="61"/>
      <c r="IO113" s="61"/>
      <c r="IP113" s="61"/>
      <c r="IQ113" s="61"/>
      <c r="IR113" s="61"/>
      <c r="IS113" s="61"/>
      <c r="IT113" s="61"/>
      <c r="IU113" s="61"/>
      <c r="IV113" s="61"/>
      <c r="IW113" s="61"/>
    </row>
    <row r="114" customFormat="false" ht="13.5" hidden="true" customHeight="false" outlineLevel="0" collapsed="false">
      <c r="A114" s="34"/>
      <c r="B114" s="41" t="s">
        <v>16</v>
      </c>
      <c r="C114" s="35" t="s">
        <v>31</v>
      </c>
      <c r="D114" s="35" t="s">
        <v>32</v>
      </c>
      <c r="E114" s="35" t="s">
        <v>33</v>
      </c>
      <c r="F114" s="35" t="s">
        <v>34</v>
      </c>
      <c r="G114" s="36" t="s">
        <v>35</v>
      </c>
      <c r="H114" s="36" t="s">
        <v>187</v>
      </c>
      <c r="I114" s="37" t="s">
        <v>37</v>
      </c>
      <c r="J114" s="38"/>
      <c r="K114" s="39" t="s">
        <v>38</v>
      </c>
      <c r="L114" s="35" t="s">
        <v>39</v>
      </c>
      <c r="M114" s="40" t="s">
        <v>40</v>
      </c>
      <c r="N114" s="41" t="s">
        <v>41</v>
      </c>
      <c r="O114" s="35" t="s">
        <v>42</v>
      </c>
      <c r="P114" s="42" t="s">
        <v>43</v>
      </c>
      <c r="Q114" s="38"/>
      <c r="R114" s="39" t="s">
        <v>44</v>
      </c>
      <c r="S114" s="41" t="s">
        <v>45</v>
      </c>
      <c r="T114" s="42" t="s">
        <v>46</v>
      </c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1"/>
      <c r="IC114" s="61"/>
      <c r="ID114" s="61"/>
      <c r="IE114" s="61"/>
      <c r="IF114" s="61"/>
      <c r="IG114" s="61"/>
      <c r="IH114" s="61"/>
      <c r="II114" s="61"/>
      <c r="IJ114" s="61"/>
      <c r="IK114" s="61"/>
      <c r="IL114" s="61"/>
      <c r="IM114" s="61"/>
      <c r="IN114" s="61"/>
      <c r="IO114" s="61"/>
      <c r="IP114" s="61"/>
      <c r="IQ114" s="61"/>
      <c r="IR114" s="61"/>
      <c r="IS114" s="61"/>
      <c r="IT114" s="61"/>
      <c r="IU114" s="61"/>
      <c r="IV114" s="61"/>
      <c r="IW114" s="61"/>
    </row>
    <row r="115" customFormat="false" ht="7.5" hidden="true" customHeight="true" outlineLevel="0" collapsed="false">
      <c r="A115" s="123"/>
      <c r="B115" s="124"/>
      <c r="C115" s="125"/>
      <c r="D115" s="126"/>
      <c r="E115" s="127"/>
      <c r="F115" s="128"/>
      <c r="G115" s="129"/>
      <c r="H115" s="129"/>
      <c r="I115" s="130"/>
      <c r="J115" s="61"/>
      <c r="K115" s="50"/>
      <c r="L115" s="51"/>
      <c r="M115" s="61"/>
      <c r="N115" s="65"/>
      <c r="O115" s="66"/>
      <c r="P115" s="67"/>
      <c r="Q115" s="61"/>
      <c r="R115" s="50"/>
      <c r="S115" s="65"/>
      <c r="T115" s="68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  <c r="IW115" s="61"/>
    </row>
    <row r="116" customFormat="false" ht="12.75" hidden="true" customHeight="false" outlineLevel="0" collapsed="false">
      <c r="A116" s="50"/>
      <c r="B116" s="65"/>
      <c r="C116" s="51"/>
      <c r="D116" s="78"/>
      <c r="E116" s="79"/>
      <c r="F116" s="55"/>
      <c r="G116" s="53"/>
      <c r="H116" s="53"/>
      <c r="I116" s="56"/>
      <c r="J116" s="61"/>
      <c r="K116" s="50"/>
      <c r="L116" s="52"/>
      <c r="M116" s="61"/>
      <c r="N116" s="65"/>
      <c r="O116" s="66"/>
      <c r="P116" s="67"/>
      <c r="Q116" s="61"/>
      <c r="R116" s="117"/>
      <c r="S116" s="74"/>
      <c r="T116" s="75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1"/>
      <c r="IC116" s="61"/>
      <c r="ID116" s="61"/>
      <c r="IE116" s="61"/>
      <c r="IF116" s="61"/>
      <c r="IG116" s="61"/>
      <c r="IH116" s="61"/>
      <c r="II116" s="61"/>
      <c r="IJ116" s="61"/>
      <c r="IK116" s="61"/>
      <c r="IL116" s="61"/>
      <c r="IM116" s="61"/>
      <c r="IN116" s="61"/>
      <c r="IO116" s="61"/>
      <c r="IP116" s="61"/>
      <c r="IQ116" s="61"/>
      <c r="IR116" s="61"/>
      <c r="IS116" s="61"/>
      <c r="IT116" s="61"/>
      <c r="IU116" s="61"/>
      <c r="IV116" s="61"/>
      <c r="IW116" s="61"/>
    </row>
    <row r="117" customFormat="false" ht="12.75" hidden="true" customHeight="false" outlineLevel="0" collapsed="false">
      <c r="A117" s="50"/>
      <c r="B117" s="65"/>
      <c r="C117" s="51"/>
      <c r="D117" s="78"/>
      <c r="E117" s="79"/>
      <c r="F117" s="55"/>
      <c r="G117" s="53"/>
      <c r="H117" s="53"/>
      <c r="I117" s="56"/>
      <c r="K117" s="57"/>
      <c r="L117" s="52"/>
      <c r="N117" s="58"/>
      <c r="O117" s="59"/>
      <c r="P117" s="118"/>
      <c r="R117" s="119"/>
      <c r="S117" s="120"/>
      <c r="T117" s="12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  <c r="IW117" s="61"/>
    </row>
    <row r="118" customFormat="false" ht="12.75" hidden="true" customHeight="false" outlineLevel="0" collapsed="false">
      <c r="A118" s="50"/>
      <c r="B118" s="65"/>
      <c r="C118" s="51"/>
      <c r="D118" s="78"/>
      <c r="E118" s="79"/>
      <c r="F118" s="55"/>
      <c r="G118" s="53"/>
      <c r="H118" s="53"/>
      <c r="I118" s="56"/>
      <c r="J118" s="61"/>
      <c r="K118" s="57"/>
      <c r="L118" s="52"/>
      <c r="M118" s="61"/>
      <c r="N118" s="65"/>
      <c r="O118" s="66"/>
      <c r="P118" s="67"/>
      <c r="Q118" s="61"/>
      <c r="R118" s="117"/>
      <c r="S118" s="74"/>
      <c r="T118" s="75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1"/>
      <c r="IC118" s="61"/>
      <c r="ID118" s="61"/>
      <c r="IE118" s="61"/>
      <c r="IF118" s="61"/>
      <c r="IG118" s="61"/>
      <c r="IH118" s="61"/>
      <c r="II118" s="61"/>
      <c r="IJ118" s="61"/>
      <c r="IK118" s="61"/>
      <c r="IL118" s="61"/>
      <c r="IM118" s="61"/>
      <c r="IN118" s="61"/>
      <c r="IO118" s="61"/>
      <c r="IP118" s="61"/>
      <c r="IQ118" s="61"/>
      <c r="IR118" s="61"/>
      <c r="IS118" s="61"/>
      <c r="IT118" s="61"/>
      <c r="IU118" s="61"/>
      <c r="IV118" s="61"/>
      <c r="IW118" s="61"/>
    </row>
    <row r="119" customFormat="false" ht="12.75" hidden="true" customHeight="false" outlineLevel="0" collapsed="false">
      <c r="A119" s="50"/>
      <c r="B119" s="65"/>
      <c r="C119" s="52"/>
      <c r="D119" s="78"/>
      <c r="E119" s="79"/>
      <c r="F119" s="55"/>
      <c r="G119" s="53"/>
      <c r="H119" s="53"/>
      <c r="I119" s="56"/>
      <c r="K119" s="57"/>
      <c r="L119" s="52"/>
      <c r="N119" s="58"/>
      <c r="O119" s="59"/>
      <c r="P119" s="118"/>
      <c r="R119" s="119"/>
      <c r="S119" s="120"/>
      <c r="T119" s="12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  <c r="IW119" s="61"/>
    </row>
    <row r="120" customFormat="false" ht="12.75" hidden="true" customHeight="false" outlineLevel="0" collapsed="false">
      <c r="A120" s="50"/>
      <c r="B120" s="65"/>
      <c r="C120" s="52"/>
      <c r="D120" s="78"/>
      <c r="E120" s="79"/>
      <c r="F120" s="55"/>
      <c r="G120" s="53"/>
      <c r="H120" s="53"/>
      <c r="I120" s="56"/>
      <c r="K120" s="57"/>
      <c r="L120" s="52"/>
      <c r="N120" s="58"/>
      <c r="O120" s="59"/>
      <c r="P120" s="118"/>
      <c r="R120" s="119"/>
      <c r="S120" s="120"/>
      <c r="T120" s="12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1"/>
      <c r="IC120" s="61"/>
      <c r="ID120" s="61"/>
      <c r="IE120" s="61"/>
      <c r="IF120" s="61"/>
      <c r="IG120" s="61"/>
      <c r="IH120" s="61"/>
      <c r="II120" s="61"/>
      <c r="IJ120" s="61"/>
      <c r="IK120" s="61"/>
      <c r="IL120" s="61"/>
      <c r="IM120" s="61"/>
      <c r="IN120" s="61"/>
      <c r="IO120" s="61"/>
      <c r="IP120" s="61"/>
      <c r="IQ120" s="61"/>
      <c r="IR120" s="61"/>
      <c r="IS120" s="61"/>
      <c r="IT120" s="61"/>
      <c r="IU120" s="61"/>
      <c r="IV120" s="61"/>
      <c r="IW120" s="61"/>
    </row>
    <row r="121" customFormat="false" ht="7.5" hidden="true" customHeight="true" outlineLevel="0" collapsed="false">
      <c r="A121" s="80"/>
      <c r="B121" s="88"/>
      <c r="C121" s="81"/>
      <c r="D121" s="82"/>
      <c r="E121" s="83"/>
      <c r="F121" s="84"/>
      <c r="G121" s="85"/>
      <c r="H121" s="85"/>
      <c r="I121" s="86"/>
      <c r="J121" s="61"/>
      <c r="K121" s="50"/>
      <c r="L121" s="51"/>
      <c r="M121" s="61"/>
      <c r="N121" s="65"/>
      <c r="O121" s="66"/>
      <c r="P121" s="67"/>
      <c r="Q121" s="61"/>
      <c r="R121" s="50"/>
      <c r="S121" s="65"/>
      <c r="T121" s="68"/>
      <c r="U121" s="61"/>
      <c r="V121" s="61"/>
      <c r="W121" s="61"/>
      <c r="X121" s="61"/>
      <c r="Y121" s="61"/>
    </row>
    <row r="122" customFormat="false" ht="13.5" hidden="true" customHeight="false" outlineLevel="0" collapsed="false">
      <c r="A122" s="92"/>
      <c r="B122" s="99"/>
      <c r="C122" s="93"/>
      <c r="D122" s="94" t="n">
        <f aca="false">SUM(D116:D120)</f>
        <v>0</v>
      </c>
      <c r="E122" s="95"/>
      <c r="F122" s="94" t="n">
        <f aca="false">SUM(F116:F120)</f>
        <v>0</v>
      </c>
      <c r="G122" s="96"/>
      <c r="H122" s="96"/>
      <c r="I122" s="97"/>
      <c r="J122" s="61"/>
      <c r="K122" s="92"/>
      <c r="L122" s="93"/>
      <c r="M122" s="98"/>
      <c r="N122" s="99"/>
      <c r="O122" s="100"/>
      <c r="P122" s="101"/>
      <c r="Q122" s="61"/>
      <c r="R122" s="92"/>
      <c r="S122" s="99"/>
      <c r="T122" s="102"/>
      <c r="U122" s="61"/>
      <c r="V122" s="61"/>
      <c r="W122" s="61"/>
      <c r="X122" s="61"/>
      <c r="Y122" s="61"/>
    </row>
    <row r="123" customFormat="false" ht="12.75" hidden="true" customHeight="false" outlineLevel="0" collapsed="false">
      <c r="O123" s="132"/>
      <c r="Q123" s="71"/>
    </row>
    <row r="124" customFormat="false" ht="12.75" hidden="true" customHeight="false" outlineLevel="0" collapsed="false">
      <c r="O124" s="132"/>
      <c r="Q124" s="71"/>
    </row>
    <row r="125" customFormat="false" ht="12.75" hidden="true" customHeight="false" outlineLevel="0" collapsed="false">
      <c r="A125" s="61"/>
      <c r="B125" s="28" t="s">
        <v>189</v>
      </c>
      <c r="C125" s="61"/>
      <c r="D125" s="61"/>
      <c r="E125" s="104"/>
      <c r="F125" s="103"/>
      <c r="G125" s="103"/>
      <c r="H125" s="103"/>
      <c r="I125" s="61"/>
      <c r="J125" s="61"/>
      <c r="K125" s="61"/>
      <c r="L125" s="61"/>
      <c r="M125" s="61"/>
      <c r="N125" s="61"/>
      <c r="O125" s="62"/>
      <c r="P125" s="103"/>
      <c r="Q125" s="61"/>
      <c r="R125" s="61"/>
      <c r="S125" s="61"/>
      <c r="T125" s="61"/>
    </row>
    <row r="126" customFormat="false" ht="13.5" hidden="true" customHeight="false" outlineLevel="0" collapsed="false">
      <c r="A126" s="34"/>
      <c r="B126" s="41" t="s">
        <v>16</v>
      </c>
      <c r="C126" s="35" t="s">
        <v>31</v>
      </c>
      <c r="D126" s="35" t="s">
        <v>32</v>
      </c>
      <c r="E126" s="35" t="s">
        <v>33</v>
      </c>
      <c r="F126" s="35" t="s">
        <v>34</v>
      </c>
      <c r="G126" s="36" t="s">
        <v>35</v>
      </c>
      <c r="H126" s="36" t="s">
        <v>36</v>
      </c>
      <c r="I126" s="37" t="s">
        <v>37</v>
      </c>
      <c r="J126" s="38"/>
      <c r="K126" s="39" t="s">
        <v>38</v>
      </c>
      <c r="L126" s="35" t="s">
        <v>39</v>
      </c>
      <c r="M126" s="40" t="s">
        <v>40</v>
      </c>
      <c r="N126" s="41" t="s">
        <v>41</v>
      </c>
      <c r="O126" s="35" t="s">
        <v>42</v>
      </c>
      <c r="P126" s="42" t="s">
        <v>43</v>
      </c>
      <c r="Q126" s="38"/>
      <c r="R126" s="39" t="s">
        <v>44</v>
      </c>
      <c r="S126" s="41" t="s">
        <v>45</v>
      </c>
      <c r="T126" s="42" t="s">
        <v>46</v>
      </c>
    </row>
    <row r="127" customFormat="false" ht="12.75" hidden="true" customHeight="false" outlineLevel="0" collapsed="false">
      <c r="A127" s="123"/>
      <c r="B127" s="124"/>
      <c r="C127" s="125"/>
      <c r="D127" s="126"/>
      <c r="E127" s="127"/>
      <c r="F127" s="128"/>
      <c r="G127" s="129"/>
      <c r="H127" s="129"/>
      <c r="I127" s="130"/>
      <c r="J127" s="61"/>
      <c r="K127" s="50"/>
      <c r="L127" s="51"/>
      <c r="M127" s="61"/>
      <c r="N127" s="65"/>
      <c r="O127" s="66"/>
      <c r="P127" s="67"/>
      <c r="Q127" s="61"/>
      <c r="R127" s="50"/>
      <c r="S127" s="65"/>
      <c r="T127" s="68"/>
    </row>
    <row r="128" customFormat="false" ht="12.75" hidden="true" customHeight="false" outlineLevel="0" collapsed="false">
      <c r="A128" s="50"/>
      <c r="B128" s="65"/>
      <c r="C128" s="51"/>
      <c r="D128" s="78"/>
      <c r="E128" s="79"/>
      <c r="F128" s="55"/>
      <c r="G128" s="53"/>
      <c r="H128" s="53"/>
      <c r="I128" s="56"/>
      <c r="J128" s="61"/>
      <c r="K128" s="57"/>
      <c r="L128" s="52"/>
      <c r="M128" s="61"/>
      <c r="N128" s="65"/>
      <c r="O128" s="66"/>
      <c r="P128" s="67"/>
      <c r="Q128" s="61"/>
      <c r="R128" s="117"/>
      <c r="S128" s="74"/>
      <c r="T128" s="75"/>
    </row>
    <row r="129" customFormat="false" ht="12.75" hidden="true" customHeight="false" outlineLevel="0" collapsed="false">
      <c r="A129" s="50"/>
      <c r="B129" s="65"/>
      <c r="C129" s="51"/>
      <c r="D129" s="78"/>
      <c r="E129" s="79"/>
      <c r="F129" s="55"/>
      <c r="G129" s="53"/>
      <c r="H129" s="53"/>
      <c r="I129" s="56"/>
      <c r="J129" s="61"/>
      <c r="K129" s="57"/>
      <c r="L129" s="52"/>
      <c r="M129" s="61"/>
      <c r="N129" s="65"/>
      <c r="O129" s="66"/>
      <c r="P129" s="67"/>
      <c r="Q129" s="61"/>
      <c r="R129" s="117"/>
      <c r="S129" s="74"/>
      <c r="T129" s="75"/>
    </row>
    <row r="130" customFormat="false" ht="12.75" hidden="true" customHeight="false" outlineLevel="0" collapsed="false">
      <c r="A130" s="50"/>
      <c r="B130" s="65"/>
      <c r="C130" s="51"/>
      <c r="D130" s="78"/>
      <c r="E130" s="79"/>
      <c r="F130" s="55"/>
      <c r="G130" s="53"/>
      <c r="H130" s="53"/>
      <c r="I130" s="56"/>
      <c r="J130" s="61"/>
      <c r="K130" s="57"/>
      <c r="L130" s="52"/>
      <c r="M130" s="61"/>
      <c r="N130" s="65"/>
      <c r="O130" s="66"/>
      <c r="P130" s="67"/>
      <c r="Q130" s="61"/>
      <c r="R130" s="117"/>
      <c r="S130" s="74"/>
      <c r="T130" s="75"/>
    </row>
    <row r="131" customFormat="false" ht="12.75" hidden="true" customHeight="false" outlineLevel="0" collapsed="false">
      <c r="A131" s="50"/>
      <c r="B131" s="65"/>
      <c r="C131" s="51"/>
      <c r="D131" s="78"/>
      <c r="E131" s="79"/>
      <c r="F131" s="55"/>
      <c r="G131" s="53"/>
      <c r="H131" s="53"/>
      <c r="I131" s="56"/>
      <c r="J131" s="61"/>
      <c r="K131" s="57"/>
      <c r="L131" s="52"/>
      <c r="M131" s="61"/>
      <c r="N131" s="65"/>
      <c r="O131" s="66"/>
      <c r="P131" s="67"/>
      <c r="Q131" s="61"/>
      <c r="R131" s="117"/>
      <c r="S131" s="74"/>
      <c r="T131" s="75"/>
    </row>
    <row r="132" customFormat="false" ht="12.75" hidden="true" customHeight="false" outlineLevel="0" collapsed="false">
      <c r="A132" s="50"/>
      <c r="B132" s="65"/>
      <c r="C132" s="51"/>
      <c r="D132" s="133"/>
      <c r="E132" s="79"/>
      <c r="F132" s="133"/>
      <c r="G132" s="53"/>
      <c r="H132" s="53"/>
      <c r="I132" s="56"/>
      <c r="J132" s="61"/>
      <c r="K132" s="57"/>
      <c r="L132" s="52"/>
      <c r="M132" s="61"/>
      <c r="N132" s="65"/>
      <c r="O132" s="66"/>
      <c r="P132" s="67"/>
      <c r="Q132" s="61"/>
      <c r="R132" s="117"/>
      <c r="S132" s="74"/>
      <c r="T132" s="75"/>
    </row>
    <row r="133" customFormat="false" ht="12.75" hidden="true" customHeight="false" outlineLevel="0" collapsed="false">
      <c r="A133" s="50"/>
      <c r="B133" s="65"/>
      <c r="C133" s="51"/>
      <c r="D133" s="78"/>
      <c r="E133" s="79"/>
      <c r="F133" s="78"/>
      <c r="G133" s="53"/>
      <c r="H133" s="53"/>
      <c r="I133" s="56"/>
      <c r="J133" s="61"/>
      <c r="K133" s="57"/>
      <c r="L133" s="52"/>
      <c r="M133" s="61"/>
      <c r="N133" s="65"/>
      <c r="O133" s="66"/>
      <c r="P133" s="67"/>
      <c r="Q133" s="61"/>
      <c r="R133" s="117"/>
      <c r="S133" s="74"/>
      <c r="T133" s="75"/>
    </row>
    <row r="134" customFormat="false" ht="6" hidden="true" customHeight="true" outlineLevel="0" collapsed="false">
      <c r="A134" s="50"/>
      <c r="B134" s="65"/>
      <c r="C134" s="51"/>
      <c r="D134" s="78"/>
      <c r="E134" s="79"/>
      <c r="F134" s="55"/>
      <c r="G134" s="53"/>
      <c r="H134" s="53"/>
      <c r="I134" s="56"/>
      <c r="J134" s="61"/>
      <c r="K134" s="57"/>
      <c r="L134" s="52"/>
      <c r="M134" s="61"/>
      <c r="N134" s="65"/>
      <c r="O134" s="66"/>
      <c r="P134" s="67"/>
      <c r="Q134" s="61"/>
      <c r="R134" s="117"/>
      <c r="S134" s="74"/>
      <c r="T134" s="75"/>
    </row>
    <row r="135" customFormat="false" ht="12.75" hidden="true" customHeight="false" outlineLevel="0" collapsed="false">
      <c r="A135" s="50"/>
      <c r="B135" s="65"/>
      <c r="C135" s="51"/>
      <c r="D135" s="78"/>
      <c r="E135" s="79"/>
      <c r="F135" s="55"/>
      <c r="G135" s="53"/>
      <c r="H135" s="53"/>
      <c r="I135" s="56"/>
      <c r="J135" s="61"/>
      <c r="K135" s="50"/>
      <c r="L135" s="52"/>
      <c r="M135" s="61"/>
      <c r="N135" s="65"/>
      <c r="O135" s="66"/>
      <c r="P135" s="67"/>
      <c r="Q135" s="61"/>
      <c r="R135" s="117"/>
      <c r="S135" s="74"/>
      <c r="T135" s="75"/>
    </row>
    <row r="136" customFormat="false" ht="13.5" hidden="true" customHeight="false" outlineLevel="0" collapsed="false">
      <c r="A136" s="80"/>
      <c r="B136" s="88"/>
      <c r="C136" s="81"/>
      <c r="D136" s="82"/>
      <c r="E136" s="83"/>
      <c r="F136" s="84"/>
      <c r="G136" s="85"/>
      <c r="H136" s="85"/>
      <c r="I136" s="86"/>
      <c r="J136" s="61"/>
      <c r="K136" s="50"/>
      <c r="L136" s="51"/>
      <c r="M136" s="61"/>
      <c r="N136" s="65"/>
      <c r="O136" s="66"/>
      <c r="P136" s="67"/>
      <c r="Q136" s="61"/>
      <c r="R136" s="50"/>
      <c r="S136" s="65"/>
      <c r="T136" s="68"/>
    </row>
    <row r="137" customFormat="false" ht="13.5" hidden="true" customHeight="false" outlineLevel="0" collapsed="false">
      <c r="A137" s="92"/>
      <c r="B137" s="99"/>
      <c r="C137" s="93"/>
      <c r="D137" s="94" t="n">
        <f aca="false">SUM(D135,D133)</f>
        <v>0</v>
      </c>
      <c r="E137" s="95"/>
      <c r="F137" s="94" t="n">
        <f aca="false">SUM(F135,F133)</f>
        <v>0</v>
      </c>
      <c r="G137" s="96"/>
      <c r="H137" s="96"/>
      <c r="I137" s="97"/>
      <c r="J137" s="61"/>
      <c r="K137" s="92"/>
      <c r="L137" s="93"/>
      <c r="M137" s="98"/>
      <c r="N137" s="99"/>
      <c r="O137" s="100"/>
      <c r="P137" s="101"/>
      <c r="Q137" s="61"/>
      <c r="R137" s="92"/>
      <c r="S137" s="99"/>
      <c r="T137" s="102"/>
    </row>
    <row r="138" customFormat="false" ht="12.75" hidden="false" customHeight="false" outlineLevel="0" collapsed="false">
      <c r="O138" s="132"/>
    </row>
    <row r="139" customFormat="false" ht="12.75" hidden="false" customHeight="false" outlineLevel="0" collapsed="false">
      <c r="B139" s="25" t="s">
        <v>190</v>
      </c>
      <c r="F139" s="134"/>
      <c r="O139" s="132"/>
    </row>
    <row r="140" customFormat="false" ht="12.75" hidden="false" customHeight="false" outlineLevel="0" collapsed="false">
      <c r="O140" s="132"/>
    </row>
    <row r="141" customFormat="false" ht="12.75" hidden="false" customHeight="false" outlineLevel="0" collapsed="false">
      <c r="O141" s="132"/>
    </row>
    <row r="142" customFormat="false" ht="12.75" hidden="false" customHeight="false" outlineLevel="0" collapsed="false">
      <c r="O142" s="132"/>
    </row>
    <row r="143" customFormat="false" ht="12.75" hidden="false" customHeight="false" outlineLevel="0" collapsed="false">
      <c r="O143" s="132"/>
    </row>
    <row r="144" customFormat="false" ht="12.75" hidden="false" customHeight="false" outlineLevel="0" collapsed="false">
      <c r="O144" s="132"/>
    </row>
    <row r="145" customFormat="false" ht="12.75" hidden="false" customHeight="false" outlineLevel="0" collapsed="false">
      <c r="O145" s="132"/>
    </row>
    <row r="146" customFormat="false" ht="12.75" hidden="false" customHeight="false" outlineLevel="0" collapsed="false">
      <c r="O146" s="132"/>
    </row>
    <row r="147" customFormat="false" ht="12.75" hidden="false" customHeight="false" outlineLevel="0" collapsed="false">
      <c r="O147" s="132"/>
    </row>
    <row r="148" customFormat="false" ht="12.75" hidden="false" customHeight="false" outlineLevel="0" collapsed="false">
      <c r="O148" s="132"/>
    </row>
    <row r="149" customFormat="false" ht="12.75" hidden="false" customHeight="false" outlineLevel="0" collapsed="false">
      <c r="O149" s="132"/>
    </row>
  </sheetData>
  <mergeCells count="4">
    <mergeCell ref="C6:E6"/>
    <mergeCell ref="F6:H6"/>
    <mergeCell ref="I6:L6"/>
    <mergeCell ref="P6:S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8.99"/>
    <col collapsed="false" customWidth="true" hidden="false" outlineLevel="0" max="3" min="3" style="0" width="16.99"/>
    <col collapsed="false" customWidth="true" hidden="false" outlineLevel="0" max="4" min="4" style="0" width="15.7"/>
    <col collapsed="false" customWidth="true" hidden="false" outlineLevel="0" max="5" min="5" style="0" width="13.99"/>
    <col collapsed="false" customWidth="true" hidden="false" outlineLevel="0" max="6" min="6" style="0" width="15.7"/>
    <col collapsed="false" customWidth="true" hidden="false" outlineLevel="0" max="7" min="7" style="0" width="18.14"/>
    <col collapsed="false" customWidth="true" hidden="false" outlineLevel="0" max="8" min="8" style="0" width="17.99"/>
    <col collapsed="false" customWidth="true" hidden="false" outlineLevel="0" max="16" min="9" style="0" width="15.7"/>
  </cols>
  <sheetData>
    <row r="1" customFormat="false" ht="18" hidden="false" customHeight="false" outlineLevel="0" collapsed="false">
      <c r="A1" s="135" t="s">
        <v>191</v>
      </c>
    </row>
    <row r="22" customFormat="false" ht="12.75" hidden="false" customHeight="false" outlineLevel="0" collapsed="false">
      <c r="A22" s="136" t="s">
        <v>192</v>
      </c>
      <c r="F22" s="136" t="s">
        <v>193</v>
      </c>
    </row>
    <row r="23" customFormat="false" ht="12.75" hidden="false" customHeight="false" outlineLevel="0" collapsed="false">
      <c r="F23" s="136"/>
    </row>
    <row r="44" customFormat="false" ht="12.75" hidden="false" customHeight="false" outlineLevel="0" collapsed="false">
      <c r="A44" s="137"/>
      <c r="F44" s="137"/>
    </row>
    <row r="45" customFormat="false" ht="12.75" hidden="false" customHeight="false" outlineLevel="0" collapsed="false">
      <c r="A45" s="137"/>
      <c r="F45" s="137"/>
    </row>
    <row r="48" customFormat="false" ht="13.5" hidden="false" customHeight="false" outlineLevel="0" collapsed="false"/>
    <row r="49" customFormat="false" ht="12.75" hidden="false" customHeight="false" outlineLevel="0" collapsed="false">
      <c r="B49" s="138" t="s">
        <v>194</v>
      </c>
      <c r="C49" s="139"/>
      <c r="E49" s="138" t="s">
        <v>194</v>
      </c>
      <c r="F49" s="139"/>
    </row>
    <row r="50" customFormat="false" ht="13.5" hidden="false" customHeight="false" outlineLevel="0" collapsed="false">
      <c r="B50" s="140" t="s">
        <v>195</v>
      </c>
      <c r="C50" s="141"/>
      <c r="E50" s="140" t="s">
        <v>196</v>
      </c>
      <c r="F50" s="141"/>
    </row>
    <row r="51" customFormat="false" ht="12.75" hidden="false" customHeight="false" outlineLevel="0" collapsed="false">
      <c r="B51" s="142" t="s">
        <v>117</v>
      </c>
      <c r="C51" s="143" t="n">
        <f aca="false">SUMIF('FPL-Projects'!$I$15:$I$51,B51,'FPL-Projects'!$F$15:$F$51)</f>
        <v>224.93</v>
      </c>
      <c r="E51" s="142" t="s">
        <v>50</v>
      </c>
      <c r="F51" s="143" t="n">
        <f aca="false">SUMIF('FPL-Projects'!$K$15:$K$60,E51,'FPL-Projects'!$F$15:$F$60)</f>
        <v>466.9</v>
      </c>
    </row>
    <row r="52" customFormat="false" ht="12.75" hidden="false" customHeight="false" outlineLevel="0" collapsed="false">
      <c r="B52" s="142" t="s">
        <v>96</v>
      </c>
      <c r="C52" s="143" t="n">
        <f aca="false">SUMIF('FPL-Projects'!$I$15:$I$51,B52,'FPL-Projects'!$F$15:$F$51)</f>
        <v>1306.84</v>
      </c>
      <c r="E52" s="142" t="s">
        <v>55</v>
      </c>
      <c r="F52" s="143" t="n">
        <f aca="false">SUMIF('FPL-Projects'!$K$15:$K$60,E52,'FPL-Projects'!$F$15:$F$60)</f>
        <v>2809.796</v>
      </c>
    </row>
    <row r="53" customFormat="false" ht="12.75" hidden="false" customHeight="false" outlineLevel="0" collapsed="false">
      <c r="B53" s="142" t="s">
        <v>49</v>
      </c>
      <c r="C53" s="143" t="n">
        <f aca="false">SUMIF('FPL-Projects'!$I$15:$I$51,B53,'FPL-Projects'!$F$15:$F$51)</f>
        <v>579.856</v>
      </c>
      <c r="E53" s="142" t="s">
        <v>61</v>
      </c>
      <c r="F53" s="143" t="n">
        <f aca="false">SUMIF('FPL-Projects'!$K$15:$K$60,E53,'FPL-Projects'!$F$15:$F$60)</f>
        <v>140</v>
      </c>
    </row>
    <row r="54" customFormat="false" ht="12.75" hidden="false" customHeight="false" outlineLevel="0" collapsed="false">
      <c r="B54" s="142" t="s">
        <v>130</v>
      </c>
      <c r="C54" s="143" t="n">
        <f aca="false">SUMIF('FPL-Projects'!$I$15:$I$51,B54,'FPL-Projects'!$F$15:$F$51)</f>
        <v>747</v>
      </c>
      <c r="E54" s="142" t="s">
        <v>197</v>
      </c>
      <c r="F54" s="143" t="n">
        <v>20</v>
      </c>
    </row>
    <row r="55" customFormat="false" ht="12.75" hidden="false" customHeight="false" outlineLevel="0" collapsed="false">
      <c r="B55" s="142" t="s">
        <v>93</v>
      </c>
      <c r="C55" s="143" t="n">
        <f aca="false">SUMIF('FPL-Projects'!$I$15:$I$51,B55,'FPL-Projects'!$F$15:$F$51)</f>
        <v>42</v>
      </c>
      <c r="E55" s="142" t="s">
        <v>66</v>
      </c>
      <c r="F55" s="143" t="n">
        <f aca="false">SUMIF('FPL-Projects'!$K$15:$K$60,E55,'FPL-Projects'!$F$15:$F$60)</f>
        <v>80</v>
      </c>
    </row>
    <row r="56" customFormat="false" ht="12.75" hidden="false" customHeight="false" outlineLevel="0" collapsed="false">
      <c r="B56" s="142" t="s">
        <v>114</v>
      </c>
      <c r="C56" s="143" t="n">
        <f aca="false">SUMIF('FPL-Projects'!$I$15:$I$51,B56,'FPL-Projects'!$F$15:$F$51)</f>
        <v>25</v>
      </c>
      <c r="E56" s="142" t="s">
        <v>102</v>
      </c>
      <c r="F56" s="143" t="n">
        <f aca="false">SUMIF('FPL-Projects'!$K$15:$K$60,E56,'FPL-Projects'!$F$15:$F$60)</f>
        <v>373</v>
      </c>
    </row>
    <row r="57" customFormat="false" ht="12.75" hidden="false" customHeight="false" outlineLevel="0" collapsed="false">
      <c r="B57" s="142" t="s">
        <v>90</v>
      </c>
      <c r="C57" s="144" t="n">
        <f aca="false">SUMIF('FPL-Projects'!I15:I60,B57,'FPL-Projects'!F15:F60)</f>
        <v>1065</v>
      </c>
      <c r="E57" s="142" t="s">
        <v>107</v>
      </c>
      <c r="F57" s="145" t="n">
        <f aca="false">SUMIF('FPL-Projects'!$K$15:$K$60,E57,'FPL-Projects'!$F$15:$F$60)</f>
        <v>42</v>
      </c>
    </row>
    <row r="58" customFormat="false" ht="13.5" hidden="false" customHeight="false" outlineLevel="0" collapsed="false">
      <c r="B58" s="140" t="s">
        <v>198</v>
      </c>
      <c r="C58" s="146" t="n">
        <f aca="false">SUM(C51:C57)</f>
        <v>3990.626</v>
      </c>
      <c r="E58" s="140" t="s">
        <v>198</v>
      </c>
      <c r="F58" s="146" t="n">
        <f aca="false">SUM(F51:F57)</f>
        <v>3931.696</v>
      </c>
    </row>
    <row r="59" customFormat="false" ht="12.75" hidden="false" customHeight="false" outlineLevel="0" collapsed="false">
      <c r="B59" s="9"/>
      <c r="C59" s="147"/>
      <c r="E59" s="9"/>
      <c r="F59" s="147"/>
    </row>
    <row r="60" customFormat="false" ht="13.5" hidden="false" customHeight="false" outlineLevel="0" collapsed="false"/>
    <row r="61" customFormat="false" ht="12.75" hidden="false" customHeight="false" outlineLevel="0" collapsed="false">
      <c r="B61" s="138" t="s">
        <v>199</v>
      </c>
      <c r="C61" s="139"/>
      <c r="E61" s="138" t="s">
        <v>199</v>
      </c>
      <c r="F61" s="139"/>
    </row>
    <row r="62" customFormat="false" ht="13.5" hidden="false" customHeight="false" outlineLevel="0" collapsed="false">
      <c r="B62" s="140" t="s">
        <v>195</v>
      </c>
      <c r="C62" s="141"/>
      <c r="E62" s="140" t="s">
        <v>196</v>
      </c>
      <c r="F62" s="141"/>
    </row>
    <row r="63" customFormat="false" ht="12.75" hidden="false" customHeight="false" outlineLevel="0" collapsed="false">
      <c r="B63" s="142" t="s">
        <v>130</v>
      </c>
      <c r="C63" s="148" t="n">
        <f aca="false">SUMIF('FPL-Projects'!$I$82:$I$96,B63,'FPL-Projects'!$F$82:$F$96)</f>
        <v>658</v>
      </c>
      <c r="E63" s="138" t="s">
        <v>55</v>
      </c>
      <c r="F63" s="139" t="n">
        <f aca="false">SUMIF('FPL-Projects'!$K$82:$K$96,E63,'FPL-Projects'!$F$82:$F$96)</f>
        <v>215</v>
      </c>
    </row>
    <row r="64" customFormat="false" ht="12.75" hidden="false" customHeight="false" outlineLevel="0" collapsed="false">
      <c r="B64" s="142" t="s">
        <v>152</v>
      </c>
      <c r="C64" s="149" t="n">
        <f aca="false">SUMIF('FPL-Projects'!$I$82:$I$96,B64,'FPL-Projects'!$F$82:$F$96)</f>
        <v>15786</v>
      </c>
      <c r="E64" s="142" t="s">
        <v>158</v>
      </c>
      <c r="F64" s="148" t="n">
        <f aca="false">SUMIF('FPL-Projects'!$K$82:$K$96,E64,'FPL-Projects'!$F$82:$F$96)</f>
        <v>2804</v>
      </c>
    </row>
    <row r="65" customFormat="false" ht="13.5" hidden="false" customHeight="false" outlineLevel="0" collapsed="false">
      <c r="B65" s="140" t="s">
        <v>198</v>
      </c>
      <c r="C65" s="141" t="n">
        <f aca="false">SUM(C63:C64)</f>
        <v>16444</v>
      </c>
      <c r="E65" s="142" t="s">
        <v>181</v>
      </c>
      <c r="F65" s="148" t="n">
        <f aca="false">SUMIF('FPL-Projects'!$K$82:$K$96,E65,'FPL-Projects'!$F$82:$F$96)</f>
        <v>2198</v>
      </c>
    </row>
    <row r="66" customFormat="false" ht="12.75" hidden="false" customHeight="false" outlineLevel="0" collapsed="false">
      <c r="E66" s="142" t="s">
        <v>153</v>
      </c>
      <c r="F66" s="148" t="n">
        <f aca="false">SUMIF('FPL-Projects'!$K$82:$K$96,E66,'FPL-Projects'!$F$82:$F$96)</f>
        <v>7376</v>
      </c>
    </row>
    <row r="67" customFormat="false" ht="12.75" hidden="false" customHeight="false" outlineLevel="0" collapsed="false">
      <c r="E67" s="142" t="s">
        <v>78</v>
      </c>
      <c r="F67" s="148" t="n">
        <f aca="false">SUMIF('FPL-Projects'!$K$82:$K$96,E67,'FPL-Projects'!$F$82:$F$96)</f>
        <v>658</v>
      </c>
    </row>
    <row r="68" customFormat="false" ht="12.75" hidden="false" customHeight="false" outlineLevel="0" collapsed="false">
      <c r="E68" s="142" t="s">
        <v>170</v>
      </c>
      <c r="F68" s="148" t="n">
        <f aca="false">SUMIF('FPL-Projects'!$K$82:$K$96,E68,'FPL-Projects'!$F$82:$F$96)</f>
        <v>254</v>
      </c>
    </row>
    <row r="69" customFormat="false" ht="12.75" hidden="false" customHeight="false" outlineLevel="0" collapsed="false">
      <c r="E69" s="142" t="s">
        <v>173</v>
      </c>
      <c r="F69" s="149" t="n">
        <f aca="false">SUMIF('FPL-Projects'!$K$82:$K$96,E69,'FPL-Projects'!$F$82:$F$96)</f>
        <v>2939</v>
      </c>
    </row>
    <row r="70" customFormat="false" ht="13.5" hidden="false" customHeight="false" outlineLevel="0" collapsed="false">
      <c r="E70" s="140" t="s">
        <v>198</v>
      </c>
      <c r="F70" s="141" t="n">
        <f aca="false">SUM(F63:F69)</f>
        <v>16444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11" min="6" style="0" width="15.7"/>
    <col collapsed="false" customWidth="true" hidden="false" outlineLevel="0" max="13" min="13" style="0" width="8.7"/>
    <col collapsed="false" customWidth="true" hidden="false" outlineLevel="0" max="14" min="14" style="0" width="14.28"/>
    <col collapsed="false" customWidth="true" hidden="false" outlineLevel="0" max="15" min="15" style="0" width="20.85"/>
  </cols>
  <sheetData>
    <row r="1" customFormat="false" ht="13.5" hidden="false" customHeight="false" outlineLevel="0" collapsed="false">
      <c r="A1" s="9"/>
      <c r="B1" s="9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customFormat="false" ht="13.5" hidden="false" customHeight="false" outlineLevel="0" collapsed="false">
      <c r="A2" s="9"/>
      <c r="B2" s="9"/>
      <c r="L2" s="35" t="s">
        <v>34</v>
      </c>
      <c r="M2" s="37" t="s">
        <v>37</v>
      </c>
      <c r="N2" s="39" t="s">
        <v>38</v>
      </c>
      <c r="O2" s="35" t="s">
        <v>39</v>
      </c>
      <c r="P2" s="25"/>
      <c r="Q2" s="25"/>
      <c r="R2" s="25"/>
      <c r="S2" s="25"/>
      <c r="T2" s="25"/>
      <c r="U2" s="25"/>
    </row>
    <row r="3" customFormat="false" ht="12.75" hidden="false" customHeight="false" outlineLevel="0" collapsed="false">
      <c r="A3" s="9"/>
      <c r="B3" s="9"/>
      <c r="L3" s="44"/>
      <c r="M3" s="46"/>
      <c r="N3" s="47"/>
      <c r="O3" s="44"/>
      <c r="P3" s="25"/>
      <c r="Q3" s="25"/>
      <c r="R3" s="25"/>
      <c r="S3" s="25"/>
      <c r="T3" s="25"/>
      <c r="U3" s="25"/>
    </row>
    <row r="4" customFormat="false" ht="12.75" hidden="false" customHeight="false" outlineLevel="0" collapsed="false">
      <c r="A4" s="9"/>
      <c r="B4" s="9"/>
      <c r="L4" s="55" t="n">
        <v>112.5</v>
      </c>
      <c r="M4" s="56" t="s">
        <v>117</v>
      </c>
      <c r="N4" s="50" t="s">
        <v>55</v>
      </c>
      <c r="O4" s="51" t="s">
        <v>200</v>
      </c>
      <c r="P4" s="61"/>
      <c r="Q4" s="61"/>
      <c r="R4" s="61"/>
      <c r="S4" s="61"/>
      <c r="T4" s="61"/>
      <c r="U4" s="61"/>
    </row>
    <row r="5" customFormat="false" ht="12.75" hidden="false" customHeight="false" outlineLevel="0" collapsed="false">
      <c r="A5" s="9"/>
      <c r="B5" s="9"/>
      <c r="I5" s="9"/>
      <c r="J5" s="9"/>
      <c r="L5" s="55" t="n">
        <v>88.2</v>
      </c>
      <c r="M5" s="56" t="s">
        <v>201</v>
      </c>
      <c r="N5" s="50" t="s">
        <v>158</v>
      </c>
      <c r="O5" s="51" t="s">
        <v>202</v>
      </c>
      <c r="P5" s="61"/>
      <c r="Q5" s="61"/>
      <c r="R5" s="62"/>
      <c r="S5" s="61"/>
      <c r="T5" s="61"/>
      <c r="U5" s="61"/>
    </row>
    <row r="6" customFormat="false" ht="12.75" hidden="false" customHeight="false" outlineLevel="0" collapsed="false">
      <c r="A6" s="9"/>
      <c r="B6" s="9"/>
      <c r="L6" s="55" t="n">
        <v>2.67</v>
      </c>
      <c r="M6" s="56" t="s">
        <v>203</v>
      </c>
      <c r="N6" s="50" t="s">
        <v>66</v>
      </c>
      <c r="O6" s="51" t="s">
        <v>66</v>
      </c>
      <c r="P6" s="61"/>
      <c r="Q6" s="61"/>
      <c r="R6" s="62"/>
      <c r="S6" s="61"/>
      <c r="T6" s="61"/>
      <c r="U6" s="61"/>
    </row>
    <row r="7" customFormat="false" ht="12.75" hidden="false" customHeight="false" outlineLevel="0" collapsed="false">
      <c r="A7" s="9"/>
      <c r="B7" s="9"/>
      <c r="L7" s="55" t="n">
        <v>13.5</v>
      </c>
      <c r="M7" s="56" t="s">
        <v>203</v>
      </c>
      <c r="N7" s="57" t="s">
        <v>204</v>
      </c>
      <c r="O7" s="51"/>
      <c r="P7" s="61"/>
      <c r="Q7" s="61"/>
      <c r="R7" s="62"/>
      <c r="S7" s="61"/>
      <c r="T7" s="61"/>
      <c r="U7" s="61"/>
    </row>
    <row r="8" customFormat="false" ht="12.75" hidden="false" customHeight="false" outlineLevel="0" collapsed="false">
      <c r="A8" s="9"/>
      <c r="B8" s="9"/>
      <c r="L8" s="55" t="n">
        <v>10.4</v>
      </c>
      <c r="M8" s="56" t="s">
        <v>203</v>
      </c>
      <c r="N8" s="57" t="s">
        <v>204</v>
      </c>
      <c r="O8" s="44"/>
      <c r="P8" s="61"/>
      <c r="Q8" s="61"/>
      <c r="R8" s="62"/>
      <c r="S8" s="61"/>
      <c r="T8" s="61"/>
      <c r="U8" s="61"/>
    </row>
    <row r="9" customFormat="false" ht="12.75" hidden="false" customHeight="false" outlineLevel="0" collapsed="false">
      <c r="A9" s="9"/>
      <c r="B9" s="9"/>
      <c r="I9" s="9"/>
      <c r="J9" s="9"/>
      <c r="L9" s="55" t="n">
        <v>10.4</v>
      </c>
      <c r="M9" s="56" t="s">
        <v>203</v>
      </c>
      <c r="N9" s="57" t="s">
        <v>204</v>
      </c>
      <c r="O9" s="44"/>
      <c r="P9" s="61"/>
      <c r="Q9" s="61"/>
      <c r="R9" s="62"/>
      <c r="S9" s="61"/>
      <c r="T9" s="61"/>
      <c r="U9" s="61"/>
    </row>
    <row r="10" customFormat="false" ht="12.75" hidden="false" customHeight="false" outlineLevel="0" collapsed="false">
      <c r="A10" s="9"/>
      <c r="B10" s="9"/>
      <c r="L10" s="55" t="n">
        <v>10.4</v>
      </c>
      <c r="M10" s="56" t="s">
        <v>203</v>
      </c>
      <c r="N10" s="57" t="s">
        <v>204</v>
      </c>
      <c r="O10" s="44"/>
      <c r="P10" s="61"/>
      <c r="Q10" s="61"/>
      <c r="R10" s="62"/>
      <c r="S10" s="61"/>
      <c r="T10" s="61"/>
      <c r="U10" s="61"/>
    </row>
    <row r="11" customFormat="false" ht="12.75" hidden="false" customHeight="false" outlineLevel="0" collapsed="false">
      <c r="A11" s="9"/>
      <c r="B11" s="9"/>
      <c r="C11" s="9"/>
      <c r="D11" s="9"/>
      <c r="L11" s="55" t="n">
        <v>10.4</v>
      </c>
      <c r="M11" s="56" t="s">
        <v>203</v>
      </c>
      <c r="N11" s="57" t="s">
        <v>204</v>
      </c>
      <c r="O11" s="44"/>
      <c r="P11" s="61"/>
      <c r="Q11" s="61"/>
      <c r="R11" s="62"/>
      <c r="S11" s="61"/>
      <c r="T11" s="61"/>
      <c r="U11" s="61"/>
    </row>
    <row r="12" customFormat="false" ht="12.75" hidden="false" customHeight="false" outlineLevel="0" collapsed="false">
      <c r="L12" s="55" t="n">
        <v>10.4</v>
      </c>
      <c r="M12" s="56" t="s">
        <v>203</v>
      </c>
      <c r="N12" s="57" t="s">
        <v>204</v>
      </c>
      <c r="O12" s="44"/>
      <c r="P12" s="61"/>
      <c r="Q12" s="61"/>
      <c r="R12" s="62"/>
      <c r="S12" s="61"/>
      <c r="T12" s="61"/>
      <c r="U12" s="61"/>
    </row>
    <row r="13" customFormat="false" ht="12.75" hidden="false" customHeight="false" outlineLevel="0" collapsed="false">
      <c r="L13" s="55" t="n">
        <v>7.245</v>
      </c>
      <c r="M13" s="56" t="s">
        <v>203</v>
      </c>
      <c r="N13" s="50" t="s">
        <v>133</v>
      </c>
      <c r="O13" s="51"/>
      <c r="P13" s="61"/>
      <c r="Q13" s="61"/>
      <c r="R13" s="62"/>
      <c r="S13" s="61"/>
      <c r="T13" s="61"/>
      <c r="U13" s="61"/>
    </row>
    <row r="14" customFormat="false" ht="12.75" hidden="false" customHeight="false" outlineLevel="0" collapsed="false">
      <c r="L14" s="55" t="n">
        <v>6.4</v>
      </c>
      <c r="M14" s="56" t="s">
        <v>96</v>
      </c>
      <c r="N14" s="57" t="s">
        <v>133</v>
      </c>
      <c r="O14" s="150"/>
      <c r="P14" s="61"/>
      <c r="Q14" s="61"/>
      <c r="R14" s="62"/>
      <c r="S14" s="61"/>
      <c r="T14" s="61"/>
      <c r="U14" s="61"/>
    </row>
    <row r="15" customFormat="false" ht="12.75" hidden="false" customHeight="false" outlineLevel="0" collapsed="false">
      <c r="L15" s="55" t="n">
        <v>7.5</v>
      </c>
      <c r="M15" s="56" t="s">
        <v>117</v>
      </c>
      <c r="N15" s="57" t="s">
        <v>102</v>
      </c>
      <c r="O15" s="51"/>
      <c r="P15" s="61"/>
      <c r="Q15" s="61"/>
      <c r="R15" s="62"/>
      <c r="S15" s="61"/>
      <c r="T15" s="61"/>
      <c r="U15" s="61"/>
    </row>
    <row r="16" customFormat="false" ht="12.75" hidden="false" customHeight="false" outlineLevel="0" collapsed="false">
      <c r="L16" s="55" t="n">
        <v>2.34</v>
      </c>
      <c r="M16" s="56" t="s">
        <v>117</v>
      </c>
      <c r="N16" s="50" t="s">
        <v>102</v>
      </c>
      <c r="O16" s="51"/>
      <c r="P16" s="61"/>
      <c r="Q16" s="61"/>
      <c r="R16" s="62"/>
      <c r="S16" s="61"/>
      <c r="T16" s="61"/>
      <c r="U16" s="61"/>
    </row>
    <row r="17" customFormat="false" ht="12.75" hidden="false" customHeight="false" outlineLevel="0" collapsed="false">
      <c r="L17" s="55" t="n">
        <v>500</v>
      </c>
      <c r="M17" s="56" t="s">
        <v>90</v>
      </c>
      <c r="N17" s="50" t="s">
        <v>55</v>
      </c>
      <c r="O17" s="51" t="s">
        <v>202</v>
      </c>
      <c r="P17" s="25"/>
      <c r="Q17" s="61"/>
      <c r="R17" s="62"/>
      <c r="S17" s="61"/>
      <c r="T17" s="61"/>
      <c r="U17" s="61"/>
    </row>
    <row r="18" customFormat="false" ht="12.75" hidden="false" customHeight="false" outlineLevel="0" collapsed="false">
      <c r="L18" s="55" t="n">
        <v>500</v>
      </c>
      <c r="M18" s="56" t="s">
        <v>90</v>
      </c>
      <c r="N18" s="50" t="s">
        <v>55</v>
      </c>
      <c r="O18" s="51" t="s">
        <v>202</v>
      </c>
      <c r="P18" s="61"/>
      <c r="Q18" s="61"/>
      <c r="R18" s="61"/>
      <c r="S18" s="103"/>
      <c r="T18" s="61"/>
      <c r="U18" s="61"/>
    </row>
    <row r="19" customFormat="false" ht="12.75" hidden="false" customHeight="false" outlineLevel="0" collapsed="false">
      <c r="L19" s="55" t="n">
        <v>500</v>
      </c>
      <c r="M19" s="56" t="s">
        <v>117</v>
      </c>
      <c r="N19" s="50" t="s">
        <v>205</v>
      </c>
      <c r="O19" s="52" t="s">
        <v>202</v>
      </c>
      <c r="P19" s="61"/>
      <c r="Q19" s="61"/>
      <c r="R19" s="61"/>
      <c r="S19" s="103"/>
      <c r="T19" s="61"/>
      <c r="U19" s="61"/>
    </row>
    <row r="20" customFormat="false" ht="12.75" hidden="false" customHeight="false" outlineLevel="0" collapsed="false">
      <c r="F20" s="136" t="s">
        <v>206</v>
      </c>
      <c r="L20" s="55" t="n">
        <v>186</v>
      </c>
      <c r="M20" s="56" t="s">
        <v>117</v>
      </c>
      <c r="N20" s="57" t="s">
        <v>55</v>
      </c>
      <c r="O20" s="52" t="s">
        <v>207</v>
      </c>
      <c r="P20" s="61"/>
      <c r="Q20" s="61"/>
      <c r="R20" s="61"/>
      <c r="S20" s="103"/>
      <c r="T20" s="61"/>
      <c r="U20" s="61"/>
    </row>
    <row r="21" customFormat="false" ht="12.75" hidden="false" customHeight="false" outlineLevel="0" collapsed="false">
      <c r="L21" s="55" t="n">
        <v>164</v>
      </c>
      <c r="M21" s="56" t="s">
        <v>117</v>
      </c>
      <c r="N21" s="50" t="s">
        <v>55</v>
      </c>
      <c r="O21" s="52" t="s">
        <v>207</v>
      </c>
      <c r="P21" s="61"/>
      <c r="Q21" s="61"/>
      <c r="R21" s="61"/>
      <c r="S21" s="103"/>
      <c r="T21" s="61"/>
      <c r="U21" s="61"/>
    </row>
    <row r="22" customFormat="false" ht="13.5" hidden="false" customHeight="false" outlineLevel="0" collapsed="false">
      <c r="L22" s="55" t="n">
        <v>163.893402207091</v>
      </c>
      <c r="M22" s="56" t="s">
        <v>117</v>
      </c>
      <c r="N22" s="57" t="s">
        <v>173</v>
      </c>
      <c r="O22" s="52" t="s">
        <v>173</v>
      </c>
      <c r="P22" s="61"/>
      <c r="Q22" s="61"/>
      <c r="R22" s="61"/>
      <c r="S22" s="103"/>
      <c r="T22" s="61"/>
      <c r="U22" s="61"/>
    </row>
    <row r="23" customFormat="false" ht="13.5" hidden="false" customHeight="false" outlineLevel="0" collapsed="false">
      <c r="B23" s="151" t="s">
        <v>208</v>
      </c>
      <c r="C23" s="151"/>
      <c r="G23" s="152" t="s">
        <v>209</v>
      </c>
      <c r="H23" s="152"/>
      <c r="L23" s="55" t="n">
        <v>163.893402207091</v>
      </c>
      <c r="M23" s="56" t="s">
        <v>117</v>
      </c>
      <c r="N23" s="57" t="s">
        <v>173</v>
      </c>
      <c r="O23" s="52" t="s">
        <v>173</v>
      </c>
      <c r="P23" s="61"/>
      <c r="Q23" s="25"/>
      <c r="R23" s="25"/>
      <c r="S23" s="25"/>
      <c r="T23" s="61"/>
      <c r="U23" s="61"/>
    </row>
    <row r="24" customFormat="false" ht="12.75" hidden="false" customHeight="false" outlineLevel="0" collapsed="false">
      <c r="A24" s="9"/>
      <c r="B24" s="153" t="s">
        <v>117</v>
      </c>
      <c r="C24" s="154" t="n">
        <f aca="false">SUMIF($M$4:$M$27,B24,$L$4:$L$27)</f>
        <v>1516.02826729709</v>
      </c>
      <c r="G24" s="153" t="s">
        <v>210</v>
      </c>
      <c r="H24" s="154" t="n">
        <v>35</v>
      </c>
      <c r="L24" s="55" t="n">
        <v>82.1875735467169</v>
      </c>
      <c r="M24" s="56" t="s">
        <v>117</v>
      </c>
      <c r="N24" s="57" t="s">
        <v>173</v>
      </c>
      <c r="O24" s="52" t="s">
        <v>173</v>
      </c>
      <c r="P24" s="25"/>
      <c r="Q24" s="25"/>
      <c r="R24" s="25"/>
      <c r="S24" s="25"/>
      <c r="T24" s="61"/>
      <c r="U24" s="61"/>
    </row>
    <row r="25" customFormat="false" ht="12.75" hidden="false" customHeight="false" outlineLevel="0" collapsed="false">
      <c r="A25" s="9"/>
      <c r="B25" s="155" t="s">
        <v>90</v>
      </c>
      <c r="C25" s="118" t="n">
        <f aca="false">SUMIF($M$4:$M$27,B25,$L$4:$L$27)</f>
        <v>1000</v>
      </c>
      <c r="G25" s="155" t="s">
        <v>211</v>
      </c>
      <c r="H25" s="118" t="n">
        <v>36</v>
      </c>
      <c r="L25" s="55" t="n">
        <v>82.1875735467169</v>
      </c>
      <c r="M25" s="56" t="s">
        <v>117</v>
      </c>
      <c r="N25" s="57" t="s">
        <v>173</v>
      </c>
      <c r="O25" s="52" t="s">
        <v>173</v>
      </c>
      <c r="P25" s="61"/>
      <c r="Q25" s="25"/>
      <c r="R25" s="25"/>
      <c r="S25" s="25"/>
      <c r="T25" s="61"/>
      <c r="U25" s="61"/>
    </row>
    <row r="26" customFormat="false" ht="13.5" hidden="false" customHeight="false" outlineLevel="0" collapsed="false">
      <c r="A26" s="9"/>
      <c r="B26" s="155" t="s">
        <v>212</v>
      </c>
      <c r="C26" s="118" t="n">
        <f aca="false">SUMIF($M$4:$M$27,B26,$L$4:$L$27)</f>
        <v>400</v>
      </c>
      <c r="G26" s="156" t="s">
        <v>213</v>
      </c>
      <c r="H26" s="157" t="n">
        <v>29</v>
      </c>
      <c r="L26" s="78" t="n">
        <v>51.5263157894737</v>
      </c>
      <c r="M26" s="56" t="s">
        <v>117</v>
      </c>
      <c r="N26" s="57" t="s">
        <v>173</v>
      </c>
      <c r="O26" s="52" t="s">
        <v>173</v>
      </c>
      <c r="P26" s="61"/>
      <c r="Q26" s="25"/>
      <c r="R26" s="25"/>
      <c r="S26" s="69"/>
      <c r="T26" s="61"/>
      <c r="U26" s="61"/>
    </row>
    <row r="27" customFormat="false" ht="12.75" hidden="false" customHeight="false" outlineLevel="0" collapsed="false">
      <c r="A27" s="9"/>
      <c r="B27" s="155" t="s">
        <v>203</v>
      </c>
      <c r="C27" s="118" t="n">
        <f aca="false">SUMIF($M$4:$M$27,B27,$L$4:$L$27)</f>
        <v>75.415</v>
      </c>
      <c r="L27" s="55" t="n">
        <v>400</v>
      </c>
      <c r="M27" s="56" t="s">
        <v>212</v>
      </c>
      <c r="N27" s="50" t="s">
        <v>214</v>
      </c>
      <c r="O27" s="52" t="s">
        <v>207</v>
      </c>
      <c r="P27" s="61"/>
      <c r="Q27" s="61"/>
      <c r="R27" s="61"/>
      <c r="S27" s="103"/>
      <c r="T27" s="61"/>
      <c r="U27" s="61"/>
    </row>
    <row r="28" customFormat="false" ht="13.5" hidden="false" customHeight="false" outlineLevel="0" collapsed="false">
      <c r="B28" s="156" t="s">
        <v>215</v>
      </c>
      <c r="C28" s="157" t="n">
        <v>94.6</v>
      </c>
      <c r="L28" s="84"/>
      <c r="M28" s="86"/>
      <c r="N28" s="50"/>
      <c r="O28" s="51"/>
      <c r="P28" s="61"/>
      <c r="Q28" s="61"/>
      <c r="R28" s="62"/>
      <c r="S28" s="61"/>
      <c r="T28" s="61"/>
      <c r="U28" s="61"/>
    </row>
    <row r="29" customFormat="false" ht="13.5" hidden="false" customHeight="false" outlineLevel="0" collapsed="false">
      <c r="L29" s="94" t="n">
        <f aca="false">SUM(L4:L27)</f>
        <v>3086.04326729709</v>
      </c>
      <c r="M29" s="97"/>
      <c r="N29" s="92"/>
      <c r="O29" s="93"/>
      <c r="P29" s="61"/>
      <c r="Q29" s="61"/>
      <c r="R29" s="61"/>
      <c r="S29" s="103"/>
      <c r="T29" s="61"/>
      <c r="U29" s="61"/>
    </row>
    <row r="30" customFormat="false" ht="12.75" hidden="false" customHeight="false" outlineLevel="0" collapsed="false">
      <c r="L30" s="25"/>
      <c r="M30" s="25"/>
      <c r="N30" s="25"/>
      <c r="O30" s="25"/>
      <c r="P30" s="61"/>
      <c r="Q30" s="61"/>
      <c r="R30" s="61"/>
      <c r="S30" s="103"/>
      <c r="T30" s="61"/>
      <c r="U30" s="61"/>
    </row>
    <row r="31" customFormat="false" ht="12.75" hidden="false" customHeight="false" outlineLevel="0" collapsed="false">
      <c r="P31" s="61"/>
      <c r="Q31" s="25"/>
      <c r="R31" s="61"/>
      <c r="S31" s="103"/>
      <c r="T31" s="61"/>
      <c r="U31" s="61"/>
    </row>
    <row r="32" customFormat="false" ht="12.75" hidden="false" customHeight="false" outlineLevel="0" collapsed="false">
      <c r="P32" s="61"/>
      <c r="Q32" s="61"/>
      <c r="R32" s="25"/>
      <c r="S32" s="25"/>
      <c r="T32" s="61"/>
      <c r="U32" s="61"/>
    </row>
    <row r="33" customFormat="false" ht="12.75" hidden="false" customHeight="false" outlineLevel="0" collapsed="false">
      <c r="P33" s="61"/>
      <c r="Q33" s="61"/>
      <c r="R33" s="25"/>
      <c r="S33" s="25"/>
      <c r="T33" s="61"/>
      <c r="U33" s="61"/>
    </row>
    <row r="34" customFormat="false" ht="12.75" hidden="false" customHeight="false" outlineLevel="0" collapsed="false">
      <c r="L34" s="24"/>
      <c r="P34" s="61"/>
      <c r="Q34" s="61"/>
      <c r="R34" s="25"/>
      <c r="S34" s="25"/>
      <c r="T34" s="61"/>
      <c r="U34" s="61"/>
    </row>
    <row r="35" customFormat="false" ht="12.75" hidden="false" customHeight="false" outlineLevel="0" collapsed="false">
      <c r="L35" s="134"/>
      <c r="M35" s="25"/>
      <c r="N35" s="25"/>
      <c r="O35" s="25"/>
      <c r="P35" s="61"/>
      <c r="Q35" s="61"/>
      <c r="R35" s="25"/>
      <c r="S35" s="25"/>
      <c r="T35" s="61"/>
      <c r="U35" s="61"/>
    </row>
    <row r="36" customFormat="false" ht="12.75" hidden="false" customHeight="false" outlineLevel="0" collapsed="false">
      <c r="L36" s="25"/>
      <c r="M36" s="25"/>
      <c r="N36" s="25"/>
      <c r="O36" s="25"/>
      <c r="P36" s="61"/>
      <c r="Q36" s="61"/>
      <c r="R36" s="25"/>
      <c r="S36" s="25"/>
      <c r="T36" s="61"/>
      <c r="U36" s="61"/>
    </row>
    <row r="37" customFormat="false" ht="12.75" hidden="false" customHeight="false" outlineLevel="0" collapsed="false">
      <c r="L37" s="25"/>
      <c r="M37" s="25"/>
      <c r="N37" s="25"/>
      <c r="O37" s="25"/>
      <c r="P37" s="61"/>
      <c r="Q37" s="61"/>
      <c r="R37" s="25"/>
      <c r="S37" s="69"/>
      <c r="T37" s="61"/>
      <c r="U37" s="61"/>
    </row>
    <row r="38" customFormat="false" ht="12.75" hidden="false" customHeight="false" outlineLevel="0" collapsed="false">
      <c r="L38" s="25"/>
      <c r="M38" s="25"/>
      <c r="N38" s="25"/>
      <c r="O38" s="25"/>
      <c r="P38" s="61"/>
      <c r="Q38" s="61"/>
      <c r="R38" s="25"/>
      <c r="S38" s="69"/>
      <c r="T38" s="61"/>
      <c r="U38" s="61"/>
    </row>
    <row r="39" customFormat="false" ht="12.75" hidden="false" customHeight="false" outlineLevel="0" collapsed="false">
      <c r="P39" s="61"/>
      <c r="Q39" s="61"/>
      <c r="R39" s="25"/>
      <c r="S39" s="69"/>
      <c r="T39" s="61"/>
      <c r="U39" s="61"/>
    </row>
    <row r="40" customFormat="false" ht="12.75" hidden="false" customHeight="false" outlineLevel="0" collapsed="false">
      <c r="P40" s="61"/>
      <c r="Q40" s="61"/>
      <c r="R40" s="62"/>
      <c r="S40" s="61"/>
      <c r="T40" s="61"/>
      <c r="U40" s="61"/>
    </row>
    <row r="41" customFormat="false" ht="12.75" hidden="false" customHeight="false" outlineLevel="0" collapsed="false">
      <c r="P41" s="61"/>
      <c r="Q41" s="61"/>
      <c r="R41" s="61"/>
      <c r="S41" s="103"/>
      <c r="T41" s="61"/>
      <c r="U41" s="61"/>
    </row>
    <row r="42" customFormat="false" ht="12.75" hidden="false" customHeight="false" outlineLevel="0" collapsed="false">
      <c r="P42" s="61"/>
      <c r="Q42" s="61"/>
      <c r="R42" s="61"/>
      <c r="S42" s="103"/>
      <c r="T42" s="61"/>
      <c r="U42" s="61"/>
    </row>
    <row r="43" customFormat="false" ht="12.75" hidden="false" customHeight="false" outlineLevel="0" collapsed="false">
      <c r="P43" s="61"/>
      <c r="Q43" s="61"/>
      <c r="R43" s="61"/>
      <c r="S43" s="103"/>
      <c r="T43" s="61"/>
      <c r="U43" s="61"/>
    </row>
    <row r="44" customFormat="false" ht="12.75" hidden="false" customHeight="false" outlineLevel="0" collapsed="false">
      <c r="P44" s="61"/>
      <c r="Q44" s="61"/>
      <c r="R44" s="61"/>
      <c r="S44" s="103"/>
      <c r="T44" s="61"/>
      <c r="U44" s="61"/>
    </row>
    <row r="45" customFormat="false" ht="12.75" hidden="false" customHeight="false" outlineLevel="0" collapsed="false">
      <c r="P45" s="61"/>
      <c r="Q45" s="61"/>
      <c r="R45" s="25"/>
      <c r="S45" s="25"/>
      <c r="T45" s="25"/>
      <c r="U45" s="25"/>
    </row>
    <row r="46" customFormat="false" ht="12.75" hidden="false" customHeight="false" outlineLevel="0" collapsed="false">
      <c r="P46" s="61"/>
      <c r="Q46" s="61"/>
      <c r="R46" s="61"/>
      <c r="S46" s="61"/>
      <c r="T46" s="61"/>
      <c r="U46" s="61"/>
    </row>
    <row r="47" customFormat="false" ht="12.75" hidden="false" customHeight="false" outlineLevel="0" collapsed="false">
      <c r="P47" s="61"/>
      <c r="Q47" s="61"/>
      <c r="R47" s="61"/>
      <c r="S47" s="61"/>
      <c r="T47" s="61"/>
      <c r="U47" s="61"/>
    </row>
    <row r="48" customFormat="false" ht="12.75" hidden="false" customHeight="false" outlineLevel="0" collapsed="false">
      <c r="P48" s="61"/>
      <c r="Q48" s="61"/>
      <c r="R48" s="61"/>
      <c r="S48" s="61"/>
      <c r="T48" s="61"/>
      <c r="U48" s="61"/>
    </row>
    <row r="49" customFormat="false" ht="12.75" hidden="false" customHeight="false" outlineLevel="0" collapsed="false">
      <c r="P49" s="61"/>
      <c r="Q49" s="61"/>
      <c r="R49" s="61"/>
      <c r="S49" s="61"/>
      <c r="T49" s="61"/>
      <c r="U49" s="61"/>
    </row>
    <row r="50" customFormat="false" ht="12.75" hidden="false" customHeight="false" outlineLevel="0" collapsed="false">
      <c r="P50" s="61"/>
      <c r="Q50" s="61"/>
      <c r="R50" s="61"/>
      <c r="S50" s="61"/>
      <c r="T50" s="61"/>
      <c r="U50" s="61"/>
    </row>
    <row r="51" customFormat="false" ht="12.75" hidden="false" customHeight="false" outlineLevel="0" collapsed="false">
      <c r="P51" s="61"/>
      <c r="Q51" s="61"/>
      <c r="R51" s="61"/>
      <c r="S51" s="61"/>
      <c r="T51" s="61"/>
      <c r="U51" s="61"/>
    </row>
    <row r="52" customFormat="false" ht="12.75" hidden="false" customHeight="false" outlineLevel="0" collapsed="false">
      <c r="L52" s="25"/>
      <c r="M52" s="25"/>
      <c r="N52" s="25"/>
      <c r="O52" s="25"/>
      <c r="P52" s="61"/>
      <c r="Q52" s="61"/>
      <c r="R52" s="61"/>
      <c r="S52" s="61"/>
      <c r="T52" s="61"/>
      <c r="U52" s="61"/>
    </row>
    <row r="53" customFormat="false" ht="12.75" hidden="false" customHeight="false" outlineLevel="0" collapsed="false">
      <c r="L53" s="25"/>
      <c r="M53" s="25"/>
      <c r="N53" s="25"/>
      <c r="O53" s="25"/>
      <c r="P53" s="25"/>
      <c r="Q53" s="61"/>
      <c r="R53" s="61"/>
      <c r="S53" s="61"/>
      <c r="T53" s="61"/>
      <c r="U53" s="61"/>
    </row>
    <row r="54" customFormat="false" ht="12.75" hidden="false" customHeight="false" outlineLevel="0" collapsed="false">
      <c r="L54" s="25"/>
      <c r="M54" s="25"/>
      <c r="N54" s="25"/>
      <c r="O54" s="25"/>
      <c r="P54" s="61"/>
      <c r="Q54" s="61"/>
      <c r="R54" s="61"/>
      <c r="S54" s="61"/>
      <c r="T54" s="61"/>
      <c r="U54" s="61"/>
    </row>
    <row r="55" customFormat="false" ht="12.75" hidden="false" customHeight="false" outlineLevel="0" collapsed="false">
      <c r="L55" s="25"/>
      <c r="M55" s="25"/>
      <c r="N55" s="25"/>
      <c r="O55" s="25"/>
      <c r="P55" s="61"/>
      <c r="Q55" s="61"/>
      <c r="R55" s="61"/>
      <c r="S55" s="61"/>
      <c r="T55" s="61"/>
      <c r="U55" s="61"/>
    </row>
    <row r="56" customFormat="false" ht="12.75" hidden="false" customHeight="false" outlineLevel="0" collapsed="false">
      <c r="P56" s="61"/>
      <c r="Q56" s="61"/>
      <c r="R56" s="61"/>
      <c r="S56" s="61"/>
      <c r="T56" s="61"/>
      <c r="U56" s="61"/>
    </row>
    <row r="57" customFormat="false" ht="12.75" hidden="false" customHeight="false" outlineLevel="0" collapsed="false">
      <c r="P57" s="61"/>
      <c r="Q57" s="61"/>
      <c r="R57" s="61"/>
      <c r="S57" s="61"/>
      <c r="T57" s="61"/>
      <c r="U57" s="61"/>
    </row>
    <row r="58" customFormat="false" ht="12.75" hidden="false" customHeight="false" outlineLevel="0" collapsed="false">
      <c r="P58" s="61"/>
      <c r="Q58" s="61"/>
      <c r="R58" s="61"/>
      <c r="S58" s="61"/>
      <c r="T58" s="61"/>
      <c r="U58" s="61"/>
    </row>
    <row r="59" customFormat="false" ht="12.75" hidden="false" customHeight="false" outlineLevel="0" collapsed="false">
      <c r="P59" s="61"/>
      <c r="Q59" s="61"/>
      <c r="R59" s="61"/>
      <c r="S59" s="61"/>
      <c r="T59" s="61"/>
      <c r="U59" s="61"/>
    </row>
    <row r="60" customFormat="false" ht="12.75" hidden="false" customHeight="false" outlineLevel="0" collapsed="false">
      <c r="P60" s="25"/>
      <c r="Q60" s="25"/>
      <c r="R60" s="61"/>
      <c r="S60" s="61"/>
      <c r="T60" s="61"/>
      <c r="U60" s="61"/>
    </row>
    <row r="61" customFormat="false" ht="12.75" hidden="false" customHeight="false" outlineLevel="0" collapsed="false">
      <c r="P61" s="25"/>
      <c r="Q61" s="61"/>
      <c r="R61" s="61"/>
      <c r="S61" s="61"/>
      <c r="T61" s="61"/>
      <c r="U61" s="61"/>
    </row>
    <row r="62" customFormat="false" ht="12.75" hidden="false" customHeight="false" outlineLevel="0" collapsed="false">
      <c r="P62" s="61"/>
      <c r="Q62" s="61"/>
      <c r="R62" s="61"/>
      <c r="S62" s="61"/>
      <c r="T62" s="61"/>
      <c r="U62" s="61"/>
    </row>
    <row r="63" customFormat="false" ht="12.75" hidden="false" customHeight="false" outlineLevel="0" collapsed="false">
      <c r="Q63" s="61"/>
      <c r="R63" s="61"/>
      <c r="S63" s="61"/>
      <c r="T63" s="61"/>
      <c r="U63" s="61"/>
    </row>
    <row r="64" customFormat="false" ht="12.75" hidden="false" customHeight="false" outlineLevel="0" collapsed="false">
      <c r="Q64" s="61"/>
      <c r="R64" s="61"/>
      <c r="S64" s="61"/>
      <c r="T64" s="61"/>
      <c r="U64" s="61"/>
    </row>
    <row r="65" customFormat="false" ht="12.75" hidden="false" customHeight="false" outlineLevel="0" collapsed="false">
      <c r="Q65" s="61"/>
      <c r="R65" s="61"/>
      <c r="S65" s="61"/>
      <c r="T65" s="61"/>
      <c r="U65" s="61"/>
    </row>
    <row r="66" customFormat="false" ht="12.75" hidden="false" customHeight="false" outlineLevel="0" collapsed="false">
      <c r="Q66" s="61"/>
      <c r="R66" s="61"/>
      <c r="S66" s="61"/>
      <c r="T66" s="61"/>
      <c r="U66" s="61"/>
    </row>
    <row r="67" customFormat="false" ht="12.75" hidden="false" customHeight="false" outlineLevel="0" collapsed="false">
      <c r="Q67" s="25"/>
      <c r="R67" s="61"/>
      <c r="S67" s="61"/>
      <c r="T67" s="61"/>
      <c r="U67" s="61"/>
    </row>
    <row r="68" customFormat="false" ht="12.75" hidden="false" customHeight="false" outlineLevel="0" collapsed="false">
      <c r="Q68" s="25"/>
      <c r="R68" s="61"/>
      <c r="S68" s="61"/>
      <c r="T68" s="61"/>
      <c r="U68" s="61"/>
    </row>
    <row r="69" customFormat="false" ht="12.75" hidden="false" customHeight="false" outlineLevel="0" collapsed="false">
      <c r="Q69" s="61"/>
      <c r="R69" s="61"/>
      <c r="S69" s="61"/>
      <c r="T69" s="61"/>
      <c r="U69" s="61"/>
    </row>
    <row r="70" customFormat="false" ht="12.75" hidden="false" customHeight="false" outlineLevel="0" collapsed="false">
      <c r="Q70" s="25"/>
      <c r="R70" s="61"/>
      <c r="S70" s="61"/>
      <c r="T70" s="61"/>
      <c r="U70" s="61"/>
    </row>
    <row r="71" customFormat="false" ht="12.75" hidden="false" customHeight="false" outlineLevel="0" collapsed="false">
      <c r="Q71" s="61"/>
      <c r="R71" s="61"/>
      <c r="S71" s="61"/>
      <c r="T71" s="61"/>
      <c r="U71" s="61"/>
    </row>
    <row r="72" customFormat="false" ht="12.75" hidden="false" customHeight="false" outlineLevel="0" collapsed="false">
      <c r="P72" s="25"/>
      <c r="Q72" s="61"/>
      <c r="R72" s="61"/>
      <c r="S72" s="61"/>
      <c r="T72" s="61"/>
      <c r="U72" s="61"/>
    </row>
    <row r="73" customFormat="false" ht="12.75" hidden="false" customHeight="false" outlineLevel="0" collapsed="false">
      <c r="P73" s="25"/>
      <c r="Q73" s="61"/>
      <c r="R73" s="61"/>
      <c r="S73" s="103"/>
      <c r="T73" s="61"/>
      <c r="U73" s="61"/>
    </row>
    <row r="74" customFormat="false" ht="12.75" hidden="false" customHeight="false" outlineLevel="0" collapsed="false">
      <c r="P74" s="25"/>
      <c r="Q74" s="61"/>
      <c r="R74" s="25"/>
      <c r="S74" s="25"/>
      <c r="T74" s="25"/>
      <c r="U74" s="61"/>
    </row>
    <row r="75" customFormat="false" ht="12.75" hidden="false" customHeight="false" outlineLevel="0" collapsed="false">
      <c r="P75" s="25"/>
      <c r="Q75" s="61"/>
      <c r="R75" s="61"/>
      <c r="S75" s="61"/>
      <c r="T75" s="61"/>
      <c r="U75" s="61"/>
    </row>
    <row r="76" customFormat="false" ht="12.75" hidden="false" customHeight="false" outlineLevel="0" collapsed="false">
      <c r="P76" s="25"/>
      <c r="Q76" s="61"/>
      <c r="R76" s="61"/>
      <c r="S76" s="61"/>
      <c r="T76" s="61"/>
      <c r="U76" s="61"/>
    </row>
    <row r="77" customFormat="false" ht="12.75" hidden="false" customHeight="false" outlineLevel="0" collapsed="false">
      <c r="P77" s="25"/>
      <c r="Q77" s="61"/>
      <c r="R77" s="61"/>
      <c r="S77" s="61"/>
      <c r="T77" s="61"/>
      <c r="U77" s="61"/>
    </row>
    <row r="78" customFormat="false" ht="12.75" hidden="false" customHeight="false" outlineLevel="0" collapsed="false">
      <c r="P78" s="25"/>
      <c r="Q78" s="61"/>
      <c r="R78" s="61"/>
      <c r="S78" s="61"/>
      <c r="T78" s="61"/>
      <c r="U78" s="61"/>
    </row>
    <row r="79" customFormat="false" ht="12.75" hidden="false" customHeight="false" outlineLevel="0" collapsed="false">
      <c r="Q79" s="25"/>
      <c r="R79" s="61"/>
      <c r="S79" s="61"/>
      <c r="T79" s="61"/>
      <c r="U79" s="25"/>
    </row>
    <row r="80" customFormat="false" ht="12.75" hidden="false" customHeight="false" outlineLevel="0" collapsed="false">
      <c r="Q80" s="25"/>
      <c r="R80" s="61"/>
      <c r="S80" s="61"/>
      <c r="T80" s="61"/>
      <c r="U80" s="25"/>
    </row>
    <row r="81" customFormat="false" ht="12.75" hidden="false" customHeight="false" outlineLevel="0" collapsed="false">
      <c r="Q81" s="25"/>
      <c r="R81" s="25"/>
      <c r="S81" s="25"/>
      <c r="T81" s="25"/>
      <c r="U81" s="25"/>
    </row>
    <row r="82" customFormat="false" ht="12.75" hidden="false" customHeight="false" outlineLevel="0" collapsed="false">
      <c r="Q82" s="25"/>
      <c r="R82" s="25"/>
      <c r="S82" s="25"/>
      <c r="T82" s="25"/>
      <c r="U82" s="25"/>
    </row>
    <row r="83" customFormat="false" ht="12.75" hidden="false" customHeight="false" outlineLevel="0" collapsed="false">
      <c r="Q83" s="25"/>
      <c r="R83" s="61"/>
      <c r="S83" s="103"/>
      <c r="T83" s="61"/>
      <c r="U83" s="61"/>
    </row>
    <row r="84" customFormat="false" ht="12.75" hidden="false" customHeight="false" outlineLevel="0" collapsed="false">
      <c r="Q84" s="25"/>
      <c r="R84" s="25"/>
      <c r="S84" s="25"/>
      <c r="T84" s="25"/>
      <c r="U84" s="61"/>
    </row>
    <row r="85" customFormat="false" ht="12.75" hidden="false" customHeight="false" outlineLevel="0" collapsed="false">
      <c r="Q85" s="25"/>
      <c r="R85" s="61"/>
      <c r="S85" s="61"/>
      <c r="T85" s="61"/>
      <c r="U85" s="61"/>
    </row>
    <row r="86" customFormat="false" ht="12.75" hidden="false" customHeight="false" outlineLevel="0" collapsed="false">
      <c r="P86" s="25"/>
      <c r="Q86" s="25"/>
      <c r="R86" s="61"/>
      <c r="S86" s="61"/>
      <c r="T86" s="61"/>
      <c r="U86" s="61"/>
    </row>
    <row r="87" customFormat="false" ht="12.75" hidden="false" customHeight="false" outlineLevel="0" collapsed="false">
      <c r="P87" s="25"/>
      <c r="Q87" s="25"/>
      <c r="R87" s="61"/>
      <c r="S87" s="61"/>
      <c r="T87" s="61"/>
      <c r="U87" s="61"/>
    </row>
    <row r="88" customFormat="false" ht="12.75" hidden="false" customHeight="false" outlineLevel="0" collapsed="false">
      <c r="P88" s="25"/>
      <c r="Q88" s="25"/>
      <c r="R88" s="61"/>
      <c r="S88" s="61"/>
      <c r="T88" s="61"/>
      <c r="U88" s="61"/>
    </row>
    <row r="89" customFormat="false" ht="12.75" hidden="false" customHeight="false" outlineLevel="0" collapsed="false">
      <c r="P89" s="25"/>
      <c r="Q89" s="25"/>
      <c r="R89" s="61"/>
      <c r="S89" s="61"/>
      <c r="T89" s="61"/>
      <c r="U89" s="61"/>
    </row>
    <row r="90" customFormat="false" ht="12.75" hidden="false" customHeight="false" outlineLevel="0" collapsed="false">
      <c r="P90" s="25"/>
      <c r="Q90" s="25"/>
      <c r="R90" s="61"/>
      <c r="S90" s="61"/>
      <c r="T90" s="61"/>
      <c r="U90" s="61"/>
    </row>
    <row r="91" customFormat="false" ht="12.75" hidden="false" customHeight="false" outlineLevel="0" collapsed="false">
      <c r="R91" s="61"/>
      <c r="S91" s="61"/>
      <c r="T91" s="61"/>
      <c r="U91" s="25"/>
    </row>
    <row r="92" customFormat="false" ht="12.75" hidden="false" customHeight="false" outlineLevel="0" collapsed="false">
      <c r="R92" s="61"/>
      <c r="S92" s="61"/>
      <c r="T92" s="61"/>
      <c r="U92" s="25"/>
    </row>
    <row r="93" customFormat="false" ht="12.75" hidden="false" customHeight="false" outlineLevel="0" collapsed="false">
      <c r="R93" s="25"/>
      <c r="S93" s="25"/>
      <c r="T93" s="25"/>
      <c r="U93" s="25"/>
    </row>
    <row r="94" customFormat="false" ht="12.75" hidden="false" customHeight="false" outlineLevel="0" collapsed="false">
      <c r="R94" s="25"/>
      <c r="S94" s="25"/>
      <c r="T94" s="25"/>
      <c r="U94" s="25"/>
    </row>
    <row r="95" customFormat="false" ht="12.75" hidden="false" customHeight="false" outlineLevel="0" collapsed="false">
      <c r="R95" s="25"/>
      <c r="S95" s="25"/>
      <c r="T95" s="25"/>
      <c r="U95" s="25"/>
    </row>
    <row r="96" customFormat="false" ht="12.75" hidden="false" customHeight="false" outlineLevel="0" collapsed="false">
      <c r="R96" s="25"/>
      <c r="S96" s="25"/>
      <c r="T96" s="25"/>
      <c r="U96" s="25"/>
    </row>
    <row r="97" customFormat="false" ht="12.75" hidden="false" customHeight="false" outlineLevel="0" collapsed="false">
      <c r="R97" s="25"/>
      <c r="S97" s="25"/>
      <c r="T97" s="25"/>
      <c r="U97" s="25"/>
    </row>
    <row r="98" customFormat="false" ht="12.75" hidden="false" customHeight="false" outlineLevel="0" collapsed="false">
      <c r="R98" s="25"/>
      <c r="S98" s="25"/>
      <c r="T98" s="25"/>
      <c r="U98" s="25"/>
    </row>
    <row r="99" customFormat="false" ht="12.75" hidden="false" customHeight="false" outlineLevel="0" collapsed="false">
      <c r="R99" s="25"/>
      <c r="S99" s="25"/>
      <c r="T99" s="25"/>
      <c r="U99" s="25"/>
    </row>
    <row r="100" customFormat="false" ht="12.75" hidden="false" customHeight="false" outlineLevel="0" collapsed="false">
      <c r="R100" s="25"/>
      <c r="S100" s="25"/>
      <c r="T100" s="25"/>
      <c r="U100" s="25"/>
    </row>
    <row r="101" customFormat="false" ht="12.75" hidden="false" customHeight="false" outlineLevel="0" collapsed="false">
      <c r="R101" s="25"/>
      <c r="S101" s="25"/>
      <c r="T101" s="25"/>
      <c r="U101" s="25"/>
    </row>
    <row r="102" customFormat="false" ht="12.75" hidden="false" customHeight="false" outlineLevel="0" collapsed="false">
      <c r="R102" s="25"/>
      <c r="S102" s="25"/>
      <c r="T102" s="25"/>
      <c r="U102" s="25"/>
    </row>
    <row r="103" customFormat="false" ht="12.75" hidden="false" customHeight="false" outlineLevel="0" collapsed="false">
      <c r="R103" s="25"/>
      <c r="S103" s="25"/>
      <c r="T103" s="25"/>
      <c r="U103" s="25"/>
    </row>
    <row r="104" customFormat="false" ht="12.75" hidden="false" customHeight="false" outlineLevel="0" collapsed="false">
      <c r="R104" s="25"/>
      <c r="S104" s="25"/>
      <c r="T104" s="25"/>
      <c r="U104" s="25"/>
    </row>
    <row r="105" customFormat="false" ht="12.75" hidden="false" customHeight="false" outlineLevel="0" collapsed="false">
      <c r="P105" s="25"/>
      <c r="Q105" s="25"/>
      <c r="R105" s="25"/>
      <c r="S105" s="25"/>
      <c r="T105" s="25"/>
      <c r="U105" s="25"/>
    </row>
    <row r="106" customFormat="false" ht="12.75" hidden="false" customHeight="false" outlineLevel="0" collapsed="false">
      <c r="P106" s="25"/>
      <c r="Q106" s="25"/>
      <c r="R106" s="25"/>
      <c r="S106" s="25"/>
      <c r="T106" s="25"/>
      <c r="U106" s="25"/>
    </row>
    <row r="107" customFormat="false" ht="12.75" hidden="false" customHeight="false" outlineLevel="0" collapsed="false">
      <c r="P107" s="25"/>
      <c r="Q107" s="25"/>
      <c r="R107" s="25"/>
      <c r="S107" s="25"/>
      <c r="T107" s="25"/>
      <c r="U107" s="25"/>
    </row>
    <row r="108" customFormat="false" ht="12.75" hidden="false" customHeight="false" outlineLevel="0" collapsed="false">
      <c r="P108" s="25"/>
      <c r="Q108" s="25"/>
      <c r="R108" s="25"/>
      <c r="S108" s="25"/>
      <c r="T108" s="25"/>
      <c r="U108" s="25"/>
    </row>
    <row r="109" customFormat="false" ht="12.75" hidden="false" customHeight="false" outlineLevel="0" collapsed="false">
      <c r="P109" s="25"/>
      <c r="Q109" s="25"/>
      <c r="R109" s="25"/>
      <c r="S109" s="25"/>
      <c r="T109" s="25"/>
      <c r="U109" s="25"/>
    </row>
    <row r="110" customFormat="false" ht="12.75" hidden="false" customHeight="false" outlineLevel="0" collapsed="false">
      <c r="P110" s="25"/>
      <c r="Q110" s="25"/>
      <c r="R110" s="25"/>
      <c r="S110" s="25"/>
      <c r="T110" s="25"/>
      <c r="U110" s="25"/>
    </row>
    <row r="111" customFormat="false" ht="12.75" hidden="false" customHeight="false" outlineLevel="0" collapsed="false">
      <c r="P111" s="25"/>
      <c r="Q111" s="25"/>
      <c r="R111" s="25"/>
      <c r="S111" s="25"/>
      <c r="T111" s="25"/>
      <c r="U111" s="25"/>
    </row>
    <row r="112" customFormat="false" ht="12.75" hidden="false" customHeight="false" outlineLevel="0" collapsed="false">
      <c r="P112" s="25"/>
      <c r="Q112" s="25"/>
      <c r="R112" s="25"/>
      <c r="S112" s="25"/>
      <c r="T112" s="25"/>
      <c r="U112" s="25"/>
    </row>
    <row r="113" customFormat="false" ht="12.75" hidden="false" customHeight="false" outlineLevel="0" collapsed="false">
      <c r="P113" s="25"/>
      <c r="Q113" s="25"/>
      <c r="R113" s="25"/>
      <c r="S113" s="25"/>
      <c r="T113" s="25"/>
      <c r="U113" s="25"/>
    </row>
    <row r="114" customFormat="false" ht="12.75" hidden="false" customHeight="false" outlineLevel="0" collapsed="false">
      <c r="P114" s="25"/>
      <c r="Q114" s="25"/>
      <c r="R114" s="25"/>
      <c r="S114" s="25"/>
      <c r="T114" s="25"/>
      <c r="U114" s="25"/>
    </row>
    <row r="115" customFormat="false" ht="12.75" hidden="false" customHeight="false" outlineLevel="0" collapsed="false">
      <c r="P115" s="25"/>
      <c r="Q115" s="25"/>
      <c r="R115" s="25"/>
      <c r="S115" s="25"/>
      <c r="T115" s="25"/>
      <c r="U115" s="25"/>
    </row>
    <row r="116" customFormat="false" ht="12.75" hidden="false" customHeight="false" outlineLevel="0" collapsed="false">
      <c r="P116" s="25"/>
      <c r="Q116" s="25"/>
      <c r="R116" s="25"/>
      <c r="S116" s="25"/>
      <c r="T116" s="25"/>
      <c r="U116" s="25"/>
    </row>
    <row r="117" customFormat="false" ht="12.75" hidden="false" customHeight="false" outlineLevel="0" collapsed="false"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customFormat="false" ht="12.75" hidden="false" customHeight="false" outlineLevel="0" collapsed="false"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customFormat="false" ht="12.75" hidden="false" customHeight="false" outlineLevel="0" collapsed="false"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</sheetData>
  <mergeCells count="2">
    <mergeCell ref="B23:C23"/>
    <mergeCell ref="G23:H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6" min="6" style="0" width="17.42"/>
    <col collapsed="false" customWidth="true" hidden="false" outlineLevel="0" max="7" min="7" style="0" width="18.56"/>
    <col collapsed="false" customWidth="true" hidden="false" outlineLevel="0" max="8" min="8" style="0" width="16.56"/>
    <col collapsed="false" customWidth="true" hidden="false" outlineLevel="0" max="14" min="9" style="0" width="15.7"/>
  </cols>
  <sheetData>
    <row r="21" customFormat="false" ht="12.75" hidden="false" customHeight="false" outlineLevel="0" collapsed="false">
      <c r="A21" s="137" t="s">
        <v>216</v>
      </c>
      <c r="F21" s="137" t="s">
        <v>216</v>
      </c>
    </row>
    <row r="22" customFormat="false" ht="12.75" hidden="false" customHeight="false" outlineLevel="0" collapsed="false">
      <c r="A22" s="137" t="s">
        <v>217</v>
      </c>
      <c r="F22" s="137" t="s">
        <v>217</v>
      </c>
    </row>
    <row r="23" customFormat="false" ht="13.5" hidden="false" customHeight="false" outlineLevel="0" collapsed="false"/>
    <row r="24" customFormat="false" ht="13.5" hidden="false" customHeight="false" outlineLevel="0" collapsed="false">
      <c r="B24" s="158" t="s">
        <v>218</v>
      </c>
      <c r="C24" s="158"/>
      <c r="G24" s="158" t="s">
        <v>219</v>
      </c>
      <c r="H24" s="158"/>
    </row>
    <row r="25" customFormat="false" ht="12.75" hidden="false" customHeight="false" outlineLevel="0" collapsed="false">
      <c r="B25" s="153" t="s">
        <v>55</v>
      </c>
      <c r="C25" s="154" t="n">
        <f aca="false">SUMIF($A$36:$A$70,B25,$C$36:$C$70)</f>
        <v>7389.02</v>
      </c>
      <c r="D25" s="24"/>
      <c r="G25" s="153" t="s">
        <v>70</v>
      </c>
      <c r="H25" s="154" t="n">
        <f aca="false">SUMIF($F$36:$F$70,G25,$H$36:$H$70)</f>
        <v>5765.24</v>
      </c>
    </row>
    <row r="26" customFormat="false" ht="12.75" hidden="false" customHeight="false" outlineLevel="0" collapsed="false">
      <c r="B26" s="155" t="s">
        <v>173</v>
      </c>
      <c r="C26" s="118" t="n">
        <f aca="false">SUMIF($A$36:$A$70,B26,$C$36:$C$70)</f>
        <v>5148.00826729709</v>
      </c>
      <c r="D26" s="24"/>
      <c r="G26" s="155" t="s">
        <v>173</v>
      </c>
      <c r="H26" s="118" t="n">
        <f aca="false">SUMIF($F$36:$F$70,G26,$H$36:$H$70)</f>
        <v>5148.00826729709</v>
      </c>
    </row>
    <row r="27" customFormat="false" ht="12.75" hidden="false" customHeight="false" outlineLevel="0" collapsed="false">
      <c r="B27" s="155" t="s">
        <v>78</v>
      </c>
      <c r="C27" s="118" t="n">
        <f aca="false">SUMIF($A$36:$A$70,B27,$C$36:$C$70)</f>
        <v>3288.8</v>
      </c>
      <c r="G27" s="155" t="s">
        <v>207</v>
      </c>
      <c r="H27" s="118" t="n">
        <f aca="false">SUMIF($F$36:$F$70,G27,$H$36:$H$70)</f>
        <v>5025.44</v>
      </c>
    </row>
    <row r="28" customFormat="false" ht="12.75" hidden="false" customHeight="false" outlineLevel="0" collapsed="false">
      <c r="B28" s="155" t="s">
        <v>158</v>
      </c>
      <c r="C28" s="118" t="n">
        <f aca="false">SUMIF($A$36:$A$70,B28,$C$36:$C$70)</f>
        <v>2883.68</v>
      </c>
      <c r="G28" s="155" t="s">
        <v>202</v>
      </c>
      <c r="H28" s="118" t="n">
        <f aca="false">SUMIF($F$36:$F$70,G28,$H$36:$H$70)</f>
        <v>3180.66</v>
      </c>
    </row>
    <row r="29" customFormat="false" ht="12.75" hidden="false" customHeight="false" outlineLevel="0" collapsed="false">
      <c r="B29" s="155" t="s">
        <v>220</v>
      </c>
      <c r="C29" s="118" t="n">
        <f aca="false">SUMIF($A$36:$A$70,B29,$C$36:$C$70)</f>
        <v>328.88</v>
      </c>
      <c r="G29" s="155" t="s">
        <v>221</v>
      </c>
      <c r="H29" s="118" t="n">
        <f aca="false">SUMIF($F$36:$F$70,G29,$H$36:$H$70)</f>
        <v>328.88</v>
      </c>
    </row>
    <row r="30" customFormat="false" ht="13.5" hidden="false" customHeight="false" outlineLevel="0" collapsed="false">
      <c r="B30" s="156" t="s">
        <v>215</v>
      </c>
      <c r="C30" s="157" t="n">
        <f aca="false">SUMIF($A$36:$A$70,B30,$C$36:$C$70)</f>
        <v>491.655</v>
      </c>
      <c r="G30" s="156" t="s">
        <v>215</v>
      </c>
      <c r="H30" s="157" t="n">
        <f aca="false">SUMIF($F$36:$F$70,G30,$H$36:$H$70)</f>
        <v>81.815</v>
      </c>
    </row>
    <row r="31" customFormat="false" ht="12.75" hidden="false" customHeight="false" outlineLevel="0" collapsed="false">
      <c r="B31" s="69"/>
      <c r="C31" s="69"/>
      <c r="G31" s="69"/>
      <c r="H31" s="69"/>
    </row>
    <row r="35" customFormat="false" ht="12.75" hidden="false" customHeight="false" outlineLevel="0" collapsed="false">
      <c r="A35" s="159" t="s">
        <v>222</v>
      </c>
      <c r="C35" s="159"/>
      <c r="D35" s="159"/>
      <c r="F35" s="159" t="s">
        <v>222</v>
      </c>
      <c r="H35" s="159"/>
      <c r="I35" s="159"/>
    </row>
    <row r="36" customFormat="false" ht="12.75" hidden="false" customHeight="false" outlineLevel="0" collapsed="false">
      <c r="A36" s="0" t="s">
        <v>55</v>
      </c>
      <c r="B36" s="160" t="n">
        <v>0.33</v>
      </c>
      <c r="C36" s="69" t="n">
        <f aca="false">B36*$C$41</f>
        <v>5426.52</v>
      </c>
      <c r="F36" s="0" t="s">
        <v>70</v>
      </c>
      <c r="G36" s="160" t="n">
        <v>0.35</v>
      </c>
      <c r="H36" s="69" t="n">
        <f aca="false">G36*$C$41</f>
        <v>5755.4</v>
      </c>
    </row>
    <row r="37" customFormat="false" ht="12.75" hidden="false" customHeight="false" outlineLevel="0" collapsed="false">
      <c r="A37" s="0" t="s">
        <v>173</v>
      </c>
      <c r="B37" s="160" t="n">
        <v>0.28</v>
      </c>
      <c r="C37" s="69" t="n">
        <f aca="false">B37*$C$41</f>
        <v>4604.32</v>
      </c>
      <c r="F37" s="0" t="s">
        <v>173</v>
      </c>
      <c r="G37" s="160" t="n">
        <v>0.28</v>
      </c>
      <c r="H37" s="69" t="n">
        <f aca="false">G37*$C$41</f>
        <v>4604.32</v>
      </c>
    </row>
    <row r="38" customFormat="false" ht="12.75" hidden="false" customHeight="false" outlineLevel="0" collapsed="false">
      <c r="A38" s="0" t="s">
        <v>78</v>
      </c>
      <c r="B38" s="160" t="n">
        <v>0.2</v>
      </c>
      <c r="C38" s="69" t="n">
        <f aca="false">B38*$C$41</f>
        <v>3288.8</v>
      </c>
      <c r="F38" s="0" t="s">
        <v>207</v>
      </c>
      <c r="G38" s="160" t="n">
        <v>0.26</v>
      </c>
      <c r="H38" s="69" t="n">
        <f aca="false">G38*$C$41</f>
        <v>4275.44</v>
      </c>
    </row>
    <row r="39" customFormat="false" ht="12.75" hidden="false" customHeight="false" outlineLevel="0" collapsed="false">
      <c r="A39" s="0" t="s">
        <v>158</v>
      </c>
      <c r="B39" s="160" t="n">
        <v>0.17</v>
      </c>
      <c r="C39" s="69" t="n">
        <f aca="false">B39*$C$41</f>
        <v>2795.48</v>
      </c>
      <c r="F39" s="0" t="s">
        <v>202</v>
      </c>
      <c r="G39" s="160" t="n">
        <v>0.09</v>
      </c>
      <c r="H39" s="69" t="n">
        <f aca="false">G39*$C$41</f>
        <v>1479.96</v>
      </c>
    </row>
    <row r="40" customFormat="false" ht="12.75" hidden="false" customHeight="false" outlineLevel="0" collapsed="false">
      <c r="A40" s="0" t="s">
        <v>220</v>
      </c>
      <c r="B40" s="161" t="n">
        <v>0.02</v>
      </c>
      <c r="C40" s="162" t="n">
        <f aca="false">B40*$C$41</f>
        <v>328.88</v>
      </c>
      <c r="F40" s="0" t="s">
        <v>221</v>
      </c>
      <c r="G40" s="161" t="n">
        <v>0.02</v>
      </c>
      <c r="H40" s="162" t="n">
        <f aca="false">G40*$C$41</f>
        <v>328.88</v>
      </c>
    </row>
    <row r="41" customFormat="false" ht="12.75" hidden="false" customHeight="false" outlineLevel="0" collapsed="false">
      <c r="A41" s="3" t="s">
        <v>198</v>
      </c>
      <c r="B41" s="163" t="n">
        <f aca="false">SUM(B36:B40)</f>
        <v>1</v>
      </c>
      <c r="C41" s="164" t="n">
        <f aca="false">'FPL-Projects'!F101</f>
        <v>16444</v>
      </c>
      <c r="D41" s="24"/>
      <c r="F41" s="3" t="s">
        <v>198</v>
      </c>
      <c r="G41" s="163" t="n">
        <f aca="false">SUM(G36:G40)</f>
        <v>1</v>
      </c>
      <c r="H41" s="164" t="n">
        <f aca="false">C41</f>
        <v>16444</v>
      </c>
      <c r="I41" s="24"/>
    </row>
    <row r="42" customFormat="false" ht="13.5" hidden="false" customHeight="false" outlineLevel="0" collapsed="false"/>
    <row r="43" customFormat="false" ht="13.5" hidden="false" customHeight="false" outlineLevel="0" collapsed="false">
      <c r="A43" s="39" t="s">
        <v>38</v>
      </c>
      <c r="C43" s="35" t="s">
        <v>34</v>
      </c>
      <c r="F43" s="39" t="s">
        <v>39</v>
      </c>
      <c r="H43" s="35" t="s">
        <v>34</v>
      </c>
      <c r="I43" s="35" t="s">
        <v>39</v>
      </c>
    </row>
    <row r="44" customFormat="false" ht="12.75" hidden="false" customHeight="false" outlineLevel="0" collapsed="false">
      <c r="A44" s="47"/>
      <c r="C44" s="46"/>
      <c r="F44" s="47"/>
      <c r="H44" s="46"/>
      <c r="I44" s="44"/>
    </row>
    <row r="45" customFormat="false" ht="12.75" hidden="false" customHeight="false" outlineLevel="0" collapsed="false">
      <c r="A45" s="50" t="s">
        <v>55</v>
      </c>
      <c r="B45" s="50" t="s">
        <v>55</v>
      </c>
      <c r="C45" s="55" t="n">
        <v>112.5</v>
      </c>
      <c r="F45" s="51" t="s">
        <v>202</v>
      </c>
      <c r="G45" s="50"/>
      <c r="H45" s="55" t="n">
        <v>112.5</v>
      </c>
      <c r="I45" s="51" t="s">
        <v>200</v>
      </c>
    </row>
    <row r="46" customFormat="false" ht="12.75" hidden="false" customHeight="false" outlineLevel="0" collapsed="false">
      <c r="A46" s="50" t="s">
        <v>158</v>
      </c>
      <c r="B46" s="50" t="s">
        <v>158</v>
      </c>
      <c r="C46" s="55" t="n">
        <v>88.2</v>
      </c>
      <c r="F46" s="51" t="s">
        <v>202</v>
      </c>
      <c r="G46" s="50"/>
      <c r="H46" s="55" t="n">
        <v>88.2</v>
      </c>
      <c r="I46" s="51" t="s">
        <v>202</v>
      </c>
    </row>
    <row r="47" customFormat="false" ht="12.75" hidden="false" customHeight="false" outlineLevel="0" collapsed="false">
      <c r="A47" s="50" t="s">
        <v>215</v>
      </c>
      <c r="B47" s="50" t="s">
        <v>66</v>
      </c>
      <c r="C47" s="55" t="n">
        <v>2.67</v>
      </c>
      <c r="F47" s="51" t="s">
        <v>215</v>
      </c>
      <c r="G47" s="50"/>
      <c r="H47" s="55" t="n">
        <v>2.67</v>
      </c>
      <c r="I47" s="51" t="s">
        <v>66</v>
      </c>
    </row>
    <row r="48" customFormat="false" ht="12.75" hidden="false" customHeight="false" outlineLevel="0" collapsed="false">
      <c r="A48" s="57" t="s">
        <v>215</v>
      </c>
      <c r="B48" s="57" t="s">
        <v>204</v>
      </c>
      <c r="C48" s="55" t="n">
        <v>13.5</v>
      </c>
      <c r="F48" s="51" t="s">
        <v>215</v>
      </c>
      <c r="G48" s="57"/>
      <c r="H48" s="55" t="n">
        <v>13.5</v>
      </c>
      <c r="I48" s="51"/>
    </row>
    <row r="49" customFormat="false" ht="12.75" hidden="false" customHeight="false" outlineLevel="0" collapsed="false">
      <c r="A49" s="57" t="s">
        <v>215</v>
      </c>
      <c r="B49" s="57" t="s">
        <v>204</v>
      </c>
      <c r="C49" s="55" t="n">
        <v>10.4</v>
      </c>
      <c r="F49" s="51" t="s">
        <v>215</v>
      </c>
      <c r="G49" s="57"/>
      <c r="H49" s="55" t="n">
        <v>10.4</v>
      </c>
      <c r="I49" s="44"/>
    </row>
    <row r="50" customFormat="false" ht="12.75" hidden="false" customHeight="false" outlineLevel="0" collapsed="false">
      <c r="A50" s="57" t="s">
        <v>215</v>
      </c>
      <c r="B50" s="57" t="s">
        <v>204</v>
      </c>
      <c r="C50" s="55" t="n">
        <v>10.4</v>
      </c>
      <c r="F50" s="51" t="s">
        <v>215</v>
      </c>
      <c r="G50" s="57"/>
      <c r="H50" s="55" t="n">
        <v>10.4</v>
      </c>
      <c r="I50" s="44"/>
    </row>
    <row r="51" customFormat="false" ht="12.75" hidden="false" customHeight="false" outlineLevel="0" collapsed="false">
      <c r="A51" s="57" t="s">
        <v>215</v>
      </c>
      <c r="B51" s="57" t="s">
        <v>204</v>
      </c>
      <c r="C51" s="55" t="n">
        <v>10.4</v>
      </c>
      <c r="F51" s="51" t="s">
        <v>215</v>
      </c>
      <c r="G51" s="57"/>
      <c r="H51" s="55" t="n">
        <v>10.4</v>
      </c>
      <c r="I51" s="44"/>
    </row>
    <row r="52" customFormat="false" ht="12.75" hidden="false" customHeight="false" outlineLevel="0" collapsed="false">
      <c r="A52" s="57" t="s">
        <v>215</v>
      </c>
      <c r="B52" s="57" t="s">
        <v>204</v>
      </c>
      <c r="C52" s="55" t="n">
        <v>10.4</v>
      </c>
      <c r="F52" s="51" t="s">
        <v>215</v>
      </c>
      <c r="G52" s="57"/>
      <c r="H52" s="55" t="n">
        <v>10.4</v>
      </c>
      <c r="I52" s="44"/>
    </row>
    <row r="53" customFormat="false" ht="12.75" hidden="false" customHeight="false" outlineLevel="0" collapsed="false">
      <c r="A53" s="57" t="s">
        <v>215</v>
      </c>
      <c r="B53" s="57" t="s">
        <v>204</v>
      </c>
      <c r="C53" s="55" t="n">
        <v>10.4</v>
      </c>
      <c r="F53" s="51" t="s">
        <v>215</v>
      </c>
      <c r="G53" s="57"/>
      <c r="H53" s="55" t="n">
        <v>10.4</v>
      </c>
      <c r="I53" s="44"/>
    </row>
    <row r="54" customFormat="false" ht="12.75" hidden="false" customHeight="false" outlineLevel="0" collapsed="false">
      <c r="A54" s="50" t="s">
        <v>215</v>
      </c>
      <c r="B54" s="50" t="s">
        <v>133</v>
      </c>
      <c r="C54" s="55" t="n">
        <v>7.245</v>
      </c>
      <c r="F54" s="51" t="s">
        <v>215</v>
      </c>
      <c r="G54" s="50"/>
      <c r="H54" s="55" t="n">
        <v>7.245</v>
      </c>
      <c r="I54" s="51"/>
    </row>
    <row r="55" customFormat="false" ht="12.75" hidden="false" customHeight="false" outlineLevel="0" collapsed="false">
      <c r="A55" s="57" t="s">
        <v>215</v>
      </c>
      <c r="B55" s="57" t="s">
        <v>133</v>
      </c>
      <c r="C55" s="55" t="n">
        <v>6.4</v>
      </c>
      <c r="F55" s="51" t="s">
        <v>215</v>
      </c>
      <c r="G55" s="57"/>
      <c r="H55" s="55" t="n">
        <v>6.4</v>
      </c>
      <c r="I55" s="150"/>
    </row>
    <row r="56" customFormat="false" ht="12.75" hidden="false" customHeight="false" outlineLevel="0" collapsed="false">
      <c r="A56" s="57" t="s">
        <v>215</v>
      </c>
      <c r="B56" s="57" t="s">
        <v>102</v>
      </c>
      <c r="C56" s="55" t="n">
        <v>7.5</v>
      </c>
      <c r="F56" s="51" t="s">
        <v>70</v>
      </c>
      <c r="G56" s="57"/>
      <c r="H56" s="55" t="n">
        <v>7.5</v>
      </c>
      <c r="I56" s="51" t="s">
        <v>70</v>
      </c>
    </row>
    <row r="57" customFormat="false" ht="12.75" hidden="false" customHeight="false" outlineLevel="0" collapsed="false">
      <c r="A57" s="50" t="s">
        <v>215</v>
      </c>
      <c r="B57" s="50" t="s">
        <v>102</v>
      </c>
      <c r="C57" s="55" t="n">
        <v>2.34</v>
      </c>
      <c r="F57" s="51" t="s">
        <v>70</v>
      </c>
      <c r="G57" s="50"/>
      <c r="H57" s="55" t="n">
        <v>2.34</v>
      </c>
      <c r="I57" s="51" t="s">
        <v>70</v>
      </c>
    </row>
    <row r="58" customFormat="false" ht="12.75" hidden="false" customHeight="false" outlineLevel="0" collapsed="false">
      <c r="A58" s="50" t="s">
        <v>55</v>
      </c>
      <c r="B58" s="50" t="s">
        <v>55</v>
      </c>
      <c r="C58" s="55" t="n">
        <v>500</v>
      </c>
      <c r="F58" s="51" t="s">
        <v>202</v>
      </c>
      <c r="G58" s="50"/>
      <c r="H58" s="55" t="n">
        <v>500</v>
      </c>
      <c r="I58" s="51" t="s">
        <v>202</v>
      </c>
    </row>
    <row r="59" customFormat="false" ht="12.75" hidden="false" customHeight="false" outlineLevel="0" collapsed="false">
      <c r="A59" s="50" t="s">
        <v>55</v>
      </c>
      <c r="B59" s="50" t="s">
        <v>55</v>
      </c>
      <c r="C59" s="55" t="n">
        <v>500</v>
      </c>
      <c r="F59" s="51" t="s">
        <v>202</v>
      </c>
      <c r="G59" s="50"/>
      <c r="H59" s="55" t="n">
        <v>500</v>
      </c>
      <c r="I59" s="51" t="s">
        <v>202</v>
      </c>
    </row>
    <row r="60" customFormat="false" ht="12.75" hidden="false" customHeight="false" outlineLevel="0" collapsed="false">
      <c r="A60" s="50" t="s">
        <v>55</v>
      </c>
      <c r="B60" s="50" t="s">
        <v>205</v>
      </c>
      <c r="C60" s="55" t="n">
        <v>500</v>
      </c>
      <c r="F60" s="52" t="s">
        <v>202</v>
      </c>
      <c r="G60" s="50"/>
      <c r="H60" s="55" t="n">
        <v>500</v>
      </c>
      <c r="I60" s="52" t="s">
        <v>202</v>
      </c>
    </row>
    <row r="61" customFormat="false" ht="12.75" hidden="false" customHeight="false" outlineLevel="0" collapsed="false">
      <c r="A61" s="57" t="s">
        <v>55</v>
      </c>
      <c r="B61" s="57" t="s">
        <v>55</v>
      </c>
      <c r="C61" s="55" t="n">
        <v>186</v>
      </c>
      <c r="F61" s="52" t="s">
        <v>207</v>
      </c>
      <c r="G61" s="57"/>
      <c r="H61" s="55" t="n">
        <v>186</v>
      </c>
      <c r="I61" s="52" t="s">
        <v>207</v>
      </c>
    </row>
    <row r="62" customFormat="false" ht="12.75" hidden="false" customHeight="false" outlineLevel="0" collapsed="false">
      <c r="A62" s="50" t="s">
        <v>55</v>
      </c>
      <c r="B62" s="50" t="s">
        <v>55</v>
      </c>
      <c r="C62" s="55" t="n">
        <v>164</v>
      </c>
      <c r="F62" s="52" t="s">
        <v>207</v>
      </c>
      <c r="G62" s="50"/>
      <c r="H62" s="55" t="n">
        <v>164</v>
      </c>
      <c r="I62" s="52" t="s">
        <v>207</v>
      </c>
    </row>
    <row r="63" customFormat="false" ht="12.75" hidden="false" customHeight="false" outlineLevel="0" collapsed="false">
      <c r="A63" s="57" t="s">
        <v>173</v>
      </c>
      <c r="B63" s="57" t="s">
        <v>173</v>
      </c>
      <c r="C63" s="55" t="n">
        <v>163.893402207091</v>
      </c>
      <c r="F63" s="52" t="s">
        <v>173</v>
      </c>
      <c r="G63" s="57"/>
      <c r="H63" s="55" t="n">
        <v>163.893402207091</v>
      </c>
      <c r="I63" s="52" t="s">
        <v>173</v>
      </c>
    </row>
    <row r="64" customFormat="false" ht="12.75" hidden="false" customHeight="false" outlineLevel="0" collapsed="false">
      <c r="A64" s="57" t="s">
        <v>173</v>
      </c>
      <c r="B64" s="57" t="s">
        <v>173</v>
      </c>
      <c r="C64" s="55" t="n">
        <v>163.893402207091</v>
      </c>
      <c r="F64" s="52" t="s">
        <v>173</v>
      </c>
      <c r="G64" s="57"/>
      <c r="H64" s="55" t="n">
        <v>163.893402207091</v>
      </c>
      <c r="I64" s="52" t="s">
        <v>173</v>
      </c>
    </row>
    <row r="65" customFormat="false" ht="12.75" hidden="false" customHeight="false" outlineLevel="0" collapsed="false">
      <c r="A65" s="57" t="s">
        <v>173</v>
      </c>
      <c r="B65" s="57" t="s">
        <v>173</v>
      </c>
      <c r="C65" s="55" t="n">
        <v>82.1875735467169</v>
      </c>
      <c r="F65" s="52" t="s">
        <v>173</v>
      </c>
      <c r="G65" s="57"/>
      <c r="H65" s="55" t="n">
        <v>82.1875735467169</v>
      </c>
      <c r="I65" s="52" t="s">
        <v>173</v>
      </c>
    </row>
    <row r="66" customFormat="false" ht="12.75" hidden="false" customHeight="false" outlineLevel="0" collapsed="false">
      <c r="A66" s="57" t="s">
        <v>173</v>
      </c>
      <c r="B66" s="57" t="s">
        <v>173</v>
      </c>
      <c r="C66" s="55" t="n">
        <v>82.1875735467169</v>
      </c>
      <c r="F66" s="52" t="s">
        <v>173</v>
      </c>
      <c r="G66" s="57"/>
      <c r="H66" s="55" t="n">
        <v>82.1875735467169</v>
      </c>
      <c r="I66" s="52" t="s">
        <v>173</v>
      </c>
    </row>
    <row r="67" customFormat="false" ht="12.75" hidden="false" customHeight="false" outlineLevel="0" collapsed="false">
      <c r="A67" s="57" t="s">
        <v>173</v>
      </c>
      <c r="B67" s="57" t="s">
        <v>173</v>
      </c>
      <c r="C67" s="78" t="n">
        <v>51.5263157894737</v>
      </c>
      <c r="F67" s="52" t="s">
        <v>173</v>
      </c>
      <c r="G67" s="57"/>
      <c r="H67" s="78" t="n">
        <v>51.5263157894737</v>
      </c>
      <c r="I67" s="52" t="s">
        <v>173</v>
      </c>
    </row>
    <row r="68" customFormat="false" ht="12.75" hidden="false" customHeight="false" outlineLevel="0" collapsed="false">
      <c r="A68" s="50" t="s">
        <v>215</v>
      </c>
      <c r="B68" s="50" t="s">
        <v>214</v>
      </c>
      <c r="C68" s="55" t="n">
        <v>400</v>
      </c>
      <c r="F68" s="52" t="s">
        <v>207</v>
      </c>
      <c r="G68" s="50"/>
      <c r="H68" s="55" t="n">
        <v>400</v>
      </c>
      <c r="I68" s="52" t="s">
        <v>207</v>
      </c>
    </row>
    <row r="69" customFormat="false" ht="13.5" hidden="false" customHeight="false" outlineLevel="0" collapsed="false">
      <c r="A69" s="50"/>
      <c r="B69" s="50"/>
      <c r="C69" s="84"/>
      <c r="F69" s="50"/>
      <c r="G69" s="50"/>
      <c r="H69" s="84"/>
      <c r="I69" s="51"/>
    </row>
    <row r="70" customFormat="false" ht="13.5" hidden="false" customHeight="false" outlineLevel="0" collapsed="false">
      <c r="A70" s="92"/>
      <c r="B70" s="92"/>
      <c r="C70" s="94" t="n">
        <f aca="false">SUM(C45:C68)</f>
        <v>3086.04326729709</v>
      </c>
      <c r="F70" s="92"/>
      <c r="G70" s="92"/>
      <c r="H70" s="94" t="n">
        <f aca="false">SUM(H45:H68)</f>
        <v>3086.04326729709</v>
      </c>
      <c r="I70" s="93"/>
    </row>
    <row r="71" customFormat="false" ht="12.75" hidden="false" customHeight="false" outlineLevel="0" collapsed="false">
      <c r="A71" s="25"/>
      <c r="B71" s="25"/>
      <c r="C71" s="25"/>
      <c r="F71" s="25"/>
      <c r="G71" s="25"/>
      <c r="H71" s="25"/>
      <c r="I71" s="25"/>
    </row>
    <row r="76" customFormat="false" ht="12.75" hidden="false" customHeight="false" outlineLevel="0" collapsed="false">
      <c r="A76" s="134"/>
      <c r="B76" s="25"/>
      <c r="C76" s="25"/>
      <c r="D76" s="25"/>
      <c r="F76" s="134"/>
      <c r="G76" s="25"/>
      <c r="H76" s="25"/>
      <c r="I76" s="25"/>
    </row>
    <row r="77" customFormat="false" ht="12.75" hidden="false" customHeight="false" outlineLevel="0" collapsed="false">
      <c r="A77" s="25"/>
      <c r="B77" s="25"/>
      <c r="C77" s="25"/>
      <c r="D77" s="25"/>
      <c r="F77" s="25"/>
      <c r="G77" s="25"/>
      <c r="H77" s="25"/>
      <c r="I77" s="25"/>
    </row>
    <row r="78" customFormat="false" ht="12.75" hidden="false" customHeight="false" outlineLevel="0" collapsed="false">
      <c r="A78" s="25"/>
      <c r="B78" s="25"/>
      <c r="C78" s="25"/>
      <c r="D78" s="25"/>
      <c r="F78" s="25"/>
      <c r="G78" s="25"/>
      <c r="H78" s="25"/>
      <c r="I78" s="25"/>
    </row>
    <row r="79" customFormat="false" ht="12.75" hidden="false" customHeight="false" outlineLevel="0" collapsed="false">
      <c r="A79" s="25"/>
      <c r="B79" s="25"/>
      <c r="C79" s="25"/>
      <c r="D79" s="25"/>
      <c r="F79" s="25"/>
      <c r="G79" s="25"/>
      <c r="H79" s="25"/>
      <c r="I79" s="25"/>
    </row>
  </sheetData>
  <mergeCells count="2">
    <mergeCell ref="B24:C24"/>
    <mergeCell ref="G24:H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32.7"/>
    <col collapsed="false" customWidth="true" hidden="false" outlineLevel="0" max="3" min="3" style="0" width="30.56"/>
    <col collapsed="false" customWidth="true" hidden="false" outlineLevel="0" max="4" min="4" style="0" width="27.7"/>
    <col collapsed="false" customWidth="true" hidden="false" outlineLevel="0" max="5" min="5" style="0" width="20.85"/>
    <col collapsed="false" customWidth="true" hidden="false" outlineLevel="0" max="6" min="6" style="0" width="22.28"/>
    <col collapsed="false" customWidth="true" hidden="false" outlineLevel="0" max="7" min="7" style="0" width="21.7"/>
    <col collapsed="false" customWidth="true" hidden="false" outlineLevel="0" max="8" min="8" style="0" width="3.99"/>
    <col collapsed="false" customWidth="true" hidden="false" outlineLevel="0" max="9" min="9" style="0" width="7.28"/>
  </cols>
  <sheetData>
    <row r="5" customFormat="false" ht="12.75" hidden="false" customHeight="false" outlineLevel="0" collapsed="false">
      <c r="A5" s="0" t="s">
        <v>223</v>
      </c>
      <c r="B5" s="0" t="s">
        <v>224</v>
      </c>
      <c r="C5" s="0" t="s">
        <v>225</v>
      </c>
      <c r="D5" s="0" t="s">
        <v>226</v>
      </c>
      <c r="E5" s="0" t="n">
        <v>991</v>
      </c>
      <c r="F5" s="0" t="s">
        <v>227</v>
      </c>
    </row>
    <row r="6" customFormat="false" ht="12.75" hidden="false" customHeight="false" outlineLevel="0" collapsed="false">
      <c r="A6" s="0" t="s">
        <v>228</v>
      </c>
      <c r="B6" s="0" t="s">
        <v>229</v>
      </c>
      <c r="C6" s="0" t="s">
        <v>230</v>
      </c>
      <c r="D6" s="0" t="n">
        <v>648</v>
      </c>
      <c r="E6" s="0" t="s">
        <v>227</v>
      </c>
    </row>
    <row r="7" customFormat="false" ht="12.75" hidden="false" customHeight="false" outlineLevel="0" collapsed="false">
      <c r="A7" s="0" t="s">
        <v>231</v>
      </c>
      <c r="B7" s="0" t="s">
        <v>232</v>
      </c>
      <c r="C7" s="0" t="s">
        <v>233</v>
      </c>
      <c r="D7" s="0" t="s">
        <v>234</v>
      </c>
      <c r="E7" s="0" t="n">
        <v>453</v>
      </c>
      <c r="F7" s="0" t="s">
        <v>181</v>
      </c>
    </row>
    <row r="8" customFormat="false" ht="12.75" hidden="false" customHeight="false" outlineLevel="0" collapsed="false">
      <c r="A8" s="0" t="s">
        <v>235</v>
      </c>
      <c r="B8" s="0" t="s">
        <v>235</v>
      </c>
      <c r="C8" s="0" t="s">
        <v>236</v>
      </c>
      <c r="D8" s="0" t="n">
        <v>424</v>
      </c>
      <c r="E8" s="0" t="s">
        <v>158</v>
      </c>
    </row>
    <row r="9" customFormat="false" ht="12.75" hidden="false" customHeight="false" outlineLevel="0" collapsed="false">
      <c r="A9" s="0" t="s">
        <v>237</v>
      </c>
      <c r="B9" s="0" t="s">
        <v>238</v>
      </c>
      <c r="C9" s="0" t="s">
        <v>239</v>
      </c>
      <c r="D9" s="0" t="n">
        <v>388</v>
      </c>
      <c r="E9" s="0" t="s">
        <v>78</v>
      </c>
    </row>
    <row r="10" customFormat="false" ht="12.75" hidden="false" customHeight="false" outlineLevel="0" collapsed="false">
      <c r="A10" s="0" t="s">
        <v>240</v>
      </c>
      <c r="B10" s="0" t="s">
        <v>241</v>
      </c>
      <c r="C10" s="0" t="s">
        <v>242</v>
      </c>
      <c r="D10" s="0" t="s">
        <v>243</v>
      </c>
      <c r="E10" s="0" t="n">
        <v>382</v>
      </c>
      <c r="F10" s="0" t="s">
        <v>78</v>
      </c>
    </row>
    <row r="11" customFormat="false" ht="12.75" hidden="false" customHeight="false" outlineLevel="0" collapsed="false">
      <c r="A11" s="0" t="s">
        <v>244</v>
      </c>
      <c r="B11" s="0" t="s">
        <v>244</v>
      </c>
      <c r="C11" s="0" t="s">
        <v>236</v>
      </c>
      <c r="D11" s="0" t="n">
        <v>300</v>
      </c>
      <c r="E11" s="0" t="s">
        <v>158</v>
      </c>
    </row>
    <row r="12" customFormat="false" ht="12.75" hidden="false" customHeight="false" outlineLevel="0" collapsed="false">
      <c r="A12" s="0" t="s">
        <v>245</v>
      </c>
    </row>
    <row r="13" customFormat="false" ht="12.75" hidden="false" customHeight="false" outlineLevel="0" collapsed="false">
      <c r="A13" s="0" t="s">
        <v>198</v>
      </c>
      <c r="B13" s="0" t="s">
        <v>246</v>
      </c>
      <c r="C13" s="165" t="n">
        <v>3586</v>
      </c>
    </row>
    <row r="14" customFormat="false" ht="12.75" hidden="false" customHeight="false" outlineLevel="0" collapsed="false">
      <c r="A14" s="0" t="s">
        <v>245</v>
      </c>
    </row>
    <row r="15" customFormat="false" ht="12.75" hidden="false" customHeight="false" outlineLevel="0" collapsed="false">
      <c r="A15" s="0" t="s">
        <v>247</v>
      </c>
      <c r="B15" s="0" t="s">
        <v>248</v>
      </c>
      <c r="C15" s="0" t="s">
        <v>249</v>
      </c>
      <c r="D15" s="0" t="s">
        <v>250</v>
      </c>
      <c r="E15" s="0" t="s">
        <v>251</v>
      </c>
      <c r="F15" s="0" t="s">
        <v>252</v>
      </c>
      <c r="G15" s="0" t="s">
        <v>253</v>
      </c>
    </row>
    <row r="16" customFormat="false" ht="12.75" hidden="false" customHeight="false" outlineLevel="0" collapsed="false">
      <c r="A16" s="0" t="s">
        <v>254</v>
      </c>
      <c r="B16" s="0" t="s">
        <v>255</v>
      </c>
      <c r="C16" s="0" t="s">
        <v>256</v>
      </c>
      <c r="D16" s="0" t="s">
        <v>257</v>
      </c>
    </row>
    <row r="17" customFormat="false" ht="12.75" hidden="false" customHeight="false" outlineLevel="0" collapsed="false">
      <c r="A17" s="0" t="s">
        <v>258</v>
      </c>
      <c r="B17" s="0" t="s">
        <v>259</v>
      </c>
      <c r="C17" s="0" t="s">
        <v>260</v>
      </c>
      <c r="D17" s="0" t="s">
        <v>261</v>
      </c>
      <c r="E17" s="0" t="s">
        <v>259</v>
      </c>
      <c r="F17" s="0" t="s">
        <v>262</v>
      </c>
      <c r="G17" s="0" t="s">
        <v>263</v>
      </c>
      <c r="H17" s="0" t="n">
        <v>979</v>
      </c>
      <c r="I17" s="0" t="s">
        <v>173</v>
      </c>
    </row>
    <row r="18" customFormat="false" ht="12.75" hidden="false" customHeight="false" outlineLevel="0" collapsed="false">
      <c r="A18" s="0" t="s">
        <v>264</v>
      </c>
      <c r="B18" s="0" t="s">
        <v>265</v>
      </c>
      <c r="C18" s="0" t="s">
        <v>260</v>
      </c>
      <c r="D18" s="0" t="s">
        <v>261</v>
      </c>
      <c r="E18" s="0" t="s">
        <v>259</v>
      </c>
      <c r="F18" s="0" t="s">
        <v>262</v>
      </c>
      <c r="G18" s="0" t="s">
        <v>266</v>
      </c>
      <c r="H18" s="0" t="n">
        <v>471</v>
      </c>
      <c r="I18" s="0" t="s">
        <v>173</v>
      </c>
    </row>
    <row r="19" customFormat="false" ht="12.75" hidden="false" customHeight="false" outlineLevel="0" collapsed="false">
      <c r="A19" s="0" t="s">
        <v>264</v>
      </c>
      <c r="B19" s="0" t="s">
        <v>267</v>
      </c>
      <c r="C19" s="0" t="s">
        <v>260</v>
      </c>
      <c r="D19" s="0" t="s">
        <v>261</v>
      </c>
      <c r="E19" s="0" t="s">
        <v>259</v>
      </c>
      <c r="F19" s="0" t="s">
        <v>262</v>
      </c>
      <c r="G19" s="0" t="s">
        <v>266</v>
      </c>
      <c r="H19" s="0" t="n">
        <v>471</v>
      </c>
      <c r="I19" s="0" t="s">
        <v>173</v>
      </c>
    </row>
    <row r="20" customFormat="false" ht="12.75" hidden="false" customHeight="false" outlineLevel="0" collapsed="false">
      <c r="A20" s="0" t="s">
        <v>268</v>
      </c>
      <c r="B20" s="0" t="s">
        <v>269</v>
      </c>
      <c r="C20" s="0" t="s">
        <v>267</v>
      </c>
      <c r="D20" s="0" t="s">
        <v>268</v>
      </c>
      <c r="E20" s="0" t="s">
        <v>270</v>
      </c>
      <c r="F20" s="0" t="s">
        <v>271</v>
      </c>
      <c r="G20" s="0" t="s">
        <v>272</v>
      </c>
      <c r="H20" s="0" t="n">
        <v>465</v>
      </c>
      <c r="I20" s="0" t="s">
        <v>173</v>
      </c>
    </row>
    <row r="21" customFormat="false" ht="12.75" hidden="false" customHeight="false" outlineLevel="0" collapsed="false">
      <c r="A21" s="0" t="s">
        <v>268</v>
      </c>
      <c r="B21" s="0" t="s">
        <v>269</v>
      </c>
      <c r="C21" s="0" t="s">
        <v>273</v>
      </c>
      <c r="D21" s="0" t="s">
        <v>268</v>
      </c>
      <c r="E21" s="0" t="s">
        <v>270</v>
      </c>
      <c r="F21" s="0" t="s">
        <v>271</v>
      </c>
      <c r="G21" s="0" t="s">
        <v>272</v>
      </c>
      <c r="H21" s="0" t="n">
        <v>465</v>
      </c>
      <c r="I21" s="0" t="s">
        <v>173</v>
      </c>
    </row>
    <row r="22" customFormat="false" ht="12.75" hidden="false" customHeight="false" outlineLevel="0" collapsed="false">
      <c r="A22" s="0" t="s">
        <v>245</v>
      </c>
    </row>
    <row r="23" customFormat="false" ht="12.75" hidden="false" customHeight="false" outlineLevel="0" collapsed="false">
      <c r="A23" s="0" t="s">
        <v>198</v>
      </c>
      <c r="B23" s="0" t="s">
        <v>274</v>
      </c>
      <c r="C23" s="165" t="n">
        <v>2851</v>
      </c>
    </row>
    <row r="24" customFormat="false" ht="12.75" hidden="false" customHeight="false" outlineLevel="0" collapsed="false">
      <c r="A24" s="0" t="s">
        <v>245</v>
      </c>
    </row>
    <row r="25" customFormat="false" ht="12.75" hidden="false" customHeight="false" outlineLevel="0" collapsed="false">
      <c r="A25" s="0" t="s">
        <v>275</v>
      </c>
      <c r="B25" s="0" t="s">
        <v>276</v>
      </c>
    </row>
    <row r="26" customFormat="false" ht="12.75" hidden="false" customHeight="false" outlineLevel="0" collapsed="false">
      <c r="A26" s="0" t="s">
        <v>277</v>
      </c>
      <c r="B26" s="0" t="s">
        <v>278</v>
      </c>
      <c r="C26" s="0" t="s">
        <v>279</v>
      </c>
      <c r="D26" s="0" t="n">
        <v>675</v>
      </c>
      <c r="E26" s="0" t="s">
        <v>55</v>
      </c>
    </row>
    <row r="27" customFormat="false" ht="12.75" hidden="false" customHeight="false" outlineLevel="0" collapsed="false">
      <c r="A27" s="0" t="s">
        <v>280</v>
      </c>
      <c r="B27" s="0" t="s">
        <v>280</v>
      </c>
      <c r="C27" s="0" t="s">
        <v>281</v>
      </c>
      <c r="D27" s="0" t="n">
        <v>245</v>
      </c>
      <c r="E27" s="0" t="s">
        <v>55</v>
      </c>
    </row>
    <row r="28" customFormat="false" ht="12.75" hidden="false" customHeight="false" outlineLevel="0" collapsed="false">
      <c r="A28" s="0" t="s">
        <v>245</v>
      </c>
    </row>
    <row r="29" customFormat="false" ht="12.75" hidden="false" customHeight="false" outlineLevel="0" collapsed="false">
      <c r="A29" s="0" t="s">
        <v>198</v>
      </c>
      <c r="B29" s="0" t="s">
        <v>275</v>
      </c>
      <c r="C29" s="0" t="s">
        <v>282</v>
      </c>
      <c r="D29" s="0" t="n">
        <v>920</v>
      </c>
    </row>
    <row r="30" customFormat="false" ht="12.75" hidden="false" customHeight="false" outlineLevel="0" collapsed="false">
      <c r="A30" s="0" t="s">
        <v>245</v>
      </c>
    </row>
    <row r="31" customFormat="false" ht="12.75" hidden="false" customHeight="false" outlineLevel="0" collapsed="false">
      <c r="A31" s="0" t="s">
        <v>283</v>
      </c>
      <c r="B31" s="0" t="s">
        <v>284</v>
      </c>
    </row>
    <row r="32" customFormat="false" ht="12.75" hidden="false" customHeight="false" outlineLevel="0" collapsed="false">
      <c r="A32" s="0" t="s">
        <v>285</v>
      </c>
      <c r="B32" s="0" t="s">
        <v>286</v>
      </c>
      <c r="C32" s="0" t="s">
        <v>287</v>
      </c>
      <c r="D32" s="0" t="n">
        <v>617</v>
      </c>
      <c r="E32" s="0" t="s">
        <v>181</v>
      </c>
    </row>
    <row r="33" customFormat="false" ht="12.75" hidden="false" customHeight="false" outlineLevel="0" collapsed="false">
      <c r="A33" s="0" t="s">
        <v>288</v>
      </c>
      <c r="B33" s="0" t="s">
        <v>289</v>
      </c>
      <c r="C33" s="0" t="s">
        <v>290</v>
      </c>
      <c r="D33" s="0" t="s">
        <v>291</v>
      </c>
      <c r="E33" s="0" t="n">
        <v>504</v>
      </c>
      <c r="F33" s="0" t="s">
        <v>181</v>
      </c>
    </row>
    <row r="34" customFormat="false" ht="12.75" hidden="false" customHeight="false" outlineLevel="0" collapsed="false">
      <c r="A34" s="0" t="s">
        <v>244</v>
      </c>
      <c r="B34" s="0" t="s">
        <v>244</v>
      </c>
      <c r="C34" s="0" t="s">
        <v>236</v>
      </c>
      <c r="D34" s="0" t="n">
        <v>504</v>
      </c>
      <c r="E34" s="0" t="s">
        <v>181</v>
      </c>
    </row>
    <row r="35" customFormat="false" ht="12.75" hidden="false" customHeight="false" outlineLevel="0" collapsed="false">
      <c r="A35" s="0" t="s">
        <v>280</v>
      </c>
      <c r="B35" s="0" t="s">
        <v>280</v>
      </c>
      <c r="C35" s="0" t="s">
        <v>281</v>
      </c>
      <c r="D35" s="0" t="n">
        <v>389</v>
      </c>
      <c r="E35" s="0" t="s">
        <v>158</v>
      </c>
    </row>
    <row r="36" customFormat="false" ht="12.75" hidden="false" customHeight="false" outlineLevel="0" collapsed="false">
      <c r="A36" s="0" t="s">
        <v>235</v>
      </c>
      <c r="B36" s="0" t="s">
        <v>235</v>
      </c>
      <c r="C36" s="0" t="s">
        <v>236</v>
      </c>
      <c r="D36" s="0" t="n">
        <v>223</v>
      </c>
      <c r="E36" s="0" t="s">
        <v>181</v>
      </c>
    </row>
    <row r="37" customFormat="false" ht="12.75" hidden="false" customHeight="false" outlineLevel="0" collapsed="false">
      <c r="A37" s="0" t="s">
        <v>223</v>
      </c>
      <c r="B37" s="0" t="s">
        <v>224</v>
      </c>
      <c r="C37" s="0" t="s">
        <v>225</v>
      </c>
      <c r="D37" s="0" t="s">
        <v>226</v>
      </c>
      <c r="E37" s="0" t="n">
        <v>129</v>
      </c>
      <c r="F37" s="0" t="s">
        <v>158</v>
      </c>
    </row>
    <row r="38" customFormat="false" ht="12.75" hidden="false" customHeight="false" outlineLevel="0" collapsed="false">
      <c r="A38" s="0" t="s">
        <v>228</v>
      </c>
      <c r="B38" s="0" t="s">
        <v>229</v>
      </c>
      <c r="C38" s="0" t="s">
        <v>230</v>
      </c>
      <c r="D38" s="0" t="n">
        <v>129</v>
      </c>
      <c r="E38" s="0" t="s">
        <v>158</v>
      </c>
    </row>
    <row r="39" customFormat="false" ht="12.75" hidden="false" customHeight="false" outlineLevel="0" collapsed="false">
      <c r="A39" s="0" t="s">
        <v>231</v>
      </c>
      <c r="B39" s="0" t="s">
        <v>232</v>
      </c>
      <c r="C39" s="0" t="s">
        <v>290</v>
      </c>
      <c r="D39" s="0" t="s">
        <v>292</v>
      </c>
      <c r="E39" s="0" t="n">
        <v>129</v>
      </c>
      <c r="F39" s="0" t="s">
        <v>158</v>
      </c>
    </row>
    <row r="40" customFormat="false" ht="12.75" hidden="false" customHeight="false" outlineLevel="0" collapsed="false">
      <c r="A40" s="0" t="s">
        <v>293</v>
      </c>
      <c r="B40" s="0" t="s">
        <v>293</v>
      </c>
      <c r="C40" s="0" t="s">
        <v>230</v>
      </c>
      <c r="D40" s="0" t="n">
        <v>42</v>
      </c>
      <c r="E40" s="0" t="s">
        <v>158</v>
      </c>
    </row>
    <row r="41" customFormat="false" ht="12.75" hidden="false" customHeight="false" outlineLevel="0" collapsed="false">
      <c r="A41" s="0" t="s">
        <v>277</v>
      </c>
      <c r="B41" s="0" t="s">
        <v>278</v>
      </c>
      <c r="C41" s="0" t="s">
        <v>279</v>
      </c>
      <c r="D41" s="0" t="n">
        <v>21</v>
      </c>
      <c r="E41" s="0" t="s">
        <v>55</v>
      </c>
    </row>
    <row r="42" customFormat="false" ht="12.75" hidden="false" customHeight="false" outlineLevel="0" collapsed="false">
      <c r="A42" s="0" t="s">
        <v>294</v>
      </c>
      <c r="B42" s="0" t="s">
        <v>295</v>
      </c>
      <c r="C42" s="0" t="s">
        <v>294</v>
      </c>
      <c r="D42" s="0" t="s">
        <v>295</v>
      </c>
      <c r="E42" s="0" t="s">
        <v>292</v>
      </c>
      <c r="F42" s="0" t="n">
        <v>21</v>
      </c>
      <c r="G42" s="0" t="s">
        <v>158</v>
      </c>
    </row>
    <row r="43" customFormat="false" ht="12.75" hidden="false" customHeight="false" outlineLevel="0" collapsed="false">
      <c r="A43" s="0" t="s">
        <v>296</v>
      </c>
      <c r="B43" s="0" t="s">
        <v>260</v>
      </c>
      <c r="C43" s="0" t="s">
        <v>261</v>
      </c>
      <c r="D43" s="0" t="s">
        <v>259</v>
      </c>
      <c r="E43" s="0" t="s">
        <v>262</v>
      </c>
      <c r="F43" s="0" t="s">
        <v>297</v>
      </c>
      <c r="G43" s="0" t="n">
        <v>16</v>
      </c>
      <c r="H43" s="0" t="s">
        <v>158</v>
      </c>
    </row>
    <row r="44" customFormat="false" ht="12.75" hidden="false" customHeight="false" outlineLevel="0" collapsed="false">
      <c r="A44" s="0" t="s">
        <v>245</v>
      </c>
    </row>
    <row r="45" customFormat="false" ht="12.75" hidden="false" customHeight="false" outlineLevel="0" collapsed="false">
      <c r="A45" s="0" t="s">
        <v>198</v>
      </c>
      <c r="B45" s="0" t="s">
        <v>283</v>
      </c>
      <c r="C45" s="0" t="s">
        <v>298</v>
      </c>
      <c r="D45" s="165" t="n">
        <v>2724</v>
      </c>
    </row>
    <row r="46" customFormat="false" ht="12.75" hidden="false" customHeight="false" outlineLevel="0" collapsed="false">
      <c r="A46" s="0" t="s">
        <v>245</v>
      </c>
    </row>
    <row r="47" customFormat="false" ht="12.75" hidden="false" customHeight="false" outlineLevel="0" collapsed="false">
      <c r="A47" s="0" t="s">
        <v>299</v>
      </c>
      <c r="B47" s="0" t="s">
        <v>300</v>
      </c>
    </row>
    <row r="48" customFormat="false" ht="12.75" hidden="false" customHeight="false" outlineLevel="0" collapsed="false">
      <c r="A48" s="0" t="s">
        <v>240</v>
      </c>
      <c r="B48" s="0" t="s">
        <v>241</v>
      </c>
      <c r="C48" s="0" t="s">
        <v>242</v>
      </c>
      <c r="D48" s="0" t="s">
        <v>243</v>
      </c>
      <c r="E48" s="0" t="n">
        <v>3</v>
      </c>
      <c r="F48" s="0" t="s">
        <v>158</v>
      </c>
    </row>
    <row r="49" customFormat="false" ht="12.75" hidden="false" customHeight="false" outlineLevel="0" collapsed="false">
      <c r="A49" s="0" t="s">
        <v>237</v>
      </c>
      <c r="B49" s="0" t="s">
        <v>238</v>
      </c>
      <c r="C49" s="0" t="s">
        <v>239</v>
      </c>
      <c r="D49" s="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6" t="s">
        <v>301</v>
      </c>
      <c r="B1" s="9"/>
      <c r="C1" s="9"/>
    </row>
    <row r="2" customFormat="false" ht="12.75" hidden="false" customHeight="false" outlineLevel="0" collapsed="false">
      <c r="A2" s="9" t="s">
        <v>302</v>
      </c>
      <c r="B2" s="9"/>
      <c r="C2" s="9"/>
    </row>
    <row r="3" customFormat="false" ht="12.75" hidden="false" customHeight="false" outlineLevel="0" collapsed="false">
      <c r="A3" s="9"/>
      <c r="B3" s="9"/>
      <c r="C3" s="9"/>
    </row>
    <row r="4" customFormat="false" ht="12.75" hidden="false" customHeight="false" outlineLevel="0" collapsed="false">
      <c r="A4" s="167" t="s">
        <v>303</v>
      </c>
      <c r="B4" s="9"/>
      <c r="C4" s="9"/>
    </row>
    <row r="5" customFormat="false" ht="12.75" hidden="false" customHeight="false" outlineLevel="0" collapsed="false">
      <c r="A5" s="103" t="s">
        <v>304</v>
      </c>
      <c r="B5" s="9"/>
      <c r="C5" s="9"/>
    </row>
    <row r="6" customFormat="false" ht="12.75" hidden="false" customHeight="false" outlineLevel="0" collapsed="false">
      <c r="A6" s="9" t="s">
        <v>305</v>
      </c>
      <c r="B6" s="9"/>
      <c r="C6" s="9"/>
    </row>
    <row r="7" customFormat="false" ht="12.75" hidden="false" customHeight="false" outlineLevel="0" collapsed="false">
      <c r="A7" s="9" t="s">
        <v>306</v>
      </c>
      <c r="B7" s="9"/>
      <c r="C7" s="9"/>
    </row>
    <row r="8" customFormat="false" ht="12.75" hidden="false" customHeight="false" outlineLevel="0" collapsed="false">
      <c r="A8" s="9"/>
      <c r="B8" s="9"/>
      <c r="C8" s="9"/>
    </row>
    <row r="9" customFormat="false" ht="12.75" hidden="false" customHeight="false" outlineLevel="0" collapsed="false">
      <c r="A9" s="167" t="s">
        <v>307</v>
      </c>
      <c r="B9" s="9"/>
      <c r="C9" s="9"/>
    </row>
    <row r="10" customFormat="false" ht="12.75" hidden="false" customHeight="false" outlineLevel="0" collapsed="false">
      <c r="A10" s="103" t="s">
        <v>308</v>
      </c>
      <c r="B10" s="9"/>
      <c r="C10" s="9"/>
    </row>
    <row r="11" customFormat="false" ht="12.75" hidden="false" customHeight="false" outlineLevel="0" collapsed="false">
      <c r="A11" s="103" t="s">
        <v>309</v>
      </c>
      <c r="B11" s="9"/>
      <c r="C11" s="9"/>
    </row>
    <row r="12" customFormat="false" ht="12.75" hidden="false" customHeight="false" outlineLevel="0" collapsed="false">
      <c r="A12" s="9" t="s">
        <v>310</v>
      </c>
      <c r="B12" s="9"/>
      <c r="C12" s="9"/>
    </row>
    <row r="13" customFormat="false" ht="12.75" hidden="false" customHeight="false" outlineLevel="0" collapsed="false">
      <c r="A13" s="103" t="s">
        <v>311</v>
      </c>
      <c r="B13" s="9"/>
      <c r="C13" s="9"/>
    </row>
    <row r="14" customFormat="false" ht="12.75" hidden="false" customHeight="false" outlineLevel="0" collapsed="false">
      <c r="A14" s="9"/>
      <c r="B14" s="9"/>
      <c r="C14" s="9"/>
    </row>
    <row r="15" customFormat="false" ht="12.75" hidden="false" customHeight="false" outlineLevel="0" collapsed="false">
      <c r="A15" s="167" t="s">
        <v>312</v>
      </c>
      <c r="B15" s="9"/>
      <c r="C15" s="9"/>
    </row>
    <row r="16" customFormat="false" ht="12.75" hidden="false" customHeight="false" outlineLevel="0" collapsed="false">
      <c r="A16" s="103" t="s">
        <v>313</v>
      </c>
      <c r="B16" s="9"/>
      <c r="C16" s="9"/>
    </row>
    <row r="17" customFormat="false" ht="12.75" hidden="false" customHeight="false" outlineLevel="0" collapsed="false">
      <c r="A17" s="9"/>
      <c r="B17" s="9"/>
      <c r="C17" s="9"/>
    </row>
    <row r="18" customFormat="false" ht="12.75" hidden="false" customHeight="false" outlineLevel="0" collapsed="false">
      <c r="A18" s="167" t="s">
        <v>314</v>
      </c>
      <c r="B18" s="9"/>
      <c r="C18" s="9"/>
    </row>
    <row r="19" customFormat="false" ht="12.75" hidden="false" customHeight="false" outlineLevel="0" collapsed="false">
      <c r="A19" s="103" t="s">
        <v>315</v>
      </c>
      <c r="B19" s="9"/>
      <c r="C1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2000-02-24T19:18:37Z</dcterms:created>
  <dc:creator>clau</dc:creator>
  <dc:description/>
  <dc:language>en-US</dc:language>
  <cp:lastModifiedBy>Ben Thomason</cp:lastModifiedBy>
  <cp:lastPrinted>2000-05-08T19:15:13Z</cp:lastPrinted>
  <cp:revision>0</cp:revision>
  <dc:subject/>
  <dc:title/>
</cp:coreProperties>
</file>