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attendance" sheetId="2" state="visible" r:id="rId4"/>
    <sheet name="Sheet3" sheetId="3" state="visible" r:id="rId5"/>
  </sheets>
  <definedNames>
    <definedName function="false" hidden="false" name="DiscRate" vbProcedure="false">Sheet1!$C$13</definedName>
    <definedName function="false" hidden="false" name="discrate2" vbProcedure="false">Sheet1!$D$13</definedName>
    <definedName function="false" hidden="false" name="DiscRate3" vbProcedure="false">Sheet1!$E$13</definedName>
    <definedName function="false" hidden="false" name="DiscRate4" vbProcedure="false">Sheet1!$F$13</definedName>
    <definedName function="false" hidden="false" name="DiscRate5" vbProcedure="false">Sheet1!$G$13</definedName>
    <definedName function="false" hidden="false" name="DiscRate6" vbProcedure="false">Sheet1!$H$13</definedName>
    <definedName function="false" hidden="false" name="inflation" vbProcedure="false">Sheet3!$B$1</definedName>
    <definedName function="false" hidden="false" name="tixdr0" vbProcedure="false">attendance!$F$22</definedName>
    <definedName function="false" hidden="false" name="tixdr2" vbProcedure="false">attendance!$G$22</definedName>
    <definedName function="false" hidden="false" name="tixdr3" vbProcedure="false">attendance!$H$22</definedName>
    <definedName function="false" hidden="false" name="tixdr4" vbProcedure="false">attendance!$I$22</definedName>
    <definedName function="false" hidden="false" name="tixdr5" vbProcedure="false">attendance!$J$22</definedName>
    <definedName function="false" hidden="false" name="tixdr6" vbProcedure="false">attendance!$K$22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<sst xmlns="http://schemas.openxmlformats.org/spreadsheetml/2006/main" count="61" uniqueCount="55">
  <si>
    <t xml:space="preserve">Facts:</t>
  </si>
  <si>
    <t xml:space="preserve">20 year lease</t>
  </si>
  <si>
    <t xml:space="preserve">min 90% home games</t>
  </si>
  <si>
    <t xml:space="preserve">3-yrs to build</t>
  </si>
  <si>
    <t xml:space="preserve">est cost:</t>
  </si>
  <si>
    <t xml:space="preserve">County pd</t>
  </si>
  <si>
    <t xml:space="preserve">(384 - 45)</t>
  </si>
  <si>
    <t xml:space="preserve">Assumes project goes over, as most do.</t>
  </si>
  <si>
    <t xml:space="preserve">Mariners</t>
  </si>
  <si>
    <t xml:space="preserve">+ &gt;$384</t>
  </si>
  <si>
    <t xml:space="preserve">+ maintenance</t>
  </si>
  <si>
    <t xml:space="preserve">10% profits</t>
  </si>
  <si>
    <t xml:space="preserve">(not likely)</t>
  </si>
  <si>
    <t xml:space="preserve">Mar/Aug 1st lease</t>
  </si>
  <si>
    <t xml:space="preserve">Discount Rate:</t>
  </si>
  <si>
    <t xml:space="preserve">Value 1/1/2019</t>
  </si>
  <si>
    <t xml:space="preserve">Cost of Building (Expense)</t>
  </si>
  <si>
    <t xml:space="preserve">$339M over 2.67 years</t>
  </si>
  <si>
    <t xml:space="preserve">assumes 1/2 down, 1/2 apon completion</t>
  </si>
  <si>
    <t xml:space="preserve">PV 7/1/96</t>
  </si>
  <si>
    <t xml:space="preserve">Lease Payments (Revenue)</t>
  </si>
  <si>
    <t xml:space="preserve">40 payments of $350,000</t>
  </si>
  <si>
    <t xml:space="preserve">PV 3/1/99</t>
  </si>
  <si>
    <t xml:space="preserve">Residual value of stadium 1/1/19</t>
  </si>
  <si>
    <t xml:space="preserve">NPV of Investments</t>
  </si>
  <si>
    <t xml:space="preserve">PV Ticket Sales</t>
  </si>
  <si>
    <t xml:space="preserve">How long does a baseball stadium last?</t>
  </si>
  <si>
    <t xml:space="preserve">At end of 20 stadium will be in new condition, because of maintenance covered by team.</t>
  </si>
  <si>
    <t xml:space="preserve">Population</t>
  </si>
  <si>
    <t xml:space="preserve">1990</t>
  </si>
  <si>
    <t xml:space="preserve">2000</t>
  </si>
  <si>
    <t xml:space="preserve">1996</t>
  </si>
  <si>
    <t xml:space="preserve">Cost per Capita</t>
  </si>
  <si>
    <t xml:space="preserve">people per hh</t>
  </si>
  <si>
    <t xml:space="preserve">Cost per Household</t>
  </si>
  <si>
    <t xml:space="preserve">Year</t>
  </si>
  <si>
    <t xml:space="preserve">Attendance</t>
  </si>
  <si>
    <t xml:space="preserve">price 1</t>
  </si>
  <si>
    <t xml:space="preserve">PV @ 7/96, dr</t>
  </si>
  <si>
    <t xml:space="preserve">PV @ 7/96, dr2</t>
  </si>
  <si>
    <t xml:space="preserve">PV @ 7/96, dr3</t>
  </si>
  <si>
    <t xml:space="preserve">PV @ 7/96, dr4</t>
  </si>
  <si>
    <t xml:space="preserve">PV @ 7/96, dr5</t>
  </si>
  <si>
    <t xml:space="preserve">PV @ 7/96, dr6</t>
  </si>
  <si>
    <t xml:space="preserve">Inflation:</t>
  </si>
  <si>
    <t xml:space="preserve">Price</t>
  </si>
  <si>
    <t xml:space="preserve">price</t>
  </si>
  <si>
    <t xml:space="preserve">ticket sales</t>
  </si>
  <si>
    <t xml:space="preserve">adj ticket sales</t>
  </si>
  <si>
    <t xml:space="preserve">%changeQ</t>
  </si>
  <si>
    <t xml:space="preserve">%changeP</t>
  </si>
  <si>
    <t xml:space="preserve">Elasticity</t>
  </si>
  <si>
    <t xml:space="preserve">note</t>
  </si>
  <si>
    <t xml:space="preserve">purchased  200,000 worth of tickets by county</t>
  </si>
  <si>
    <t xml:space="preserve">strike shortened seasons - adjusted up to full season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</si>
</sst>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"/>
    <numFmt numFmtId="166" formatCode="0.0%"/>
    <numFmt numFmtId="167" formatCode="_(* #,##0.00_);_(* \(#,##0.00\);_(* \-??_);_(@_)"/>
    <numFmt numFmtId="168" formatCode="_(* #,##0.0_);_(* \(#,##0.0\);_(* \-??_);_(@_)"/>
    <numFmt numFmtId="169" formatCode="[$-409]mmm\-yy"/>
    <numFmt numFmtId="170" formatCode="0.00"/>
    <numFmt numFmtId="171" formatCode="\$#,##0.00_);[RED]&quot;($&quot;#,##0.00\)"/>
    <numFmt numFmtId="172" formatCode="[$-409]m/d/yyyy"/>
    <numFmt numFmtId="173" formatCode="0%"/>
    <numFmt numFmtId="174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sz val="8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9.99"/>
    <col collapsed="false" customWidth="true" hidden="false" outlineLevel="0" max="3" min="3" style="0" width="14.99"/>
    <col collapsed="false" customWidth="true" hidden="false" outlineLevel="0" max="4" min="4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0" t="s">
        <v>4</v>
      </c>
      <c r="B5" s="0" t="n">
        <v>363.5</v>
      </c>
    </row>
    <row r="6" customFormat="false" ht="12.75" hidden="false" customHeight="false" outlineLevel="0" collapsed="false">
      <c r="A6" s="1" t="s">
        <v>5</v>
      </c>
      <c r="B6" s="2" t="n">
        <f aca="false">384-45</f>
        <v>339</v>
      </c>
      <c r="C6" s="0" t="s">
        <v>6</v>
      </c>
      <c r="E6" s="0" t="s">
        <v>7</v>
      </c>
    </row>
    <row r="7" customFormat="false" ht="12.75" hidden="false" customHeight="false" outlineLevel="0" collapsed="false">
      <c r="A7" s="1" t="s">
        <v>8</v>
      </c>
      <c r="B7" s="2" t="n">
        <v>45</v>
      </c>
    </row>
    <row r="8" customFormat="false" ht="12.75" hidden="false" customHeight="false" outlineLevel="0" collapsed="false">
      <c r="B8" s="0" t="s">
        <v>9</v>
      </c>
    </row>
    <row r="9" customFormat="false" ht="12.75" hidden="false" customHeight="false" outlineLevel="0" collapsed="false">
      <c r="B9" s="0" t="s">
        <v>10</v>
      </c>
    </row>
    <row r="10" customFormat="false" ht="12.75" hidden="false" customHeight="false" outlineLevel="0" collapsed="false">
      <c r="B10" s="0" t="s">
        <v>11</v>
      </c>
      <c r="C10" s="0" t="s">
        <v>12</v>
      </c>
    </row>
    <row r="11" customFormat="false" ht="12.75" hidden="false" customHeight="false" outlineLevel="0" collapsed="false">
      <c r="B11" s="0" t="n">
        <f aca="false">0.7/2</f>
        <v>0.35</v>
      </c>
      <c r="C11" s="0" t="s">
        <v>13</v>
      </c>
    </row>
    <row r="13" customFormat="false" ht="12.75" hidden="false" customHeight="false" outlineLevel="0" collapsed="false">
      <c r="A13" s="0" t="s">
        <v>14</v>
      </c>
      <c r="C13" s="3" t="n">
        <v>0.05</v>
      </c>
      <c r="D13" s="3" t="n">
        <v>0.04</v>
      </c>
      <c r="E13" s="3" t="n">
        <v>0.045</v>
      </c>
      <c r="F13" s="3" t="n">
        <v>0.055</v>
      </c>
      <c r="G13" s="3" t="n">
        <v>0.06</v>
      </c>
      <c r="H13" s="3" t="n">
        <v>0.065</v>
      </c>
    </row>
    <row r="14" customFormat="false" ht="12.75" hidden="false" customHeight="false" outlineLevel="0" collapsed="false">
      <c r="A14" s="0" t="s">
        <v>15</v>
      </c>
      <c r="C14" s="4" t="n">
        <v>250</v>
      </c>
      <c r="D14" s="4" t="n">
        <v>250</v>
      </c>
      <c r="E14" s="4" t="n">
        <v>250</v>
      </c>
      <c r="F14" s="4" t="n">
        <v>250</v>
      </c>
      <c r="G14" s="4" t="n">
        <v>250</v>
      </c>
      <c r="H14" s="4" t="n">
        <v>250</v>
      </c>
    </row>
    <row r="16" customFormat="false" ht="12.75" hidden="false" customHeight="false" outlineLevel="0" collapsed="false">
      <c r="A16" s="0" t="s">
        <v>16</v>
      </c>
    </row>
    <row r="17" customFormat="false" ht="12.75" hidden="false" customHeight="false" outlineLevel="0" collapsed="false">
      <c r="B17" s="0" t="s">
        <v>17</v>
      </c>
      <c r="J17" s="5"/>
    </row>
    <row r="18" customFormat="false" ht="12.75" hidden="false" customHeight="false" outlineLevel="0" collapsed="false">
      <c r="A18" s="6" t="s">
        <v>18</v>
      </c>
      <c r="B18" s="0" t="s">
        <v>19</v>
      </c>
      <c r="C18" s="7" t="n">
        <f aca="false">339/2+339/2/POWER(1+DiscRate,2.67)</f>
        <v>318.297033863626</v>
      </c>
      <c r="D18" s="7" t="n">
        <f aca="false">339/2+339/2/POWER(1+discrate2,2.67)</f>
        <v>322.147848187549</v>
      </c>
      <c r="E18" s="7" t="n">
        <f aca="false">339/2+339/2/POWER(1+DiscRate3,2.67)</f>
        <v>320.205536386473</v>
      </c>
      <c r="F18" s="7" t="n">
        <f aca="false">339/2+339/2/POWER(1+DiscRate4,2.67)</f>
        <v>316.421595291174</v>
      </c>
      <c r="G18" s="7" t="n">
        <f aca="false">339/2+339/2/POWER(1+DiscRate5,2.67)</f>
        <v>314.578495196666</v>
      </c>
      <c r="H18" s="7" t="n">
        <f aca="false">339/2+339/2/POWER(1+DiscRate6,2.67)</f>
        <v>312.767027343719</v>
      </c>
      <c r="J18" s="5"/>
    </row>
    <row r="19" customFormat="false" ht="12.75" hidden="false" customHeight="false" outlineLevel="0" collapsed="false">
      <c r="J19" s="8"/>
    </row>
    <row r="20" customFormat="false" ht="12.75" hidden="false" customHeight="false" outlineLevel="0" collapsed="false">
      <c r="A20" s="0" t="s">
        <v>20</v>
      </c>
      <c r="J20" s="8"/>
    </row>
    <row r="21" customFormat="false" ht="12.75" hidden="false" customHeight="false" outlineLevel="0" collapsed="false">
      <c r="B21" s="0" t="s">
        <v>21</v>
      </c>
    </row>
    <row r="22" customFormat="false" ht="12.75" hidden="false" customHeight="false" outlineLevel="0" collapsed="false">
      <c r="B22" s="0" t="s">
        <v>22</v>
      </c>
      <c r="C22" s="8" t="n">
        <f aca="false">PV(POWER(1+DiscRate,0.5)-1,40,-$B$11)</f>
        <v>8.83126157341537</v>
      </c>
      <c r="D22" s="9" t="n">
        <f aca="false">PV(POWER(1+discrate2,0.5)-1,40,-$B$11)</f>
        <v>9.60742796677458</v>
      </c>
      <c r="E22" s="9" t="n">
        <f aca="false">PV(POWER(1+DiscRate3,0.5)-1,40,-$B$11)</f>
        <v>9.20686581615095</v>
      </c>
      <c r="F22" s="9" t="n">
        <f aca="false">PV(POWER(1+DiscRate4,0.5)-1,40,-$B$11)</f>
        <v>8.47875066550912</v>
      </c>
      <c r="G22" s="9" t="n">
        <f aca="false">PV(POWER(1+DiscRate5,0.5)-1,40,-$B$11)</f>
        <v>8.14762475793908</v>
      </c>
      <c r="H22" s="9" t="n">
        <f aca="false">PV(POWER(1+DiscRate6,0.5)-1,40,-$B$11)</f>
        <v>7.83631751130972</v>
      </c>
    </row>
    <row r="23" customFormat="false" ht="12.75" hidden="false" customHeight="false" outlineLevel="0" collapsed="false">
      <c r="B23" s="0" t="s">
        <v>19</v>
      </c>
      <c r="C23" s="10" t="n">
        <f aca="false">C22/POWER(1+DiscRate,2.67)</f>
        <v>7.75259898169927</v>
      </c>
      <c r="D23" s="11" t="n">
        <f aca="false">D22/POWER(1+discrate2,2.67)</f>
        <v>8.6522313023305</v>
      </c>
      <c r="E23" s="10" t="n">
        <f aca="false">E22/POWER(1+DiscRate3,2.67)</f>
        <v>8.18599204283958</v>
      </c>
      <c r="F23" s="11" t="n">
        <f aca="false">F22/POWER(1+DiscRate4,2.67)</f>
        <v>7.34933081918997</v>
      </c>
      <c r="G23" s="11" t="n">
        <f aca="false">G22/POWER(1+DiscRate5,2.67)</f>
        <v>6.9737176360407</v>
      </c>
      <c r="H23" s="11" t="n">
        <f aca="false">H22/POWER(1+DiscRate6,2.67)</f>
        <v>6.62351572369836</v>
      </c>
    </row>
    <row r="24" customFormat="false" ht="12.75" hidden="false" customHeight="false" outlineLevel="0" collapsed="false">
      <c r="A24" s="12"/>
    </row>
    <row r="25" customFormat="false" ht="12.75" hidden="false" customHeight="false" outlineLevel="0" collapsed="false">
      <c r="A25" s="12" t="s">
        <v>23</v>
      </c>
    </row>
    <row r="26" customFormat="false" ht="12.75" hidden="false" customHeight="false" outlineLevel="0" collapsed="false">
      <c r="B26" s="0" t="s">
        <v>19</v>
      </c>
      <c r="C26" s="10" t="n">
        <f aca="false">C14/POWER(1+DiscRate,22.5)</f>
        <v>83.4028285327202</v>
      </c>
      <c r="D26" s="10" t="n">
        <f aca="false">D14/POWER(1+discrate2,22.5)</f>
        <v>103.440324538318</v>
      </c>
      <c r="E26" s="10" t="n">
        <f aca="false">E14/POWER(1+DiscRate3,22.5)</f>
        <v>92.8588869303496</v>
      </c>
      <c r="F26" s="10" t="n">
        <f aca="false">F14/POWER(1+DiscRate4,22.5)</f>
        <v>74.9479342140704</v>
      </c>
      <c r="G26" s="10" t="n">
        <f aca="false">G14/POWER(1+DiscRate5,22.5)</f>
        <v>67.3841943397609</v>
      </c>
      <c r="H26" s="10" t="n">
        <f aca="false">H14/POWER(1+DiscRate6,22.5)</f>
        <v>60.6141240912388</v>
      </c>
    </row>
    <row r="27" customFormat="false" ht="12.75" hidden="false" customHeight="false" outlineLevel="0" collapsed="false">
      <c r="A27" s="12"/>
      <c r="E27" s="8"/>
    </row>
    <row r="28" customFormat="false" ht="12.75" hidden="false" customHeight="false" outlineLevel="0" collapsed="false">
      <c r="A28" s="12" t="s">
        <v>24</v>
      </c>
      <c r="C28" s="10" t="n">
        <f aca="false">C26+C23-C18</f>
        <v>-227.141606349207</v>
      </c>
      <c r="D28" s="10" t="n">
        <f aca="false">D26+D23-D18</f>
        <v>-210.055292346901</v>
      </c>
      <c r="E28" s="10" t="n">
        <f aca="false">E26+E23-E18</f>
        <v>-219.160657413284</v>
      </c>
      <c r="F28" s="10" t="n">
        <f aca="false">F26+F23-F18</f>
        <v>-234.124330257913</v>
      </c>
      <c r="G28" s="10" t="n">
        <f aca="false">G26+G23-G18</f>
        <v>-240.220583220864</v>
      </c>
      <c r="H28" s="10" t="n">
        <f aca="false">H26+H23-H18</f>
        <v>-245.529387528782</v>
      </c>
    </row>
    <row r="29" customFormat="false" ht="12.75" hidden="false" customHeight="false" outlineLevel="0" collapsed="false">
      <c r="A29" s="12" t="s">
        <v>25</v>
      </c>
      <c r="C29" s="10" t="n">
        <f aca="false">tixdr0/1000000</f>
        <v>561.895566637323</v>
      </c>
      <c r="D29" s="10" t="n">
        <f aca="false">tixdr2/1000000</f>
        <v>631.051849082786</v>
      </c>
      <c r="E29" s="10" t="n">
        <f aca="false">tixdr3/1000000</f>
        <v>595.160111178856</v>
      </c>
      <c r="F29" s="10" t="n">
        <f aca="false">tixdr4/1000000</f>
        <v>531.035969510792</v>
      </c>
      <c r="G29" s="10" t="n">
        <f aca="false">tixdr5/1000000</f>
        <v>502.379794982215</v>
      </c>
      <c r="H29" s="10" t="n">
        <f aca="false">tixdr6/1000000</f>
        <v>475.74416014391</v>
      </c>
    </row>
    <row r="30" customFormat="false" ht="12.75" hidden="false" customHeight="false" outlineLevel="0" collapsed="false">
      <c r="A30" s="12"/>
      <c r="C30" s="13" t="n">
        <f aca="false">-C28/C29</f>
        <v>0.404241677343249</v>
      </c>
      <c r="D30" s="13" t="n">
        <f aca="false">-D28/D29</f>
        <v>0.332865346408872</v>
      </c>
      <c r="E30" s="13" t="n">
        <f aca="false">-E28/E29</f>
        <v>0.368238148519705</v>
      </c>
      <c r="F30" s="13" t="n">
        <f aca="false">-F28/F29</f>
        <v>0.440882244706693</v>
      </c>
      <c r="G30" s="13" t="n">
        <f aca="false">-G28/G29</f>
        <v>0.478165295698981</v>
      </c>
      <c r="H30" s="13" t="n">
        <f aca="false">-H28/H29</f>
        <v>0.516095431322815</v>
      </c>
    </row>
    <row r="31" customFormat="false" ht="12.75" hidden="false" customHeight="false" outlineLevel="0" collapsed="false">
      <c r="A31" s="12"/>
      <c r="E31" s="10"/>
    </row>
    <row r="32" customFormat="false" ht="12.75" hidden="false" customHeight="false" outlineLevel="0" collapsed="false">
      <c r="A32" s="12" t="s">
        <v>26</v>
      </c>
    </row>
    <row r="33" customFormat="false" ht="12.75" hidden="false" customHeight="false" outlineLevel="0" collapsed="false">
      <c r="A33" s="8" t="s">
        <v>27</v>
      </c>
    </row>
    <row r="34" customFormat="false" ht="12.75" hidden="false" customHeight="false" outlineLevel="0" collapsed="false">
      <c r="A34" s="10"/>
    </row>
    <row r="36" customFormat="false" ht="12.75" hidden="false" customHeight="false" outlineLevel="0" collapsed="false">
      <c r="A36" s="14" t="s">
        <v>28</v>
      </c>
      <c r="B36" s="14" t="s">
        <v>29</v>
      </c>
      <c r="C36" s="14" t="s">
        <v>30</v>
      </c>
      <c r="D36" s="14" t="s">
        <v>31</v>
      </c>
    </row>
    <row r="37" customFormat="false" ht="12.75" hidden="false" customHeight="false" outlineLevel="0" collapsed="false">
      <c r="B37" s="15" t="n">
        <v>1507319</v>
      </c>
      <c r="C37" s="15" t="n">
        <v>1686234</v>
      </c>
      <c r="D37" s="15" t="n">
        <f aca="false">(C37*6+B37*4)/10</f>
        <v>1614668</v>
      </c>
    </row>
    <row r="38" customFormat="false" ht="12.75" hidden="false" customHeight="false" outlineLevel="0" collapsed="false">
      <c r="B38" s="0" t="n">
        <v>2.4</v>
      </c>
      <c r="C38" s="0" t="n">
        <v>2.34</v>
      </c>
      <c r="D38" s="16" t="n">
        <f aca="false">(C38*6+B38*4)/10</f>
        <v>2.364</v>
      </c>
    </row>
    <row r="39" customFormat="false" ht="12.75" hidden="false" customHeight="false" outlineLevel="0" collapsed="false">
      <c r="D39" s="15"/>
    </row>
    <row r="40" customFormat="false" ht="12.75" hidden="false" customHeight="false" outlineLevel="0" collapsed="false">
      <c r="A40" s="0" t="s">
        <v>32</v>
      </c>
      <c r="C40" s="10" t="n">
        <f aca="false">C18*1000000/$D$37</f>
        <v>197.12847090772</v>
      </c>
      <c r="D40" s="10" t="n">
        <f aca="false">D18*1000000/$D$37</f>
        <v>199.513366331375</v>
      </c>
      <c r="E40" s="10" t="n">
        <f aca="false">E18*1000000/$D$37</f>
        <v>198.310449198518</v>
      </c>
      <c r="F40" s="10" t="n">
        <f aca="false">F18*1000000/$D$37</f>
        <v>195.966969860785</v>
      </c>
      <c r="G40" s="10" t="n">
        <f aca="false">G18*1000000/$D$37</f>
        <v>194.825496756402</v>
      </c>
      <c r="H40" s="10" t="n">
        <f aca="false">H18*1000000/$D$37</f>
        <v>193.703614206585</v>
      </c>
    </row>
    <row r="41" customFormat="false" ht="12.75" hidden="false" customHeight="false" outlineLevel="0" collapsed="false">
      <c r="A41" s="0" t="s">
        <v>33</v>
      </c>
      <c r="C41" s="10" t="n">
        <f aca="false">$D$38</f>
        <v>2.364</v>
      </c>
      <c r="D41" s="10" t="n">
        <f aca="false">$D$38</f>
        <v>2.364</v>
      </c>
      <c r="E41" s="10" t="n">
        <f aca="false">$D$38</f>
        <v>2.364</v>
      </c>
      <c r="F41" s="10" t="n">
        <f aca="false">$D$38</f>
        <v>2.364</v>
      </c>
      <c r="G41" s="10" t="n">
        <f aca="false">$D$38</f>
        <v>2.364</v>
      </c>
      <c r="H41" s="10" t="n">
        <f aca="false">$D$38</f>
        <v>2.364</v>
      </c>
    </row>
    <row r="42" customFormat="false" ht="12.75" hidden="false" customHeight="false" outlineLevel="0" collapsed="false">
      <c r="A42" s="0" t="s">
        <v>34</v>
      </c>
      <c r="C42" s="10" t="n">
        <f aca="false">C40*C41</f>
        <v>466.011705225849</v>
      </c>
      <c r="D42" s="10" t="n">
        <f aca="false">D40*D41</f>
        <v>471.649598007371</v>
      </c>
      <c r="E42" s="10" t="n">
        <f aca="false">E40*E41</f>
        <v>468.805901905297</v>
      </c>
      <c r="F42" s="10" t="n">
        <f aca="false">F40*F41</f>
        <v>463.265916750895</v>
      </c>
      <c r="G42" s="10" t="n">
        <f aca="false">G40*G41</f>
        <v>460.567474332134</v>
      </c>
      <c r="H42" s="10" t="n">
        <f aca="false">H40*H41</f>
        <v>457.915343984368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B1: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85"/>
    <col collapsed="false" customWidth="true" hidden="false" outlineLevel="0" max="11" min="5" style="0" width="13.99"/>
  </cols>
  <sheetData>
    <row r="1" customFormat="false" ht="12.75" hidden="false" customHeight="false" outlineLevel="0" collapsed="false">
      <c r="B1" s="0" t="s">
        <v>35</v>
      </c>
      <c r="C1" s="0" t="s">
        <v>36</v>
      </c>
      <c r="D1" s="0" t="s">
        <v>37</v>
      </c>
      <c r="F1" s="0" t="s">
        <v>38</v>
      </c>
      <c r="G1" s="0" t="s">
        <v>39</v>
      </c>
      <c r="H1" s="0" t="s">
        <v>40</v>
      </c>
      <c r="I1" s="0" t="s">
        <v>41</v>
      </c>
      <c r="J1" s="0" t="s">
        <v>42</v>
      </c>
      <c r="K1" s="0" t="s">
        <v>43</v>
      </c>
    </row>
    <row r="2" customFormat="false" ht="12.75" hidden="false" customHeight="false" outlineLevel="0" collapsed="false">
      <c r="A2" s="0" t="n">
        <v>1</v>
      </c>
      <c r="B2" s="0" t="n">
        <v>1999</v>
      </c>
      <c r="C2" s="15" t="n">
        <v>2703704</v>
      </c>
      <c r="D2" s="0" t="n">
        <v>15.64</v>
      </c>
      <c r="E2" s="15" t="n">
        <f aca="false">C2*D2</f>
        <v>42285930.56</v>
      </c>
      <c r="F2" s="17" t="n">
        <f aca="false">$E2/POWER(1+DiscRate,2+attendance!$A2)</f>
        <v>36528176.7066192</v>
      </c>
      <c r="G2" s="17" t="n">
        <f aca="false">$E2/POWER(1+discrate2,2+attendance!$A2)</f>
        <v>37592038.2908512</v>
      </c>
      <c r="H2" s="17" t="n">
        <f aca="false">$E2/POWER(1+DiscRate3,2+attendance!$A2)</f>
        <v>37055017.3490297</v>
      </c>
      <c r="I2" s="17" t="n">
        <f aca="false">$E2/POWER(1+DiscRate4,2+attendance!$A2)</f>
        <v>36011276.2676243</v>
      </c>
      <c r="J2" s="17" t="n">
        <f aca="false">$E2/POWER(1+DiscRate5,2+attendance!$A2)</f>
        <v>35504082.6991409</v>
      </c>
      <c r="K2" s="17" t="n">
        <f aca="false">$E2/POWER(1+DiscRate6,2+attendance!$A2)</f>
        <v>35006369.2101399</v>
      </c>
    </row>
    <row r="3" customFormat="false" ht="12.75" hidden="false" customHeight="false" outlineLevel="0" collapsed="false">
      <c r="A3" s="0" t="n">
        <v>2</v>
      </c>
      <c r="B3" s="0" t="n">
        <v>2000</v>
      </c>
      <c r="C3" s="15" t="n">
        <v>2478395</v>
      </c>
      <c r="D3" s="0" t="n">
        <v>16.23</v>
      </c>
      <c r="E3" s="15" t="n">
        <f aca="false">C3*D3</f>
        <v>40224350.85</v>
      </c>
      <c r="F3" s="17" t="n">
        <f aca="false">E3/POWER(1+DiscRate,2+attendance!A3)</f>
        <v>33092672.9911919</v>
      </c>
      <c r="G3" s="17" t="n">
        <f aca="false">$E3/POWER(1+discrate2,2+attendance!$A3)</f>
        <v>34383943.6880301</v>
      </c>
      <c r="H3" s="17" t="n">
        <f aca="false">$E3/POWER(1+DiscRate3,2+attendance!$A3)</f>
        <v>33730585.6939409</v>
      </c>
      <c r="I3" s="17" t="n">
        <f aca="false">$E3/POWER(1+DiscRate4,2+attendance!$A3)</f>
        <v>32469769.4945821</v>
      </c>
      <c r="J3" s="17" t="n">
        <f aca="false">$E3/POWER(1+DiscRate5,2+attendance!$A3)</f>
        <v>31861453.4161479</v>
      </c>
      <c r="K3" s="17" t="n">
        <f aca="false">$E3/POWER(1+DiscRate6,2+attendance!$A3)</f>
        <v>31267316.7319596</v>
      </c>
    </row>
    <row r="4" customFormat="false" ht="12.75" hidden="false" customHeight="false" outlineLevel="0" collapsed="false">
      <c r="A4" s="0" t="n">
        <v>3</v>
      </c>
      <c r="B4" s="0" t="n">
        <v>2001</v>
      </c>
      <c r="C4" s="15" t="n">
        <v>2253086</v>
      </c>
      <c r="D4" s="0" t="n">
        <v>16.87</v>
      </c>
      <c r="E4" s="15" t="n">
        <f aca="false">C4*D4</f>
        <v>38009560.82</v>
      </c>
      <c r="F4" s="17" t="n">
        <f aca="false">E4/POWER(1+DiscRate,2+attendance!A4)</f>
        <v>29781485.4784443</v>
      </c>
      <c r="G4" s="17" t="n">
        <f aca="false">$E4/POWER(1+discrate2,2+attendance!$A4)</f>
        <v>31241088.3539762</v>
      </c>
      <c r="H4" s="17" t="n">
        <f aca="false">$E4/POWER(1+DiscRate3,2+attendance!$A4)</f>
        <v>30500811.8570404</v>
      </c>
      <c r="I4" s="17" t="n">
        <f aca="false">$E4/POWER(1+DiscRate4,2+attendance!$A4)</f>
        <v>29082420.757789</v>
      </c>
      <c r="J4" s="17" t="n">
        <f aca="false">$E4/POWER(1+DiscRate5,2+attendance!$A4)</f>
        <v>28402954.9697945</v>
      </c>
      <c r="K4" s="17" t="n">
        <f aca="false">$E4/POWER(1+DiscRate6,2+attendance!$A4)</f>
        <v>27742450.0470957</v>
      </c>
    </row>
    <row r="5" customFormat="false" ht="12.75" hidden="false" customHeight="false" outlineLevel="0" collapsed="false">
      <c r="A5" s="0" t="n">
        <v>4</v>
      </c>
      <c r="B5" s="0" t="n">
        <v>2002</v>
      </c>
      <c r="C5" s="15" t="n">
        <v>2253086</v>
      </c>
      <c r="D5" s="0" t="n">
        <v>17.54</v>
      </c>
      <c r="E5" s="15" t="n">
        <f aca="false">C5*D5</f>
        <v>39519128.44</v>
      </c>
      <c r="F5" s="17" t="n">
        <f aca="false">E5/POWER(1+DiscRate,2+attendance!A5)</f>
        <v>29489782.1035884</v>
      </c>
      <c r="G5" s="17" t="n">
        <f aca="false">$E5/POWER(1+discrate2,2+attendance!$A5)</f>
        <v>31232541.2503273</v>
      </c>
      <c r="H5" s="17" t="n">
        <f aca="false">$E5/POWER(1+DiscRate3,2+attendance!$A5)</f>
        <v>30346570.3095435</v>
      </c>
      <c r="I5" s="17" t="n">
        <f aca="false">$E5/POWER(1+DiscRate4,2+attendance!$A5)</f>
        <v>28661083.2258738</v>
      </c>
      <c r="J5" s="17" t="n">
        <f aca="false">$E5/POWER(1+DiscRate5,2+attendance!$A5)</f>
        <v>27859426.1427674</v>
      </c>
      <c r="K5" s="17" t="n">
        <f aca="false">$E5/POWER(1+DiscRate6,2+attendance!$A5)</f>
        <v>27083807.0651326</v>
      </c>
    </row>
    <row r="6" customFormat="false" ht="12.75" hidden="false" customHeight="false" outlineLevel="0" collapsed="false">
      <c r="A6" s="0" t="n">
        <v>5</v>
      </c>
      <c r="B6" s="0" t="n">
        <v>2003</v>
      </c>
      <c r="C6" s="15" t="n">
        <v>2253086</v>
      </c>
      <c r="D6" s="0" t="n">
        <v>18.26</v>
      </c>
      <c r="E6" s="15" t="n">
        <f aca="false">C6*D6</f>
        <v>41141350.36</v>
      </c>
      <c r="F6" s="17" t="n">
        <f aca="false">E6/POWER(1+DiscRate,2+attendance!A6)</f>
        <v>29238389.5971942</v>
      </c>
      <c r="G6" s="17" t="n">
        <f aca="false">$E6/POWER(1+discrate2,2+attendance!$A6)</f>
        <v>31264044.9977511</v>
      </c>
      <c r="H6" s="17" t="n">
        <f aca="false">$E6/POWER(1+DiscRate3,2+attendance!$A6)</f>
        <v>30231835.0320124</v>
      </c>
      <c r="I6" s="17" t="n">
        <f aca="false">$E6/POWER(1+DiscRate4,2+attendance!$A6)</f>
        <v>28282078.5910853</v>
      </c>
      <c r="J6" s="17" t="n">
        <f aca="false">$E6/POWER(1+DiscRate5,2+attendance!$A6)</f>
        <v>27361347.7209469</v>
      </c>
      <c r="K6" s="17" t="n">
        <f aca="false">$E6/POWER(1+DiscRate6,2+attendance!$A6)</f>
        <v>26474714.6433543</v>
      </c>
    </row>
    <row r="7" customFormat="false" ht="12.75" hidden="false" customHeight="false" outlineLevel="0" collapsed="false">
      <c r="A7" s="0" t="n">
        <v>6</v>
      </c>
      <c r="B7" s="0" t="n">
        <v>2004</v>
      </c>
      <c r="C7" s="15" t="n">
        <v>2253086</v>
      </c>
      <c r="D7" s="0" t="n">
        <v>19.01</v>
      </c>
      <c r="E7" s="15" t="n">
        <f aca="false">C7*D7</f>
        <v>42831164.86</v>
      </c>
      <c r="F7" s="17" t="n">
        <f aca="false">E7/POWER(1+DiscRate,2+attendance!A7)</f>
        <v>28989818.2987879</v>
      </c>
      <c r="G7" s="17" t="n">
        <f aca="false">$E7/POWER(1+discrate2,2+attendance!$A7)</f>
        <v>31296312.6320272</v>
      </c>
      <c r="H7" s="17" t="n">
        <f aca="false">$E7/POWER(1+DiscRate3,2+attendance!$A7)</f>
        <v>30118238.1003032</v>
      </c>
      <c r="I7" s="17" t="n">
        <f aca="false">$E7/POWER(1+DiscRate4,2+attendance!$A7)</f>
        <v>27908738.6521458</v>
      </c>
      <c r="J7" s="17" t="n">
        <f aca="false">$E7/POWER(1+DiscRate5,2+attendance!$A7)</f>
        <v>26872802.7121453</v>
      </c>
      <c r="K7" s="17" t="n">
        <f aca="false">$E7/POWER(1+DiscRate6,2+attendance!$A7)</f>
        <v>25879925.6112884</v>
      </c>
    </row>
    <row r="8" customFormat="false" ht="12.75" hidden="false" customHeight="false" outlineLevel="0" collapsed="false">
      <c r="A8" s="0" t="n">
        <v>7</v>
      </c>
      <c r="B8" s="0" t="n">
        <v>2005</v>
      </c>
      <c r="C8" s="15" t="n">
        <v>2253086</v>
      </c>
      <c r="D8" s="0" t="n">
        <v>19.79</v>
      </c>
      <c r="E8" s="15" t="n">
        <f aca="false">C8*D8</f>
        <v>44588571.94</v>
      </c>
      <c r="F8" s="17" t="n">
        <f aca="false">E8/POWER(1+DiscRate,2+attendance!A8)</f>
        <v>28742191.0339427</v>
      </c>
      <c r="G8" s="17" t="n">
        <f aca="false">$E8/POWER(1+discrate2,2+attendance!$A8)</f>
        <v>31327339.2034464</v>
      </c>
      <c r="H8" s="17" t="n">
        <f aca="false">$E8/POWER(1+DiscRate3,2+attendance!$A8)</f>
        <v>30003847.4841999</v>
      </c>
      <c r="I8" s="17" t="n">
        <f aca="false">$E8/POWER(1+DiscRate4,2+attendance!$A8)</f>
        <v>27539206.7495514</v>
      </c>
      <c r="J8" s="17" t="n">
        <f aca="false">$E8/POWER(1+DiscRate5,2+attendance!$A8)</f>
        <v>26391907.222284</v>
      </c>
      <c r="K8" s="17" t="n">
        <f aca="false">$E8/POWER(1+DiscRate6,2+attendance!$A8)</f>
        <v>25297470.2144608</v>
      </c>
    </row>
    <row r="9" customFormat="false" ht="12.75" hidden="false" customHeight="false" outlineLevel="0" collapsed="false">
      <c r="A9" s="0" t="n">
        <v>8</v>
      </c>
      <c r="B9" s="0" t="n">
        <v>2006</v>
      </c>
      <c r="C9" s="15" t="n">
        <v>2253086</v>
      </c>
      <c r="D9" s="0" t="n">
        <v>20.6</v>
      </c>
      <c r="E9" s="15" t="n">
        <f aca="false">C9*D9</f>
        <v>46413571.6</v>
      </c>
      <c r="F9" s="17" t="n">
        <f aca="false">E9/POWER(1+DiscRate,2+attendance!A9)</f>
        <v>28493906.749403</v>
      </c>
      <c r="G9" s="17" t="n">
        <f aca="false">$E9/POWER(1+discrate2,2+attendance!$A9)</f>
        <v>31355345.9201907</v>
      </c>
      <c r="H9" s="17" t="n">
        <f aca="false">$E9/POWER(1+DiscRate3,2+attendance!$A9)</f>
        <v>29886983.5751234</v>
      </c>
      <c r="I9" s="17" t="n">
        <f aca="false">$E9/POWER(1+DiscRate4,2+attendance!$A9)</f>
        <v>27171924.1150927</v>
      </c>
      <c r="J9" s="17" t="n">
        <f aca="false">$E9/POWER(1+DiscRate5,2+attendance!$A9)</f>
        <v>25917095.9594159</v>
      </c>
      <c r="K9" s="17" t="n">
        <f aca="false">$E9/POWER(1+DiscRate6,2+attendance!$A9)</f>
        <v>24725717.9928162</v>
      </c>
    </row>
    <row r="10" customFormat="false" ht="12.75" hidden="false" customHeight="false" outlineLevel="0" collapsed="false">
      <c r="A10" s="0" t="n">
        <v>9</v>
      </c>
      <c r="B10" s="0" t="n">
        <v>2007</v>
      </c>
      <c r="C10" s="15" t="n">
        <v>2253086</v>
      </c>
      <c r="D10" s="0" t="n">
        <v>21.45</v>
      </c>
      <c r="E10" s="15" t="n">
        <f aca="false">C10*D10</f>
        <v>48328694.7</v>
      </c>
      <c r="F10" s="17" t="n">
        <f aca="false">E10/POWER(1+DiscRate,2+attendance!A10)</f>
        <v>28256786.8596715</v>
      </c>
      <c r="G10" s="17" t="n">
        <f aca="false">$E10/POWER(1+discrate2,2+attendance!$A10)</f>
        <v>31393398.5244628</v>
      </c>
      <c r="H10" s="17" t="n">
        <f aca="false">$E10/POWER(1+DiscRate3,2+attendance!$A10)</f>
        <v>29780080.7212523</v>
      </c>
      <c r="I10" s="17" t="n">
        <f aca="false">$E10/POWER(1+DiscRate4,2+attendance!$A10)</f>
        <v>26818100.2286265</v>
      </c>
      <c r="J10" s="17" t="n">
        <f aca="false">$E10/POWER(1+DiscRate5,2+attendance!$A10)</f>
        <v>25458953.4864201</v>
      </c>
      <c r="K10" s="17" t="n">
        <f aca="false">$E10/POWER(1+DiscRate6,2+attendance!$A10)</f>
        <v>24174604.6285568</v>
      </c>
    </row>
    <row r="11" customFormat="false" ht="12.75" hidden="false" customHeight="false" outlineLevel="0" collapsed="false">
      <c r="A11" s="0" t="n">
        <v>10</v>
      </c>
      <c r="B11" s="0" t="n">
        <v>2008</v>
      </c>
      <c r="C11" s="15" t="n">
        <v>2253086</v>
      </c>
      <c r="D11" s="0" t="n">
        <v>22.32</v>
      </c>
      <c r="E11" s="15" t="n">
        <f aca="false">C11*D11</f>
        <v>50288879.52</v>
      </c>
      <c r="F11" s="17" t="n">
        <f aca="false">E11/POWER(1+DiscRate,2+attendance!A11)</f>
        <v>28002729.8349591</v>
      </c>
      <c r="G11" s="17" t="n">
        <f aca="false">$E11/POWER(1+discrate2,2+attendance!$A11)</f>
        <v>31410285.7748794</v>
      </c>
      <c r="H11" s="17" t="n">
        <f aca="false">$E11/POWER(1+DiscRate3,2+attendance!$A11)</f>
        <v>29653535.0575323</v>
      </c>
      <c r="I11" s="17" t="n">
        <f aca="false">$E11/POWER(1+DiscRate4,2+attendance!$A11)</f>
        <v>26451021.2045181</v>
      </c>
      <c r="J11" s="17" t="n">
        <f aca="false">$E11/POWER(1+DiscRate5,2+attendance!$A11)</f>
        <v>24992032.4500549</v>
      </c>
      <c r="K11" s="17" t="n">
        <f aca="false">$E11/POWER(1+DiscRate6,2+attendance!$A11)</f>
        <v>23619824.4770298</v>
      </c>
    </row>
    <row r="12" customFormat="false" ht="12.75" hidden="false" customHeight="false" outlineLevel="0" collapsed="false">
      <c r="A12" s="0" t="n">
        <v>11</v>
      </c>
      <c r="B12" s="0" t="n">
        <v>2009</v>
      </c>
      <c r="C12" s="15" t="n">
        <v>2253086</v>
      </c>
      <c r="D12" s="0" t="n">
        <v>23.24</v>
      </c>
      <c r="E12" s="15" t="n">
        <f aca="false">C12*D12</f>
        <v>52361718.64</v>
      </c>
      <c r="F12" s="17" t="n">
        <f aca="false">E12/POWER(1+DiscRate,2+attendance!A12)</f>
        <v>27768537.3512737</v>
      </c>
      <c r="G12" s="17" t="n">
        <f aca="false">$E12/POWER(1+discrate2,2+attendance!$A12)</f>
        <v>31447091.3206591</v>
      </c>
      <c r="H12" s="17" t="n">
        <f aca="false">$E12/POWER(1+DiscRate3,2+attendance!$A12)</f>
        <v>29546232.9036138</v>
      </c>
      <c r="I12" s="17" t="n">
        <f aca="false">$E12/POWER(1+DiscRate4,2+attendance!$A12)</f>
        <v>26105494.0967657</v>
      </c>
      <c r="J12" s="17" t="n">
        <f aca="false">$E12/POWER(1+DiscRate5,2+attendance!$A12)</f>
        <v>24549216.970112</v>
      </c>
      <c r="K12" s="17" t="n">
        <f aca="false">$E12/POWER(1+DiscRate6,2+attendance!$A12)</f>
        <v>23092395.7479838</v>
      </c>
    </row>
    <row r="13" customFormat="false" ht="12.75" hidden="false" customHeight="false" outlineLevel="0" collapsed="false">
      <c r="A13" s="0" t="n">
        <v>12</v>
      </c>
      <c r="B13" s="0" t="n">
        <v>2010</v>
      </c>
      <c r="C13" s="15" t="n">
        <v>2253086</v>
      </c>
      <c r="D13" s="0" t="n">
        <v>24.19</v>
      </c>
      <c r="E13" s="15" t="n">
        <f aca="false">C13*D13</f>
        <v>54502150.34</v>
      </c>
      <c r="F13" s="17" t="n">
        <f aca="false">E13/POWER(1+DiscRate,2+attendance!A13)</f>
        <v>27527289.5060778</v>
      </c>
      <c r="G13" s="17" t="n">
        <f aca="false">$E13/POWER(1+discrate2,2+attendance!$A13)</f>
        <v>31473633.781558</v>
      </c>
      <c r="H13" s="17" t="n">
        <f aca="false">$E13/POWER(1+DiscRate3,2+attendance!$A13)</f>
        <v>29429682.1162333</v>
      </c>
      <c r="I13" s="17" t="n">
        <f aca="false">$E13/POWER(1+DiscRate4,2+attendance!$A13)</f>
        <v>25756046.6184615</v>
      </c>
      <c r="J13" s="17" t="n">
        <f aca="false">$E13/POWER(1+DiscRate5,2+attendance!$A13)</f>
        <v>24106353.6561479</v>
      </c>
      <c r="K13" s="17" t="n">
        <f aca="false">$E13/POWER(1+DiscRate6,2+attendance!$A13)</f>
        <v>22569354.0012657</v>
      </c>
    </row>
    <row r="14" customFormat="false" ht="12.75" hidden="false" customHeight="false" outlineLevel="0" collapsed="false">
      <c r="A14" s="0" t="n">
        <v>13</v>
      </c>
      <c r="B14" s="0" t="n">
        <v>2011</v>
      </c>
      <c r="C14" s="15" t="n">
        <v>2253086</v>
      </c>
      <c r="D14" s="0" t="n">
        <v>25.18</v>
      </c>
      <c r="E14" s="15" t="n">
        <f aca="false">C14*D14</f>
        <v>56732705.48</v>
      </c>
      <c r="F14" s="17" t="n">
        <f aca="false">E14/POWER(1+DiscRate,2+attendance!A14)</f>
        <v>27289401.3568393</v>
      </c>
      <c r="G14" s="17" t="n">
        <f aca="false">$E14/POWER(1+discrate2,2+attendance!$A14)</f>
        <v>31501657.4959309</v>
      </c>
      <c r="H14" s="17" t="n">
        <f aca="false">$E14/POWER(1+DiscRate3,2+attendance!$A14)</f>
        <v>29314948.6693958</v>
      </c>
      <c r="I14" s="17" t="n">
        <f aca="false">$E14/POWER(1+DiscRate4,2+attendance!$A14)</f>
        <v>25412453.6931308</v>
      </c>
      <c r="J14" s="17" t="n">
        <f aca="false">$E14/POWER(1+DiscRate5,2+attendance!$A14)</f>
        <v>23672575.7978037</v>
      </c>
      <c r="K14" s="17" t="n">
        <f aca="false">$E14/POWER(1+DiscRate6,2+attendance!$A14)</f>
        <v>22059180.6939922</v>
      </c>
    </row>
    <row r="15" customFormat="false" ht="12.75" hidden="false" customHeight="false" outlineLevel="0" collapsed="false">
      <c r="A15" s="0" t="n">
        <v>14</v>
      </c>
      <c r="B15" s="0" t="n">
        <v>2012</v>
      </c>
      <c r="C15" s="15" t="n">
        <v>2253086</v>
      </c>
      <c r="D15" s="0" t="n">
        <v>26.22</v>
      </c>
      <c r="E15" s="15" t="n">
        <f aca="false">C15*D15</f>
        <v>59075914.92</v>
      </c>
      <c r="F15" s="17" t="n">
        <f aca="false">E15/POWER(1+DiscRate,2+attendance!A15)</f>
        <v>27063357.2970357</v>
      </c>
      <c r="G15" s="17" t="n">
        <f aca="false">$E15/POWER(1+discrate2,2+attendance!$A15)</f>
        <v>31541113.9619092</v>
      </c>
      <c r="H15" s="17" t="n">
        <f aca="false">$E15/POWER(1+DiscRate3,2+attendance!$A15)</f>
        <v>29211227.6437044</v>
      </c>
      <c r="I15" s="17" t="n">
        <f aca="false">$E15/POWER(1+DiscRate4,2+attendance!$A15)</f>
        <v>25082516.2463962</v>
      </c>
      <c r="J15" s="17" t="n">
        <f aca="false">$E15/POWER(1+DiscRate5,2+attendance!$A15)</f>
        <v>23255014.36519</v>
      </c>
      <c r="K15" s="17" t="n">
        <f aca="false">$E15/POWER(1+DiscRate6,2+attendance!$A15)</f>
        <v>21568340.5413968</v>
      </c>
    </row>
    <row r="16" customFormat="false" ht="12.75" hidden="false" customHeight="false" outlineLevel="0" collapsed="false">
      <c r="A16" s="0" t="n">
        <v>15</v>
      </c>
      <c r="B16" s="0" t="n">
        <v>2013</v>
      </c>
      <c r="C16" s="15" t="n">
        <v>2253086</v>
      </c>
      <c r="D16" s="0" t="n">
        <v>27.29</v>
      </c>
      <c r="E16" s="15" t="n">
        <f aca="false">C16*D16</f>
        <v>61486716.94</v>
      </c>
      <c r="F16" s="17" t="n">
        <f aca="false">E16/POWER(1+DiscRate,2+attendance!A16)</f>
        <v>26826450.9329884</v>
      </c>
      <c r="G16" s="17" t="n">
        <f aca="false">$E16/POWER(1+discrate2,2+attendance!$A16)</f>
        <v>31565635.4522568</v>
      </c>
      <c r="H16" s="17" t="n">
        <f aca="false">$E16/POWER(1+DiscRate3,2+attendance!$A16)</f>
        <v>29094062.4745598</v>
      </c>
      <c r="I16" s="17" t="n">
        <f aca="false">$E16/POWER(1+DiscRate4,2+attendance!$A16)</f>
        <v>24745115.8214363</v>
      </c>
      <c r="J16" s="17" t="n">
        <f aca="false">$E16/POWER(1+DiscRate5,2+attendance!$A16)</f>
        <v>22833978.8878587</v>
      </c>
      <c r="K16" s="17" t="n">
        <f aca="false">$E16/POWER(1+DiscRate6,2+attendance!$A16)</f>
        <v>21078416.0524962</v>
      </c>
    </row>
    <row r="17" customFormat="false" ht="12.75" hidden="false" customHeight="false" outlineLevel="0" collapsed="false">
      <c r="A17" s="0" t="n">
        <v>16</v>
      </c>
      <c r="B17" s="0" t="n">
        <v>2014</v>
      </c>
      <c r="C17" s="15" t="n">
        <v>2253086</v>
      </c>
      <c r="D17" s="0" t="n">
        <v>28.42</v>
      </c>
      <c r="E17" s="15" t="n">
        <f aca="false">C17*D17</f>
        <v>64032704.12</v>
      </c>
      <c r="F17" s="17" t="n">
        <f aca="false">E17/POWER(1+DiscRate,2+attendance!A17)</f>
        <v>26606911.1488782</v>
      </c>
      <c r="G17" s="17" t="n">
        <f aca="false">$E17/POWER(1+discrate2,2+attendance!$A17)</f>
        <v>31608343.4180293</v>
      </c>
      <c r="H17" s="17" t="n">
        <f aca="false">$E17/POWER(1+DiscRate3,2+attendance!$A17)</f>
        <v>28994032.0438105</v>
      </c>
      <c r="I17" s="17" t="n">
        <f aca="false">$E17/POWER(1+DiscRate4,2+attendance!$A17)</f>
        <v>24426293.3889024</v>
      </c>
      <c r="J17" s="17" t="n">
        <f aca="false">$E17/POWER(1+DiscRate5,2+attendance!$A17)</f>
        <v>22433460.3176554</v>
      </c>
      <c r="K17" s="17" t="n">
        <f aca="false">$E17/POWER(1+DiscRate6,2+attendance!$A17)</f>
        <v>20611466.9671066</v>
      </c>
    </row>
    <row r="18" customFormat="false" ht="12.75" hidden="false" customHeight="false" outlineLevel="0" collapsed="false">
      <c r="A18" s="0" t="n">
        <v>17</v>
      </c>
      <c r="B18" s="0" t="n">
        <v>2015</v>
      </c>
      <c r="C18" s="15" t="n">
        <v>2253086</v>
      </c>
      <c r="D18" s="0" t="n">
        <v>29.58</v>
      </c>
      <c r="E18" s="15" t="n">
        <f aca="false">C18*D18</f>
        <v>66646283.88</v>
      </c>
      <c r="F18" s="17" t="n">
        <f aca="false">E18/POWER(1+DiscRate,2+attendance!A18)</f>
        <v>26374197.6402874</v>
      </c>
      <c r="G18" s="17" t="n">
        <f aca="false">$E18/POWER(1+discrate2,2+attendance!$A18)</f>
        <v>31633153.7346839</v>
      </c>
      <c r="H18" s="17" t="n">
        <f aca="false">$E18/POWER(1+DiscRate3,2+attendance!$A18)</f>
        <v>28877953.9934447</v>
      </c>
      <c r="I18" s="17" t="n">
        <f aca="false">$E18/POWER(1+DiscRate4,2+attendance!$A18)</f>
        <v>24097900.4320344</v>
      </c>
      <c r="J18" s="17" t="n">
        <f aca="false">$E18/POWER(1+DiscRate5,2+attendance!$A18)</f>
        <v>22027463.9237664</v>
      </c>
      <c r="K18" s="17" t="n">
        <f aca="false">$E18/POWER(1+DiscRate6,2+attendance!$A18)</f>
        <v>20143428.4817943</v>
      </c>
    </row>
    <row r="19" customFormat="false" ht="12.75" hidden="false" customHeight="false" outlineLevel="0" collapsed="false">
      <c r="A19" s="0" t="n">
        <v>18</v>
      </c>
      <c r="B19" s="0" t="n">
        <v>2016</v>
      </c>
      <c r="C19" s="15" t="n">
        <v>2253086</v>
      </c>
      <c r="D19" s="0" t="n">
        <v>29.58</v>
      </c>
      <c r="E19" s="15" t="n">
        <f aca="false">C19*D19</f>
        <v>66646283.88</v>
      </c>
      <c r="F19" s="17" t="n">
        <f aca="false">E19/POWER(1+DiscRate,2+attendance!A19)</f>
        <v>25118283.4669404</v>
      </c>
      <c r="G19" s="17" t="n">
        <f aca="false">$E19/POWER(1+discrate2,2+attendance!$A19)</f>
        <v>30416493.9756576</v>
      </c>
      <c r="H19" s="17" t="n">
        <f aca="false">$E19/POWER(1+DiscRate3,2+attendance!$A19)</f>
        <v>27634405.7353538</v>
      </c>
      <c r="I19" s="17" t="n">
        <f aca="false">$E19/POWER(1+DiscRate4,2+attendance!$A19)</f>
        <v>22841611.7839189</v>
      </c>
      <c r="J19" s="17" t="n">
        <f aca="false">$E19/POWER(1+DiscRate5,2+attendance!$A19)</f>
        <v>20780626.3431758</v>
      </c>
      <c r="K19" s="17" t="n">
        <f aca="false">$E19/POWER(1+DiscRate6,2+attendance!$A19)</f>
        <v>18914017.3537975</v>
      </c>
    </row>
    <row r="20" customFormat="false" ht="12.75" hidden="false" customHeight="false" outlineLevel="0" collapsed="false">
      <c r="A20" s="0" t="n">
        <v>19</v>
      </c>
      <c r="B20" s="0" t="n">
        <v>2017</v>
      </c>
      <c r="C20" s="15" t="n">
        <v>2253086</v>
      </c>
      <c r="D20" s="0" t="n">
        <v>29.58</v>
      </c>
      <c r="E20" s="15" t="n">
        <f aca="false">C20*D20</f>
        <v>66646283.88</v>
      </c>
      <c r="F20" s="17" t="n">
        <f aca="false">E20/POWER(1+DiscRate,2+attendance!A20)</f>
        <v>23922174.7304194</v>
      </c>
      <c r="G20" s="17" t="n">
        <f aca="false">$E20/POWER(1+discrate2,2+attendance!$A20)</f>
        <v>29246628.8227477</v>
      </c>
      <c r="H20" s="17" t="n">
        <f aca="false">$E20/POWER(1+DiscRate3,2+attendance!$A20)</f>
        <v>26444407.4022524</v>
      </c>
      <c r="I20" s="17" t="n">
        <f aca="false">$E20/POWER(1+DiscRate4,2+attendance!$A20)</f>
        <v>21650816.8567952</v>
      </c>
      <c r="J20" s="17" t="n">
        <f aca="false">$E20/POWER(1+DiscRate5,2+attendance!$A20)</f>
        <v>19604364.4746942</v>
      </c>
      <c r="K20" s="17" t="n">
        <f aca="false">$E20/POWER(1+DiscRate6,2+attendance!$A20)</f>
        <v>17759640.7077911</v>
      </c>
    </row>
    <row r="21" customFormat="false" ht="12.75" hidden="false" customHeight="false" outlineLevel="0" collapsed="false">
      <c r="A21" s="0" t="n">
        <v>20</v>
      </c>
      <c r="B21" s="0" t="n">
        <v>2018</v>
      </c>
      <c r="C21" s="15" t="n">
        <v>2253086</v>
      </c>
      <c r="D21" s="0" t="n">
        <v>29.58</v>
      </c>
      <c r="E21" s="15" t="n">
        <f aca="false">C21*D21</f>
        <v>66646283.88</v>
      </c>
      <c r="F21" s="17" t="n">
        <f aca="false">E21/POWER(1+DiscRate,2+attendance!A21)</f>
        <v>22783023.5527804</v>
      </c>
      <c r="G21" s="17" t="n">
        <f aca="false">$E21/POWER(1+discrate2,2+attendance!$A21)</f>
        <v>28121758.4834112</v>
      </c>
      <c r="H21" s="17" t="n">
        <f aca="false">$E21/POWER(1+DiscRate3,2+attendance!$A21)</f>
        <v>25305653.0165095</v>
      </c>
      <c r="I21" s="17" t="n">
        <f aca="false">$E21/POWER(1+DiscRate4,2+attendance!$A21)</f>
        <v>20522101.2860618</v>
      </c>
      <c r="J21" s="17" t="n">
        <f aca="false">$E21/POWER(1+DiscRate5,2+attendance!$A21)</f>
        <v>18494683.4666926</v>
      </c>
      <c r="K21" s="17" t="n">
        <f aca="false">$E21/POWER(1+DiscRate6,2+attendance!$A21)</f>
        <v>16675718.9744517</v>
      </c>
    </row>
    <row r="22" customFormat="false" ht="12.75" hidden="false" customHeight="false" outlineLevel="0" collapsed="false">
      <c r="F22" s="17" t="n">
        <f aca="false">SUM(F2:F21)</f>
        <v>561895566.637323</v>
      </c>
      <c r="G22" s="17" t="n">
        <f aca="false">SUM(G2:G21)</f>
        <v>631051849.082786</v>
      </c>
      <c r="H22" s="17" t="n">
        <f aca="false">SUM(H2:H21)</f>
        <v>595160111.178856</v>
      </c>
      <c r="I22" s="17" t="n">
        <f aca="false">SUM(I2:I21)</f>
        <v>531035969.510792</v>
      </c>
      <c r="J22" s="17" t="n">
        <f aca="false">SUM(J2:J21)</f>
        <v>502379794.982215</v>
      </c>
      <c r="K22" s="17" t="n">
        <f aca="false">SUM(K2:K21)</f>
        <v>475744160.14391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" activeCellId="0" sqref="I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0" width="10.41"/>
    <col collapsed="false" customWidth="true" hidden="false" outlineLevel="0" max="3" min="3" style="0" width="10.28"/>
    <col collapsed="false" customWidth="true" hidden="false" outlineLevel="0" max="5" min="4" style="0" width="12.85"/>
    <col collapsed="false" customWidth="true" hidden="false" outlineLevel="0" max="7" min="7" style="0" width="10.13"/>
    <col collapsed="false" customWidth="true" hidden="false" outlineLevel="0" max="9" min="8" style="0" width="9.99"/>
  </cols>
  <sheetData>
    <row r="1" customFormat="false" ht="12.75" hidden="false" customHeight="false" outlineLevel="0" collapsed="false">
      <c r="A1" s="0" t="s">
        <v>44</v>
      </c>
      <c r="B1" s="18" t="n">
        <v>0.03</v>
      </c>
    </row>
    <row r="2" customFormat="false" ht="12.75" hidden="false" customHeight="false" outlineLevel="0" collapsed="false">
      <c r="I2" s="19" t="s">
        <v>45</v>
      </c>
    </row>
    <row r="3" customFormat="false" ht="12.75" hidden="false" customHeight="false" outlineLevel="0" collapsed="false">
      <c r="B3" s="0" t="s">
        <v>35</v>
      </c>
      <c r="C3" s="0" t="s">
        <v>46</v>
      </c>
      <c r="D3" s="0" t="s">
        <v>47</v>
      </c>
      <c r="E3" s="0" t="s">
        <v>48</v>
      </c>
      <c r="G3" s="0" t="s">
        <v>49</v>
      </c>
      <c r="H3" s="0" t="s">
        <v>50</v>
      </c>
      <c r="I3" s="19" t="s">
        <v>51</v>
      </c>
      <c r="J3" s="0" t="s">
        <v>52</v>
      </c>
    </row>
    <row r="4" customFormat="false" ht="12.75" hidden="false" customHeight="false" outlineLevel="0" collapsed="false">
      <c r="A4" s="0" t="n">
        <f aca="false">$B$11-B4</f>
        <v>7</v>
      </c>
      <c r="B4" s="0" t="n">
        <v>1989</v>
      </c>
      <c r="C4" s="16" t="n">
        <v>6.8</v>
      </c>
      <c r="D4" s="15" t="n">
        <v>1298430</v>
      </c>
      <c r="E4" s="15" t="n">
        <f aca="false">D4</f>
        <v>1298430</v>
      </c>
      <c r="F4" s="16" t="n">
        <f aca="false">C4*POWER(1+inflation,A4)</f>
        <v>8.36314228488912</v>
      </c>
      <c r="G4" s="16"/>
      <c r="H4" s="16"/>
      <c r="I4" s="16"/>
    </row>
    <row r="5" customFormat="false" ht="12.75" hidden="false" customHeight="false" outlineLevel="0" collapsed="false">
      <c r="A5" s="0" t="n">
        <f aca="false">$B$11-B5</f>
        <v>6</v>
      </c>
      <c r="B5" s="0" t="n">
        <v>1990</v>
      </c>
      <c r="C5" s="16" t="n">
        <v>7.12</v>
      </c>
      <c r="D5" s="15" t="n">
        <v>1509759</v>
      </c>
      <c r="E5" s="15" t="n">
        <f aca="false">D5</f>
        <v>1509759</v>
      </c>
      <c r="F5" s="16" t="n">
        <f aca="false">C5*POWER(1+inflation,A5)</f>
        <v>8.50165235128648</v>
      </c>
      <c r="G5" s="13" t="n">
        <f aca="false">E5/E4-1</f>
        <v>0.162757330006238</v>
      </c>
      <c r="H5" s="13" t="n">
        <f aca="false">F5/F4-1</f>
        <v>0.0165619645916619</v>
      </c>
      <c r="I5" s="8" t="n">
        <f aca="false">G5/H5</f>
        <v>9.82717533934217</v>
      </c>
    </row>
    <row r="6" customFormat="false" ht="12.75" hidden="false" customHeight="false" outlineLevel="0" collapsed="false">
      <c r="A6" s="0" t="n">
        <f aca="false">$B$11-B6</f>
        <v>5</v>
      </c>
      <c r="B6" s="0" t="n">
        <v>1991</v>
      </c>
      <c r="C6" s="16" t="n">
        <v>6.37</v>
      </c>
      <c r="D6" s="15" t="n">
        <v>2147877</v>
      </c>
      <c r="E6" s="15" t="n">
        <f aca="false">D6-200000/C6</f>
        <v>2116479.82574568</v>
      </c>
      <c r="F6" s="16" t="n">
        <f aca="false">C6*POWER(1+inflation,A6)</f>
        <v>7.384575853291</v>
      </c>
      <c r="G6" s="13" t="n">
        <f aca="false">E6/E5-1</f>
        <v>0.401866010234536</v>
      </c>
      <c r="H6" s="13" t="n">
        <f aca="false">F6/F5-1</f>
        <v>-0.131395221991928</v>
      </c>
      <c r="I6" s="8" t="n">
        <f aca="false">G6/H6</f>
        <v>-3.0584522339726</v>
      </c>
      <c r="J6" s="0" t="s">
        <v>53</v>
      </c>
    </row>
    <row r="7" customFormat="false" ht="12.75" hidden="false" customHeight="false" outlineLevel="0" collapsed="false">
      <c r="A7" s="0" t="n">
        <f aca="false">$B$11-B7</f>
        <v>4</v>
      </c>
      <c r="B7" s="0" t="n">
        <v>1992</v>
      </c>
      <c r="C7" s="16" t="n">
        <v>8.88</v>
      </c>
      <c r="D7" s="15" t="n">
        <v>1651428</v>
      </c>
      <c r="E7" s="15" t="n">
        <f aca="false">D7</f>
        <v>1651428</v>
      </c>
      <c r="F7" s="16" t="n">
        <f aca="false">C7*POWER(1+inflation,A7)</f>
        <v>9.9945182328</v>
      </c>
      <c r="G7" s="13" t="n">
        <f aca="false">E7/E6-1</f>
        <v>-0.219728919732006</v>
      </c>
      <c r="H7" s="13" t="n">
        <f aca="false">F7/F6-1</f>
        <v>0.353431589215223</v>
      </c>
      <c r="I7" s="8" t="n">
        <f aca="false">G7/H7</f>
        <v>-0.621701416729338</v>
      </c>
    </row>
    <row r="8" customFormat="false" ht="12.75" hidden="false" customHeight="false" outlineLevel="0" collapsed="false">
      <c r="A8" s="0" t="n">
        <f aca="false">$B$11-B8</f>
        <v>3</v>
      </c>
      <c r="B8" s="0" t="n">
        <v>1993</v>
      </c>
      <c r="C8" s="16" t="n">
        <v>8.91</v>
      </c>
      <c r="D8" s="15" t="n">
        <v>2051853</v>
      </c>
      <c r="E8" s="15" t="n">
        <f aca="false">D8</f>
        <v>2051853</v>
      </c>
      <c r="F8" s="16" t="n">
        <f aca="false">C8*POWER(1+inflation,A8)</f>
        <v>9.73619757</v>
      </c>
      <c r="G8" s="13" t="n">
        <f aca="false">E8/E7-1</f>
        <v>0.242471969713484</v>
      </c>
      <c r="H8" s="13" t="n">
        <f aca="false">F8/F7-1</f>
        <v>-0.025846234584099</v>
      </c>
      <c r="I8" s="8" t="n">
        <f aca="false">G8/H8</f>
        <v>-9.38132666576729</v>
      </c>
    </row>
    <row r="9" customFormat="false" ht="12.75" hidden="false" customHeight="false" outlineLevel="0" collapsed="false">
      <c r="A9" s="0" t="n">
        <f aca="false">$B$11-B9</f>
        <v>2</v>
      </c>
      <c r="B9" s="0" t="n">
        <v>1994</v>
      </c>
      <c r="C9" s="16" t="n">
        <v>11.86</v>
      </c>
      <c r="D9" s="15" t="n">
        <v>1104206</v>
      </c>
      <c r="E9" s="15" t="n">
        <v>2032743</v>
      </c>
      <c r="F9" s="16" t="n">
        <f aca="false">C9*POWER(1+inflation,A9)</f>
        <v>12.582274</v>
      </c>
      <c r="G9" s="13" t="n">
        <f aca="false">E9/E8-1</f>
        <v>-0.00931353269459367</v>
      </c>
      <c r="H9" s="13" t="n">
        <f aca="false">F9/F8-1</f>
        <v>0.292319091671842</v>
      </c>
      <c r="I9" s="8" t="n">
        <f aca="false">G9/H9</f>
        <v>-0.0318608430305642</v>
      </c>
      <c r="J9" s="0" t="s">
        <v>54</v>
      </c>
    </row>
    <row r="10" customFormat="false" ht="12.75" hidden="false" customHeight="false" outlineLevel="0" collapsed="false">
      <c r="A10" s="0" t="n">
        <f aca="false">$B$11-B10</f>
        <v>1</v>
      </c>
      <c r="B10" s="0" t="n">
        <v>1995</v>
      </c>
      <c r="C10" s="16" t="n">
        <v>10.88</v>
      </c>
      <c r="D10" s="15" t="n">
        <v>1643203</v>
      </c>
      <c r="E10" s="15" t="n">
        <v>1823280</v>
      </c>
      <c r="F10" s="16" t="n">
        <f aca="false">C10*POWER(1+inflation,A10)</f>
        <v>11.2064</v>
      </c>
      <c r="G10" s="13" t="n">
        <f aca="false">E10/E9-1</f>
        <v>-0.103044506856007</v>
      </c>
      <c r="H10" s="13" t="n">
        <f aca="false">F10/F9-1</f>
        <v>-0.109350185824915</v>
      </c>
      <c r="I10" s="8" t="n">
        <f aca="false">G10/H10</f>
        <v>0.942334995397223</v>
      </c>
      <c r="J10" s="0" t="s">
        <v>54</v>
      </c>
    </row>
    <row r="11" customFormat="false" ht="12.75" hidden="false" customHeight="false" outlineLevel="0" collapsed="false">
      <c r="A11" s="0" t="n">
        <f aca="false">$B$11-B11</f>
        <v>0</v>
      </c>
      <c r="B11" s="0" t="n">
        <v>1996</v>
      </c>
      <c r="C11" s="16" t="n">
        <v>12.34</v>
      </c>
      <c r="D11" s="15" t="n">
        <v>2723850</v>
      </c>
      <c r="E11" s="15" t="n">
        <f aca="false">D11</f>
        <v>2723850</v>
      </c>
      <c r="F11" s="16" t="n">
        <f aca="false">C11*POWER(1+inflation,A11)</f>
        <v>12.34</v>
      </c>
      <c r="G11" s="13" t="n">
        <f aca="false">E11/E10-1</f>
        <v>0.493928524417533</v>
      </c>
      <c r="H11" s="13" t="n">
        <f aca="false">F11/F10-1</f>
        <v>0.10115648201028</v>
      </c>
      <c r="I11" s="8" t="n">
        <f aca="false">G11/H11</f>
        <v>4.88281635147552</v>
      </c>
    </row>
    <row r="12" customFormat="false" ht="12.75" hidden="false" customHeight="false" outlineLevel="0" collapsed="false">
      <c r="B12" s="16"/>
    </row>
    <row r="13" customFormat="false" ht="12.75" hidden="false" customHeight="false" outlineLevel="0" collapsed="false">
      <c r="B13" s="16" t="s">
        <v>49</v>
      </c>
    </row>
    <row r="14" customFormat="false" ht="12.75" hidden="false" customHeight="false" outlineLevel="0" collapsed="false">
      <c r="B14" s="16" t="s">
        <v>50</v>
      </c>
    </row>
    <row r="15" customFormat="false" ht="12.75" hidden="false" customHeight="false" outlineLevel="0" collapsed="false">
      <c r="B15" s="16"/>
    </row>
    <row r="16" customFormat="false" ht="12.75" hidden="false" customHeight="false" outlineLevel="0" collapsed="false">
      <c r="B16" s="16"/>
    </row>
    <row r="17" customFormat="false" ht="12.75" hidden="false" customHeight="false" outlineLevel="0" collapsed="false">
      <c r="B17" s="16"/>
    </row>
    <row r="18" customFormat="false" ht="12.75" hidden="false" customHeight="false" outlineLevel="0" collapsed="false">
      <c r="B18" s="16"/>
    </row>
    <row r="19" customFormat="false" ht="12.75" hidden="false" customHeight="false" outlineLevel="0" collapsed="false">
      <c r="B19" s="16"/>
    </row>
    <row r="20" customFormat="false" ht="12.75" hidden="false" customHeight="false" outlineLevel="0" collapsed="false">
      <c r="B20" s="16"/>
    </row>
    <row r="21" customFormat="false" ht="12.75" hidden="false" customHeight="false" outlineLevel="0" collapsed="false">
      <c r="B21" s="16"/>
    </row>
    <row r="22" customFormat="false" ht="12.75" hidden="false" customHeight="false" outlineLevel="0" collapsed="false">
      <c r="B22" s="16"/>
    </row>
    <row r="23" customFormat="false" ht="12.75" hidden="false" customHeight="false" outlineLevel="0" collapsed="false">
      <c r="B23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2000-11-07T21:48:13Z</dcterms:created>
  <dc:creator>Fair, Isaac and Company Inc.</dc:creator>
  <dc:description/>
  <dc:language>en-US</dc:language>
  <cp:lastModifiedBy>Fair, Isaac and Company Inc.</cp:lastModifiedBy>
  <dcterms:modified xsi:type="dcterms:W3CDTF">2000-11-09T03:17:35Z</dcterms:modified>
  <cp:revision>0</cp:revision>
  <dc:subject/>
  <dc:title/>
</cp:coreProperties>
</file>